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sato-Pa-10\Documents\FX\CMA\PB検証\"/>
    </mc:Choice>
  </mc:AlternateContent>
  <xr:revisionPtr revIDLastSave="0" documentId="13_ncr:1_{85369A19-0084-4244-A69B-42D3D38F7EBC}" xr6:coauthVersionLast="43" xr6:coauthVersionMax="43" xr10:uidLastSave="{00000000-0000-0000-0000-000000000000}"/>
  <bookViews>
    <workbookView xWindow="11040" yWindow="0" windowWidth="11772" windowHeight="11640"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2" i="31" l="1"/>
  <c r="M72" i="31" s="1"/>
  <c r="K72" i="32"/>
  <c r="M72" i="32" s="1"/>
  <c r="K71" i="33"/>
  <c r="M71" i="33" s="1"/>
  <c r="K71" i="32"/>
  <c r="M71" i="32" s="1"/>
  <c r="M81" i="31"/>
  <c r="M80" i="31"/>
  <c r="M79" i="31"/>
  <c r="M78" i="31"/>
  <c r="M77" i="31"/>
  <c r="M76" i="31"/>
  <c r="M75" i="31"/>
  <c r="M74" i="31"/>
  <c r="M73" i="31"/>
  <c r="M71" i="31"/>
  <c r="K71" i="31"/>
  <c r="K70" i="31"/>
  <c r="M70" i="31" s="1"/>
  <c r="K70" i="32"/>
  <c r="M70" i="32" s="1"/>
  <c r="K69" i="31"/>
  <c r="M69" i="31" s="1"/>
  <c r="K69" i="32"/>
  <c r="M69" i="32" s="1"/>
  <c r="K68" i="31"/>
  <c r="M68" i="31" s="1"/>
  <c r="K68" i="32"/>
  <c r="M68" i="32" s="1"/>
  <c r="K67" i="31"/>
  <c r="M67" i="31" s="1"/>
  <c r="K67" i="32"/>
  <c r="M67" i="32" s="1"/>
  <c r="K66" i="31"/>
  <c r="M66" i="31" s="1"/>
  <c r="K66" i="32"/>
  <c r="M66" i="32" s="1"/>
  <c r="K65" i="31"/>
  <c r="M65" i="31" s="1"/>
  <c r="K65" i="32"/>
  <c r="M65" i="32" s="1"/>
  <c r="K64" i="31"/>
  <c r="M64" i="31" s="1"/>
  <c r="K64" i="32"/>
  <c r="M64" i="32" s="1"/>
  <c r="K63" i="31"/>
  <c r="M63" i="31" s="1"/>
  <c r="K63" i="32"/>
  <c r="M63" i="32" s="1"/>
  <c r="K62" i="31"/>
  <c r="M62" i="31" s="1"/>
  <c r="K62" i="32"/>
  <c r="M62" i="32" s="1"/>
  <c r="K61" i="31"/>
  <c r="M61" i="31" s="1"/>
  <c r="K61" i="32"/>
  <c r="M61" i="32" s="1"/>
  <c r="K60" i="31"/>
  <c r="M60" i="31" s="1"/>
  <c r="K60" i="32"/>
  <c r="M60" i="32" s="1"/>
  <c r="K59" i="31"/>
  <c r="M59" i="31" s="1"/>
  <c r="K59" i="32"/>
  <c r="M59" i="32" s="1"/>
  <c r="K58" i="31"/>
  <c r="M58" i="31" s="1"/>
  <c r="K58" i="32"/>
  <c r="M58" i="32" s="1"/>
  <c r="K57" i="31"/>
  <c r="M57" i="31" s="1"/>
  <c r="K57" i="32"/>
  <c r="M57" i="32" s="1"/>
  <c r="K56" i="33"/>
  <c r="M56" i="33" s="1"/>
  <c r="K56" i="32"/>
  <c r="M56" i="32" s="1"/>
  <c r="K56" i="31"/>
  <c r="K55" i="31"/>
  <c r="M55" i="31" s="1"/>
  <c r="K55" i="32"/>
  <c r="M55" i="32" s="1"/>
  <c r="K54" i="31"/>
  <c r="M54" i="31" s="1"/>
  <c r="K54" i="32"/>
  <c r="M54" i="32" s="1"/>
  <c r="K53" i="31"/>
  <c r="M53" i="31" s="1"/>
  <c r="K53" i="32"/>
  <c r="M53" i="32" s="1"/>
  <c r="K52" i="31"/>
  <c r="M52" i="31" s="1"/>
  <c r="K52" i="32"/>
  <c r="M52" i="32" s="1"/>
  <c r="K51" i="31"/>
  <c r="M51" i="31" s="1"/>
  <c r="K51" i="32"/>
  <c r="M51" i="32" s="1"/>
  <c r="K50" i="31"/>
  <c r="M50" i="31" s="1"/>
  <c r="K50" i="32"/>
  <c r="M50" i="32" s="1"/>
  <c r="K49" i="31"/>
  <c r="M49" i="31" s="1"/>
  <c r="K49" i="32"/>
  <c r="M49" i="32" s="1"/>
  <c r="K48" i="31"/>
  <c r="M48" i="31" s="1"/>
  <c r="K48" i="32"/>
  <c r="M48" i="32" s="1"/>
  <c r="K47" i="31"/>
  <c r="M47" i="31" s="1"/>
  <c r="M47" i="32"/>
  <c r="K47" i="32"/>
  <c r="K46" i="31"/>
  <c r="M46" i="31" s="1"/>
  <c r="K46" i="32"/>
  <c r="M46" i="32" s="1"/>
  <c r="K45" i="31"/>
  <c r="M45" i="31" s="1"/>
  <c r="K45" i="32"/>
  <c r="M45" i="32" s="1"/>
  <c r="K44" i="31"/>
  <c r="M44" i="31" s="1"/>
  <c r="K44" i="32"/>
  <c r="M44" i="32" s="1"/>
  <c r="K43" i="31"/>
  <c r="M43" i="31" s="1"/>
  <c r="K43" i="32"/>
  <c r="M43" i="32" s="1"/>
  <c r="K42" i="31"/>
  <c r="M42" i="31" s="1"/>
  <c r="K42" i="32"/>
  <c r="M42" i="32" s="1"/>
  <c r="K41" i="31"/>
  <c r="M41" i="31" s="1"/>
  <c r="K41" i="32"/>
  <c r="M41" i="32" s="1"/>
  <c r="K40" i="31"/>
  <c r="M40" i="31" s="1"/>
  <c r="K40" i="32"/>
  <c r="M40" i="32" s="1"/>
  <c r="K54" i="33"/>
  <c r="K53" i="33"/>
  <c r="K52" i="33"/>
  <c r="K51" i="33"/>
  <c r="K50" i="33"/>
  <c r="K49" i="33"/>
  <c r="K48" i="33"/>
  <c r="K47" i="33"/>
  <c r="K46" i="33"/>
  <c r="K45" i="33"/>
  <c r="K44" i="33"/>
  <c r="K43" i="33"/>
  <c r="K42" i="33"/>
  <c r="K41" i="33"/>
  <c r="K40" i="33"/>
  <c r="K39" i="31" l="1"/>
  <c r="M39" i="31" s="1"/>
  <c r="K39" i="32"/>
  <c r="M39" i="32" s="1"/>
  <c r="K38" i="31"/>
  <c r="M38" i="31" s="1"/>
  <c r="K38" i="32"/>
  <c r="M38" i="32" s="1"/>
  <c r="K37" i="31"/>
  <c r="M37" i="31" s="1"/>
  <c r="K37" i="32"/>
  <c r="M37" i="32" s="1"/>
  <c r="K36" i="33"/>
  <c r="M36" i="33" s="1"/>
  <c r="K36" i="32"/>
  <c r="M36" i="32" s="1"/>
  <c r="M56" i="31"/>
  <c r="M36" i="31"/>
  <c r="K36" i="31"/>
  <c r="K35" i="31"/>
  <c r="M35" i="31" s="1"/>
  <c r="K35" i="32"/>
  <c r="M35" i="32" s="1"/>
  <c r="K34" i="31"/>
  <c r="M34" i="31" s="1"/>
  <c r="K34" i="32"/>
  <c r="M34" i="32" s="1"/>
  <c r="K33" i="31"/>
  <c r="M33" i="31" s="1"/>
  <c r="K33" i="32"/>
  <c r="M33" i="32" s="1"/>
  <c r="K32" i="31"/>
  <c r="M32" i="31" s="1"/>
  <c r="K32" i="32"/>
  <c r="M32" i="32" s="1"/>
  <c r="K31" i="31"/>
  <c r="M31" i="31" s="1"/>
  <c r="K31" i="32"/>
  <c r="M31" i="32" s="1"/>
  <c r="K30" i="31"/>
  <c r="M30" i="31" s="1"/>
  <c r="K30" i="32"/>
  <c r="M30" i="32" s="1"/>
  <c r="K29" i="31"/>
  <c r="M29" i="31" s="1"/>
  <c r="K29" i="32"/>
  <c r="M29" i="32" s="1"/>
  <c r="K28" i="31"/>
  <c r="M28" i="31" s="1"/>
  <c r="K28" i="32"/>
  <c r="M28" i="32" s="1"/>
  <c r="K27" i="31"/>
  <c r="M27" i="31" s="1"/>
  <c r="K27" i="32"/>
  <c r="M27" i="32" s="1"/>
  <c r="K26" i="31"/>
  <c r="M26" i="31" s="1"/>
  <c r="K26" i="32"/>
  <c r="M26" i="32" s="1"/>
  <c r="K25" i="31"/>
  <c r="M25" i="31" s="1"/>
  <c r="K25" i="32"/>
  <c r="M25" i="32" s="1"/>
  <c r="K24" i="31"/>
  <c r="M24" i="31" s="1"/>
  <c r="K24" i="32"/>
  <c r="M24" i="32" s="1"/>
  <c r="K23" i="31"/>
  <c r="M23" i="31" s="1"/>
  <c r="K23" i="32"/>
  <c r="M23" i="32" s="1"/>
  <c r="K22" i="31"/>
  <c r="M22" i="31" s="1"/>
  <c r="K22" i="32"/>
  <c r="M22" i="32" s="1"/>
  <c r="K21" i="31"/>
  <c r="M21" i="31" s="1"/>
  <c r="K21" i="32"/>
  <c r="M21" i="32" s="1"/>
  <c r="K20" i="31"/>
  <c r="M20" i="31" s="1"/>
  <c r="K20" i="32"/>
  <c r="M20" i="32" s="1"/>
  <c r="K19" i="31"/>
  <c r="M19" i="31" s="1"/>
  <c r="K19" i="32"/>
  <c r="M19" i="32" s="1"/>
  <c r="K18" i="31"/>
  <c r="M18" i="31" s="1"/>
  <c r="K18" i="32"/>
  <c r="M18" i="32" s="1"/>
  <c r="K17" i="31"/>
  <c r="M17" i="31" s="1"/>
  <c r="K17" i="32"/>
  <c r="M17" i="32" s="1"/>
  <c r="K16" i="31"/>
  <c r="M16" i="31" s="1"/>
  <c r="K16" i="32"/>
  <c r="M16" i="32" s="1"/>
  <c r="K15" i="31"/>
  <c r="M15" i="31" s="1"/>
  <c r="K15" i="32"/>
  <c r="M15" i="32" s="1"/>
  <c r="K14" i="31"/>
  <c r="M14" i="31" s="1"/>
  <c r="K14" i="32"/>
  <c r="M14" i="32" s="1"/>
  <c r="K13" i="31"/>
  <c r="M13" i="31" s="1"/>
  <c r="K13" i="32"/>
  <c r="M13" i="32" s="1"/>
  <c r="K12" i="31"/>
  <c r="M12" i="31" s="1"/>
  <c r="K12" i="32"/>
  <c r="M12" i="32" s="1"/>
  <c r="K11" i="31"/>
  <c r="M11" i="31" s="1"/>
  <c r="K11" i="32"/>
  <c r="M11" i="32" s="1"/>
  <c r="K10" i="31"/>
  <c r="M10" i="31" s="1"/>
  <c r="K10" i="32"/>
  <c r="M10" i="32" s="1"/>
  <c r="T100" i="33"/>
  <c r="T99" i="33"/>
  <c r="T98" i="33"/>
  <c r="T97" i="33"/>
  <c r="T96" i="33"/>
  <c r="T95" i="33"/>
  <c r="T94" i="33"/>
  <c r="T93" i="33"/>
  <c r="T92" i="33"/>
  <c r="T91" i="33"/>
  <c r="T90" i="33"/>
  <c r="T89" i="33"/>
  <c r="T88" i="33"/>
  <c r="T87" i="33"/>
  <c r="T86" i="33"/>
  <c r="T85" i="33"/>
  <c r="T84" i="33"/>
  <c r="T83" i="33"/>
  <c r="T82" i="33"/>
  <c r="T81" i="33"/>
  <c r="T80" i="33"/>
  <c r="T79" i="33"/>
  <c r="T78" i="33"/>
  <c r="T77" i="33"/>
  <c r="T76" i="33"/>
  <c r="T75" i="33"/>
  <c r="T74" i="33"/>
  <c r="T73" i="33"/>
  <c r="T72" i="33"/>
  <c r="T71" i="33"/>
  <c r="T70" i="33"/>
  <c r="T69" i="33"/>
  <c r="T68" i="33"/>
  <c r="T67" i="33"/>
  <c r="T66" i="33"/>
  <c r="T65" i="33"/>
  <c r="T64" i="33"/>
  <c r="T63" i="33"/>
  <c r="T62" i="33"/>
  <c r="T61" i="33"/>
  <c r="T60" i="33"/>
  <c r="T59" i="33"/>
  <c r="T58" i="33"/>
  <c r="T57" i="33"/>
  <c r="T56" i="33"/>
  <c r="T55" i="33"/>
  <c r="T54" i="33"/>
  <c r="T53" i="33"/>
  <c r="T52" i="33"/>
  <c r="T51" i="33"/>
  <c r="R51" i="33" s="1"/>
  <c r="T50" i="33"/>
  <c r="R50" i="33" s="1"/>
  <c r="T49" i="33"/>
  <c r="R49" i="33" s="1"/>
  <c r="T48" i="33"/>
  <c r="R48" i="33" s="1"/>
  <c r="T47" i="33"/>
  <c r="R47" i="33" s="1"/>
  <c r="T46" i="33"/>
  <c r="T45" i="33"/>
  <c r="R45" i="33" s="1"/>
  <c r="T44" i="33"/>
  <c r="T43" i="33"/>
  <c r="R43" i="33" s="1"/>
  <c r="T42" i="33"/>
  <c r="T41" i="33"/>
  <c r="R41" i="33" s="1"/>
  <c r="T40" i="33"/>
  <c r="T39" i="33"/>
  <c r="T38" i="33"/>
  <c r="R38" i="33" s="1"/>
  <c r="T37" i="33"/>
  <c r="R37" i="33" s="1"/>
  <c r="T36" i="33"/>
  <c r="R36" i="33" s="1"/>
  <c r="T35" i="33"/>
  <c r="R35" i="33" s="1"/>
  <c r="T34" i="33"/>
  <c r="T33" i="33"/>
  <c r="R33" i="33" s="1"/>
  <c r="T32" i="33"/>
  <c r="R32" i="33" s="1"/>
  <c r="T31" i="33"/>
  <c r="R31" i="33" s="1"/>
  <c r="T30" i="33"/>
  <c r="T29" i="33"/>
  <c r="R29" i="33" s="1"/>
  <c r="T28" i="33"/>
  <c r="R28" i="33" s="1"/>
  <c r="T27" i="33"/>
  <c r="R27" i="33" s="1"/>
  <c r="T26" i="33"/>
  <c r="R26" i="33" s="1"/>
  <c r="T25" i="33"/>
  <c r="R25" i="33" s="1"/>
  <c r="T24" i="33"/>
  <c r="R24" i="33" s="1"/>
  <c r="T23" i="33"/>
  <c r="R23" i="33" s="1"/>
  <c r="T22" i="33"/>
  <c r="R22" i="33" s="1"/>
  <c r="T21" i="33"/>
  <c r="R21" i="33" s="1"/>
  <c r="T20" i="33"/>
  <c r="R20" i="33" s="1"/>
  <c r="T19" i="33"/>
  <c r="R19" i="33" s="1"/>
  <c r="T18" i="33"/>
  <c r="R18" i="33" s="1"/>
  <c r="T17" i="33"/>
  <c r="R17" i="33" s="1"/>
  <c r="T16" i="33"/>
  <c r="R16" i="33" s="1"/>
  <c r="T15" i="33"/>
  <c r="T14" i="33"/>
  <c r="T13" i="33"/>
  <c r="R13" i="33" s="1"/>
  <c r="T12" i="33"/>
  <c r="R12" i="33" s="1"/>
  <c r="T11" i="33"/>
  <c r="R11" i="33" s="1"/>
  <c r="T10" i="33"/>
  <c r="R10" i="33" s="1"/>
  <c r="R46" i="33"/>
  <c r="R44" i="33"/>
  <c r="R42" i="33"/>
  <c r="R40" i="33"/>
  <c r="R39" i="33"/>
  <c r="R34" i="33"/>
  <c r="R30" i="33"/>
  <c r="R15" i="33"/>
  <c r="R14" i="33"/>
  <c r="M106" i="33"/>
  <c r="M105" i="33"/>
  <c r="M104" i="33"/>
  <c r="M103" i="33"/>
  <c r="M102" i="33"/>
  <c r="M101" i="33"/>
  <c r="M100" i="33"/>
  <c r="M99" i="33"/>
  <c r="M98" i="33"/>
  <c r="M97" i="33"/>
  <c r="M96" i="33"/>
  <c r="M95" i="33"/>
  <c r="M94" i="33"/>
  <c r="M93" i="33"/>
  <c r="M92" i="33"/>
  <c r="M91" i="33"/>
  <c r="M90" i="33"/>
  <c r="M89" i="33"/>
  <c r="M88" i="33"/>
  <c r="M87" i="33"/>
  <c r="M86" i="33"/>
  <c r="M85" i="33"/>
  <c r="M84" i="33"/>
  <c r="M83" i="33"/>
  <c r="M82" i="33"/>
  <c r="M81" i="33"/>
  <c r="M80" i="33"/>
  <c r="M79" i="33"/>
  <c r="M78" i="33"/>
  <c r="M77" i="33"/>
  <c r="M76" i="33"/>
  <c r="M75" i="33"/>
  <c r="M74" i="33"/>
  <c r="M73" i="33"/>
  <c r="M70" i="33"/>
  <c r="M69" i="33"/>
  <c r="M66" i="33"/>
  <c r="M64" i="33"/>
  <c r="M62" i="33"/>
  <c r="M61" i="33"/>
  <c r="M58" i="33"/>
  <c r="M54" i="33"/>
  <c r="M53" i="33"/>
  <c r="M52" i="33"/>
  <c r="M51" i="33"/>
  <c r="M50" i="33"/>
  <c r="M49" i="33"/>
  <c r="M48" i="33"/>
  <c r="M47" i="33"/>
  <c r="M46" i="33"/>
  <c r="M45" i="33"/>
  <c r="M44" i="33"/>
  <c r="M43" i="33"/>
  <c r="M42" i="33"/>
  <c r="M41" i="33"/>
  <c r="M33" i="33"/>
  <c r="M10" i="33"/>
  <c r="K98" i="33"/>
  <c r="K97" i="33"/>
  <c r="K96" i="33"/>
  <c r="K95" i="33"/>
  <c r="K94" i="33"/>
  <c r="K93" i="33"/>
  <c r="K92" i="33"/>
  <c r="K91" i="33"/>
  <c r="K90" i="33"/>
  <c r="K89" i="33"/>
  <c r="K88" i="33"/>
  <c r="K87" i="33"/>
  <c r="K86" i="33"/>
  <c r="K85" i="33"/>
  <c r="K84" i="33"/>
  <c r="K83" i="33"/>
  <c r="K82" i="33"/>
  <c r="K81" i="33"/>
  <c r="K80" i="33"/>
  <c r="K79" i="33"/>
  <c r="K78" i="33"/>
  <c r="K77" i="33"/>
  <c r="K76" i="33"/>
  <c r="K75" i="33"/>
  <c r="K74" i="33"/>
  <c r="K73" i="33"/>
  <c r="K72" i="33"/>
  <c r="M72" i="33" s="1"/>
  <c r="K70" i="33"/>
  <c r="K69" i="33"/>
  <c r="K68" i="33"/>
  <c r="M68" i="33" s="1"/>
  <c r="K67" i="33"/>
  <c r="M67" i="33" s="1"/>
  <c r="K66" i="33"/>
  <c r="K65" i="33"/>
  <c r="M65" i="33" s="1"/>
  <c r="K64" i="33"/>
  <c r="K63" i="33"/>
  <c r="M63" i="33" s="1"/>
  <c r="K62" i="33"/>
  <c r="K61" i="33"/>
  <c r="K60" i="33"/>
  <c r="M60" i="33" s="1"/>
  <c r="K59" i="33"/>
  <c r="M59" i="33" s="1"/>
  <c r="K58" i="33"/>
  <c r="K57" i="33"/>
  <c r="M57" i="33" s="1"/>
  <c r="K55" i="33"/>
  <c r="M55" i="33" s="1"/>
  <c r="M40" i="33"/>
  <c r="K39" i="33"/>
  <c r="M39" i="33" s="1"/>
  <c r="K38" i="33"/>
  <c r="M38" i="33" s="1"/>
  <c r="K37" i="33"/>
  <c r="M37" i="33" s="1"/>
  <c r="K35" i="33"/>
  <c r="M35" i="33" s="1"/>
  <c r="K34" i="33"/>
  <c r="M34" i="33" s="1"/>
  <c r="K33" i="33"/>
  <c r="K32" i="33"/>
  <c r="M32" i="33" s="1"/>
  <c r="K31" i="33"/>
  <c r="M31" i="33" s="1"/>
  <c r="K30" i="33"/>
  <c r="M30" i="33" s="1"/>
  <c r="K29" i="33"/>
  <c r="M29" i="33" s="1"/>
  <c r="K28" i="33"/>
  <c r="M28" i="33" s="1"/>
  <c r="K27" i="33"/>
  <c r="M27" i="33" s="1"/>
  <c r="K26" i="33"/>
  <c r="M26" i="33" s="1"/>
  <c r="K25" i="33"/>
  <c r="M25" i="33" s="1"/>
  <c r="K24" i="33"/>
  <c r="M24" i="33" s="1"/>
  <c r="K23" i="33"/>
  <c r="M23" i="33" s="1"/>
  <c r="K22" i="33"/>
  <c r="M22" i="33" s="1"/>
  <c r="K21" i="33"/>
  <c r="M21" i="33" s="1"/>
  <c r="K20" i="33"/>
  <c r="M20" i="33" s="1"/>
  <c r="K19" i="33"/>
  <c r="M19" i="33" s="1"/>
  <c r="K18" i="33"/>
  <c r="M18" i="33" s="1"/>
  <c r="K17" i="33"/>
  <c r="M17" i="33" s="1"/>
  <c r="K16" i="33"/>
  <c r="M16" i="33" s="1"/>
  <c r="K15" i="33"/>
  <c r="M15" i="33" s="1"/>
  <c r="K14" i="33"/>
  <c r="M14" i="33" s="1"/>
  <c r="K13" i="33"/>
  <c r="M13" i="33" s="1"/>
  <c r="K12" i="33"/>
  <c r="M12" i="33" s="1"/>
  <c r="K11" i="33"/>
  <c r="M11" i="33" s="1"/>
  <c r="K10" i="33"/>
  <c r="T26" i="31" l="1"/>
  <c r="T26" i="32"/>
  <c r="C37" i="33" l="1"/>
  <c r="C33" i="33"/>
  <c r="C30" i="33"/>
  <c r="C29" i="33"/>
  <c r="C25" i="33"/>
  <c r="C23" i="33"/>
  <c r="R102" i="33"/>
  <c r="R101" i="33"/>
  <c r="R100" i="33"/>
  <c r="R99" i="33"/>
  <c r="R98" i="33"/>
  <c r="R97" i="33"/>
  <c r="R96" i="33"/>
  <c r="R95" i="33"/>
  <c r="R94" i="33"/>
  <c r="R93" i="33"/>
  <c r="R92" i="33"/>
  <c r="R91" i="33"/>
  <c r="R90" i="33"/>
  <c r="R89" i="33"/>
  <c r="R88" i="33"/>
  <c r="R87" i="33"/>
  <c r="R86" i="33"/>
  <c r="R85" i="33"/>
  <c r="R84" i="33"/>
  <c r="R83" i="33"/>
  <c r="R82" i="33"/>
  <c r="R81" i="33"/>
  <c r="R80" i="33"/>
  <c r="R79" i="33"/>
  <c r="R78" i="33"/>
  <c r="R77" i="33"/>
  <c r="R76" i="33"/>
  <c r="R75" i="33"/>
  <c r="R74" i="33"/>
  <c r="R73" i="33"/>
  <c r="R72" i="33"/>
  <c r="R71" i="33"/>
  <c r="R70" i="33"/>
  <c r="R69" i="33"/>
  <c r="R68" i="33"/>
  <c r="R67" i="33"/>
  <c r="R66" i="33"/>
  <c r="R65" i="33"/>
  <c r="R64" i="33"/>
  <c r="R63" i="33"/>
  <c r="R62" i="33"/>
  <c r="R61" i="33"/>
  <c r="R60" i="33"/>
  <c r="R59" i="33"/>
  <c r="R58" i="33"/>
  <c r="R57" i="33"/>
  <c r="R56" i="33"/>
  <c r="R55" i="33"/>
  <c r="R54" i="33"/>
  <c r="R53" i="33"/>
  <c r="R52" i="33"/>
  <c r="C50" i="33"/>
  <c r="C38" i="33"/>
  <c r="C36" i="33"/>
  <c r="C35" i="33"/>
  <c r="C34" i="33"/>
  <c r="C32" i="33"/>
  <c r="C31" i="33"/>
  <c r="C28" i="33"/>
  <c r="C27" i="33"/>
  <c r="C26" i="33"/>
  <c r="C24" i="33"/>
  <c r="V108" i="33" l="1"/>
  <c r="T108" i="33"/>
  <c r="W108" i="33" s="1"/>
  <c r="R108" i="33"/>
  <c r="M108" i="33"/>
  <c r="K108" i="33"/>
  <c r="V107" i="33"/>
  <c r="T107" i="33"/>
  <c r="W107" i="33" s="1"/>
  <c r="R107" i="33"/>
  <c r="C108" i="33" s="1"/>
  <c r="X108" i="33" s="1"/>
  <c r="Y108" i="33" s="1"/>
  <c r="M107" i="33"/>
  <c r="K107" i="33"/>
  <c r="V106" i="33"/>
  <c r="T106" i="33"/>
  <c r="W106" i="33"/>
  <c r="R106" i="33"/>
  <c r="C107" i="33" s="1"/>
  <c r="X107" i="33" s="1"/>
  <c r="Y107" i="33" s="1"/>
  <c r="K106" i="33"/>
  <c r="V105" i="33"/>
  <c r="T105" i="33"/>
  <c r="W105" i="33" s="1"/>
  <c r="R105" i="33"/>
  <c r="C106" i="33" s="1"/>
  <c r="X106" i="33" s="1"/>
  <c r="Y106" i="33" s="1"/>
  <c r="K105" i="33"/>
  <c r="V104" i="33"/>
  <c r="T104" i="33"/>
  <c r="W104" i="33" s="1"/>
  <c r="R104" i="33"/>
  <c r="C105" i="33" s="1"/>
  <c r="X105" i="33" s="1"/>
  <c r="Y105" i="33" s="1"/>
  <c r="K104" i="33"/>
  <c r="V103" i="33"/>
  <c r="T103" i="33"/>
  <c r="W103" i="33"/>
  <c r="R103" i="33"/>
  <c r="C104" i="33" s="1"/>
  <c r="X104" i="33" s="1"/>
  <c r="Y104" i="33" s="1"/>
  <c r="K103" i="33"/>
  <c r="V102" i="33"/>
  <c r="T102" i="33"/>
  <c r="W102" i="33" s="1"/>
  <c r="C103" i="33"/>
  <c r="X103" i="33" s="1"/>
  <c r="Y103" i="33" s="1"/>
  <c r="K102" i="33"/>
  <c r="V101" i="33"/>
  <c r="T101" i="33"/>
  <c r="W101" i="33" s="1"/>
  <c r="C102" i="33"/>
  <c r="X102" i="33" s="1"/>
  <c r="Y102" i="33" s="1"/>
  <c r="K101" i="33"/>
  <c r="V100" i="33"/>
  <c r="W100" i="33"/>
  <c r="C101" i="33"/>
  <c r="X101" i="33" s="1"/>
  <c r="Y101" i="33" s="1"/>
  <c r="K100" i="33"/>
  <c r="V99" i="33"/>
  <c r="W99" i="33"/>
  <c r="C100" i="33"/>
  <c r="X100" i="33" s="1"/>
  <c r="Y100" i="33" s="1"/>
  <c r="K99" i="33"/>
  <c r="V98" i="33"/>
  <c r="W98" i="33"/>
  <c r="C99" i="33"/>
  <c r="X99" i="33" s="1"/>
  <c r="Y99" i="33" s="1"/>
  <c r="V97" i="33"/>
  <c r="W97" i="33"/>
  <c r="C98" i="33"/>
  <c r="X98" i="33" s="1"/>
  <c r="Y98" i="33" s="1"/>
  <c r="V96" i="33"/>
  <c r="W96" i="33"/>
  <c r="C97" i="33"/>
  <c r="X97" i="33" s="1"/>
  <c r="Y97" i="33" s="1"/>
  <c r="V95" i="33"/>
  <c r="W95" i="33"/>
  <c r="C96" i="33"/>
  <c r="X96" i="33" s="1"/>
  <c r="Y96" i="33" s="1"/>
  <c r="V94" i="33"/>
  <c r="W94" i="33"/>
  <c r="C95" i="33"/>
  <c r="X95" i="33" s="1"/>
  <c r="Y95" i="33" s="1"/>
  <c r="V93" i="33"/>
  <c r="W93" i="33"/>
  <c r="C94" i="33"/>
  <c r="X94" i="33" s="1"/>
  <c r="Y94" i="33" s="1"/>
  <c r="W92" i="33"/>
  <c r="V92" i="33"/>
  <c r="C93" i="33"/>
  <c r="X93" i="33" s="1"/>
  <c r="Y93" i="33" s="1"/>
  <c r="V91" i="33"/>
  <c r="W91" i="33"/>
  <c r="C92" i="33"/>
  <c r="X92" i="33" s="1"/>
  <c r="Y92" i="33" s="1"/>
  <c r="V90" i="33"/>
  <c r="W90" i="33"/>
  <c r="C91" i="33"/>
  <c r="X91" i="33" s="1"/>
  <c r="Y91" i="33" s="1"/>
  <c r="V89" i="33"/>
  <c r="W89" i="33"/>
  <c r="C90" i="33"/>
  <c r="X90" i="33" s="1"/>
  <c r="Y90" i="33" s="1"/>
  <c r="V88" i="33"/>
  <c r="W88" i="33"/>
  <c r="C89" i="33"/>
  <c r="X89" i="33" s="1"/>
  <c r="Y89" i="33" s="1"/>
  <c r="V87" i="33"/>
  <c r="W87" i="33"/>
  <c r="C88" i="33"/>
  <c r="X88" i="33" s="1"/>
  <c r="Y88" i="33" s="1"/>
  <c r="V86" i="33"/>
  <c r="W86" i="33"/>
  <c r="C87" i="33"/>
  <c r="X87" i="33" s="1"/>
  <c r="Y87" i="33" s="1"/>
  <c r="V85" i="33"/>
  <c r="W85" i="33"/>
  <c r="C86" i="33"/>
  <c r="X86" i="33" s="1"/>
  <c r="Y86" i="33" s="1"/>
  <c r="W84" i="33"/>
  <c r="V84" i="33"/>
  <c r="C85" i="33"/>
  <c r="X85" i="33" s="1"/>
  <c r="Y85" i="33" s="1"/>
  <c r="V83" i="33"/>
  <c r="W83" i="33"/>
  <c r="C84" i="33"/>
  <c r="X84" i="33" s="1"/>
  <c r="Y84" i="33" s="1"/>
  <c r="V82" i="33"/>
  <c r="W82" i="33"/>
  <c r="C83" i="33"/>
  <c r="X83" i="33" s="1"/>
  <c r="Y83" i="33" s="1"/>
  <c r="V81" i="33"/>
  <c r="W81" i="33"/>
  <c r="C82" i="33"/>
  <c r="X82" i="33" s="1"/>
  <c r="Y82" i="33" s="1"/>
  <c r="V80" i="33"/>
  <c r="W80" i="33"/>
  <c r="C81" i="33"/>
  <c r="X81" i="33" s="1"/>
  <c r="Y81" i="33" s="1"/>
  <c r="V79" i="33"/>
  <c r="W79" i="33"/>
  <c r="C80" i="33"/>
  <c r="X80" i="33" s="1"/>
  <c r="Y80" i="33" s="1"/>
  <c r="V78" i="33"/>
  <c r="W78" i="33"/>
  <c r="C79" i="33"/>
  <c r="X79" i="33" s="1"/>
  <c r="Y79" i="33" s="1"/>
  <c r="V77" i="33"/>
  <c r="W77" i="33"/>
  <c r="C78" i="33"/>
  <c r="X78" i="33" s="1"/>
  <c r="Y78" i="33" s="1"/>
  <c r="V76" i="33"/>
  <c r="W76" i="33"/>
  <c r="C77" i="33"/>
  <c r="X77" i="33" s="1"/>
  <c r="Y77" i="33" s="1"/>
  <c r="V75" i="33"/>
  <c r="W75" i="33"/>
  <c r="C76" i="33"/>
  <c r="X76" i="33" s="1"/>
  <c r="Y76" i="33" s="1"/>
  <c r="V74" i="33"/>
  <c r="W74" i="33"/>
  <c r="C75" i="33"/>
  <c r="X75" i="33" s="1"/>
  <c r="Y75" i="33" s="1"/>
  <c r="V73" i="33"/>
  <c r="W73" i="33"/>
  <c r="C74" i="33"/>
  <c r="X74" i="33" s="1"/>
  <c r="Y74" i="33" s="1"/>
  <c r="V72" i="33"/>
  <c r="W72" i="33"/>
  <c r="C73" i="33"/>
  <c r="X73" i="33" s="1"/>
  <c r="Y73" i="33" s="1"/>
  <c r="V71" i="33"/>
  <c r="W71" i="33"/>
  <c r="C72" i="33"/>
  <c r="X72" i="33" s="1"/>
  <c r="Y72" i="33" s="1"/>
  <c r="V70" i="33"/>
  <c r="W70" i="33"/>
  <c r="C71" i="33"/>
  <c r="X71" i="33" s="1"/>
  <c r="Y71" i="33" s="1"/>
  <c r="V69" i="33"/>
  <c r="W69" i="33"/>
  <c r="C70" i="33"/>
  <c r="X70" i="33" s="1"/>
  <c r="Y70" i="33" s="1"/>
  <c r="V68" i="33"/>
  <c r="W68" i="33"/>
  <c r="C69" i="33"/>
  <c r="X69" i="33" s="1"/>
  <c r="Y69" i="33" s="1"/>
  <c r="V67" i="33"/>
  <c r="W67" i="33"/>
  <c r="C68" i="33"/>
  <c r="X68" i="33" s="1"/>
  <c r="Y68" i="33" s="1"/>
  <c r="V66" i="33"/>
  <c r="W66" i="33"/>
  <c r="C67" i="33"/>
  <c r="X67" i="33" s="1"/>
  <c r="Y67" i="33" s="1"/>
  <c r="V65" i="33"/>
  <c r="W65" i="33"/>
  <c r="C66" i="33"/>
  <c r="X66" i="33" s="1"/>
  <c r="Y66" i="33" s="1"/>
  <c r="V64" i="33"/>
  <c r="W64" i="33"/>
  <c r="C65" i="33"/>
  <c r="X65" i="33" s="1"/>
  <c r="Y65" i="33" s="1"/>
  <c r="V63" i="33"/>
  <c r="W63" i="33"/>
  <c r="C64" i="33"/>
  <c r="X64" i="33" s="1"/>
  <c r="Y64" i="33" s="1"/>
  <c r="V62" i="33"/>
  <c r="W62" i="33"/>
  <c r="C63" i="33"/>
  <c r="X63" i="33" s="1"/>
  <c r="Y63" i="33" s="1"/>
  <c r="V61" i="33"/>
  <c r="W61" i="33"/>
  <c r="C62" i="33"/>
  <c r="X62" i="33" s="1"/>
  <c r="Y62" i="33" s="1"/>
  <c r="V60" i="33"/>
  <c r="W60" i="33"/>
  <c r="C61" i="33"/>
  <c r="X61" i="33" s="1"/>
  <c r="Y61" i="33" s="1"/>
  <c r="V59" i="33"/>
  <c r="W59" i="33"/>
  <c r="C60" i="33"/>
  <c r="X60" i="33" s="1"/>
  <c r="Y60" i="33" s="1"/>
  <c r="V58" i="33"/>
  <c r="W58" i="33"/>
  <c r="C59" i="33"/>
  <c r="X59" i="33" s="1"/>
  <c r="Y59" i="33" s="1"/>
  <c r="V57" i="33"/>
  <c r="W57" i="33"/>
  <c r="C58" i="33"/>
  <c r="X58" i="33" s="1"/>
  <c r="Y58" i="33" s="1"/>
  <c r="V56" i="33"/>
  <c r="W56" i="33"/>
  <c r="C57" i="33"/>
  <c r="X57" i="33" s="1"/>
  <c r="Y57" i="33" s="1"/>
  <c r="W55" i="33"/>
  <c r="V55" i="33"/>
  <c r="C56" i="33"/>
  <c r="X56" i="33" s="1"/>
  <c r="Y56" i="33" s="1"/>
  <c r="V54" i="33"/>
  <c r="W54" i="33"/>
  <c r="C55" i="33"/>
  <c r="X55" i="33" s="1"/>
  <c r="Y55" i="33" s="1"/>
  <c r="V53" i="33"/>
  <c r="W53" i="33"/>
  <c r="C54" i="33"/>
  <c r="X54" i="33" s="1"/>
  <c r="Y54" i="33" s="1"/>
  <c r="V52" i="33"/>
  <c r="W52" i="33"/>
  <c r="C53" i="33"/>
  <c r="X53" i="33" s="1"/>
  <c r="Y53" i="33" s="1"/>
  <c r="V51" i="33"/>
  <c r="W51" i="33"/>
  <c r="C52" i="33"/>
  <c r="X52" i="33" s="1"/>
  <c r="Y52" i="33" s="1"/>
  <c r="V50" i="33"/>
  <c r="W50" i="33"/>
  <c r="C51" i="33"/>
  <c r="X51" i="33" s="1"/>
  <c r="Y51" i="33" s="1"/>
  <c r="V49" i="33"/>
  <c r="W49" i="33"/>
  <c r="X50" i="33"/>
  <c r="Y50" i="33" s="1"/>
  <c r="V48" i="33"/>
  <c r="V47" i="33"/>
  <c r="V46" i="33"/>
  <c r="V45" i="33"/>
  <c r="V44" i="33"/>
  <c r="V43" i="33"/>
  <c r="V42" i="33"/>
  <c r="V41" i="33"/>
  <c r="V40" i="33"/>
  <c r="V39" i="33"/>
  <c r="V38" i="33"/>
  <c r="V37" i="33"/>
  <c r="W37" i="33"/>
  <c r="X38" i="33"/>
  <c r="Y38" i="33" s="1"/>
  <c r="V36" i="33"/>
  <c r="W36" i="33"/>
  <c r="X37" i="33"/>
  <c r="Y37" i="33" s="1"/>
  <c r="V35" i="33"/>
  <c r="W35" i="33"/>
  <c r="X36" i="33"/>
  <c r="Y36" i="33" s="1"/>
  <c r="V34" i="33"/>
  <c r="W34" i="33"/>
  <c r="V33" i="33"/>
  <c r="W33" i="33"/>
  <c r="V32" i="33"/>
  <c r="W32" i="33"/>
  <c r="W31" i="33"/>
  <c r="V31" i="33"/>
  <c r="X32" i="33"/>
  <c r="Y32" i="33" s="1"/>
  <c r="V30" i="33"/>
  <c r="W30" i="33"/>
  <c r="V29" i="33"/>
  <c r="W29" i="33"/>
  <c r="V28" i="33"/>
  <c r="W28" i="33"/>
  <c r="V27" i="33"/>
  <c r="W27" i="33"/>
  <c r="X28" i="33"/>
  <c r="Y28" i="33" s="1"/>
  <c r="V26" i="33"/>
  <c r="W26" i="33"/>
  <c r="V25" i="33"/>
  <c r="W25" i="33"/>
  <c r="V24" i="33"/>
  <c r="W24" i="33"/>
  <c r="V23" i="33"/>
  <c r="W23" i="33"/>
  <c r="V21" i="33"/>
  <c r="W19" i="33"/>
  <c r="W18" i="33"/>
  <c r="W17" i="33"/>
  <c r="W13" i="33"/>
  <c r="W11" i="33"/>
  <c r="T9" i="33"/>
  <c r="C9" i="33"/>
  <c r="K9" i="33" s="1"/>
  <c r="M9" i="33" s="1"/>
  <c r="V108" i="32"/>
  <c r="T108" i="32"/>
  <c r="W108" i="32" s="1"/>
  <c r="R108" i="32"/>
  <c r="M108" i="32"/>
  <c r="K108" i="32"/>
  <c r="V107" i="32"/>
  <c r="T107" i="32"/>
  <c r="W107" i="32" s="1"/>
  <c r="R107" i="32"/>
  <c r="C108" i="32" s="1"/>
  <c r="X108" i="32" s="1"/>
  <c r="Y108" i="32" s="1"/>
  <c r="M107" i="32"/>
  <c r="K107" i="32"/>
  <c r="V106" i="32"/>
  <c r="T106" i="32"/>
  <c r="W106" i="32"/>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c r="R101" i="32"/>
  <c r="C102" i="32" s="1"/>
  <c r="X102" i="32" s="1"/>
  <c r="Y102" i="32" s="1"/>
  <c r="M101" i="32"/>
  <c r="K101" i="32"/>
  <c r="V100" i="32"/>
  <c r="T100" i="32"/>
  <c r="W100" i="32"/>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V95" i="32"/>
  <c r="T95" i="32"/>
  <c r="W95" i="32" s="1"/>
  <c r="R95" i="32"/>
  <c r="C96" i="32" s="1"/>
  <c r="X96" i="32" s="1"/>
  <c r="Y96" i="32" s="1"/>
  <c r="V94" i="32"/>
  <c r="T94" i="32"/>
  <c r="W94" i="32" s="1"/>
  <c r="R94" i="32"/>
  <c r="C95" i="32" s="1"/>
  <c r="X95" i="32" s="1"/>
  <c r="Y95" i="32" s="1"/>
  <c r="V93" i="32"/>
  <c r="T93" i="32"/>
  <c r="W93" i="32" s="1"/>
  <c r="R93" i="32"/>
  <c r="C94" i="32" s="1"/>
  <c r="X94" i="32" s="1"/>
  <c r="Y94" i="32" s="1"/>
  <c r="V92" i="32"/>
  <c r="T92" i="32"/>
  <c r="W92" i="32"/>
  <c r="R92" i="32"/>
  <c r="C93" i="32" s="1"/>
  <c r="X93" i="32" s="1"/>
  <c r="Y93" i="32" s="1"/>
  <c r="V91" i="32"/>
  <c r="T91" i="32"/>
  <c r="W91" i="32" s="1"/>
  <c r="R91" i="32"/>
  <c r="C92" i="32" s="1"/>
  <c r="X92" i="32" s="1"/>
  <c r="Y92" i="32" s="1"/>
  <c r="V90" i="32"/>
  <c r="T90" i="32"/>
  <c r="W90" i="32" s="1"/>
  <c r="R90" i="32"/>
  <c r="C91" i="32" s="1"/>
  <c r="X91" i="32" s="1"/>
  <c r="Y91" i="32" s="1"/>
  <c r="V89" i="32"/>
  <c r="T89" i="32"/>
  <c r="W89" i="32" s="1"/>
  <c r="R89" i="32"/>
  <c r="C90" i="32" s="1"/>
  <c r="X90" i="32" s="1"/>
  <c r="Y90" i="32" s="1"/>
  <c r="W88" i="32"/>
  <c r="V88" i="32"/>
  <c r="T88" i="32"/>
  <c r="R88" i="32"/>
  <c r="C89" i="32" s="1"/>
  <c r="X89" i="32" s="1"/>
  <c r="Y89" i="32" s="1"/>
  <c r="V87" i="32"/>
  <c r="T87" i="32"/>
  <c r="W87" i="32" s="1"/>
  <c r="R87" i="32"/>
  <c r="C88" i="32" s="1"/>
  <c r="X88" i="32" s="1"/>
  <c r="Y88" i="32" s="1"/>
  <c r="V86" i="32"/>
  <c r="T86" i="32"/>
  <c r="W86" i="32" s="1"/>
  <c r="R86" i="32"/>
  <c r="C87" i="32" s="1"/>
  <c r="X87" i="32" s="1"/>
  <c r="Y87" i="32" s="1"/>
  <c r="V85" i="32"/>
  <c r="T85" i="32"/>
  <c r="W85" i="32"/>
  <c r="R85" i="32"/>
  <c r="C86" i="32" s="1"/>
  <c r="X86" i="32" s="1"/>
  <c r="Y86" i="32" s="1"/>
  <c r="V84" i="32"/>
  <c r="T84" i="32"/>
  <c r="W84" i="32" s="1"/>
  <c r="R84" i="32"/>
  <c r="C85" i="32" s="1"/>
  <c r="X85" i="32" s="1"/>
  <c r="Y85" i="32" s="1"/>
  <c r="V83" i="32"/>
  <c r="T83" i="32"/>
  <c r="W83" i="32" s="1"/>
  <c r="R83" i="32"/>
  <c r="C84" i="32" s="1"/>
  <c r="X84" i="32" s="1"/>
  <c r="Y84" i="32" s="1"/>
  <c r="V82" i="32"/>
  <c r="T82" i="32"/>
  <c r="W82" i="32"/>
  <c r="R82" i="32"/>
  <c r="C83" i="32" s="1"/>
  <c r="X83" i="32" s="1"/>
  <c r="Y83" i="32" s="1"/>
  <c r="W81" i="32"/>
  <c r="V81" i="32"/>
  <c r="T81" i="32"/>
  <c r="R81" i="32"/>
  <c r="C82" i="32" s="1"/>
  <c r="X82" i="32" s="1"/>
  <c r="Y82" i="32" s="1"/>
  <c r="V80" i="32"/>
  <c r="T80" i="32"/>
  <c r="W80" i="32" s="1"/>
  <c r="R80" i="32"/>
  <c r="C81" i="32" s="1"/>
  <c r="X81" i="32" s="1"/>
  <c r="Y81" i="32" s="1"/>
  <c r="V79" i="32"/>
  <c r="T79" i="32"/>
  <c r="W79" i="32" s="1"/>
  <c r="R79" i="32"/>
  <c r="C80" i="32" s="1"/>
  <c r="X80" i="32" s="1"/>
  <c r="Y80" i="32" s="1"/>
  <c r="V78" i="32"/>
  <c r="T78" i="32"/>
  <c r="W78" i="32" s="1"/>
  <c r="R78" i="32"/>
  <c r="C79" i="32" s="1"/>
  <c r="X79" i="32" s="1"/>
  <c r="Y79" i="32" s="1"/>
  <c r="V77" i="32"/>
  <c r="T77" i="32"/>
  <c r="W77" i="32" s="1"/>
  <c r="R77" i="32"/>
  <c r="C78" i="32" s="1"/>
  <c r="X78" i="32" s="1"/>
  <c r="Y78" i="32" s="1"/>
  <c r="V76" i="32"/>
  <c r="T76" i="32"/>
  <c r="W76" i="32"/>
  <c r="R76" i="32"/>
  <c r="C77" i="32" s="1"/>
  <c r="X77" i="32" s="1"/>
  <c r="Y77" i="32" s="1"/>
  <c r="V75" i="32"/>
  <c r="T75" i="32"/>
  <c r="W75" i="32" s="1"/>
  <c r="R75" i="32"/>
  <c r="C76" i="32" s="1"/>
  <c r="X76" i="32" s="1"/>
  <c r="Y76" i="32" s="1"/>
  <c r="V74" i="32"/>
  <c r="T74" i="32"/>
  <c r="W74" i="32" s="1"/>
  <c r="R74" i="32"/>
  <c r="C75" i="32" s="1"/>
  <c r="X75" i="32" s="1"/>
  <c r="Y75" i="32" s="1"/>
  <c r="V73" i="32"/>
  <c r="T73" i="32"/>
  <c r="W73" i="32" s="1"/>
  <c r="R73" i="32"/>
  <c r="C74" i="32" s="1"/>
  <c r="X74" i="32" s="1"/>
  <c r="Y74" i="32" s="1"/>
  <c r="V72" i="32"/>
  <c r="T72" i="32"/>
  <c r="W72" i="32" s="1"/>
  <c r="V71" i="32"/>
  <c r="T71" i="32"/>
  <c r="W71" i="32"/>
  <c r="R71" i="32"/>
  <c r="C72" i="32" s="1"/>
  <c r="X72" i="32" s="1"/>
  <c r="Y72" i="32" s="1"/>
  <c r="V70" i="32"/>
  <c r="T70" i="32"/>
  <c r="W70" i="32" s="1"/>
  <c r="V69" i="32"/>
  <c r="T69" i="32"/>
  <c r="W69" i="32" s="1"/>
  <c r="R69" i="32"/>
  <c r="C70" i="32" s="1"/>
  <c r="X70" i="32" s="1"/>
  <c r="Y70" i="32" s="1"/>
  <c r="V68" i="32"/>
  <c r="T68" i="32"/>
  <c r="W68" i="32" s="1"/>
  <c r="R68" i="32"/>
  <c r="C69" i="32" s="1"/>
  <c r="X69" i="32" s="1"/>
  <c r="Y69" i="32" s="1"/>
  <c r="V67" i="32"/>
  <c r="T67" i="32"/>
  <c r="W67" i="32" s="1"/>
  <c r="R67" i="32"/>
  <c r="C68" i="32" s="1"/>
  <c r="X68" i="32" s="1"/>
  <c r="Y68" i="32" s="1"/>
  <c r="V66" i="32"/>
  <c r="T66" i="32"/>
  <c r="R66" i="32" s="1"/>
  <c r="C67" i="32" s="1"/>
  <c r="X67" i="32" s="1"/>
  <c r="Y67" i="32" s="1"/>
  <c r="W66" i="32"/>
  <c r="V65" i="32"/>
  <c r="T65" i="32"/>
  <c r="W65" i="32" s="1"/>
  <c r="R65" i="32"/>
  <c r="C66" i="32" s="1"/>
  <c r="X66" i="32" s="1"/>
  <c r="Y66" i="32" s="1"/>
  <c r="V64" i="32"/>
  <c r="T64" i="32"/>
  <c r="W64" i="32" s="1"/>
  <c r="R64" i="32"/>
  <c r="C65" i="32" s="1"/>
  <c r="X65" i="32" s="1"/>
  <c r="Y65" i="32" s="1"/>
  <c r="V63" i="32"/>
  <c r="T63" i="32"/>
  <c r="W63" i="32" s="1"/>
  <c r="R63" i="32"/>
  <c r="C64" i="32" s="1"/>
  <c r="X64" i="32" s="1"/>
  <c r="Y64" i="32" s="1"/>
  <c r="V62" i="32"/>
  <c r="T62" i="32"/>
  <c r="W62" i="32" s="1"/>
  <c r="V61" i="32"/>
  <c r="T61" i="32"/>
  <c r="W61" i="32" s="1"/>
  <c r="V60" i="32"/>
  <c r="T60" i="32"/>
  <c r="W60" i="32" s="1"/>
  <c r="V59" i="32"/>
  <c r="T59" i="32"/>
  <c r="W59" i="32" s="1"/>
  <c r="V58" i="32"/>
  <c r="T58" i="32"/>
  <c r="W58" i="32" s="1"/>
  <c r="V57" i="32"/>
  <c r="T57" i="32"/>
  <c r="W57" i="32" s="1"/>
  <c r="V56" i="32"/>
  <c r="T56" i="32"/>
  <c r="W56" i="32" s="1"/>
  <c r="R56" i="32"/>
  <c r="C57" i="32" s="1"/>
  <c r="X57" i="32" s="1"/>
  <c r="Y57" i="32" s="1"/>
  <c r="V55" i="32"/>
  <c r="T55" i="32"/>
  <c r="W55" i="32" s="1"/>
  <c r="R55" i="32"/>
  <c r="C56" i="32" s="1"/>
  <c r="X56" i="32" s="1"/>
  <c r="Y56" i="32" s="1"/>
  <c r="V54" i="32"/>
  <c r="T54" i="32"/>
  <c r="W54" i="32" s="1"/>
  <c r="V53" i="32"/>
  <c r="T53" i="32"/>
  <c r="W53" i="32" s="1"/>
  <c r="V52" i="32"/>
  <c r="T52" i="32"/>
  <c r="W52" i="32" s="1"/>
  <c r="R52" i="32"/>
  <c r="C53" i="32" s="1"/>
  <c r="X53" i="32" s="1"/>
  <c r="Y53" i="32" s="1"/>
  <c r="V51" i="32"/>
  <c r="T51" i="32"/>
  <c r="W51" i="32" s="1"/>
  <c r="R51" i="32"/>
  <c r="C52" i="32" s="1"/>
  <c r="X52" i="32" s="1"/>
  <c r="Y52" i="32" s="1"/>
  <c r="V50" i="32"/>
  <c r="T50" i="32"/>
  <c r="W50" i="32" s="1"/>
  <c r="R50" i="32"/>
  <c r="C51" i="32" s="1"/>
  <c r="X51" i="32" s="1"/>
  <c r="Y51" i="32" s="1"/>
  <c r="V49" i="32"/>
  <c r="T49" i="32"/>
  <c r="W49" i="32" s="1"/>
  <c r="V48" i="32"/>
  <c r="T48" i="32"/>
  <c r="R48" i="32" s="1"/>
  <c r="C49" i="32" s="1"/>
  <c r="X49" i="32" s="1"/>
  <c r="Y49" i="32" s="1"/>
  <c r="V47" i="32"/>
  <c r="T47" i="32"/>
  <c r="W47" i="32" s="1"/>
  <c r="R47" i="32"/>
  <c r="C48" i="32" s="1"/>
  <c r="X48" i="32" s="1"/>
  <c r="Y48" i="32" s="1"/>
  <c r="V46" i="32"/>
  <c r="T46" i="32"/>
  <c r="W46" i="32" s="1"/>
  <c r="V45" i="32"/>
  <c r="T45" i="32"/>
  <c r="W45" i="32" s="1"/>
  <c r="R45" i="32"/>
  <c r="C46" i="32" s="1"/>
  <c r="X46" i="32" s="1"/>
  <c r="Y46" i="32" s="1"/>
  <c r="V44" i="32"/>
  <c r="T44" i="32"/>
  <c r="W44" i="32" s="1"/>
  <c r="V43" i="32"/>
  <c r="T43" i="32"/>
  <c r="W43" i="32" s="1"/>
  <c r="R43" i="32"/>
  <c r="C44" i="32" s="1"/>
  <c r="X44" i="32" s="1"/>
  <c r="Y44" i="32" s="1"/>
  <c r="V42" i="32"/>
  <c r="T42" i="32"/>
  <c r="W42" i="32" s="1"/>
  <c r="R42" i="32"/>
  <c r="C43" i="32" s="1"/>
  <c r="X43" i="32" s="1"/>
  <c r="Y43" i="32" s="1"/>
  <c r="V41" i="32"/>
  <c r="T41" i="32"/>
  <c r="W41" i="32" s="1"/>
  <c r="V40" i="32"/>
  <c r="T40" i="32"/>
  <c r="W40" i="32" s="1"/>
  <c r="V39" i="32"/>
  <c r="T39" i="32"/>
  <c r="W39" i="32" s="1"/>
  <c r="R39" i="32"/>
  <c r="C40" i="32" s="1"/>
  <c r="X40" i="32" s="1"/>
  <c r="Y40" i="32" s="1"/>
  <c r="V38" i="32"/>
  <c r="T38" i="32"/>
  <c r="W38" i="32" s="1"/>
  <c r="R38" i="32"/>
  <c r="C39" i="32" s="1"/>
  <c r="X39" i="32" s="1"/>
  <c r="Y39" i="32" s="1"/>
  <c r="V37" i="32"/>
  <c r="T37" i="32"/>
  <c r="W37" i="32" s="1"/>
  <c r="V36" i="32"/>
  <c r="T36" i="32"/>
  <c r="W36" i="32" s="1"/>
  <c r="V35" i="32"/>
  <c r="T35" i="32"/>
  <c r="W35" i="32" s="1"/>
  <c r="V34" i="32"/>
  <c r="T34" i="32"/>
  <c r="W34" i="32" s="1"/>
  <c r="R34" i="32"/>
  <c r="C35" i="32" s="1"/>
  <c r="X35" i="32" s="1"/>
  <c r="Y35" i="32" s="1"/>
  <c r="V33" i="32"/>
  <c r="T33" i="32"/>
  <c r="W33" i="32" s="1"/>
  <c r="V32" i="32"/>
  <c r="T32" i="32"/>
  <c r="W32" i="32" s="1"/>
  <c r="R32" i="32"/>
  <c r="C33" i="32" s="1"/>
  <c r="X33" i="32" s="1"/>
  <c r="Y33" i="32" s="1"/>
  <c r="V31" i="32"/>
  <c r="T31" i="32"/>
  <c r="W31" i="32" s="1"/>
  <c r="R31" i="32"/>
  <c r="C32" i="32" s="1"/>
  <c r="X32" i="32" s="1"/>
  <c r="Y32" i="32" s="1"/>
  <c r="V30" i="32"/>
  <c r="T30" i="32"/>
  <c r="W30" i="32" s="1"/>
  <c r="V29" i="32"/>
  <c r="T29" i="32"/>
  <c r="W29" i="32" s="1"/>
  <c r="V28" i="32"/>
  <c r="T28" i="32"/>
  <c r="W28" i="32" s="1"/>
  <c r="R28" i="32"/>
  <c r="C29" i="32" s="1"/>
  <c r="X29" i="32" s="1"/>
  <c r="Y29" i="32" s="1"/>
  <c r="V27" i="32"/>
  <c r="T27" i="32"/>
  <c r="W27" i="32" s="1"/>
  <c r="R27" i="32"/>
  <c r="C28" i="32" s="1"/>
  <c r="X28" i="32" s="1"/>
  <c r="Y28" i="32" s="1"/>
  <c r="V26" i="32"/>
  <c r="W26" i="32"/>
  <c r="R26" i="32"/>
  <c r="C27" i="32" s="1"/>
  <c r="X27" i="32" s="1"/>
  <c r="Y27" i="32" s="1"/>
  <c r="V25" i="32"/>
  <c r="T25" i="32"/>
  <c r="V24" i="32"/>
  <c r="T24" i="32"/>
  <c r="W24" i="32" s="1"/>
  <c r="V23" i="32"/>
  <c r="T23" i="32"/>
  <c r="W23" i="32" s="1"/>
  <c r="T22" i="32"/>
  <c r="W22" i="32" s="1"/>
  <c r="T21" i="32"/>
  <c r="T20" i="32"/>
  <c r="T19" i="32"/>
  <c r="V19" i="32" s="1"/>
  <c r="T18" i="32"/>
  <c r="W18" i="32" s="1"/>
  <c r="T17" i="32"/>
  <c r="T16" i="32"/>
  <c r="V16" i="32" s="1"/>
  <c r="T15" i="32"/>
  <c r="W15" i="32" s="1"/>
  <c r="T14" i="32"/>
  <c r="W14" i="32" s="1"/>
  <c r="T13" i="32"/>
  <c r="W13" i="32" s="1"/>
  <c r="T12" i="32"/>
  <c r="W12" i="32" s="1"/>
  <c r="T11" i="32"/>
  <c r="W11" i="32" s="1"/>
  <c r="T10" i="32"/>
  <c r="V10" i="32" s="1"/>
  <c r="T9" i="32"/>
  <c r="C9" i="32"/>
  <c r="K9" i="32"/>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W91" i="31"/>
  <c r="V91" i="31"/>
  <c r="T91" i="3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W83" i="31"/>
  <c r="V83" i="31"/>
  <c r="T83" i="31"/>
  <c r="R83" i="31"/>
  <c r="C84" i="31" s="1"/>
  <c r="X84" i="31" s="1"/>
  <c r="Y84" i="31" s="1"/>
  <c r="M83" i="31"/>
  <c r="K83" i="31"/>
  <c r="V82" i="31"/>
  <c r="T82" i="31"/>
  <c r="W82" i="31" s="1"/>
  <c r="R82" i="31"/>
  <c r="C83" i="31" s="1"/>
  <c r="X83" i="31" s="1"/>
  <c r="Y83" i="31" s="1"/>
  <c r="M82" i="31"/>
  <c r="K82" i="31"/>
  <c r="V81" i="31"/>
  <c r="T81" i="31"/>
  <c r="W81" i="31"/>
  <c r="R81" i="31"/>
  <c r="C82" i="31" s="1"/>
  <c r="X82" i="31" s="1"/>
  <c r="Y82" i="31" s="1"/>
  <c r="K81" i="31"/>
  <c r="V80" i="31"/>
  <c r="T80" i="31"/>
  <c r="W80" i="31" s="1"/>
  <c r="R80" i="31"/>
  <c r="C81" i="31" s="1"/>
  <c r="X81" i="31" s="1"/>
  <c r="Y81" i="31" s="1"/>
  <c r="K80" i="31"/>
  <c r="V79" i="31"/>
  <c r="T79" i="31"/>
  <c r="W79" i="31"/>
  <c r="R79" i="31"/>
  <c r="C80" i="31" s="1"/>
  <c r="X80" i="31" s="1"/>
  <c r="Y80" i="31" s="1"/>
  <c r="K79" i="31"/>
  <c r="V78" i="31"/>
  <c r="T78" i="31"/>
  <c r="W78" i="31" s="1"/>
  <c r="R78" i="31"/>
  <c r="C79" i="31" s="1"/>
  <c r="X79" i="31" s="1"/>
  <c r="Y79" i="31" s="1"/>
  <c r="K78" i="31"/>
  <c r="V77" i="31"/>
  <c r="T77" i="31"/>
  <c r="W77" i="31" s="1"/>
  <c r="R77" i="31"/>
  <c r="C78" i="31" s="1"/>
  <c r="X78" i="31" s="1"/>
  <c r="Y78" i="31" s="1"/>
  <c r="K77" i="31"/>
  <c r="V76" i="31"/>
  <c r="T76" i="31"/>
  <c r="W76" i="31" s="1"/>
  <c r="R76" i="31"/>
  <c r="C77" i="31" s="1"/>
  <c r="X77" i="31" s="1"/>
  <c r="Y77" i="31" s="1"/>
  <c r="K76" i="31"/>
  <c r="W75" i="31"/>
  <c r="V75" i="31"/>
  <c r="T75" i="31"/>
  <c r="R75" i="31"/>
  <c r="C76" i="31" s="1"/>
  <c r="X76" i="31" s="1"/>
  <c r="Y76" i="31" s="1"/>
  <c r="K75" i="31"/>
  <c r="V74" i="31"/>
  <c r="T74" i="31"/>
  <c r="W74" i="31" s="1"/>
  <c r="R74" i="31"/>
  <c r="C75" i="31" s="1"/>
  <c r="X75" i="31" s="1"/>
  <c r="Y75" i="31" s="1"/>
  <c r="V73" i="31"/>
  <c r="T73" i="31"/>
  <c r="W73" i="31" s="1"/>
  <c r="R73" i="31"/>
  <c r="C74" i="31" s="1"/>
  <c r="X74" i="31" s="1"/>
  <c r="Y74" i="31" s="1"/>
  <c r="V72" i="31"/>
  <c r="T72" i="31"/>
  <c r="W72" i="31" s="1"/>
  <c r="V71" i="31"/>
  <c r="T71" i="31"/>
  <c r="W71" i="31" s="1"/>
  <c r="R71" i="31"/>
  <c r="C72" i="31" s="1"/>
  <c r="X72" i="31" s="1"/>
  <c r="Y72" i="31" s="1"/>
  <c r="V70" i="31"/>
  <c r="T70" i="31"/>
  <c r="W70" i="31" s="1"/>
  <c r="V69" i="31"/>
  <c r="T69" i="31"/>
  <c r="W69" i="31" s="1"/>
  <c r="V68" i="31"/>
  <c r="T68" i="31"/>
  <c r="W68" i="31" s="1"/>
  <c r="V67" i="31"/>
  <c r="T67" i="31"/>
  <c r="W67" i="31" s="1"/>
  <c r="V66" i="31"/>
  <c r="T66" i="31"/>
  <c r="W66" i="31" s="1"/>
  <c r="R66" i="31"/>
  <c r="C67" i="31" s="1"/>
  <c r="X67" i="31" s="1"/>
  <c r="Y67" i="31" s="1"/>
  <c r="V65" i="31"/>
  <c r="T65" i="31"/>
  <c r="W65" i="31" s="1"/>
  <c r="R65" i="31"/>
  <c r="C66" i="31" s="1"/>
  <c r="X66" i="31" s="1"/>
  <c r="Y66" i="31" s="1"/>
  <c r="V64" i="31"/>
  <c r="T64" i="31"/>
  <c r="W64" i="31" s="1"/>
  <c r="R64" i="31"/>
  <c r="C65" i="31" s="1"/>
  <c r="X65" i="31" s="1"/>
  <c r="Y65" i="31" s="1"/>
  <c r="V63" i="31"/>
  <c r="T63" i="31"/>
  <c r="W63" i="31"/>
  <c r="R63" i="31"/>
  <c r="C64" i="31" s="1"/>
  <c r="X64" i="31" s="1"/>
  <c r="Y64" i="31" s="1"/>
  <c r="V62" i="31"/>
  <c r="T62" i="31"/>
  <c r="W62" i="31" s="1"/>
  <c r="V61" i="31"/>
  <c r="T61" i="31"/>
  <c r="W61" i="31" s="1"/>
  <c r="R61" i="31"/>
  <c r="C62" i="31" s="1"/>
  <c r="X62" i="31" s="1"/>
  <c r="Y62" i="31" s="1"/>
  <c r="V60" i="31"/>
  <c r="T60" i="31"/>
  <c r="W60" i="31" s="1"/>
  <c r="R60" i="31"/>
  <c r="C61" i="31" s="1"/>
  <c r="X61" i="31" s="1"/>
  <c r="Y61" i="31" s="1"/>
  <c r="V59" i="31"/>
  <c r="T59" i="31"/>
  <c r="W59" i="31" s="1"/>
  <c r="V58" i="31"/>
  <c r="T58" i="31"/>
  <c r="W58" i="31" s="1"/>
  <c r="R58" i="31"/>
  <c r="C59" i="31" s="1"/>
  <c r="X59" i="31" s="1"/>
  <c r="Y59" i="31" s="1"/>
  <c r="V57" i="31"/>
  <c r="T57" i="31"/>
  <c r="W57" i="31" s="1"/>
  <c r="R57" i="31"/>
  <c r="C58" i="31" s="1"/>
  <c r="X58" i="31" s="1"/>
  <c r="Y58" i="31" s="1"/>
  <c r="V56" i="31"/>
  <c r="T56" i="31"/>
  <c r="W56" i="31" s="1"/>
  <c r="R56" i="31"/>
  <c r="C57" i="31" s="1"/>
  <c r="X57" i="31" s="1"/>
  <c r="Y57" i="31" s="1"/>
  <c r="V55" i="31"/>
  <c r="T55" i="31"/>
  <c r="W55" i="31" s="1"/>
  <c r="R55" i="31"/>
  <c r="C56" i="31" s="1"/>
  <c r="X56" i="31" s="1"/>
  <c r="Y56" i="31" s="1"/>
  <c r="V54" i="31"/>
  <c r="T54" i="31"/>
  <c r="W54" i="31" s="1"/>
  <c r="V53" i="31"/>
  <c r="T53" i="31"/>
  <c r="W53" i="31" s="1"/>
  <c r="R53" i="31"/>
  <c r="C54" i="31" s="1"/>
  <c r="X54" i="31" s="1"/>
  <c r="Y54" i="31" s="1"/>
  <c r="V52" i="31"/>
  <c r="T52" i="31"/>
  <c r="W52" i="31" s="1"/>
  <c r="V51" i="31"/>
  <c r="T51" i="31"/>
  <c r="W51" i="31" s="1"/>
  <c r="V50" i="31"/>
  <c r="T50" i="31"/>
  <c r="W50" i="31" s="1"/>
  <c r="R50" i="31"/>
  <c r="C51" i="31" s="1"/>
  <c r="X51" i="31" s="1"/>
  <c r="Y51" i="31" s="1"/>
  <c r="V49" i="31"/>
  <c r="T49" i="31"/>
  <c r="W49" i="31"/>
  <c r="R49" i="31"/>
  <c r="C50" i="31" s="1"/>
  <c r="X50" i="31" s="1"/>
  <c r="Y50" i="31" s="1"/>
  <c r="V48" i="31"/>
  <c r="T48" i="31"/>
  <c r="W48" i="31" s="1"/>
  <c r="V47" i="31"/>
  <c r="T47" i="31"/>
  <c r="W47" i="31" s="1"/>
  <c r="V46" i="31"/>
  <c r="T46" i="31"/>
  <c r="W46" i="31" s="1"/>
  <c r="V45" i="31"/>
  <c r="T45" i="31"/>
  <c r="W45" i="31" s="1"/>
  <c r="V44" i="31"/>
  <c r="T44" i="31"/>
  <c r="W44" i="31" s="1"/>
  <c r="V43" i="31"/>
  <c r="T43" i="31"/>
  <c r="W43" i="31" s="1"/>
  <c r="R43" i="31"/>
  <c r="C44" i="31" s="1"/>
  <c r="X44" i="31" s="1"/>
  <c r="Y44" i="31" s="1"/>
  <c r="V42" i="31"/>
  <c r="T42" i="31"/>
  <c r="W42" i="31" s="1"/>
  <c r="V41" i="31"/>
  <c r="T41" i="31"/>
  <c r="W41" i="31" s="1"/>
  <c r="V40" i="31"/>
  <c r="T40" i="31"/>
  <c r="W40" i="31" s="1"/>
  <c r="R40" i="31"/>
  <c r="C41" i="31" s="1"/>
  <c r="X41" i="31" s="1"/>
  <c r="Y41" i="31" s="1"/>
  <c r="V39" i="31"/>
  <c r="T39" i="31"/>
  <c r="W39" i="31" s="1"/>
  <c r="R39" i="31"/>
  <c r="C40" i="31" s="1"/>
  <c r="X40" i="31" s="1"/>
  <c r="Y40" i="31" s="1"/>
  <c r="V38" i="31"/>
  <c r="T38" i="31"/>
  <c r="W38" i="31" s="1"/>
  <c r="V37" i="31"/>
  <c r="T37" i="31"/>
  <c r="W37" i="31" s="1"/>
  <c r="R37" i="31"/>
  <c r="C38" i="31" s="1"/>
  <c r="X38" i="31" s="1"/>
  <c r="Y38" i="31" s="1"/>
  <c r="V36" i="31"/>
  <c r="T36" i="31"/>
  <c r="W36" i="31" s="1"/>
  <c r="R36" i="31"/>
  <c r="C37" i="31" s="1"/>
  <c r="X37" i="31" s="1"/>
  <c r="Y37" i="31" s="1"/>
  <c r="V35" i="31"/>
  <c r="T35" i="31"/>
  <c r="W35" i="31" s="1"/>
  <c r="R35" i="31"/>
  <c r="C36" i="31" s="1"/>
  <c r="X36" i="31" s="1"/>
  <c r="Y36" i="31" s="1"/>
  <c r="V34" i="31"/>
  <c r="T34" i="31"/>
  <c r="W34" i="31" s="1"/>
  <c r="R34" i="31"/>
  <c r="C35" i="31" s="1"/>
  <c r="X35" i="31" s="1"/>
  <c r="Y35" i="31" s="1"/>
  <c r="V33" i="31"/>
  <c r="T33" i="31"/>
  <c r="W33" i="31" s="1"/>
  <c r="V32" i="31"/>
  <c r="T32" i="31"/>
  <c r="W32" i="31" s="1"/>
  <c r="V31" i="31"/>
  <c r="T31" i="31"/>
  <c r="W31" i="31" s="1"/>
  <c r="V30" i="31"/>
  <c r="T30" i="31"/>
  <c r="W30" i="31" s="1"/>
  <c r="V29" i="31"/>
  <c r="T29" i="31"/>
  <c r="W29" i="31" s="1"/>
  <c r="V28" i="31"/>
  <c r="T28" i="31"/>
  <c r="W28" i="31" s="1"/>
  <c r="V27" i="31"/>
  <c r="T27" i="31"/>
  <c r="W27" i="31" s="1"/>
  <c r="V26" i="31"/>
  <c r="W26" i="31"/>
  <c r="R26" i="31"/>
  <c r="C27" i="31" s="1"/>
  <c r="X27" i="31" s="1"/>
  <c r="Y27" i="31" s="1"/>
  <c r="V25" i="31"/>
  <c r="T25" i="31"/>
  <c r="W25" i="31" s="1"/>
  <c r="V24" i="31"/>
  <c r="T24" i="31"/>
  <c r="W24" i="31" s="1"/>
  <c r="V23" i="31"/>
  <c r="T23" i="31"/>
  <c r="T22" i="31"/>
  <c r="T21" i="31"/>
  <c r="T20" i="31"/>
  <c r="T19" i="31"/>
  <c r="V19" i="31" s="1"/>
  <c r="T18" i="31"/>
  <c r="T17" i="31"/>
  <c r="T16" i="31"/>
  <c r="T15" i="31"/>
  <c r="W15" i="31" s="1"/>
  <c r="T14" i="31"/>
  <c r="W14" i="31" s="1"/>
  <c r="T13" i="31"/>
  <c r="T12" i="31"/>
  <c r="T11" i="31"/>
  <c r="V11" i="31" s="1"/>
  <c r="T10" i="31"/>
  <c r="T9" i="31"/>
  <c r="R9" i="31" s="1"/>
  <c r="M9" i="31"/>
  <c r="K9" i="31"/>
  <c r="C9" i="31"/>
  <c r="R10" i="17"/>
  <c r="T10" i="17"/>
  <c r="R11" i="17"/>
  <c r="C12" i="17" s="1"/>
  <c r="T11" i="17"/>
  <c r="R12" i="17"/>
  <c r="C13" i="17" s="1"/>
  <c r="T12" i="17"/>
  <c r="R13" i="17"/>
  <c r="T13" i="17"/>
  <c r="R14" i="17"/>
  <c r="C15" i="17" s="1"/>
  <c r="T14" i="17"/>
  <c r="R15" i="17"/>
  <c r="T15" i="17"/>
  <c r="R16" i="17"/>
  <c r="C17" i="17" s="1"/>
  <c r="T16" i="17"/>
  <c r="R17" i="17"/>
  <c r="T17" i="17"/>
  <c r="R18" i="17"/>
  <c r="T18" i="17"/>
  <c r="R19" i="17"/>
  <c r="T19" i="17"/>
  <c r="R20" i="17"/>
  <c r="C21" i="17"/>
  <c r="T20" i="17"/>
  <c r="R21" i="17"/>
  <c r="C22" i="17" s="1"/>
  <c r="T21" i="17"/>
  <c r="R22" i="17"/>
  <c r="T22" i="17"/>
  <c r="R23" i="17"/>
  <c r="C24" i="17" s="1"/>
  <c r="T23" i="17"/>
  <c r="R24" i="17"/>
  <c r="C25" i="17" s="1"/>
  <c r="T24" i="17"/>
  <c r="R25" i="17"/>
  <c r="T25" i="17"/>
  <c r="R26" i="17"/>
  <c r="T26" i="17"/>
  <c r="R27" i="17"/>
  <c r="T27" i="17"/>
  <c r="R28" i="17"/>
  <c r="C29" i="17"/>
  <c r="T28" i="17"/>
  <c r="R29" i="17"/>
  <c r="T29" i="17"/>
  <c r="R30" i="17"/>
  <c r="C31" i="17" s="1"/>
  <c r="T30" i="17"/>
  <c r="R31" i="17"/>
  <c r="T31" i="17"/>
  <c r="R32" i="17"/>
  <c r="C33" i="17" s="1"/>
  <c r="T32" i="17"/>
  <c r="R33" i="17"/>
  <c r="T33" i="17"/>
  <c r="R34" i="17"/>
  <c r="T34" i="17"/>
  <c r="R35" i="17"/>
  <c r="T35" i="17"/>
  <c r="R36" i="17"/>
  <c r="C37" i="17"/>
  <c r="T36" i="17"/>
  <c r="R37" i="17"/>
  <c r="C38" i="17" s="1"/>
  <c r="T37" i="17"/>
  <c r="R38" i="17"/>
  <c r="T38" i="17"/>
  <c r="R39" i="17"/>
  <c r="C40" i="17" s="1"/>
  <c r="T39" i="17"/>
  <c r="R40" i="17"/>
  <c r="C41" i="17" s="1"/>
  <c r="T40" i="17"/>
  <c r="R41" i="17"/>
  <c r="T41" i="17"/>
  <c r="R42" i="17"/>
  <c r="T42" i="17"/>
  <c r="R43" i="17"/>
  <c r="T43" i="17"/>
  <c r="R44" i="17"/>
  <c r="C45" i="17" s="1"/>
  <c r="T44" i="17"/>
  <c r="R45" i="17"/>
  <c r="T45" i="17"/>
  <c r="R46" i="17"/>
  <c r="C47" i="17" s="1"/>
  <c r="T46" i="17"/>
  <c r="R47" i="17"/>
  <c r="T47" i="17"/>
  <c r="R48" i="17"/>
  <c r="C49" i="17" s="1"/>
  <c r="T48" i="17"/>
  <c r="R49" i="17"/>
  <c r="T49" i="17"/>
  <c r="R50" i="17"/>
  <c r="T50" i="17"/>
  <c r="R51" i="17"/>
  <c r="T51" i="17"/>
  <c r="R52" i="17"/>
  <c r="C53" i="17"/>
  <c r="T52" i="17"/>
  <c r="R53" i="17"/>
  <c r="C54" i="17" s="1"/>
  <c r="T53" i="17"/>
  <c r="R54" i="17"/>
  <c r="T54" i="17"/>
  <c r="R55" i="17"/>
  <c r="C56" i="17" s="1"/>
  <c r="T55" i="17"/>
  <c r="R56" i="17"/>
  <c r="C57" i="17" s="1"/>
  <c r="T56" i="17"/>
  <c r="R57" i="17"/>
  <c r="T57" i="17"/>
  <c r="R58" i="17"/>
  <c r="T58" i="17"/>
  <c r="R59" i="17"/>
  <c r="T59" i="17"/>
  <c r="R60" i="17"/>
  <c r="C61" i="17" s="1"/>
  <c r="T60" i="17"/>
  <c r="R61" i="17"/>
  <c r="T61" i="17"/>
  <c r="R62" i="17"/>
  <c r="C63" i="17" s="1"/>
  <c r="T62" i="17"/>
  <c r="R63" i="17"/>
  <c r="C64" i="17" s="1"/>
  <c r="T63" i="17"/>
  <c r="R64" i="17"/>
  <c r="C65" i="17" s="1"/>
  <c r="T64" i="17"/>
  <c r="R65" i="17"/>
  <c r="C66" i="17" s="1"/>
  <c r="T65" i="17"/>
  <c r="R66" i="17"/>
  <c r="T66" i="17"/>
  <c r="R67" i="17"/>
  <c r="C68" i="17" s="1"/>
  <c r="T67" i="17"/>
  <c r="R68" i="17"/>
  <c r="C69" i="17"/>
  <c r="T68" i="17"/>
  <c r="R69" i="17"/>
  <c r="C70" i="17" s="1"/>
  <c r="T69" i="17"/>
  <c r="R70" i="17"/>
  <c r="T70" i="17"/>
  <c r="R71" i="17"/>
  <c r="C72" i="17" s="1"/>
  <c r="T71" i="17"/>
  <c r="R72" i="17"/>
  <c r="C73" i="17"/>
  <c r="T72" i="17"/>
  <c r="R73" i="17"/>
  <c r="T73" i="17"/>
  <c r="R74" i="17"/>
  <c r="T74" i="17"/>
  <c r="R75" i="17"/>
  <c r="C76" i="17"/>
  <c r="T75" i="17"/>
  <c r="R76" i="17"/>
  <c r="C77" i="17" s="1"/>
  <c r="T76" i="17"/>
  <c r="R77" i="17"/>
  <c r="T77" i="17"/>
  <c r="R78" i="17"/>
  <c r="T78" i="17"/>
  <c r="R79" i="17"/>
  <c r="C80" i="17"/>
  <c r="T79" i="17"/>
  <c r="R80" i="17"/>
  <c r="C81" i="17" s="1"/>
  <c r="T80" i="17"/>
  <c r="R81" i="17"/>
  <c r="T81" i="17"/>
  <c r="R82" i="17"/>
  <c r="T82" i="17"/>
  <c r="R83" i="17"/>
  <c r="C84" i="17"/>
  <c r="T83" i="17"/>
  <c r="R84" i="17"/>
  <c r="C85" i="17" s="1"/>
  <c r="T84" i="17"/>
  <c r="R85" i="17"/>
  <c r="T85" i="17"/>
  <c r="R86" i="17"/>
  <c r="T86" i="17"/>
  <c r="R87" i="17"/>
  <c r="C88" i="17" s="1"/>
  <c r="T87" i="17"/>
  <c r="R88" i="17"/>
  <c r="C89" i="17" s="1"/>
  <c r="T88" i="17"/>
  <c r="R89" i="17"/>
  <c r="T89" i="17"/>
  <c r="R90" i="17"/>
  <c r="T90" i="17"/>
  <c r="R91" i="17"/>
  <c r="C92" i="17"/>
  <c r="T91" i="17"/>
  <c r="R92" i="17"/>
  <c r="C93" i="17" s="1"/>
  <c r="T92" i="17"/>
  <c r="R93" i="17"/>
  <c r="T93" i="17"/>
  <c r="R94" i="17"/>
  <c r="T94" i="17"/>
  <c r="R95" i="17"/>
  <c r="C96" i="17" s="1"/>
  <c r="T95" i="17"/>
  <c r="R96" i="17"/>
  <c r="C97" i="17" s="1"/>
  <c r="T96" i="17"/>
  <c r="R97" i="17"/>
  <c r="T97" i="17"/>
  <c r="R98" i="17"/>
  <c r="T98" i="17"/>
  <c r="R99" i="17"/>
  <c r="C100" i="17"/>
  <c r="T99" i="17"/>
  <c r="R100" i="17"/>
  <c r="C101" i="17" s="1"/>
  <c r="T100" i="17"/>
  <c r="R101" i="17"/>
  <c r="T101" i="17"/>
  <c r="R102" i="17"/>
  <c r="T102" i="17"/>
  <c r="R103" i="17"/>
  <c r="C104" i="17" s="1"/>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K71" i="17"/>
  <c r="C71" i="17"/>
  <c r="K70" i="17"/>
  <c r="K69" i="17"/>
  <c r="K68" i="17"/>
  <c r="K67" i="17"/>
  <c r="C67" i="17"/>
  <c r="K66" i="17"/>
  <c r="K65" i="17"/>
  <c r="K64" i="17"/>
  <c r="K63" i="17"/>
  <c r="K62" i="17"/>
  <c r="C62" i="17"/>
  <c r="K61" i="17"/>
  <c r="K60" i="17"/>
  <c r="C60" i="17"/>
  <c r="K59" i="17"/>
  <c r="C59" i="17"/>
  <c r="K58" i="17"/>
  <c r="C58" i="17"/>
  <c r="K57" i="17"/>
  <c r="K56" i="17"/>
  <c r="K55" i="17"/>
  <c r="C55" i="17"/>
  <c r="K54" i="17"/>
  <c r="K53" i="17"/>
  <c r="K52" i="17"/>
  <c r="C52" i="17"/>
  <c r="K51" i="17"/>
  <c r="C51" i="17"/>
  <c r="K50" i="17"/>
  <c r="C50" i="17"/>
  <c r="K49" i="17"/>
  <c r="K48" i="17"/>
  <c r="C48" i="17"/>
  <c r="K47" i="17"/>
  <c r="K46" i="17"/>
  <c r="C46" i="17"/>
  <c r="K45" i="17"/>
  <c r="K44" i="17"/>
  <c r="C44" i="17"/>
  <c r="K43" i="17"/>
  <c r="C43" i="17"/>
  <c r="K42" i="17"/>
  <c r="C42" i="17"/>
  <c r="K41" i="17"/>
  <c r="K40" i="17"/>
  <c r="K39" i="17"/>
  <c r="C39" i="17"/>
  <c r="K38" i="17"/>
  <c r="K37" i="17"/>
  <c r="K36" i="17"/>
  <c r="C36" i="17"/>
  <c r="K35" i="17"/>
  <c r="C35" i="17"/>
  <c r="K34" i="17"/>
  <c r="C34" i="17"/>
  <c r="K33" i="17"/>
  <c r="K32" i="17"/>
  <c r="C32" i="17"/>
  <c r="K31" i="17"/>
  <c r="K30" i="17"/>
  <c r="C30" i="17"/>
  <c r="K29" i="17"/>
  <c r="K28" i="17"/>
  <c r="C28" i="17"/>
  <c r="K27" i="17"/>
  <c r="C27" i="17"/>
  <c r="K26" i="17"/>
  <c r="C26" i="17"/>
  <c r="K25" i="17"/>
  <c r="K24" i="17"/>
  <c r="K23" i="17"/>
  <c r="C23" i="17"/>
  <c r="K22" i="17"/>
  <c r="K21" i="17"/>
  <c r="K20" i="17"/>
  <c r="C20" i="17"/>
  <c r="K19" i="17"/>
  <c r="C19" i="17"/>
  <c r="K18" i="17"/>
  <c r="C18" i="17"/>
  <c r="K17" i="17"/>
  <c r="K16" i="17"/>
  <c r="C16" i="17"/>
  <c r="K15" i="17"/>
  <c r="K14" i="17"/>
  <c r="C14" i="17"/>
  <c r="K13" i="17"/>
  <c r="K12" i="17"/>
  <c r="K11" i="17"/>
  <c r="C11" i="17"/>
  <c r="K10" i="17"/>
  <c r="K9" i="17"/>
  <c r="M9" i="17"/>
  <c r="R9" i="17"/>
  <c r="C10" i="17" s="1"/>
  <c r="L2" i="17"/>
  <c r="E5" i="17"/>
  <c r="V19" i="33"/>
  <c r="W20" i="33"/>
  <c r="R9" i="33"/>
  <c r="R72" i="31" l="1"/>
  <c r="C73" i="31" s="1"/>
  <c r="X73" i="31" s="1"/>
  <c r="Y73" i="31" s="1"/>
  <c r="R72" i="32"/>
  <c r="C73" i="32" s="1"/>
  <c r="X73" i="32" s="1"/>
  <c r="Y73" i="32" s="1"/>
  <c r="R70" i="31"/>
  <c r="C71" i="31" s="1"/>
  <c r="X71" i="31" s="1"/>
  <c r="Y71" i="31" s="1"/>
  <c r="R70" i="32"/>
  <c r="C71" i="32" s="1"/>
  <c r="X71" i="32" s="1"/>
  <c r="Y71" i="32" s="1"/>
  <c r="R69" i="31"/>
  <c r="C70" i="31" s="1"/>
  <c r="X70" i="31" s="1"/>
  <c r="Y70" i="31" s="1"/>
  <c r="R68" i="31"/>
  <c r="C69" i="31" s="1"/>
  <c r="X69" i="31" s="1"/>
  <c r="Y69" i="31" s="1"/>
  <c r="R67" i="31"/>
  <c r="C68" i="31" s="1"/>
  <c r="X68" i="31" s="1"/>
  <c r="Y68" i="31" s="1"/>
  <c r="R62" i="31"/>
  <c r="C63" i="31" s="1"/>
  <c r="X63" i="31" s="1"/>
  <c r="Y63" i="31" s="1"/>
  <c r="R62" i="32"/>
  <c r="C63" i="32" s="1"/>
  <c r="X63" i="32" s="1"/>
  <c r="Y63" i="32" s="1"/>
  <c r="R61" i="32"/>
  <c r="C62" i="32" s="1"/>
  <c r="X62" i="32" s="1"/>
  <c r="Y62" i="32" s="1"/>
  <c r="R59" i="31"/>
  <c r="C60" i="31" s="1"/>
  <c r="X60" i="31" s="1"/>
  <c r="Y60" i="31" s="1"/>
  <c r="R60" i="32"/>
  <c r="C61" i="32" s="1"/>
  <c r="X61" i="32" s="1"/>
  <c r="Y61" i="32" s="1"/>
  <c r="R59" i="32"/>
  <c r="C60" i="32" s="1"/>
  <c r="X60" i="32" s="1"/>
  <c r="Y60" i="32" s="1"/>
  <c r="R58" i="32"/>
  <c r="C59" i="32" s="1"/>
  <c r="X59" i="32" s="1"/>
  <c r="Y59" i="32" s="1"/>
  <c r="R57" i="32"/>
  <c r="C58" i="32" s="1"/>
  <c r="X58" i="32" s="1"/>
  <c r="Y58" i="32" s="1"/>
  <c r="R54" i="31"/>
  <c r="C55" i="31" s="1"/>
  <c r="X55" i="31" s="1"/>
  <c r="Y55" i="31" s="1"/>
  <c r="R54" i="32"/>
  <c r="C55" i="32" s="1"/>
  <c r="X55" i="32" s="1"/>
  <c r="Y55" i="32" s="1"/>
  <c r="R53" i="32"/>
  <c r="C54" i="32" s="1"/>
  <c r="X54" i="32" s="1"/>
  <c r="Y54" i="32" s="1"/>
  <c r="R52" i="31"/>
  <c r="C53" i="31" s="1"/>
  <c r="X53" i="31" s="1"/>
  <c r="Y53" i="31" s="1"/>
  <c r="R51" i="31"/>
  <c r="C52" i="31" s="1"/>
  <c r="X52" i="31" s="1"/>
  <c r="Y52" i="31" s="1"/>
  <c r="R49" i="32"/>
  <c r="C50" i="32" s="1"/>
  <c r="X50" i="32" s="1"/>
  <c r="Y50" i="32" s="1"/>
  <c r="R48" i="31"/>
  <c r="C49" i="31" s="1"/>
  <c r="X49" i="31" s="1"/>
  <c r="Y49" i="31" s="1"/>
  <c r="R46" i="31"/>
  <c r="C47" i="31" s="1"/>
  <c r="X47" i="31" s="1"/>
  <c r="Y47" i="31" s="1"/>
  <c r="R46" i="32"/>
  <c r="C47" i="32" s="1"/>
  <c r="X47" i="32" s="1"/>
  <c r="Y47" i="32" s="1"/>
  <c r="R45" i="31"/>
  <c r="C46" i="31" s="1"/>
  <c r="X46" i="31" s="1"/>
  <c r="Y46" i="31" s="1"/>
  <c r="R41" i="31"/>
  <c r="C42" i="31" s="1"/>
  <c r="X42" i="31" s="1"/>
  <c r="Y42" i="31" s="1"/>
  <c r="R40" i="32"/>
  <c r="C41" i="32" s="1"/>
  <c r="X41" i="32" s="1"/>
  <c r="Y41" i="32" s="1"/>
  <c r="R38" i="31"/>
  <c r="C39" i="31" s="1"/>
  <c r="X39" i="31" s="1"/>
  <c r="Y39" i="31" s="1"/>
  <c r="R37" i="32"/>
  <c r="C38" i="32" s="1"/>
  <c r="X38" i="32" s="1"/>
  <c r="Y38" i="32" s="1"/>
  <c r="R35" i="32"/>
  <c r="C36" i="32" s="1"/>
  <c r="X36" i="32" s="1"/>
  <c r="Y36" i="32" s="1"/>
  <c r="R33" i="31"/>
  <c r="C34" i="31" s="1"/>
  <c r="X34" i="31" s="1"/>
  <c r="Y34" i="31" s="1"/>
  <c r="R33" i="32"/>
  <c r="C34" i="32" s="1"/>
  <c r="X34" i="32" s="1"/>
  <c r="Y34" i="32" s="1"/>
  <c r="W48" i="32"/>
  <c r="W48" i="33"/>
  <c r="C49" i="33"/>
  <c r="X49" i="33" s="1"/>
  <c r="Y49" i="33" s="1"/>
  <c r="R47" i="31"/>
  <c r="C48" i="31" s="1"/>
  <c r="X48" i="31" s="1"/>
  <c r="Y48" i="31" s="1"/>
  <c r="W47" i="33"/>
  <c r="C48" i="33"/>
  <c r="X48" i="33" s="1"/>
  <c r="Y48" i="33" s="1"/>
  <c r="W46" i="33"/>
  <c r="C47" i="33"/>
  <c r="X47" i="33" s="1"/>
  <c r="Y47" i="33" s="1"/>
  <c r="W45" i="33"/>
  <c r="C46" i="33"/>
  <c r="X46" i="33" s="1"/>
  <c r="Y46" i="33" s="1"/>
  <c r="R44" i="31"/>
  <c r="C45" i="31" s="1"/>
  <c r="X45" i="31" s="1"/>
  <c r="Y45" i="31" s="1"/>
  <c r="R44" i="32"/>
  <c r="C45" i="32" s="1"/>
  <c r="X45" i="32" s="1"/>
  <c r="Y45" i="32" s="1"/>
  <c r="W44" i="33"/>
  <c r="C45" i="33"/>
  <c r="X45" i="33" s="1"/>
  <c r="Y45" i="33" s="1"/>
  <c r="W43" i="33"/>
  <c r="C44" i="33"/>
  <c r="X44" i="33" s="1"/>
  <c r="Y44" i="33" s="1"/>
  <c r="R42" i="31"/>
  <c r="C43" i="31" s="1"/>
  <c r="X43" i="31" s="1"/>
  <c r="Y43" i="31" s="1"/>
  <c r="W42" i="33"/>
  <c r="C43" i="33"/>
  <c r="X43" i="33" s="1"/>
  <c r="Y43" i="33" s="1"/>
  <c r="R41" i="32"/>
  <c r="C42" i="32" s="1"/>
  <c r="X42" i="32" s="1"/>
  <c r="Y42" i="32" s="1"/>
  <c r="W41" i="33"/>
  <c r="C42" i="33"/>
  <c r="X42" i="33" s="1"/>
  <c r="Y42" i="33" s="1"/>
  <c r="W40" i="33"/>
  <c r="C41" i="33"/>
  <c r="X41" i="33" s="1"/>
  <c r="Y41" i="33" s="1"/>
  <c r="W39" i="33"/>
  <c r="C40" i="33"/>
  <c r="X40" i="33" s="1"/>
  <c r="Y40" i="33" s="1"/>
  <c r="W38" i="33"/>
  <c r="C39" i="33"/>
  <c r="X39" i="33" s="1"/>
  <c r="Y39" i="33" s="1"/>
  <c r="R36" i="32"/>
  <c r="C37" i="32" s="1"/>
  <c r="X37" i="32" s="1"/>
  <c r="Y37" i="32" s="1"/>
  <c r="R32" i="31"/>
  <c r="C33" i="31" s="1"/>
  <c r="X33" i="31" s="1"/>
  <c r="Y33" i="31" s="1"/>
  <c r="R31" i="31"/>
  <c r="C32" i="31" s="1"/>
  <c r="X32" i="31" s="1"/>
  <c r="Y32" i="31" s="1"/>
  <c r="R30" i="31"/>
  <c r="C31" i="31" s="1"/>
  <c r="X31" i="31" s="1"/>
  <c r="Y31" i="31" s="1"/>
  <c r="R30" i="32"/>
  <c r="C31" i="32" s="1"/>
  <c r="X31" i="32" s="1"/>
  <c r="Y31" i="32" s="1"/>
  <c r="R29" i="31"/>
  <c r="C30" i="31" s="1"/>
  <c r="X30" i="31" s="1"/>
  <c r="Y30" i="31" s="1"/>
  <c r="R29" i="32"/>
  <c r="C30" i="32" s="1"/>
  <c r="X30" i="32" s="1"/>
  <c r="Y30" i="32" s="1"/>
  <c r="R28" i="31"/>
  <c r="C29" i="31" s="1"/>
  <c r="X29" i="31" s="1"/>
  <c r="Y29" i="31" s="1"/>
  <c r="R27" i="31"/>
  <c r="C28" i="31" s="1"/>
  <c r="X28" i="31" s="1"/>
  <c r="Y28" i="31" s="1"/>
  <c r="L4" i="17"/>
  <c r="T9" i="17"/>
  <c r="H4" i="17" s="1"/>
  <c r="D4" i="17"/>
  <c r="V10" i="31"/>
  <c r="P4" i="17"/>
  <c r="C5" i="17"/>
  <c r="I5" i="17" s="1"/>
  <c r="G5" i="17"/>
  <c r="V22" i="33"/>
  <c r="W22" i="33"/>
  <c r="V12" i="31"/>
  <c r="W16" i="31"/>
  <c r="V20" i="31"/>
  <c r="V20" i="33"/>
  <c r="W25" i="32"/>
  <c r="W23" i="31"/>
  <c r="X30" i="33"/>
  <c r="Y30" i="33" s="1"/>
  <c r="X34" i="33"/>
  <c r="Y34" i="33" s="1"/>
  <c r="X29" i="33"/>
  <c r="Y29" i="33" s="1"/>
  <c r="X33" i="33"/>
  <c r="Y33" i="33" s="1"/>
  <c r="X27" i="33"/>
  <c r="Y27" i="33" s="1"/>
  <c r="X31" i="33"/>
  <c r="Y31" i="33" s="1"/>
  <c r="X35" i="33"/>
  <c r="Y35" i="33" s="1"/>
  <c r="V22" i="31"/>
  <c r="V21" i="31"/>
  <c r="V21" i="32"/>
  <c r="V22" i="32" s="1"/>
  <c r="W21" i="33"/>
  <c r="W18" i="31"/>
  <c r="W19" i="31" s="1"/>
  <c r="W20" i="31" s="1"/>
  <c r="W21" i="31" s="1"/>
  <c r="W22" i="31" s="1"/>
  <c r="W19" i="32"/>
  <c r="W20" i="32" s="1"/>
  <c r="W21" i="32" s="1"/>
  <c r="W17" i="31"/>
  <c r="V16" i="31"/>
  <c r="V17" i="31" s="1"/>
  <c r="V18" i="31" s="1"/>
  <c r="W16" i="32"/>
  <c r="V16" i="33"/>
  <c r="W15" i="33"/>
  <c r="W16" i="33" s="1"/>
  <c r="W14" i="33"/>
  <c r="V13" i="31"/>
  <c r="V14" i="31" s="1"/>
  <c r="V15" i="31" s="1"/>
  <c r="W12" i="31"/>
  <c r="W13" i="31" s="1"/>
  <c r="H4" i="33"/>
  <c r="V11" i="32"/>
  <c r="V12" i="32" s="1"/>
  <c r="V13" i="32" s="1"/>
  <c r="V14" i="32" s="1"/>
  <c r="V15" i="32" s="1"/>
  <c r="H4" i="32"/>
  <c r="V10" i="33"/>
  <c r="V11" i="33" s="1"/>
  <c r="V12" i="33" s="1"/>
  <c r="V13" i="33" s="1"/>
  <c r="V14" i="33" s="1"/>
  <c r="V15" i="33" s="1"/>
  <c r="C10" i="31"/>
  <c r="R10" i="31" s="1"/>
  <c r="C11" i="31" s="1"/>
  <c r="W9" i="31"/>
  <c r="W10" i="31" s="1"/>
  <c r="W11" i="31" s="1"/>
  <c r="H4" i="31"/>
  <c r="V9" i="31"/>
  <c r="V9" i="32"/>
  <c r="W9" i="32"/>
  <c r="W10" i="32" s="1"/>
  <c r="V18" i="32"/>
  <c r="V20" i="32"/>
  <c r="R9" i="32"/>
  <c r="W17" i="32"/>
  <c r="V17" i="32"/>
  <c r="V9" i="33"/>
  <c r="W12" i="33"/>
  <c r="V17" i="33"/>
  <c r="C10" i="33"/>
  <c r="V18" i="33"/>
  <c r="W9" i="33"/>
  <c r="W10" i="33" s="1"/>
  <c r="R11" i="31" l="1"/>
  <c r="C12" i="31" s="1"/>
  <c r="X10" i="33"/>
  <c r="C11" i="33"/>
  <c r="P5" i="31"/>
  <c r="L5" i="31"/>
  <c r="P5" i="33"/>
  <c r="X10" i="31"/>
  <c r="X11" i="31" s="1"/>
  <c r="Y11" i="31" s="1"/>
  <c r="P5" i="32"/>
  <c r="C10" i="32"/>
  <c r="R10" i="32" s="1"/>
  <c r="C11" i="32" s="1"/>
  <c r="L5" i="32"/>
  <c r="L5" i="33"/>
  <c r="X11" i="33" l="1"/>
  <c r="Y11" i="33" s="1"/>
  <c r="X12" i="31"/>
  <c r="Y12" i="31" s="1"/>
  <c r="R12" i="31"/>
  <c r="R11" i="32"/>
  <c r="C12" i="32" s="1"/>
  <c r="X10" i="32"/>
  <c r="X11" i="32" s="1"/>
  <c r="Y11" i="32" s="1"/>
  <c r="C12" i="33" l="1"/>
  <c r="X12" i="32"/>
  <c r="Y12" i="32" s="1"/>
  <c r="R12" i="32"/>
  <c r="C13" i="32" s="1"/>
  <c r="C13" i="31"/>
  <c r="X13" i="32" l="1"/>
  <c r="Y13" i="32" s="1"/>
  <c r="R13" i="32"/>
  <c r="C14" i="32" s="1"/>
  <c r="X12" i="33"/>
  <c r="Y12" i="33" s="1"/>
  <c r="X13" i="31"/>
  <c r="Y13" i="31" s="1"/>
  <c r="R13" i="31"/>
  <c r="C14" i="31" l="1"/>
  <c r="X14" i="32"/>
  <c r="Y14" i="32" s="1"/>
  <c r="R14" i="32"/>
  <c r="C13" i="33"/>
  <c r="C15" i="32" l="1"/>
  <c r="X13" i="33"/>
  <c r="Y13" i="33" s="1"/>
  <c r="X14" i="31"/>
  <c r="Y14" i="31" s="1"/>
  <c r="R14" i="31"/>
  <c r="C14" i="33" l="1"/>
  <c r="C15" i="31"/>
  <c r="X15" i="32"/>
  <c r="Y15" i="32" s="1"/>
  <c r="R15" i="32"/>
  <c r="X15" i="31" l="1"/>
  <c r="Y15" i="31" s="1"/>
  <c r="R15" i="31"/>
  <c r="C16" i="32"/>
  <c r="X14" i="33"/>
  <c r="Y14" i="33" s="1"/>
  <c r="X16" i="32" l="1"/>
  <c r="Y16" i="32" s="1"/>
  <c r="R16" i="32"/>
  <c r="C17" i="32" s="1"/>
  <c r="C15" i="33"/>
  <c r="C16" i="31"/>
  <c r="X15" i="33" l="1"/>
  <c r="Y15" i="33" s="1"/>
  <c r="X17" i="32"/>
  <c r="Y17" i="32" s="1"/>
  <c r="R17" i="32"/>
  <c r="C18" i="32" s="1"/>
  <c r="X16" i="31"/>
  <c r="Y16" i="31" s="1"/>
  <c r="R16" i="31"/>
  <c r="X18" i="32" l="1"/>
  <c r="Y18" i="32" s="1"/>
  <c r="R18" i="32"/>
  <c r="C19" i="32" s="1"/>
  <c r="C16" i="33"/>
  <c r="C17" i="31"/>
  <c r="X16" i="33" l="1"/>
  <c r="Y16" i="33" s="1"/>
  <c r="C17" i="33"/>
  <c r="X19" i="32"/>
  <c r="Y19" i="32" s="1"/>
  <c r="R19" i="32"/>
  <c r="C20" i="32" s="1"/>
  <c r="X17" i="31"/>
  <c r="Y17" i="31" s="1"/>
  <c r="R17" i="31"/>
  <c r="C18" i="31" s="1"/>
  <c r="X20" i="32" l="1"/>
  <c r="Y20" i="32" s="1"/>
  <c r="R20" i="32"/>
  <c r="C21" i="32" s="1"/>
  <c r="X17" i="33"/>
  <c r="Y17" i="33" s="1"/>
  <c r="C18" i="33"/>
  <c r="X18" i="31"/>
  <c r="Y18" i="31" s="1"/>
  <c r="R18" i="31"/>
  <c r="C19" i="31" s="1"/>
  <c r="X18" i="33" l="1"/>
  <c r="Y18" i="33" s="1"/>
  <c r="C19" i="33"/>
  <c r="X19" i="31"/>
  <c r="Y19" i="31" s="1"/>
  <c r="R19" i="31"/>
  <c r="C20" i="31" s="1"/>
  <c r="X21" i="32"/>
  <c r="Y21" i="32" s="1"/>
  <c r="R21" i="32"/>
  <c r="C22" i="32" s="1"/>
  <c r="X20" i="31" l="1"/>
  <c r="Y20" i="31" s="1"/>
  <c r="R20" i="31"/>
  <c r="C21" i="31" s="1"/>
  <c r="X19" i="33"/>
  <c r="Y19" i="33" s="1"/>
  <c r="C20" i="33"/>
  <c r="X22" i="32"/>
  <c r="Y22" i="32" s="1"/>
  <c r="R22" i="32"/>
  <c r="C23" i="32" s="1"/>
  <c r="X20" i="33" l="1"/>
  <c r="Y20" i="33" s="1"/>
  <c r="C21" i="33"/>
  <c r="X21" i="31"/>
  <c r="Y21" i="31" s="1"/>
  <c r="R21" i="31"/>
  <c r="C22" i="31" s="1"/>
  <c r="X23" i="32"/>
  <c r="Y23" i="32" s="1"/>
  <c r="R23" i="32"/>
  <c r="C24" i="32" s="1"/>
  <c r="X22" i="31" l="1"/>
  <c r="Y22" i="31" s="1"/>
  <c r="R22" i="31"/>
  <c r="C23" i="31" s="1"/>
  <c r="X21" i="33"/>
  <c r="Y21" i="33" s="1"/>
  <c r="C22" i="33"/>
  <c r="X24" i="32"/>
  <c r="Y24" i="32" s="1"/>
  <c r="R24" i="32"/>
  <c r="C25" i="32" s="1"/>
  <c r="X22" i="33" l="1"/>
  <c r="Y22" i="33" s="1"/>
  <c r="X23" i="31"/>
  <c r="Y23" i="31" s="1"/>
  <c r="R23" i="31"/>
  <c r="C24" i="31" s="1"/>
  <c r="X25" i="32"/>
  <c r="Y25" i="32" s="1"/>
  <c r="R25" i="32"/>
  <c r="X24" i="31" l="1"/>
  <c r="Y24" i="31" s="1"/>
  <c r="R24" i="31"/>
  <c r="C25" i="31" s="1"/>
  <c r="C26" i="32"/>
  <c r="D4" i="32"/>
  <c r="P2" i="32" s="1"/>
  <c r="G5" i="32"/>
  <c r="E5" i="32"/>
  <c r="C5" i="32"/>
  <c r="I5" i="32" l="1"/>
  <c r="X23" i="33"/>
  <c r="Y23" i="33" s="1"/>
  <c r="X25" i="31"/>
  <c r="Y25" i="31" s="1"/>
  <c r="R25" i="31"/>
  <c r="X26" i="32"/>
  <c r="Y26" i="32" s="1"/>
  <c r="P4" i="32" s="1"/>
  <c r="L4" i="32"/>
  <c r="X24" i="33" l="1"/>
  <c r="Y24" i="33" s="1"/>
  <c r="C26" i="31"/>
  <c r="D4" i="31"/>
  <c r="P2" i="31" s="1"/>
  <c r="E5" i="31"/>
  <c r="C5" i="31"/>
  <c r="G5" i="31"/>
  <c r="X25" i="33"/>
  <c r="Y25" i="33" s="1"/>
  <c r="I5" i="31" l="1"/>
  <c r="X26" i="33"/>
  <c r="Y26" i="33" s="1"/>
  <c r="P4" i="33" s="1"/>
  <c r="E5" i="33"/>
  <c r="C5" i="33"/>
  <c r="D4" i="33"/>
  <c r="P2" i="33" s="1"/>
  <c r="G5" i="33"/>
  <c r="X26" i="31"/>
  <c r="Y26" i="31" s="1"/>
  <c r="P4" i="31" s="1"/>
  <c r="L4" i="31"/>
  <c r="I5" i="33" l="1"/>
</calcChain>
</file>

<file path=xl/sharedStrings.xml><?xml version="1.0" encoding="utf-8"?>
<sst xmlns="http://schemas.openxmlformats.org/spreadsheetml/2006/main" count="484" uniqueCount="77">
  <si>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</si>
  <si>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</si>
  <si>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</si>
  <si>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</si>
  <si>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</si>
  <si>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</si>
  <si>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</si>
  <si>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</si>
  <si>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</si>
  <si>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</si>
  <si>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</si>
  <si>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</si>
  <si>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</si>
  <si>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</si>
  <si>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</si>
  <si>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</si>
  <si>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</si>
  <si>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</si>
  <si>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</si>
  <si>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</si>
  <si>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</si>
  <si>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</si>
  <si>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</si>
  <si>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</si>
  <si>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</si>
  <si>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</si>
  <si>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</si>
  <si>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</si>
  <si>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</si>
  <si>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</si>
  <si>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</si>
  <si>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</si>
  <si>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</si>
  <si>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</si>
  <si>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</si>
  <si>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</si>
  <si>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</si>
  <si>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</si>
  <si>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</si>
  <si>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</si>
  <si>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</si>
  <si>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</si>
  <si>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</si>
  <si>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</si>
  <si>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</si>
  <si>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</si>
  <si>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</si>
  <si>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</si>
  <si>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</si>
  <si>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</si>
  <si>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</si>
  <si>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</si>
  <si>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</si>
  <si>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</si>
  <si>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</si>
  <si>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</si>
  <si>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</si>
  <si>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</si>
  <si>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</si>
  <si>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</si>
  <si>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</si>
  <si>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</si>
  <si>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</si>
  <si>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</si>
  <si>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</si>
  <si>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</si>
  <si>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</si>
  <si>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</si>
  <si>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GBPUSD</t>
    <phoneticPr fontId="2"/>
  </si>
  <si>
    <t>CMAルールに加えて、１０MAの角度があるときのみエントリー。実体:ヒゲ＝１：２以上</t>
    <rPh sb="7" eb="8">
      <t>クワ</t>
    </rPh>
    <rPh sb="16" eb="18">
      <t>カクド</t>
    </rPh>
    <rPh sb="31" eb="33">
      <t>ジッタイ</t>
    </rPh>
    <rPh sb="40" eb="42">
      <t>イジョウ</t>
    </rPh>
    <phoneticPr fontId="3"/>
  </si>
  <si>
    <t>USD/JPY</t>
    <phoneticPr fontId="2"/>
  </si>
  <si>
    <t>GBP/JPY</t>
    <phoneticPr fontId="2"/>
  </si>
  <si>
    <t>１H足</t>
    <rPh sb="2" eb="3">
      <t>アシ</t>
    </rPh>
    <phoneticPr fontId="3"/>
  </si>
  <si>
    <t>売</t>
    <phoneticPr fontId="2"/>
  </si>
  <si>
    <t>今回、FIB1.27とFIB1.5はほぼ同じ勝率、利益率だったが、FIB2.0は少し勝率は下がったものの利益率は他より良く、1年半で約2倍の利益となった。</t>
    <rPh sb="0" eb="2">
      <t>コンカイ</t>
    </rPh>
    <rPh sb="20" eb="21">
      <t>オナ</t>
    </rPh>
    <rPh sb="22" eb="24">
      <t>ショウリツ</t>
    </rPh>
    <rPh sb="25" eb="27">
      <t>リエキ</t>
    </rPh>
    <rPh sb="27" eb="28">
      <t>リツ</t>
    </rPh>
    <rPh sb="40" eb="41">
      <t>スコ</t>
    </rPh>
    <rPh sb="42" eb="44">
      <t>ショウリツ</t>
    </rPh>
    <rPh sb="45" eb="46">
      <t>サ</t>
    </rPh>
    <rPh sb="52" eb="54">
      <t>リエキ</t>
    </rPh>
    <rPh sb="54" eb="55">
      <t>リツ</t>
    </rPh>
    <rPh sb="56" eb="57">
      <t>ホカ</t>
    </rPh>
    <rPh sb="59" eb="60">
      <t>ヨ</t>
    </rPh>
    <rPh sb="63" eb="65">
      <t>ネンハン</t>
    </rPh>
    <rPh sb="66" eb="67">
      <t>ヤク</t>
    </rPh>
    <rPh sb="68" eb="69">
      <t>バイ</t>
    </rPh>
    <rPh sb="70" eb="72">
      <t>リエキ</t>
    </rPh>
    <phoneticPr fontId="2"/>
  </si>
  <si>
    <t>１H足でも平均1週間に1回しかエントリーできていない。ということは、やはり1通貨だけではなく同時に複数通貨を見るしかないと思う。しかし、これまでPBの検証をしてきて、勝率は50%を下回っていない。ということはもっと精度を上げていけば、確実に勝てるような気がしてきた。</t>
    <rPh sb="2" eb="3">
      <t>アシ</t>
    </rPh>
    <rPh sb="5" eb="7">
      <t>ヘイキン</t>
    </rPh>
    <rPh sb="8" eb="10">
      <t>シュウカン</t>
    </rPh>
    <rPh sb="12" eb="13">
      <t>カイ</t>
    </rPh>
    <rPh sb="38" eb="40">
      <t>ツウカ</t>
    </rPh>
    <rPh sb="46" eb="48">
      <t>ドウジ</t>
    </rPh>
    <rPh sb="49" eb="51">
      <t>フクスウ</t>
    </rPh>
    <rPh sb="51" eb="53">
      <t>ツウカ</t>
    </rPh>
    <rPh sb="54" eb="55">
      <t>ミ</t>
    </rPh>
    <rPh sb="61" eb="62">
      <t>オモ</t>
    </rPh>
    <rPh sb="75" eb="77">
      <t>ケンショウ</t>
    </rPh>
    <rPh sb="83" eb="85">
      <t>ショウリツ</t>
    </rPh>
    <rPh sb="90" eb="92">
      <t>シタマワ</t>
    </rPh>
    <rPh sb="107" eb="109">
      <t>セイド</t>
    </rPh>
    <rPh sb="110" eb="111">
      <t>ア</t>
    </rPh>
    <rPh sb="117" eb="119">
      <t>カクジツ</t>
    </rPh>
    <rPh sb="120" eb="121">
      <t>カ</t>
    </rPh>
    <rPh sb="126" eb="127">
      <t>キ</t>
    </rPh>
    <phoneticPr fontId="2"/>
  </si>
  <si>
    <t>今回、１H足の画面で検証しながらレジサポを引きながらやってみた。少し効果的だったが、やはり上位足の過去の安値高値をあらかじめ引いて検証しなければいけないと思う。やってみたい。</t>
    <rPh sb="0" eb="2">
      <t>コンカイ</t>
    </rPh>
    <rPh sb="5" eb="6">
      <t>アシ</t>
    </rPh>
    <rPh sb="7" eb="9">
      <t>ガメン</t>
    </rPh>
    <rPh sb="10" eb="12">
      <t>ケンショウ</t>
    </rPh>
    <rPh sb="21" eb="22">
      <t>ヒ</t>
    </rPh>
    <rPh sb="32" eb="33">
      <t>スコ</t>
    </rPh>
    <rPh sb="34" eb="37">
      <t>コウカテキ</t>
    </rPh>
    <rPh sb="45" eb="47">
      <t>ジョウイ</t>
    </rPh>
    <rPh sb="47" eb="48">
      <t>アシ</t>
    </rPh>
    <rPh sb="49" eb="51">
      <t>カコ</t>
    </rPh>
    <rPh sb="52" eb="54">
      <t>ヤスネ</t>
    </rPh>
    <rPh sb="54" eb="56">
      <t>タカネ</t>
    </rPh>
    <rPh sb="62" eb="63">
      <t>ヒ</t>
    </rPh>
    <rPh sb="65" eb="67">
      <t>ケンショウ</t>
    </rPh>
    <rPh sb="77" eb="78">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</si>
</sst>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m/d;@"/>
    <numFmt numFmtId="178" formatCode="#,##0_ ;[Red]\-#,##0\ "/>
    <numFmt numFmtId="179" formatCode="0.0%"/>
    <numFmt numFmtId="180" formatCode="#,##0_ "/>
    <numFmt numFmtId="181" formatCode="0.0_ ;[Red]\-0.0\ "/>
    <numFmt numFmtId="182" formatCode="0.0000_ "/>
    <numFmt numFmtId="183" formatCode="0.0000_);[Red]\(0.0000\)"/>
    <numFmt numFmtId="184" formatCode="#,##0.0000_);[Red]\(#,##0.0000\)"/>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179" fontId="1" fillId="0" borderId="1" xfId="1" applyNumberFormat="1"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83" fontId="9" fillId="0" borderId="1"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184" fontId="9"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182" fontId="9" fillId="0" borderId="7" xfId="0" applyNumberFormat="1" applyFont="1" applyBorder="1" applyAlignment="1">
      <alignment horizontal="center" vertical="center"/>
    </xf>
    <xf numFmtId="182" fontId="9" fillId="0" borderId="2" xfId="0" applyNumberFormat="1" applyFont="1" applyBorder="1" applyAlignment="1">
      <alignment horizontal="center" vertical="center"/>
    </xf>
    <xf numFmtId="182" fontId="9" fillId="0" borderId="7" xfId="0" applyNumberFormat="1" applyFont="1" applyBorder="1" applyAlignment="1">
      <alignment horizontal="center" vertical="center" wrapText="1"/>
    </xf>
    <xf numFmtId="182" fontId="9" fillId="0" borderId="2" xfId="0" applyNumberFormat="1" applyFont="1" applyBorder="1" applyAlignment="1">
      <alignment horizontal="center" vertical="center"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50">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238428</xdr:colOff>
      <xdr:row>34</xdr:row>
      <xdr:rowOff>142848</xdr:rowOff>
    </xdr:to>
    <xdr:pic>
      <xdr:nvPicPr>
        <xdr:cNvPr id="28" name="図 27">
          <a:extLst>
            <a:ext uri="{FF2B5EF4-FFF2-40B4-BE49-F238E27FC236}">
              <a16:creationId xmlns:a16="http://schemas.microsoft.com/office/drawing/2014/main" id="{336DE5FF-5BF7-4FE5-94FE-4216D671C753}"/>
            </a:ext>
          </a:extLst>
        </xdr:cNvPr>
        <xdr:cNvPicPr>
          <a:picLocks noChangeAspect="1"/>
        </xdr:cNvPicPr>
      </xdr:nvPicPr>
      <xdr:blipFill>
        <a:blip xmlns:r="http://schemas.openxmlformats.org/officeDocument/2006/relationships" r:embed="rId1"/>
        <a:stretch>
          <a:fillRect/>
        </a:stretch>
      </xdr:blipFill>
      <xdr:spPr>
        <a:xfrm>
          <a:off x="0" y="0"/>
          <a:ext cx="7401228" cy="6295998"/>
        </a:xfrm>
        <a:prstGeom prst="rect">
          <a:avLst/>
        </a:prstGeom>
      </xdr:spPr>
    </xdr:pic>
    <xdr:clientData/>
  </xdr:twoCellAnchor>
  <xdr:twoCellAnchor editAs="oneCell">
    <xdr:from>
      <xdr:col>0</xdr:col>
      <xdr:colOff>0</xdr:colOff>
      <xdr:row>37</xdr:row>
      <xdr:rowOff>0</xdr:rowOff>
    </xdr:from>
    <xdr:to>
      <xdr:col>12</xdr:col>
      <xdr:colOff>238428</xdr:colOff>
      <xdr:row>71</xdr:row>
      <xdr:rowOff>142848</xdr:rowOff>
    </xdr:to>
    <xdr:pic>
      <xdr:nvPicPr>
        <xdr:cNvPr id="32" name="図 31">
          <a:extLst>
            <a:ext uri="{FF2B5EF4-FFF2-40B4-BE49-F238E27FC236}">
              <a16:creationId xmlns:a16="http://schemas.microsoft.com/office/drawing/2014/main" id="{29710317-0EA5-4667-B74F-BC7275C18704}"/>
            </a:ext>
          </a:extLst>
        </xdr:cNvPr>
        <xdr:cNvPicPr>
          <a:picLocks noChangeAspect="1"/>
        </xdr:cNvPicPr>
      </xdr:nvPicPr>
      <xdr:blipFill>
        <a:blip xmlns:r="http://schemas.openxmlformats.org/officeDocument/2006/relationships" r:embed="rId2"/>
        <a:stretch>
          <a:fillRect/>
        </a:stretch>
      </xdr:blipFill>
      <xdr:spPr>
        <a:xfrm>
          <a:off x="0" y="6696075"/>
          <a:ext cx="7401228" cy="6295998"/>
        </a:xfrm>
        <a:prstGeom prst="rect">
          <a:avLst/>
        </a:prstGeom>
      </xdr:spPr>
    </xdr:pic>
    <xdr:clientData/>
  </xdr:twoCellAnchor>
  <xdr:twoCellAnchor editAs="oneCell">
    <xdr:from>
      <xdr:col>0</xdr:col>
      <xdr:colOff>0</xdr:colOff>
      <xdr:row>74</xdr:row>
      <xdr:rowOff>0</xdr:rowOff>
    </xdr:from>
    <xdr:to>
      <xdr:col>12</xdr:col>
      <xdr:colOff>238428</xdr:colOff>
      <xdr:row>108</xdr:row>
      <xdr:rowOff>142848</xdr:rowOff>
    </xdr:to>
    <xdr:pic>
      <xdr:nvPicPr>
        <xdr:cNvPr id="33" name="図 32">
          <a:extLst>
            <a:ext uri="{FF2B5EF4-FFF2-40B4-BE49-F238E27FC236}">
              <a16:creationId xmlns:a16="http://schemas.microsoft.com/office/drawing/2014/main" id="{CC4CF82A-5198-40D9-8C8D-6CB1698543DA}"/>
            </a:ext>
          </a:extLst>
        </xdr:cNvPr>
        <xdr:cNvPicPr>
          <a:picLocks noChangeAspect="1"/>
        </xdr:cNvPicPr>
      </xdr:nvPicPr>
      <xdr:blipFill>
        <a:blip xmlns:r="http://schemas.openxmlformats.org/officeDocument/2006/relationships" r:embed="rId3"/>
        <a:stretch>
          <a:fillRect/>
        </a:stretch>
      </xdr:blipFill>
      <xdr:spPr>
        <a:xfrm>
          <a:off x="0" y="13392150"/>
          <a:ext cx="7401228" cy="6295998"/>
        </a:xfrm>
        <a:prstGeom prst="rect">
          <a:avLst/>
        </a:prstGeom>
      </xdr:spPr>
    </xdr:pic>
    <xdr:clientData/>
  </xdr:twoCellAnchor>
  <xdr:twoCellAnchor editAs="oneCell">
    <xdr:from>
      <xdr:col>0</xdr:col>
      <xdr:colOff>0</xdr:colOff>
      <xdr:row>111</xdr:row>
      <xdr:rowOff>0</xdr:rowOff>
    </xdr:from>
    <xdr:to>
      <xdr:col>12</xdr:col>
      <xdr:colOff>238428</xdr:colOff>
      <xdr:row>145</xdr:row>
      <xdr:rowOff>142848</xdr:rowOff>
    </xdr:to>
    <xdr:pic>
      <xdr:nvPicPr>
        <xdr:cNvPr id="35" name="図 34">
          <a:extLst>
            <a:ext uri="{FF2B5EF4-FFF2-40B4-BE49-F238E27FC236}">
              <a16:creationId xmlns:a16="http://schemas.microsoft.com/office/drawing/2014/main" id="{E5ADF961-5BE0-48C7-8CD4-6977182713F7}"/>
            </a:ext>
          </a:extLst>
        </xdr:cNvPr>
        <xdr:cNvPicPr>
          <a:picLocks noChangeAspect="1"/>
        </xdr:cNvPicPr>
      </xdr:nvPicPr>
      <xdr:blipFill>
        <a:blip xmlns:r="http://schemas.openxmlformats.org/officeDocument/2006/relationships" r:embed="rId4"/>
        <a:stretch>
          <a:fillRect/>
        </a:stretch>
      </xdr:blipFill>
      <xdr:spPr>
        <a:xfrm>
          <a:off x="0" y="20088225"/>
          <a:ext cx="7401228" cy="6295998"/>
        </a:xfrm>
        <a:prstGeom prst="rect">
          <a:avLst/>
        </a:prstGeom>
      </xdr:spPr>
    </xdr:pic>
    <xdr:clientData/>
  </xdr:twoCellAnchor>
  <xdr:twoCellAnchor editAs="oneCell">
    <xdr:from>
      <xdr:col>0</xdr:col>
      <xdr:colOff>0</xdr:colOff>
      <xdr:row>148</xdr:row>
      <xdr:rowOff>0</xdr:rowOff>
    </xdr:from>
    <xdr:to>
      <xdr:col>12</xdr:col>
      <xdr:colOff>238428</xdr:colOff>
      <xdr:row>182</xdr:row>
      <xdr:rowOff>142848</xdr:rowOff>
    </xdr:to>
    <xdr:pic>
      <xdr:nvPicPr>
        <xdr:cNvPr id="36" name="図 35">
          <a:extLst>
            <a:ext uri="{FF2B5EF4-FFF2-40B4-BE49-F238E27FC236}">
              <a16:creationId xmlns:a16="http://schemas.microsoft.com/office/drawing/2014/main" id="{516B5864-879C-45A4-BB27-C8B15A686EF0}"/>
            </a:ext>
          </a:extLst>
        </xdr:cNvPr>
        <xdr:cNvPicPr>
          <a:picLocks noChangeAspect="1"/>
        </xdr:cNvPicPr>
      </xdr:nvPicPr>
      <xdr:blipFill>
        <a:blip xmlns:r="http://schemas.openxmlformats.org/officeDocument/2006/relationships" r:embed="rId5"/>
        <a:stretch>
          <a:fillRect/>
        </a:stretch>
      </xdr:blipFill>
      <xdr:spPr>
        <a:xfrm>
          <a:off x="0" y="26784300"/>
          <a:ext cx="7401228" cy="6295998"/>
        </a:xfrm>
        <a:prstGeom prst="rect">
          <a:avLst/>
        </a:prstGeom>
      </xdr:spPr>
    </xdr:pic>
    <xdr:clientData/>
  </xdr:twoCellAnchor>
  <xdr:twoCellAnchor editAs="oneCell">
    <xdr:from>
      <xdr:col>0</xdr:col>
      <xdr:colOff>0</xdr:colOff>
      <xdr:row>185</xdr:row>
      <xdr:rowOff>0</xdr:rowOff>
    </xdr:from>
    <xdr:to>
      <xdr:col>12</xdr:col>
      <xdr:colOff>238428</xdr:colOff>
      <xdr:row>219</xdr:row>
      <xdr:rowOff>142848</xdr:rowOff>
    </xdr:to>
    <xdr:pic>
      <xdr:nvPicPr>
        <xdr:cNvPr id="37" name="図 36">
          <a:extLst>
            <a:ext uri="{FF2B5EF4-FFF2-40B4-BE49-F238E27FC236}">
              <a16:creationId xmlns:a16="http://schemas.microsoft.com/office/drawing/2014/main" id="{60931269-DFAE-4C95-B4CF-8E2DA398D79F}"/>
            </a:ext>
          </a:extLst>
        </xdr:cNvPr>
        <xdr:cNvPicPr>
          <a:picLocks noChangeAspect="1"/>
        </xdr:cNvPicPr>
      </xdr:nvPicPr>
      <xdr:blipFill>
        <a:blip xmlns:r="http://schemas.openxmlformats.org/officeDocument/2006/relationships" r:embed="rId6"/>
        <a:stretch>
          <a:fillRect/>
        </a:stretch>
      </xdr:blipFill>
      <xdr:spPr>
        <a:xfrm>
          <a:off x="0" y="33480375"/>
          <a:ext cx="7401228" cy="6295998"/>
        </a:xfrm>
        <a:prstGeom prst="rect">
          <a:avLst/>
        </a:prstGeom>
      </xdr:spPr>
    </xdr:pic>
    <xdr:clientData/>
  </xdr:twoCellAnchor>
  <xdr:twoCellAnchor editAs="oneCell">
    <xdr:from>
      <xdr:col>0</xdr:col>
      <xdr:colOff>0</xdr:colOff>
      <xdr:row>222</xdr:row>
      <xdr:rowOff>0</xdr:rowOff>
    </xdr:from>
    <xdr:to>
      <xdr:col>12</xdr:col>
      <xdr:colOff>238428</xdr:colOff>
      <xdr:row>256</xdr:row>
      <xdr:rowOff>142848</xdr:rowOff>
    </xdr:to>
    <xdr:pic>
      <xdr:nvPicPr>
        <xdr:cNvPr id="39" name="図 38">
          <a:extLst>
            <a:ext uri="{FF2B5EF4-FFF2-40B4-BE49-F238E27FC236}">
              <a16:creationId xmlns:a16="http://schemas.microsoft.com/office/drawing/2014/main" id="{0A2B2C47-165E-481E-9E7E-85A3287FF16E}"/>
            </a:ext>
          </a:extLst>
        </xdr:cNvPr>
        <xdr:cNvPicPr>
          <a:picLocks noChangeAspect="1"/>
        </xdr:cNvPicPr>
      </xdr:nvPicPr>
      <xdr:blipFill>
        <a:blip xmlns:r="http://schemas.openxmlformats.org/officeDocument/2006/relationships" r:embed="rId7"/>
        <a:stretch>
          <a:fillRect/>
        </a:stretch>
      </xdr:blipFill>
      <xdr:spPr>
        <a:xfrm>
          <a:off x="0" y="40176450"/>
          <a:ext cx="7401228" cy="6295998"/>
        </a:xfrm>
        <a:prstGeom prst="rect">
          <a:avLst/>
        </a:prstGeom>
      </xdr:spPr>
    </xdr:pic>
    <xdr:clientData/>
  </xdr:twoCellAnchor>
  <xdr:twoCellAnchor editAs="oneCell">
    <xdr:from>
      <xdr:col>0</xdr:col>
      <xdr:colOff>0</xdr:colOff>
      <xdr:row>259</xdr:row>
      <xdr:rowOff>0</xdr:rowOff>
    </xdr:from>
    <xdr:to>
      <xdr:col>12</xdr:col>
      <xdr:colOff>238428</xdr:colOff>
      <xdr:row>293</xdr:row>
      <xdr:rowOff>142848</xdr:rowOff>
    </xdr:to>
    <xdr:pic>
      <xdr:nvPicPr>
        <xdr:cNvPr id="41" name="図 40">
          <a:extLst>
            <a:ext uri="{FF2B5EF4-FFF2-40B4-BE49-F238E27FC236}">
              <a16:creationId xmlns:a16="http://schemas.microsoft.com/office/drawing/2014/main" id="{9DC3B9E9-29AE-478C-97E9-3BAAF2229942}"/>
            </a:ext>
          </a:extLst>
        </xdr:cNvPr>
        <xdr:cNvPicPr>
          <a:picLocks noChangeAspect="1"/>
        </xdr:cNvPicPr>
      </xdr:nvPicPr>
      <xdr:blipFill>
        <a:blip xmlns:r="http://schemas.openxmlformats.org/officeDocument/2006/relationships" r:embed="rId8"/>
        <a:stretch>
          <a:fillRect/>
        </a:stretch>
      </xdr:blipFill>
      <xdr:spPr>
        <a:xfrm>
          <a:off x="0" y="46872525"/>
          <a:ext cx="7401228" cy="6295998"/>
        </a:xfrm>
        <a:prstGeom prst="rect">
          <a:avLst/>
        </a:prstGeom>
      </xdr:spPr>
    </xdr:pic>
    <xdr:clientData/>
  </xdr:twoCellAnchor>
  <xdr:twoCellAnchor editAs="oneCell">
    <xdr:from>
      <xdr:col>0</xdr:col>
      <xdr:colOff>0</xdr:colOff>
      <xdr:row>296</xdr:row>
      <xdr:rowOff>0</xdr:rowOff>
    </xdr:from>
    <xdr:to>
      <xdr:col>12</xdr:col>
      <xdr:colOff>238428</xdr:colOff>
      <xdr:row>330</xdr:row>
      <xdr:rowOff>142848</xdr:rowOff>
    </xdr:to>
    <xdr:pic>
      <xdr:nvPicPr>
        <xdr:cNvPr id="42" name="図 41">
          <a:extLst>
            <a:ext uri="{FF2B5EF4-FFF2-40B4-BE49-F238E27FC236}">
              <a16:creationId xmlns:a16="http://schemas.microsoft.com/office/drawing/2014/main" id="{13EB14E6-1852-40C6-8BE5-AA95F0F0B36E}"/>
            </a:ext>
          </a:extLst>
        </xdr:cNvPr>
        <xdr:cNvPicPr>
          <a:picLocks noChangeAspect="1"/>
        </xdr:cNvPicPr>
      </xdr:nvPicPr>
      <xdr:blipFill>
        <a:blip xmlns:r="http://schemas.openxmlformats.org/officeDocument/2006/relationships" r:embed="rId9"/>
        <a:stretch>
          <a:fillRect/>
        </a:stretch>
      </xdr:blipFill>
      <xdr:spPr>
        <a:xfrm>
          <a:off x="0" y="53568600"/>
          <a:ext cx="7401228" cy="62959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49</v>
      </c>
    </row>
    <row r="3" spans="1:2" x14ac:dyDescent="0.2">
      <c r="A3">
        <v>100000</v>
      </c>
    </row>
    <row r="5" spans="1:2" x14ac:dyDescent="0.2">
      <c r="A5" t="s">
        <v>50</v>
      </c>
    </row>
    <row r="6" spans="1:2" x14ac:dyDescent="0.2">
      <c r="A6" t="s">
        <v>57</v>
      </c>
      <c r="B6">
        <v>90</v>
      </c>
    </row>
    <row r="7" spans="1:2" x14ac:dyDescent="0.2">
      <c r="A7" t="s">
        <v>56</v>
      </c>
      <c r="B7">
        <v>90</v>
      </c>
    </row>
    <row r="8" spans="1:2" x14ac:dyDescent="0.2">
      <c r="A8" t="s">
        <v>54</v>
      </c>
      <c r="B8">
        <v>110</v>
      </c>
    </row>
    <row r="9" spans="1:2" x14ac:dyDescent="0.2">
      <c r="A9" t="s">
        <v>52</v>
      </c>
      <c r="B9">
        <v>120</v>
      </c>
    </row>
    <row r="10" spans="1:2" x14ac:dyDescent="0.2">
      <c r="A10" t="s">
        <v>53</v>
      </c>
      <c r="B10">
        <v>150</v>
      </c>
    </row>
    <row r="11" spans="1:2" x14ac:dyDescent="0.2">
      <c r="A11" t="s">
        <v>58</v>
      </c>
      <c r="B11">
        <v>100</v>
      </c>
    </row>
    <row r="12" spans="1:2" x14ac:dyDescent="0.2">
      <c r="A12" t="s">
        <v>55</v>
      </c>
      <c r="B12">
        <v>80</v>
      </c>
    </row>
    <row r="13" spans="1:2" x14ac:dyDescent="0.2">
      <c r="A13" t="s">
        <v>51</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topLeftCell="B1" zoomScale="90" zoomScaleNormal="90" workbookViewId="0">
      <pane ySplit="8" topLeftCell="A66" activePane="bottomLeft" state="frozen"/>
      <selection pane="bottomLeft" activeCell="E73" sqref="E7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47" t="s">
        <v>5</v>
      </c>
      <c r="C2" s="47"/>
      <c r="D2" s="52" t="s">
        <v>68</v>
      </c>
      <c r="E2" s="52"/>
      <c r="F2" s="47" t="s">
        <v>6</v>
      </c>
      <c r="G2" s="47"/>
      <c r="H2" s="50" t="s">
        <v>72</v>
      </c>
      <c r="I2" s="50"/>
      <c r="J2" s="47" t="s">
        <v>7</v>
      </c>
      <c r="K2" s="47"/>
      <c r="L2" s="51">
        <v>100000</v>
      </c>
      <c r="M2" s="52"/>
      <c r="N2" s="47" t="s">
        <v>8</v>
      </c>
      <c r="O2" s="47"/>
      <c r="P2" s="53">
        <f>SUM(L2,D4)</f>
        <v>155795.97958662899</v>
      </c>
      <c r="Q2" s="50"/>
      <c r="R2" s="1"/>
      <c r="S2" s="1"/>
      <c r="T2" s="1"/>
    </row>
    <row r="3" spans="2:25" ht="57" customHeight="1" x14ac:dyDescent="0.2">
      <c r="B3" s="47" t="s">
        <v>9</v>
      </c>
      <c r="C3" s="47"/>
      <c r="D3" s="54" t="s">
        <v>69</v>
      </c>
      <c r="E3" s="54"/>
      <c r="F3" s="54"/>
      <c r="G3" s="54"/>
      <c r="H3" s="54"/>
      <c r="I3" s="54"/>
      <c r="J3" s="47" t="s">
        <v>10</v>
      </c>
      <c r="K3" s="47"/>
      <c r="L3" s="54" t="s">
        <v>63</v>
      </c>
      <c r="M3" s="55"/>
      <c r="N3" s="55"/>
      <c r="O3" s="55"/>
      <c r="P3" s="55"/>
      <c r="Q3" s="55"/>
      <c r="R3" s="1"/>
      <c r="S3" s="1"/>
    </row>
    <row r="4" spans="2:25" x14ac:dyDescent="0.2">
      <c r="B4" s="47" t="s">
        <v>11</v>
      </c>
      <c r="C4" s="47"/>
      <c r="D4" s="48">
        <f>SUM($R$9:$S$993)</f>
        <v>55795.979586629001</v>
      </c>
      <c r="E4" s="48"/>
      <c r="F4" s="47" t="s">
        <v>12</v>
      </c>
      <c r="G4" s="47"/>
      <c r="H4" s="49">
        <f>SUM($T$9:$U$108)</f>
        <v>434.69999999999459</v>
      </c>
      <c r="I4" s="50"/>
      <c r="J4" s="56"/>
      <c r="K4" s="56"/>
      <c r="L4" s="53"/>
      <c r="M4" s="53"/>
      <c r="N4" s="56" t="s">
        <v>60</v>
      </c>
      <c r="O4" s="56"/>
      <c r="P4" s="57">
        <f>MAX(Y:Y)</f>
        <v>9.4132814967947676E-2</v>
      </c>
      <c r="Q4" s="57"/>
      <c r="R4" s="1"/>
      <c r="S4" s="1"/>
      <c r="T4" s="1"/>
    </row>
    <row r="5" spans="2:25" x14ac:dyDescent="0.2">
      <c r="B5" s="38" t="s">
        <v>15</v>
      </c>
      <c r="C5" s="2">
        <f>COUNTIF($R$9:$R$990,"&gt;0")</f>
        <v>38</v>
      </c>
      <c r="D5" s="37" t="s">
        <v>16</v>
      </c>
      <c r="E5" s="15">
        <f>COUNTIF($R$9:$R$990,"&lt;0")</f>
        <v>26</v>
      </c>
      <c r="F5" s="37" t="s">
        <v>17</v>
      </c>
      <c r="G5" s="2">
        <f>COUNTIF($R$9:$R$990,"=0")</f>
        <v>0</v>
      </c>
      <c r="H5" s="37" t="s">
        <v>18</v>
      </c>
      <c r="I5" s="3">
        <f>C5/SUM(C5,E5,G5)</f>
        <v>0.59375</v>
      </c>
      <c r="J5" s="58" t="s">
        <v>19</v>
      </c>
      <c r="K5" s="47"/>
      <c r="L5" s="59">
        <f>MAX(V9:V993)</f>
        <v>8</v>
      </c>
      <c r="M5" s="60"/>
      <c r="N5" s="17" t="s">
        <v>20</v>
      </c>
      <c r="O5" s="9"/>
      <c r="P5" s="59">
        <f>MAX(W9:W993)</f>
        <v>3</v>
      </c>
      <c r="Q5" s="60"/>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5" x14ac:dyDescent="0.2">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59</v>
      </c>
    </row>
    <row r="9" spans="2:25" x14ac:dyDescent="0.2">
      <c r="B9" s="39">
        <v>1</v>
      </c>
      <c r="C9" s="81">
        <f>L2</f>
        <v>100000</v>
      </c>
      <c r="D9" s="81"/>
      <c r="E9" s="39">
        <v>2001</v>
      </c>
      <c r="F9" s="8">
        <v>42111</v>
      </c>
      <c r="G9" s="39" t="s">
        <v>4</v>
      </c>
      <c r="H9" s="82">
        <v>1</v>
      </c>
      <c r="I9" s="82"/>
      <c r="J9" s="39">
        <v>57</v>
      </c>
      <c r="K9" s="81">
        <f>IF(J9="","",C9*0.03)</f>
        <v>3000</v>
      </c>
      <c r="L9" s="81"/>
      <c r="M9" s="6">
        <f>IF(J9="","",(K9/J9)/LOOKUP(RIGHT($D$2,3),定数!$A$6:$A$13,定数!$B$6:$B$13))</f>
        <v>0.43859649122807015</v>
      </c>
      <c r="N9" s="39">
        <v>2001</v>
      </c>
      <c r="O9" s="8">
        <v>42111</v>
      </c>
      <c r="P9" s="82">
        <v>1.02</v>
      </c>
      <c r="Q9" s="82"/>
      <c r="R9" s="86">
        <f>IF(P9="","",T9*M9*LOOKUP(RIGHT($D$2,3),定数!$A$6:$A$13,定数!$B$6:$B$13))</f>
        <v>10526.315789473692</v>
      </c>
      <c r="S9" s="86"/>
      <c r="T9" s="87">
        <f>IF(P9="","",IF(G9="買",(P9-H9),(H9-P9))*IF(RIGHT($D$2,3)="JPY",100,10000))</f>
        <v>200.00000000000017</v>
      </c>
      <c r="U9" s="87"/>
      <c r="V9" s="1">
        <f>IF(T9&lt;&gt;"",IF(T9&gt;0,1+V8,0),"")</f>
        <v>1</v>
      </c>
      <c r="W9">
        <f>IF(T9&lt;&gt;"",IF(T9&lt;0,1+W8,0),"")</f>
        <v>0</v>
      </c>
    </row>
    <row r="10" spans="2:25" x14ac:dyDescent="0.2">
      <c r="B10" s="39">
        <v>2</v>
      </c>
      <c r="C10" s="81">
        <f t="shared" ref="C10:C73" si="0">IF(R9="","",C9+R9)</f>
        <v>110526.31578947369</v>
      </c>
      <c r="D10" s="81"/>
      <c r="E10" s="39">
        <v>2017</v>
      </c>
      <c r="F10" s="8">
        <v>43587</v>
      </c>
      <c r="G10" s="39" t="s">
        <v>4</v>
      </c>
      <c r="H10" s="82">
        <v>1.2924</v>
      </c>
      <c r="I10" s="82"/>
      <c r="J10" s="39">
        <v>10</v>
      </c>
      <c r="K10" s="83">
        <f t="shared" ref="K10:K73" si="1">IF(J10="","",C10*0.03)</f>
        <v>3315.7894736842109</v>
      </c>
      <c r="L10" s="84"/>
      <c r="M10" s="6">
        <f>IF(J10="","",(K10/J10)/LOOKUP(RIGHT($D$2,3),定数!$A$6:$A$13,定数!$B$6:$B$13))</f>
        <v>2.7631578947368425</v>
      </c>
      <c r="N10" s="39">
        <v>2017</v>
      </c>
      <c r="O10" s="8">
        <v>43587</v>
      </c>
      <c r="P10" s="85">
        <v>1.2932699999999999</v>
      </c>
      <c r="Q10" s="85"/>
      <c r="R10" s="86">
        <f>IF(P10="","",T10*M10*LOOKUP(RIGHT($D$2,3),定数!$A$6:$A$13,定数!$B$6:$B$13))</f>
        <v>2884.7368421050196</v>
      </c>
      <c r="S10" s="86"/>
      <c r="T10" s="87">
        <f t="shared" ref="T10:T73" si="2">IF(P10="","",IF(G10="買",(P10-H10),(H10-P10))*IF(RIGHT($D$2,3)="JPY",100,10000))</f>
        <v>8.6999999999992639</v>
      </c>
      <c r="U10" s="87"/>
      <c r="V10" s="22">
        <f t="shared" ref="V10:V22" si="3">IF(T10&lt;&gt;"",IF(T10&gt;0,1+V9,0),"")</f>
        <v>2</v>
      </c>
      <c r="W10">
        <f t="shared" ref="W10:W73" si="4">IF(T10&lt;&gt;"",IF(T10&lt;0,1+W9,0),"")</f>
        <v>0</v>
      </c>
      <c r="X10" s="40">
        <f>IF(C10&lt;&gt;"",MAX(C10,C9),"")</f>
        <v>110526.31578947369</v>
      </c>
    </row>
    <row r="11" spans="2:25" x14ac:dyDescent="0.2">
      <c r="B11" s="39">
        <v>3</v>
      </c>
      <c r="C11" s="81">
        <f t="shared" si="0"/>
        <v>113411.05263157871</v>
      </c>
      <c r="D11" s="81"/>
      <c r="E11" s="39">
        <v>2017</v>
      </c>
      <c r="F11" s="8">
        <v>43590</v>
      </c>
      <c r="G11" s="39" t="s">
        <v>4</v>
      </c>
      <c r="H11" s="82">
        <v>1.2952999999999999</v>
      </c>
      <c r="I11" s="82"/>
      <c r="J11" s="39">
        <v>23</v>
      </c>
      <c r="K11" s="83">
        <f t="shared" si="1"/>
        <v>3402.3315789473613</v>
      </c>
      <c r="L11" s="84"/>
      <c r="M11" s="6">
        <f>IF(J11="","",(K11/J11)/LOOKUP(RIGHT($D$2,3),定数!$A$6:$A$13,定数!$B$6:$B$13))</f>
        <v>1.2327288329519426</v>
      </c>
      <c r="N11" s="39">
        <v>2017</v>
      </c>
      <c r="O11" s="8">
        <v>43590</v>
      </c>
      <c r="P11" s="85">
        <v>1.2978099999999999</v>
      </c>
      <c r="Q11" s="85"/>
      <c r="R11" s="86">
        <f>IF(P11="","",T11*M11*LOOKUP(RIGHT($D$2,3),定数!$A$6:$A$13,定数!$B$6:$B$13))</f>
        <v>3712.979244851269</v>
      </c>
      <c r="S11" s="86"/>
      <c r="T11" s="87">
        <f t="shared" si="2"/>
        <v>25.100000000000122</v>
      </c>
      <c r="U11" s="87"/>
      <c r="V11" s="22">
        <f t="shared" si="3"/>
        <v>3</v>
      </c>
      <c r="W11">
        <f t="shared" si="4"/>
        <v>0</v>
      </c>
      <c r="X11" s="40">
        <f>IF(C11&lt;&gt;"",MAX(X10,C11),"")</f>
        <v>113411.05263157871</v>
      </c>
      <c r="Y11" s="41">
        <f>IF(X11&lt;&gt;"",1-(C11/X11),"")</f>
        <v>0</v>
      </c>
    </row>
    <row r="12" spans="2:25" x14ac:dyDescent="0.2">
      <c r="B12" s="39">
        <v>4</v>
      </c>
      <c r="C12" s="81">
        <f t="shared" si="0"/>
        <v>117124.03187642999</v>
      </c>
      <c r="D12" s="81"/>
      <c r="E12" s="39">
        <v>2017</v>
      </c>
      <c r="F12" s="8">
        <v>43596</v>
      </c>
      <c r="G12" s="39" t="s">
        <v>3</v>
      </c>
      <c r="H12" s="82">
        <v>1.2930999999999999</v>
      </c>
      <c r="I12" s="82"/>
      <c r="J12" s="39">
        <v>17</v>
      </c>
      <c r="K12" s="83">
        <f t="shared" si="1"/>
        <v>3513.7209562928997</v>
      </c>
      <c r="L12" s="84"/>
      <c r="M12" s="6">
        <f>IF(J12="","",(K12/J12)/LOOKUP(RIGHT($D$2,3),定数!$A$6:$A$13,定数!$B$6:$B$13))</f>
        <v>1.7224122334769116</v>
      </c>
      <c r="N12" s="39">
        <v>2017</v>
      </c>
      <c r="O12" s="8">
        <v>43596</v>
      </c>
      <c r="P12" s="85">
        <v>1.2911900000000001</v>
      </c>
      <c r="Q12" s="85"/>
      <c r="R12" s="86">
        <f>IF(P12="","",T12*M12*LOOKUP(RIGHT($D$2,3),定数!$A$6:$A$13,定数!$B$6:$B$13))</f>
        <v>3947.7688391287843</v>
      </c>
      <c r="S12" s="86"/>
      <c r="T12" s="87">
        <f t="shared" si="2"/>
        <v>19.099999999998563</v>
      </c>
      <c r="U12" s="87"/>
      <c r="V12" s="22">
        <f t="shared" si="3"/>
        <v>4</v>
      </c>
      <c r="W12">
        <f t="shared" si="4"/>
        <v>0</v>
      </c>
      <c r="X12" s="40">
        <f t="shared" ref="X12:X75" si="5">IF(C12&lt;&gt;"",MAX(X11,C12),"")</f>
        <v>117124.03187642999</v>
      </c>
      <c r="Y12" s="41">
        <f t="shared" ref="Y12:Y75" si="6">IF(X12&lt;&gt;"",1-(C12/X12),"")</f>
        <v>0</v>
      </c>
    </row>
    <row r="13" spans="2:25" x14ac:dyDescent="0.2">
      <c r="B13" s="39">
        <v>5</v>
      </c>
      <c r="C13" s="81">
        <f t="shared" si="0"/>
        <v>121071.80071555877</v>
      </c>
      <c r="D13" s="81"/>
      <c r="E13" s="39">
        <v>2017</v>
      </c>
      <c r="F13" s="8">
        <v>43602</v>
      </c>
      <c r="G13" s="39" t="s">
        <v>4</v>
      </c>
      <c r="H13" s="82">
        <v>1.2919</v>
      </c>
      <c r="I13" s="82"/>
      <c r="J13" s="39">
        <v>13</v>
      </c>
      <c r="K13" s="83">
        <f t="shared" si="1"/>
        <v>3632.154021466763</v>
      </c>
      <c r="L13" s="84"/>
      <c r="M13" s="6">
        <f>IF(J13="","",(K13/J13)/LOOKUP(RIGHT($D$2,3),定数!$A$6:$A$13,定数!$B$6:$B$13))</f>
        <v>2.3283038599145915</v>
      </c>
      <c r="N13" s="39">
        <v>2017</v>
      </c>
      <c r="O13" s="8">
        <v>43602</v>
      </c>
      <c r="P13" s="85">
        <v>1.2932300000000001</v>
      </c>
      <c r="Q13" s="85"/>
      <c r="R13" s="86">
        <f>IF(P13="","",T13*M13*LOOKUP(RIGHT($D$2,3),定数!$A$6:$A$13,定数!$B$6:$B$13))</f>
        <v>3715.9729604238369</v>
      </c>
      <c r="S13" s="86"/>
      <c r="T13" s="87">
        <f t="shared" si="2"/>
        <v>13.300000000000534</v>
      </c>
      <c r="U13" s="87"/>
      <c r="V13" s="22">
        <f t="shared" si="3"/>
        <v>5</v>
      </c>
      <c r="W13">
        <f t="shared" si="4"/>
        <v>0</v>
      </c>
      <c r="X13" s="40">
        <f t="shared" si="5"/>
        <v>121071.80071555877</v>
      </c>
      <c r="Y13" s="41">
        <f t="shared" si="6"/>
        <v>0</v>
      </c>
    </row>
    <row r="14" spans="2:25" x14ac:dyDescent="0.2">
      <c r="B14" s="39">
        <v>6</v>
      </c>
      <c r="C14" s="81">
        <f t="shared" si="0"/>
        <v>124787.77367598261</v>
      </c>
      <c r="D14" s="81"/>
      <c r="E14" s="39">
        <v>2017</v>
      </c>
      <c r="F14" s="8">
        <v>43608</v>
      </c>
      <c r="G14" s="39" t="s">
        <v>3</v>
      </c>
      <c r="H14" s="82">
        <v>1.2985</v>
      </c>
      <c r="I14" s="82"/>
      <c r="J14" s="39">
        <v>12</v>
      </c>
      <c r="K14" s="83">
        <f t="shared" si="1"/>
        <v>3743.6332102794781</v>
      </c>
      <c r="L14" s="84"/>
      <c r="M14" s="6">
        <f>IF(J14="","",(K14/J14)/LOOKUP(RIGHT($D$2,3),定数!$A$6:$A$13,定数!$B$6:$B$13))</f>
        <v>2.5997452849163043</v>
      </c>
      <c r="N14" s="39">
        <v>2017</v>
      </c>
      <c r="O14" s="8">
        <v>43608</v>
      </c>
      <c r="P14" s="85">
        <v>1.29738</v>
      </c>
      <c r="Q14" s="85"/>
      <c r="R14" s="86">
        <f>IF(P14="","",T14*M14*LOOKUP(RIGHT($D$2,3),定数!$A$6:$A$13,定数!$B$6:$B$13))</f>
        <v>3494.0576629275438</v>
      </c>
      <c r="S14" s="86"/>
      <c r="T14" s="87">
        <f t="shared" si="2"/>
        <v>11.200000000000099</v>
      </c>
      <c r="U14" s="87"/>
      <c r="V14" s="22">
        <f t="shared" si="3"/>
        <v>6</v>
      </c>
      <c r="W14">
        <f t="shared" si="4"/>
        <v>0</v>
      </c>
      <c r="X14" s="40">
        <f t="shared" si="5"/>
        <v>124787.77367598261</v>
      </c>
      <c r="Y14" s="41">
        <f t="shared" si="6"/>
        <v>0</v>
      </c>
    </row>
    <row r="15" spans="2:25" x14ac:dyDescent="0.2">
      <c r="B15" s="39">
        <v>7</v>
      </c>
      <c r="C15" s="81">
        <f t="shared" si="0"/>
        <v>128281.83133891015</v>
      </c>
      <c r="D15" s="81"/>
      <c r="E15" s="39">
        <v>2017</v>
      </c>
      <c r="F15" s="8">
        <v>43610</v>
      </c>
      <c r="G15" s="39" t="s">
        <v>3</v>
      </c>
      <c r="H15" s="82">
        <v>1.2941</v>
      </c>
      <c r="I15" s="82"/>
      <c r="J15" s="39">
        <v>25</v>
      </c>
      <c r="K15" s="83">
        <f t="shared" si="1"/>
        <v>3848.4549401673044</v>
      </c>
      <c r="L15" s="84"/>
      <c r="M15" s="6">
        <f>IF(J15="","",(K15/J15)/LOOKUP(RIGHT($D$2,3),定数!$A$6:$A$13,定数!$B$6:$B$13))</f>
        <v>1.2828183133891014</v>
      </c>
      <c r="N15" s="39">
        <v>2017</v>
      </c>
      <c r="O15" s="8">
        <v>43611</v>
      </c>
      <c r="P15" s="85">
        <v>1.2911999999999999</v>
      </c>
      <c r="Q15" s="85"/>
      <c r="R15" s="86">
        <f>IF(P15="","",T15*M15*LOOKUP(RIGHT($D$2,3),定数!$A$6:$A$13,定数!$B$6:$B$13))</f>
        <v>4464.2077305942648</v>
      </c>
      <c r="S15" s="86"/>
      <c r="T15" s="87">
        <f t="shared" si="2"/>
        <v>29.000000000001247</v>
      </c>
      <c r="U15" s="87"/>
      <c r="V15" s="22">
        <f t="shared" si="3"/>
        <v>7</v>
      </c>
      <c r="W15">
        <f t="shared" si="4"/>
        <v>0</v>
      </c>
      <c r="X15" s="40">
        <f t="shared" si="5"/>
        <v>128281.83133891015</v>
      </c>
      <c r="Y15" s="41">
        <f t="shared" si="6"/>
        <v>0</v>
      </c>
    </row>
    <row r="16" spans="2:25" x14ac:dyDescent="0.2">
      <c r="B16" s="39">
        <v>8</v>
      </c>
      <c r="C16" s="81">
        <f t="shared" si="0"/>
        <v>132746.03906950442</v>
      </c>
      <c r="D16" s="81"/>
      <c r="E16" s="39">
        <v>2017</v>
      </c>
      <c r="F16" s="8">
        <v>43611</v>
      </c>
      <c r="G16" s="39" t="s">
        <v>3</v>
      </c>
      <c r="H16" s="82">
        <v>1.2856000000000001</v>
      </c>
      <c r="I16" s="82"/>
      <c r="J16" s="39">
        <v>27</v>
      </c>
      <c r="K16" s="83">
        <f t="shared" si="1"/>
        <v>3982.3811720851322</v>
      </c>
      <c r="L16" s="84"/>
      <c r="M16" s="6">
        <f>IF(J16="","",(K16/J16)/LOOKUP(RIGHT($D$2,3),定数!$A$6:$A$13,定数!$B$6:$B$13))</f>
        <v>1.2291299913843001</v>
      </c>
      <c r="N16" s="39">
        <v>2017</v>
      </c>
      <c r="O16" s="8">
        <v>43611</v>
      </c>
      <c r="P16" s="85">
        <v>1.2824500000000001</v>
      </c>
      <c r="Q16" s="85"/>
      <c r="R16" s="86">
        <f>IF(P16="","",T16*M16*LOOKUP(RIGHT($D$2,3),定数!$A$6:$A$13,定数!$B$6:$B$13))</f>
        <v>4646.1113674326343</v>
      </c>
      <c r="S16" s="86"/>
      <c r="T16" s="87">
        <f t="shared" si="2"/>
        <v>31.499999999999861</v>
      </c>
      <c r="U16" s="87"/>
      <c r="V16" s="22">
        <f t="shared" si="3"/>
        <v>8</v>
      </c>
      <c r="W16">
        <f t="shared" si="4"/>
        <v>0</v>
      </c>
      <c r="X16" s="40">
        <f t="shared" si="5"/>
        <v>132746.03906950442</v>
      </c>
      <c r="Y16" s="41">
        <f t="shared" si="6"/>
        <v>0</v>
      </c>
    </row>
    <row r="17" spans="2:25" x14ac:dyDescent="0.2">
      <c r="B17" s="39">
        <v>9</v>
      </c>
      <c r="C17" s="81">
        <f t="shared" si="0"/>
        <v>137392.15043693705</v>
      </c>
      <c r="D17" s="81"/>
      <c r="E17" s="42">
        <v>2017</v>
      </c>
      <c r="F17" s="8">
        <v>43614</v>
      </c>
      <c r="G17" s="39" t="s">
        <v>4</v>
      </c>
      <c r="H17" s="82">
        <v>1.2835000000000001</v>
      </c>
      <c r="I17" s="82"/>
      <c r="J17" s="39">
        <v>15</v>
      </c>
      <c r="K17" s="83">
        <f t="shared" si="1"/>
        <v>4121.7645131081117</v>
      </c>
      <c r="L17" s="84"/>
      <c r="M17" s="6">
        <f>IF(J17="","",(K17/J17)/LOOKUP(RIGHT($D$2,3),定数!$A$6:$A$13,定数!$B$6:$B$13))</f>
        <v>2.2898691739489507</v>
      </c>
      <c r="N17" s="39">
        <v>2017</v>
      </c>
      <c r="O17" s="8">
        <v>43615</v>
      </c>
      <c r="P17" s="85">
        <v>1.282</v>
      </c>
      <c r="Q17" s="85"/>
      <c r="R17" s="86">
        <f>IF(P17="","",T17*M17*LOOKUP(RIGHT($D$2,3),定数!$A$6:$A$13,定数!$B$6:$B$13))</f>
        <v>-4121.7645131082672</v>
      </c>
      <c r="S17" s="86"/>
      <c r="T17" s="87">
        <f t="shared" si="2"/>
        <v>-15.000000000000568</v>
      </c>
      <c r="U17" s="87"/>
      <c r="V17" s="22">
        <f t="shared" si="3"/>
        <v>0</v>
      </c>
      <c r="W17">
        <f t="shared" si="4"/>
        <v>1</v>
      </c>
      <c r="X17" s="40">
        <f t="shared" si="5"/>
        <v>137392.15043693705</v>
      </c>
      <c r="Y17" s="41">
        <f t="shared" si="6"/>
        <v>0</v>
      </c>
    </row>
    <row r="18" spans="2:25" x14ac:dyDescent="0.2">
      <c r="B18" s="39">
        <v>10</v>
      </c>
      <c r="C18" s="81">
        <f t="shared" si="0"/>
        <v>133270.38592382878</v>
      </c>
      <c r="D18" s="81"/>
      <c r="E18" s="39">
        <v>2017</v>
      </c>
      <c r="F18" s="8">
        <v>43615</v>
      </c>
      <c r="G18" s="39" t="s">
        <v>3</v>
      </c>
      <c r="H18" s="82">
        <v>1.2805</v>
      </c>
      <c r="I18" s="82"/>
      <c r="J18" s="39">
        <v>15</v>
      </c>
      <c r="K18" s="83">
        <f t="shared" si="1"/>
        <v>3998.1115777148634</v>
      </c>
      <c r="L18" s="84"/>
      <c r="M18" s="6">
        <f>IF(J18="","",(K18/J18)/LOOKUP(RIGHT($D$2,3),定数!$A$6:$A$13,定数!$B$6:$B$13))</f>
        <v>2.2211730987304796</v>
      </c>
      <c r="N18" s="39">
        <v>2017</v>
      </c>
      <c r="O18" s="8">
        <v>43615</v>
      </c>
      <c r="P18" s="85">
        <v>1.282</v>
      </c>
      <c r="Q18" s="85"/>
      <c r="R18" s="86">
        <f>IF(P18="","",T18*M18*LOOKUP(RIGHT($D$2,3),定数!$A$6:$A$13,定数!$B$6:$B$13))</f>
        <v>-3998.1115777150148</v>
      </c>
      <c r="S18" s="86"/>
      <c r="T18" s="87">
        <f t="shared" si="2"/>
        <v>-15.000000000000568</v>
      </c>
      <c r="U18" s="87"/>
      <c r="V18" s="22">
        <f t="shared" si="3"/>
        <v>0</v>
      </c>
      <c r="W18">
        <f t="shared" si="4"/>
        <v>2</v>
      </c>
      <c r="X18" s="40">
        <f t="shared" si="5"/>
        <v>137392.15043693705</v>
      </c>
      <c r="Y18" s="41">
        <f t="shared" si="6"/>
        <v>3.0000000000001137E-2</v>
      </c>
    </row>
    <row r="19" spans="2:25" x14ac:dyDescent="0.2">
      <c r="B19" s="39">
        <v>11</v>
      </c>
      <c r="C19" s="81">
        <f t="shared" si="0"/>
        <v>129272.27434611377</v>
      </c>
      <c r="D19" s="81"/>
      <c r="E19" s="39">
        <v>2017</v>
      </c>
      <c r="F19" s="8">
        <v>43616</v>
      </c>
      <c r="G19" s="39" t="s">
        <v>3</v>
      </c>
      <c r="H19" s="82">
        <v>1.2814000000000001</v>
      </c>
      <c r="I19" s="82"/>
      <c r="J19" s="39">
        <v>18</v>
      </c>
      <c r="K19" s="83">
        <f t="shared" si="1"/>
        <v>3878.1682303834132</v>
      </c>
      <c r="L19" s="84"/>
      <c r="M19" s="6">
        <f>IF(J19="","",(K19/J19)/LOOKUP(RIGHT($D$2,3),定数!$A$6:$A$13,定数!$B$6:$B$13))</f>
        <v>1.7954482548071355</v>
      </c>
      <c r="N19" s="39">
        <v>2017</v>
      </c>
      <c r="O19" s="8">
        <v>43616</v>
      </c>
      <c r="P19" s="85">
        <v>1.2792399999999999</v>
      </c>
      <c r="Q19" s="85"/>
      <c r="R19" s="86">
        <f>IF(P19="","",T19*M19*LOOKUP(RIGHT($D$2,3),定数!$A$6:$A$13,定数!$B$6:$B$13))</f>
        <v>4653.801876460444</v>
      </c>
      <c r="S19" s="86"/>
      <c r="T19" s="87">
        <f t="shared" si="2"/>
        <v>21.600000000001618</v>
      </c>
      <c r="U19" s="87"/>
      <c r="V19" s="22">
        <f t="shared" si="3"/>
        <v>1</v>
      </c>
      <c r="W19">
        <f t="shared" si="4"/>
        <v>0</v>
      </c>
      <c r="X19" s="40">
        <f t="shared" si="5"/>
        <v>137392.15043693705</v>
      </c>
      <c r="Y19" s="41">
        <f t="shared" si="6"/>
        <v>5.9100000000002151E-2</v>
      </c>
    </row>
    <row r="20" spans="2:25" x14ac:dyDescent="0.2">
      <c r="B20" s="39">
        <v>12</v>
      </c>
      <c r="C20" s="81">
        <f t="shared" si="0"/>
        <v>133926.07622257422</v>
      </c>
      <c r="D20" s="81"/>
      <c r="E20" s="39">
        <v>2017</v>
      </c>
      <c r="F20" s="8">
        <v>43618</v>
      </c>
      <c r="G20" s="39" t="s">
        <v>3</v>
      </c>
      <c r="H20" s="82">
        <v>1.2874000000000001</v>
      </c>
      <c r="I20" s="82"/>
      <c r="J20" s="39">
        <v>8</v>
      </c>
      <c r="K20" s="83">
        <f t="shared" si="1"/>
        <v>4017.7822866772267</v>
      </c>
      <c r="L20" s="84"/>
      <c r="M20" s="6">
        <f>IF(J20="","",(K20/J20)/LOOKUP(RIGHT($D$2,3),定数!$A$6:$A$13,定数!$B$6:$B$13))</f>
        <v>4.1851898819554441</v>
      </c>
      <c r="N20" s="39">
        <v>2017</v>
      </c>
      <c r="O20" s="8">
        <v>43618</v>
      </c>
      <c r="P20" s="85">
        <v>1.2867900000000001</v>
      </c>
      <c r="Q20" s="85"/>
      <c r="R20" s="86">
        <f>IF(P20="","",T20*M20*LOOKUP(RIGHT($D$2,3),定数!$A$6:$A$13,定数!$B$6:$B$13))</f>
        <v>3063.5589935913822</v>
      </c>
      <c r="S20" s="86"/>
      <c r="T20" s="87">
        <f t="shared" si="2"/>
        <v>6.0999999999999943</v>
      </c>
      <c r="U20" s="87"/>
      <c r="V20" s="22">
        <f t="shared" si="3"/>
        <v>2</v>
      </c>
      <c r="W20">
        <f t="shared" si="4"/>
        <v>0</v>
      </c>
      <c r="X20" s="40">
        <f t="shared" si="5"/>
        <v>137392.15043693705</v>
      </c>
      <c r="Y20" s="41">
        <f t="shared" si="6"/>
        <v>2.5227599999999684E-2</v>
      </c>
    </row>
    <row r="21" spans="2:25" x14ac:dyDescent="0.2">
      <c r="B21" s="39">
        <v>13</v>
      </c>
      <c r="C21" s="81">
        <f t="shared" si="0"/>
        <v>136989.6352161656</v>
      </c>
      <c r="D21" s="81"/>
      <c r="E21" s="39">
        <v>2017</v>
      </c>
      <c r="F21" s="8">
        <v>43618</v>
      </c>
      <c r="G21" s="39" t="s">
        <v>3</v>
      </c>
      <c r="H21" s="82">
        <v>1.2855000000000001</v>
      </c>
      <c r="I21" s="82"/>
      <c r="J21" s="39">
        <v>22</v>
      </c>
      <c r="K21" s="83">
        <f t="shared" si="1"/>
        <v>4109.6890564849673</v>
      </c>
      <c r="L21" s="84"/>
      <c r="M21" s="6">
        <f>IF(J21="","",(K21/J21)/LOOKUP(RIGHT($D$2,3),定数!$A$6:$A$13,定数!$B$6:$B$13))</f>
        <v>1.5567004001836997</v>
      </c>
      <c r="N21" s="39">
        <v>2017</v>
      </c>
      <c r="O21" s="8">
        <v>43618</v>
      </c>
      <c r="P21" s="85">
        <v>1.2877000000000001</v>
      </c>
      <c r="Q21" s="85"/>
      <c r="R21" s="86">
        <f>IF(P21="","",T21*M21*LOOKUP(RIGHT($D$2,3),定数!$A$6:$A$13,定数!$B$6:$B$13))</f>
        <v>-4109.6890564849291</v>
      </c>
      <c r="S21" s="86"/>
      <c r="T21" s="87">
        <f t="shared" si="2"/>
        <v>-21.999999999999797</v>
      </c>
      <c r="U21" s="87"/>
      <c r="V21" s="22">
        <f t="shared" si="3"/>
        <v>0</v>
      </c>
      <c r="W21">
        <f t="shared" si="4"/>
        <v>1</v>
      </c>
      <c r="X21" s="40">
        <f t="shared" si="5"/>
        <v>137392.15043693705</v>
      </c>
      <c r="Y21" s="41">
        <f t="shared" si="6"/>
        <v>2.9296813499997132E-3</v>
      </c>
    </row>
    <row r="22" spans="2:25" x14ac:dyDescent="0.2">
      <c r="B22" s="39">
        <v>14</v>
      </c>
      <c r="C22" s="81">
        <f t="shared" si="0"/>
        <v>132879.94615968067</v>
      </c>
      <c r="D22" s="81"/>
      <c r="E22" s="39">
        <v>2017</v>
      </c>
      <c r="F22" s="8">
        <v>43622</v>
      </c>
      <c r="G22" s="39" t="s">
        <v>4</v>
      </c>
      <c r="H22" s="82">
        <v>1.2925</v>
      </c>
      <c r="I22" s="82"/>
      <c r="J22" s="39">
        <v>16</v>
      </c>
      <c r="K22" s="83">
        <f t="shared" si="1"/>
        <v>3986.3983847904196</v>
      </c>
      <c r="L22" s="84"/>
      <c r="M22" s="6">
        <f>IF(J22="","",(K22/J22)/LOOKUP(RIGHT($D$2,3),定数!$A$6:$A$13,定数!$B$6:$B$13))</f>
        <v>2.0762491587450103</v>
      </c>
      <c r="N22" s="39">
        <v>2017</v>
      </c>
      <c r="O22" s="8">
        <v>43622</v>
      </c>
      <c r="P22" s="85">
        <v>1.29419</v>
      </c>
      <c r="Q22" s="85"/>
      <c r="R22" s="86">
        <f>IF(P22="","",T22*M22*LOOKUP(RIGHT($D$2,3),定数!$A$6:$A$13,定数!$B$6:$B$13))</f>
        <v>4210.633293934804</v>
      </c>
      <c r="S22" s="86"/>
      <c r="T22" s="87">
        <f t="shared" si="2"/>
        <v>16.899999999999693</v>
      </c>
      <c r="U22" s="87"/>
      <c r="V22" s="22">
        <f t="shared" si="3"/>
        <v>1</v>
      </c>
      <c r="W22">
        <f t="shared" si="4"/>
        <v>0</v>
      </c>
      <c r="X22" s="40">
        <f t="shared" si="5"/>
        <v>137392.15043693705</v>
      </c>
      <c r="Y22" s="41">
        <f t="shared" si="6"/>
        <v>3.2841790909499458E-2</v>
      </c>
    </row>
    <row r="23" spans="2:25" x14ac:dyDescent="0.2">
      <c r="B23" s="39">
        <v>15</v>
      </c>
      <c r="C23" s="81">
        <f t="shared" ref="C23:C50" si="7">IF(R22="","",C22+R22)</f>
        <v>137090.57945361547</v>
      </c>
      <c r="D23" s="81"/>
      <c r="E23" s="44">
        <v>2017</v>
      </c>
      <c r="F23" s="8">
        <v>43628</v>
      </c>
      <c r="G23" s="39" t="s">
        <v>4</v>
      </c>
      <c r="H23" s="82">
        <v>1.2746</v>
      </c>
      <c r="I23" s="82"/>
      <c r="J23" s="39">
        <v>19</v>
      </c>
      <c r="K23" s="83">
        <f t="shared" si="1"/>
        <v>4112.7173836084639</v>
      </c>
      <c r="L23" s="84"/>
      <c r="M23" s="6">
        <f>IF(J23="","",(K23/J23)/LOOKUP(RIGHT($D$2,3),定数!$A$6:$A$13,定数!$B$6:$B$13))</f>
        <v>1.8038234138633615</v>
      </c>
      <c r="N23" s="39">
        <v>2017</v>
      </c>
      <c r="O23" s="8">
        <v>43628</v>
      </c>
      <c r="P23" s="85">
        <v>1.27664</v>
      </c>
      <c r="Q23" s="85"/>
      <c r="R23" s="86">
        <f>IF(P23="","",T23*M23*LOOKUP(RIGHT($D$2,3),定数!$A$6:$A$13,定数!$B$6:$B$13))</f>
        <v>4415.7597171375992</v>
      </c>
      <c r="S23" s="86"/>
      <c r="T23" s="87">
        <f t="shared" si="2"/>
        <v>20.400000000000418</v>
      </c>
      <c r="U23" s="87"/>
      <c r="V23" t="str">
        <f t="shared" ref="V23:W74" si="8">IF(S23&lt;&gt;"",IF(S23&lt;0,1+V22,0),"")</f>
        <v/>
      </c>
      <c r="W23">
        <f t="shared" si="4"/>
        <v>0</v>
      </c>
      <c r="X23" s="40">
        <f t="shared" si="5"/>
        <v>137392.15043693705</v>
      </c>
      <c r="Y23" s="41">
        <f t="shared" si="6"/>
        <v>2.1949651589447949E-3</v>
      </c>
    </row>
    <row r="24" spans="2:25" x14ac:dyDescent="0.2">
      <c r="B24" s="39">
        <v>16</v>
      </c>
      <c r="C24" s="81">
        <f t="shared" si="7"/>
        <v>141506.33917075308</v>
      </c>
      <c r="D24" s="81"/>
      <c r="E24" s="44">
        <v>2017</v>
      </c>
      <c r="F24" s="8">
        <v>43630</v>
      </c>
      <c r="G24" s="39" t="s">
        <v>4</v>
      </c>
      <c r="H24" s="82">
        <v>1.2753000000000001</v>
      </c>
      <c r="I24" s="82"/>
      <c r="J24" s="39">
        <v>12</v>
      </c>
      <c r="K24" s="83">
        <f t="shared" si="1"/>
        <v>4245.1901751225923</v>
      </c>
      <c r="L24" s="84"/>
      <c r="M24" s="6">
        <f>IF(J24="","",(K24/J24)/LOOKUP(RIGHT($D$2,3),定数!$A$6:$A$13,定数!$B$6:$B$13))</f>
        <v>2.9480487327240228</v>
      </c>
      <c r="N24" s="39">
        <v>2017</v>
      </c>
      <c r="O24" s="8">
        <v>43630</v>
      </c>
      <c r="P24" s="85">
        <v>1.2741</v>
      </c>
      <c r="Q24" s="85"/>
      <c r="R24" s="86">
        <f>IF(P24="","",T24*M24*LOOKUP(RIGHT($D$2,3),定数!$A$6:$A$13,定数!$B$6:$B$13))</f>
        <v>-4245.1901751229107</v>
      </c>
      <c r="S24" s="86"/>
      <c r="T24" s="87">
        <f t="shared" si="2"/>
        <v>-12.000000000000899</v>
      </c>
      <c r="U24" s="87"/>
      <c r="V24" t="str">
        <f t="shared" si="8"/>
        <v/>
      </c>
      <c r="W24">
        <f t="shared" si="4"/>
        <v>1</v>
      </c>
      <c r="X24" s="40">
        <f t="shared" si="5"/>
        <v>141506.33917075308</v>
      </c>
      <c r="Y24" s="41">
        <f t="shared" si="6"/>
        <v>0</v>
      </c>
    </row>
    <row r="25" spans="2:25" x14ac:dyDescent="0.2">
      <c r="B25" s="39">
        <v>17</v>
      </c>
      <c r="C25" s="81">
        <f t="shared" si="7"/>
        <v>137261.14899563018</v>
      </c>
      <c r="D25" s="81"/>
      <c r="E25" s="44">
        <v>2017</v>
      </c>
      <c r="F25" s="8">
        <v>43632</v>
      </c>
      <c r="G25" s="39" t="s">
        <v>4</v>
      </c>
      <c r="H25" s="82">
        <v>1.2771999999999999</v>
      </c>
      <c r="I25" s="82"/>
      <c r="J25" s="39">
        <v>14</v>
      </c>
      <c r="K25" s="83">
        <f t="shared" si="1"/>
        <v>4117.8344698689052</v>
      </c>
      <c r="L25" s="84"/>
      <c r="M25" s="6">
        <f>IF(J25="","",(K25/J25)/LOOKUP(RIGHT($D$2,3),定数!$A$6:$A$13,定数!$B$6:$B$13))</f>
        <v>2.4510919463505387</v>
      </c>
      <c r="N25" s="39">
        <v>2017</v>
      </c>
      <c r="O25" s="8">
        <v>43632</v>
      </c>
      <c r="P25" s="85">
        <v>1.2758</v>
      </c>
      <c r="Q25" s="85"/>
      <c r="R25" s="86">
        <f>IF(P25="","",T25*M25*LOOKUP(RIGHT($D$2,3),定数!$A$6:$A$13,定数!$B$6:$B$13))</f>
        <v>-4117.8344698684514</v>
      </c>
      <c r="S25" s="86"/>
      <c r="T25" s="87">
        <f t="shared" si="2"/>
        <v>-13.999999999998458</v>
      </c>
      <c r="U25" s="87"/>
      <c r="V25" t="str">
        <f t="shared" si="8"/>
        <v/>
      </c>
      <c r="W25">
        <f t="shared" si="4"/>
        <v>2</v>
      </c>
      <c r="X25" s="40">
        <f t="shared" si="5"/>
        <v>141506.33917075308</v>
      </c>
      <c r="Y25" s="41">
        <f t="shared" si="6"/>
        <v>3.0000000000002136E-2</v>
      </c>
    </row>
    <row r="26" spans="2:25" x14ac:dyDescent="0.2">
      <c r="B26" s="39">
        <v>18</v>
      </c>
      <c r="C26" s="81">
        <f t="shared" si="7"/>
        <v>133143.31452576173</v>
      </c>
      <c r="D26" s="81"/>
      <c r="E26" s="44">
        <v>2017</v>
      </c>
      <c r="F26" s="8">
        <v>43632</v>
      </c>
      <c r="G26" s="39" t="s">
        <v>4</v>
      </c>
      <c r="H26" s="82">
        <v>1.2781</v>
      </c>
      <c r="I26" s="82"/>
      <c r="J26" s="39">
        <v>21</v>
      </c>
      <c r="K26" s="83">
        <f t="shared" si="1"/>
        <v>3994.2994357728517</v>
      </c>
      <c r="L26" s="84"/>
      <c r="M26" s="6">
        <f>IF(J26="","",(K26/J26)/LOOKUP(RIGHT($D$2,3),定数!$A$6:$A$13,定数!$B$6:$B$13))</f>
        <v>1.5850394586400205</v>
      </c>
      <c r="N26" s="39">
        <v>2017</v>
      </c>
      <c r="O26" s="8">
        <v>43632</v>
      </c>
      <c r="P26" s="85">
        <v>1.28051</v>
      </c>
      <c r="Q26" s="85"/>
      <c r="R26" s="86">
        <f>IF(P26="","",T26*M26*LOOKUP(RIGHT($D$2,3),定数!$A$6:$A$13,定数!$B$6:$B$13))</f>
        <v>4583.9341143869833</v>
      </c>
      <c r="S26" s="86"/>
      <c r="T26" s="87">
        <f t="shared" si="2"/>
        <v>24.100000000000232</v>
      </c>
      <c r="U26" s="87"/>
      <c r="V26" t="str">
        <f t="shared" si="8"/>
        <v/>
      </c>
      <c r="W26">
        <f t="shared" si="4"/>
        <v>0</v>
      </c>
      <c r="X26" s="40">
        <f t="shared" si="5"/>
        <v>141506.33917075308</v>
      </c>
      <c r="Y26" s="41">
        <f t="shared" si="6"/>
        <v>5.9099999999998931E-2</v>
      </c>
    </row>
    <row r="27" spans="2:25" x14ac:dyDescent="0.2">
      <c r="B27" s="39">
        <v>19</v>
      </c>
      <c r="C27" s="81">
        <f t="shared" si="7"/>
        <v>137727.24864014873</v>
      </c>
      <c r="D27" s="81"/>
      <c r="E27" s="44">
        <v>2017</v>
      </c>
      <c r="F27" s="8">
        <v>43637</v>
      </c>
      <c r="G27" s="39" t="s">
        <v>3</v>
      </c>
      <c r="H27" s="88">
        <v>1.2621</v>
      </c>
      <c r="I27" s="88"/>
      <c r="J27" s="39">
        <v>13</v>
      </c>
      <c r="K27" s="83">
        <f t="shared" si="1"/>
        <v>4131.8174592044616</v>
      </c>
      <c r="L27" s="84"/>
      <c r="M27" s="6">
        <f>IF(J27="","",(K27/J27)/LOOKUP(RIGHT($D$2,3),定数!$A$6:$A$13,定数!$B$6:$B$13))</f>
        <v>2.6486009353874755</v>
      </c>
      <c r="N27" s="39">
        <v>2017</v>
      </c>
      <c r="O27" s="8">
        <v>43637</v>
      </c>
      <c r="P27" s="85">
        <v>1.2634000000000001</v>
      </c>
      <c r="Q27" s="85"/>
      <c r="R27" s="86">
        <f>IF(P27="","",T27*M27*LOOKUP(RIGHT($D$2,3),定数!$A$6:$A$13,定数!$B$6:$B$13))</f>
        <v>-4131.8174592047126</v>
      </c>
      <c r="S27" s="86"/>
      <c r="T27" s="87">
        <f t="shared" si="2"/>
        <v>-13.000000000000789</v>
      </c>
      <c r="U27" s="87"/>
      <c r="V27" t="str">
        <f t="shared" si="8"/>
        <v/>
      </c>
      <c r="W27">
        <f t="shared" si="4"/>
        <v>1</v>
      </c>
      <c r="X27" s="40">
        <f t="shared" si="5"/>
        <v>141506.33917075308</v>
      </c>
      <c r="Y27" s="41">
        <f t="shared" si="6"/>
        <v>2.6706157142855624E-2</v>
      </c>
    </row>
    <row r="28" spans="2:25" x14ac:dyDescent="0.2">
      <c r="B28" s="39">
        <v>20</v>
      </c>
      <c r="C28" s="81">
        <f t="shared" si="7"/>
        <v>133595.43118094403</v>
      </c>
      <c r="D28" s="81"/>
      <c r="E28" s="44">
        <v>2017</v>
      </c>
      <c r="F28" s="8">
        <v>43639</v>
      </c>
      <c r="G28" s="39" t="s">
        <v>4</v>
      </c>
      <c r="H28" s="88">
        <v>1.2726999999999999</v>
      </c>
      <c r="I28" s="88"/>
      <c r="J28" s="39">
        <v>23</v>
      </c>
      <c r="K28" s="83">
        <f t="shared" si="1"/>
        <v>4007.8629354283207</v>
      </c>
      <c r="L28" s="84"/>
      <c r="M28" s="6">
        <f>IF(J28="","",(K28/J28)/LOOKUP(RIGHT($D$2,3),定数!$A$6:$A$13,定数!$B$6:$B$13))</f>
        <v>1.452124251966783</v>
      </c>
      <c r="N28" s="44">
        <v>2017</v>
      </c>
      <c r="O28" s="8">
        <v>43639</v>
      </c>
      <c r="P28" s="85">
        <v>1.2753099999999999</v>
      </c>
      <c r="Q28" s="85"/>
      <c r="R28" s="86">
        <f>IF(P28="","",T28*M28*LOOKUP(RIGHT($D$2,3),定数!$A$6:$A$13,定数!$B$6:$B$13))</f>
        <v>4548.0531571599668</v>
      </c>
      <c r="S28" s="86"/>
      <c r="T28" s="87">
        <f t="shared" si="2"/>
        <v>26.100000000000012</v>
      </c>
      <c r="U28" s="87"/>
      <c r="V28" t="str">
        <f t="shared" si="8"/>
        <v/>
      </c>
      <c r="W28">
        <f t="shared" si="4"/>
        <v>0</v>
      </c>
      <c r="X28" s="40">
        <f t="shared" si="5"/>
        <v>141506.33917075308</v>
      </c>
      <c r="Y28" s="41">
        <f t="shared" si="6"/>
        <v>5.590497242857162E-2</v>
      </c>
    </row>
    <row r="29" spans="2:25" x14ac:dyDescent="0.2">
      <c r="B29" s="39">
        <v>21</v>
      </c>
      <c r="C29" s="81">
        <f t="shared" si="7"/>
        <v>138143.484338104</v>
      </c>
      <c r="D29" s="81"/>
      <c r="E29" s="44">
        <v>2017</v>
      </c>
      <c r="F29" s="8">
        <v>43642</v>
      </c>
      <c r="G29" s="39" t="s">
        <v>3</v>
      </c>
      <c r="H29" s="88">
        <v>1.2730999999999999</v>
      </c>
      <c r="I29" s="88"/>
      <c r="J29" s="39">
        <v>22</v>
      </c>
      <c r="K29" s="83">
        <f t="shared" si="1"/>
        <v>4144.3045301431193</v>
      </c>
      <c r="L29" s="84"/>
      <c r="M29" s="6">
        <f>IF(J29="","",(K29/J29)/LOOKUP(RIGHT($D$2,3),定数!$A$6:$A$13,定数!$B$6:$B$13))</f>
        <v>1.5698123220239089</v>
      </c>
      <c r="N29" s="44">
        <v>2017</v>
      </c>
      <c r="O29" s="8">
        <v>43643</v>
      </c>
      <c r="P29" s="85">
        <v>1.2753000000000001</v>
      </c>
      <c r="Q29" s="85"/>
      <c r="R29" s="86">
        <f>IF(P29="","",T29*M29*LOOKUP(RIGHT($D$2,3),定数!$A$6:$A$13,定数!$B$6:$B$13))</f>
        <v>-4144.3045301434995</v>
      </c>
      <c r="S29" s="86"/>
      <c r="T29" s="87">
        <f t="shared" si="2"/>
        <v>-22.000000000002018</v>
      </c>
      <c r="U29" s="87"/>
      <c r="V29" t="str">
        <f t="shared" si="8"/>
        <v/>
      </c>
      <c r="W29">
        <f t="shared" si="4"/>
        <v>1</v>
      </c>
      <c r="X29" s="40">
        <f t="shared" si="5"/>
        <v>141506.33917075308</v>
      </c>
      <c r="Y29" s="41">
        <f t="shared" si="6"/>
        <v>2.3764693881248578E-2</v>
      </c>
    </row>
    <row r="30" spans="2:25" x14ac:dyDescent="0.2">
      <c r="B30" s="39">
        <v>22</v>
      </c>
      <c r="C30" s="81">
        <f t="shared" si="7"/>
        <v>133999.17980796049</v>
      </c>
      <c r="D30" s="81"/>
      <c r="E30" s="44">
        <v>2017</v>
      </c>
      <c r="F30" s="8">
        <v>43645</v>
      </c>
      <c r="G30" s="39" t="s">
        <v>4</v>
      </c>
      <c r="H30" s="88">
        <v>1.2971999999999999</v>
      </c>
      <c r="I30" s="88"/>
      <c r="J30" s="39">
        <v>19</v>
      </c>
      <c r="K30" s="83">
        <f t="shared" si="1"/>
        <v>4019.9753942388147</v>
      </c>
      <c r="L30" s="84"/>
      <c r="M30" s="6">
        <f>IF(J30="","",(K30/J30)/LOOKUP(RIGHT($D$2,3),定数!$A$6:$A$13,定数!$B$6:$B$13))</f>
        <v>1.7631471027363224</v>
      </c>
      <c r="N30" s="44">
        <v>2017</v>
      </c>
      <c r="O30" s="8">
        <v>43645</v>
      </c>
      <c r="P30" s="85">
        <v>1.2991999999999999</v>
      </c>
      <c r="Q30" s="85"/>
      <c r="R30" s="86">
        <f>IF(P30="","",T30*M30*LOOKUP(RIGHT($D$2,3),定数!$A$6:$A$13,定数!$B$6:$B$13))</f>
        <v>4231.5530465671773</v>
      </c>
      <c r="S30" s="86"/>
      <c r="T30" s="87">
        <f t="shared" si="2"/>
        <v>20.000000000000018</v>
      </c>
      <c r="U30" s="87"/>
      <c r="V30" t="str">
        <f t="shared" si="8"/>
        <v/>
      </c>
      <c r="W30">
        <f t="shared" si="4"/>
        <v>0</v>
      </c>
      <c r="X30" s="40">
        <f t="shared" si="5"/>
        <v>141506.33917075308</v>
      </c>
      <c r="Y30" s="41">
        <f t="shared" si="6"/>
        <v>5.3051753064813911E-2</v>
      </c>
    </row>
    <row r="31" spans="2:25" x14ac:dyDescent="0.2">
      <c r="B31" s="39">
        <v>23</v>
      </c>
      <c r="C31" s="81">
        <f t="shared" si="7"/>
        <v>138230.73285452768</v>
      </c>
      <c r="D31" s="81"/>
      <c r="E31" s="44">
        <v>2017</v>
      </c>
      <c r="F31" s="8">
        <v>43645</v>
      </c>
      <c r="G31" s="39" t="s">
        <v>4</v>
      </c>
      <c r="H31" s="88">
        <v>1.298</v>
      </c>
      <c r="I31" s="88"/>
      <c r="J31" s="39">
        <v>24</v>
      </c>
      <c r="K31" s="83">
        <f t="shared" si="1"/>
        <v>4146.9219856358304</v>
      </c>
      <c r="L31" s="84"/>
      <c r="M31" s="6">
        <f>IF(J31="","",(K31/J31)/LOOKUP(RIGHT($D$2,3),定数!$A$6:$A$13,定数!$B$6:$B$13))</f>
        <v>1.4399034672346633</v>
      </c>
      <c r="N31" s="44">
        <v>2017</v>
      </c>
      <c r="O31" s="8">
        <v>43645</v>
      </c>
      <c r="P31" s="85">
        <v>1.3006500000000001</v>
      </c>
      <c r="Q31" s="85"/>
      <c r="R31" s="86">
        <f>IF(P31="","",T31*M31*LOOKUP(RIGHT($D$2,3),定数!$A$6:$A$13,定数!$B$6:$B$13))</f>
        <v>4578.893025806301</v>
      </c>
      <c r="S31" s="86"/>
      <c r="T31" s="87">
        <f t="shared" si="2"/>
        <v>26.500000000000412</v>
      </c>
      <c r="U31" s="87"/>
      <c r="V31" t="str">
        <f t="shared" si="8"/>
        <v/>
      </c>
      <c r="W31">
        <f t="shared" si="4"/>
        <v>0</v>
      </c>
      <c r="X31" s="40">
        <f t="shared" si="5"/>
        <v>141506.33917075308</v>
      </c>
      <c r="Y31" s="41">
        <f t="shared" si="6"/>
        <v>2.314812421422896E-2</v>
      </c>
    </row>
    <row r="32" spans="2:25" x14ac:dyDescent="0.2">
      <c r="B32" s="39">
        <v>24</v>
      </c>
      <c r="C32" s="81">
        <f t="shared" si="7"/>
        <v>142809.62588033397</v>
      </c>
      <c r="D32" s="81"/>
      <c r="E32" s="44">
        <v>2017</v>
      </c>
      <c r="F32" s="8">
        <v>43650</v>
      </c>
      <c r="G32" s="39" t="s">
        <v>3</v>
      </c>
      <c r="H32" s="88">
        <v>1.2925</v>
      </c>
      <c r="I32" s="88"/>
      <c r="J32" s="39">
        <v>19</v>
      </c>
      <c r="K32" s="83">
        <f t="shared" si="1"/>
        <v>4284.2887764100187</v>
      </c>
      <c r="L32" s="84"/>
      <c r="M32" s="6">
        <f>IF(J32="","",(K32/J32)/LOOKUP(RIGHT($D$2,3),定数!$A$6:$A$13,定数!$B$6:$B$13))</f>
        <v>1.8790740247412363</v>
      </c>
      <c r="N32" s="44">
        <v>2017</v>
      </c>
      <c r="O32" s="8">
        <v>43651</v>
      </c>
      <c r="P32" s="85">
        <v>1.2944</v>
      </c>
      <c r="Q32" s="85"/>
      <c r="R32" s="86">
        <f>IF(P32="","",T32*M32*LOOKUP(RIGHT($D$2,3),定数!$A$6:$A$13,定数!$B$6:$B$13))</f>
        <v>-4284.2887764100478</v>
      </c>
      <c r="S32" s="86"/>
      <c r="T32" s="87">
        <f t="shared" si="2"/>
        <v>-19.000000000000128</v>
      </c>
      <c r="U32" s="87"/>
      <c r="V32" t="str">
        <f t="shared" si="8"/>
        <v/>
      </c>
      <c r="W32">
        <f t="shared" si="4"/>
        <v>1</v>
      </c>
      <c r="X32" s="40">
        <f t="shared" si="5"/>
        <v>142809.62588033397</v>
      </c>
      <c r="Y32" s="41">
        <f t="shared" si="6"/>
        <v>0</v>
      </c>
    </row>
    <row r="33" spans="2:25" x14ac:dyDescent="0.2">
      <c r="B33" s="39">
        <v>25</v>
      </c>
      <c r="C33" s="81">
        <f t="shared" si="7"/>
        <v>138525.33710392393</v>
      </c>
      <c r="D33" s="81"/>
      <c r="E33" s="44">
        <v>2017</v>
      </c>
      <c r="F33" s="8">
        <v>43650</v>
      </c>
      <c r="G33" s="39" t="s">
        <v>3</v>
      </c>
      <c r="H33" s="88">
        <v>1.2916000000000001</v>
      </c>
      <c r="I33" s="88"/>
      <c r="J33" s="39">
        <v>9</v>
      </c>
      <c r="K33" s="83">
        <f t="shared" si="1"/>
        <v>4155.760113117718</v>
      </c>
      <c r="L33" s="84"/>
      <c r="M33" s="6">
        <f>IF(J33="","",(K33/J33)/LOOKUP(RIGHT($D$2,3),定数!$A$6:$A$13,定数!$B$6:$B$13))</f>
        <v>3.8479260306645537</v>
      </c>
      <c r="N33" s="44">
        <v>2017</v>
      </c>
      <c r="O33" s="8">
        <v>43650</v>
      </c>
      <c r="P33" s="85">
        <v>1.2925</v>
      </c>
      <c r="Q33" s="85"/>
      <c r="R33" s="86">
        <f>IF(P33="","",T33*M33*LOOKUP(RIGHT($D$2,3),定数!$A$6:$A$13,定数!$B$6:$B$13))</f>
        <v>-4155.7601131172596</v>
      </c>
      <c r="S33" s="86"/>
      <c r="T33" s="87">
        <f t="shared" si="2"/>
        <v>-8.9999999999990088</v>
      </c>
      <c r="U33" s="87"/>
      <c r="V33" t="str">
        <f t="shared" si="8"/>
        <v/>
      </c>
      <c r="W33">
        <f t="shared" si="4"/>
        <v>2</v>
      </c>
      <c r="X33" s="40">
        <f t="shared" si="5"/>
        <v>142809.62588033397</v>
      </c>
      <c r="Y33" s="41">
        <f t="shared" si="6"/>
        <v>3.0000000000000138E-2</v>
      </c>
    </row>
    <row r="34" spans="2:25" x14ac:dyDescent="0.2">
      <c r="B34" s="39">
        <v>26</v>
      </c>
      <c r="C34" s="81">
        <f t="shared" si="7"/>
        <v>134369.57699080667</v>
      </c>
      <c r="D34" s="81"/>
      <c r="E34" s="44">
        <v>2017</v>
      </c>
      <c r="F34" s="8">
        <v>43652</v>
      </c>
      <c r="G34" s="39" t="s">
        <v>4</v>
      </c>
      <c r="H34" s="88">
        <v>1.2931999999999999</v>
      </c>
      <c r="I34" s="88"/>
      <c r="J34" s="39">
        <v>10</v>
      </c>
      <c r="K34" s="83">
        <f t="shared" si="1"/>
        <v>4031.0873097242002</v>
      </c>
      <c r="L34" s="84"/>
      <c r="M34" s="6">
        <f>IF(J34="","",(K34/J34)/LOOKUP(RIGHT($D$2,3),定数!$A$6:$A$13,定数!$B$6:$B$13))</f>
        <v>3.3592394247701667</v>
      </c>
      <c r="N34" s="44">
        <v>2017</v>
      </c>
      <c r="O34" s="8">
        <v>43652</v>
      </c>
      <c r="P34" s="85">
        <v>1.2922</v>
      </c>
      <c r="Q34" s="85"/>
      <c r="R34" s="86">
        <f>IF(P34="","",T34*M34*LOOKUP(RIGHT($D$2,3),定数!$A$6:$A$13,定数!$B$6:$B$13))</f>
        <v>-4031.0873097237563</v>
      </c>
      <c r="S34" s="86"/>
      <c r="T34" s="87">
        <f t="shared" si="2"/>
        <v>-9.9999999999988987</v>
      </c>
      <c r="U34" s="87"/>
      <c r="V34" t="str">
        <f t="shared" si="8"/>
        <v/>
      </c>
      <c r="W34">
        <f t="shared" si="4"/>
        <v>3</v>
      </c>
      <c r="X34" s="40">
        <f t="shared" si="5"/>
        <v>142809.62588033397</v>
      </c>
      <c r="Y34" s="41">
        <f t="shared" si="6"/>
        <v>5.9099999999996933E-2</v>
      </c>
    </row>
    <row r="35" spans="2:25" x14ac:dyDescent="0.2">
      <c r="B35" s="39">
        <v>27</v>
      </c>
      <c r="C35" s="81">
        <f t="shared" si="7"/>
        <v>130338.48968108292</v>
      </c>
      <c r="D35" s="81"/>
      <c r="E35" s="39">
        <v>2017</v>
      </c>
      <c r="F35" s="8">
        <v>43653</v>
      </c>
      <c r="G35" s="39" t="s">
        <v>3</v>
      </c>
      <c r="H35" s="88">
        <v>1.2947</v>
      </c>
      <c r="I35" s="88"/>
      <c r="J35" s="39">
        <v>19</v>
      </c>
      <c r="K35" s="83">
        <f t="shared" si="1"/>
        <v>3910.1546904324878</v>
      </c>
      <c r="L35" s="84"/>
      <c r="M35" s="6">
        <f>IF(J35="","",(K35/J35)/LOOKUP(RIGHT($D$2,3),定数!$A$6:$A$13,定数!$B$6:$B$13))</f>
        <v>1.7149801273826701</v>
      </c>
      <c r="N35" s="44">
        <v>2017</v>
      </c>
      <c r="O35" s="8">
        <v>43653</v>
      </c>
      <c r="P35" s="85">
        <v>1.29267</v>
      </c>
      <c r="Q35" s="85"/>
      <c r="R35" s="86">
        <f>IF(P35="","",T35*M35*LOOKUP(RIGHT($D$2,3),定数!$A$6:$A$13,定数!$B$6:$B$13))</f>
        <v>4177.6915903041354</v>
      </c>
      <c r="S35" s="86"/>
      <c r="T35" s="87">
        <f t="shared" si="2"/>
        <v>20.299999999999763</v>
      </c>
      <c r="U35" s="87"/>
      <c r="V35" t="str">
        <f t="shared" si="8"/>
        <v/>
      </c>
      <c r="W35">
        <f t="shared" si="4"/>
        <v>0</v>
      </c>
      <c r="X35" s="40">
        <f t="shared" si="5"/>
        <v>142809.62588033397</v>
      </c>
      <c r="Y35" s="41">
        <f t="shared" si="6"/>
        <v>8.7326999999993826E-2</v>
      </c>
    </row>
    <row r="36" spans="2:25" x14ac:dyDescent="0.2">
      <c r="B36" s="39">
        <v>28</v>
      </c>
      <c r="C36" s="81">
        <f t="shared" si="7"/>
        <v>134516.18127138706</v>
      </c>
      <c r="D36" s="81"/>
      <c r="E36" s="39">
        <v>2017</v>
      </c>
      <c r="F36" s="8">
        <v>43656</v>
      </c>
      <c r="G36" s="39" t="s">
        <v>4</v>
      </c>
      <c r="H36" s="88">
        <v>1.2896000000000001</v>
      </c>
      <c r="I36" s="88"/>
      <c r="J36" s="39">
        <v>8</v>
      </c>
      <c r="K36" s="83">
        <f t="shared" si="1"/>
        <v>4035.4854381416117</v>
      </c>
      <c r="L36" s="84"/>
      <c r="M36" s="6">
        <f>IF(J36="","",(K36/J36)/LOOKUP(RIGHT($D$2,3),定数!$A$6:$A$13,定数!$B$6:$B$13))</f>
        <v>4.2036306647308459</v>
      </c>
      <c r="N36" s="44">
        <v>2017</v>
      </c>
      <c r="O36" s="8">
        <v>43656</v>
      </c>
      <c r="P36" s="85">
        <v>1.2901899999999999</v>
      </c>
      <c r="Q36" s="85"/>
      <c r="R36" s="86">
        <f>IF(P36="","",T36*M36*LOOKUP(RIGHT($D$2,3),定数!$A$6:$A$13,定数!$B$6:$B$13))</f>
        <v>2976.170510628775</v>
      </c>
      <c r="S36" s="86"/>
      <c r="T36" s="87">
        <f t="shared" si="2"/>
        <v>5.8999999999986841</v>
      </c>
      <c r="U36" s="87"/>
      <c r="V36" t="str">
        <f t="shared" si="8"/>
        <v/>
      </c>
      <c r="W36">
        <f t="shared" si="4"/>
        <v>0</v>
      </c>
      <c r="X36" s="40">
        <f t="shared" si="5"/>
        <v>142809.62588033397</v>
      </c>
      <c r="Y36" s="41">
        <f t="shared" si="6"/>
        <v>5.8073428578941377E-2</v>
      </c>
    </row>
    <row r="37" spans="2:25" x14ac:dyDescent="0.2">
      <c r="B37" s="39">
        <v>29</v>
      </c>
      <c r="C37" s="81">
        <f t="shared" si="7"/>
        <v>137492.35178201584</v>
      </c>
      <c r="D37" s="81"/>
      <c r="E37" s="39">
        <v>2017</v>
      </c>
      <c r="F37" s="8">
        <v>43665</v>
      </c>
      <c r="G37" s="39" t="s">
        <v>3</v>
      </c>
      <c r="H37" s="88">
        <v>1.3021</v>
      </c>
      <c r="I37" s="88"/>
      <c r="J37" s="39">
        <v>21</v>
      </c>
      <c r="K37" s="83">
        <f t="shared" si="1"/>
        <v>4124.7705534604756</v>
      </c>
      <c r="L37" s="84"/>
      <c r="M37" s="6">
        <f>IF(J37="","",(K37/J37)/LOOKUP(RIGHT($D$2,3),定数!$A$6:$A$13,定数!$B$6:$B$13))</f>
        <v>1.6368137116906649</v>
      </c>
      <c r="N37" s="44">
        <v>2017</v>
      </c>
      <c r="O37" s="8">
        <v>43665</v>
      </c>
      <c r="P37" s="85">
        <v>1.3042</v>
      </c>
      <c r="Q37" s="85"/>
      <c r="R37" s="86">
        <f>IF(P37="","",T37*M37*LOOKUP(RIGHT($D$2,3),定数!$A$6:$A$13,定数!$B$6:$B$13))</f>
        <v>-4124.7705534604574</v>
      </c>
      <c r="S37" s="86"/>
      <c r="T37" s="87">
        <f t="shared" si="2"/>
        <v>-20.999999999999908</v>
      </c>
      <c r="U37" s="87"/>
      <c r="V37" t="str">
        <f t="shared" si="8"/>
        <v/>
      </c>
      <c r="W37">
        <f t="shared" si="4"/>
        <v>1</v>
      </c>
      <c r="X37" s="40">
        <f t="shared" si="5"/>
        <v>142809.62588033397</v>
      </c>
      <c r="Y37" s="41">
        <f t="shared" si="6"/>
        <v>3.7233303186255062E-2</v>
      </c>
    </row>
    <row r="38" spans="2:25" x14ac:dyDescent="0.2">
      <c r="B38" s="39">
        <v>30</v>
      </c>
      <c r="C38" s="81">
        <f t="shared" si="7"/>
        <v>133367.58122855538</v>
      </c>
      <c r="D38" s="81"/>
      <c r="E38" s="39">
        <v>2017</v>
      </c>
      <c r="F38" s="8">
        <v>43673</v>
      </c>
      <c r="G38" s="39" t="s">
        <v>4</v>
      </c>
      <c r="H38" s="88">
        <v>1.3147</v>
      </c>
      <c r="I38" s="88"/>
      <c r="J38" s="39">
        <v>18</v>
      </c>
      <c r="K38" s="83">
        <f t="shared" si="1"/>
        <v>4001.0274368566616</v>
      </c>
      <c r="L38" s="84"/>
      <c r="M38" s="6">
        <f>IF(J38="","",(K38/J38)/LOOKUP(RIGHT($D$2,3),定数!$A$6:$A$13,定数!$B$6:$B$13))</f>
        <v>1.8523275170632691</v>
      </c>
      <c r="N38" s="44">
        <v>2017</v>
      </c>
      <c r="O38" s="8">
        <v>43673</v>
      </c>
      <c r="P38" s="85">
        <v>1.3129</v>
      </c>
      <c r="Q38" s="85"/>
      <c r="R38" s="86">
        <f>IF(P38="","",T38*M38*LOOKUP(RIGHT($D$2,3),定数!$A$6:$A$13,定数!$B$6:$B$13))</f>
        <v>-4001.0274368567138</v>
      </c>
      <c r="S38" s="86"/>
      <c r="T38" s="87">
        <f t="shared" si="2"/>
        <v>-18.000000000000238</v>
      </c>
      <c r="U38" s="87"/>
      <c r="V38" t="str">
        <f t="shared" si="8"/>
        <v/>
      </c>
      <c r="W38">
        <f t="shared" si="4"/>
        <v>2</v>
      </c>
      <c r="X38" s="40">
        <f t="shared" si="5"/>
        <v>142809.62588033397</v>
      </c>
      <c r="Y38" s="41">
        <f t="shared" si="6"/>
        <v>6.6116304090667266E-2</v>
      </c>
    </row>
    <row r="39" spans="2:25" x14ac:dyDescent="0.2">
      <c r="B39" s="39">
        <v>31</v>
      </c>
      <c r="C39" s="81">
        <f t="shared" si="7"/>
        <v>129366.55379169867</v>
      </c>
      <c r="D39" s="81"/>
      <c r="E39" s="39">
        <v>2017</v>
      </c>
      <c r="F39" s="8">
        <v>43674</v>
      </c>
      <c r="G39" s="39" t="s">
        <v>4</v>
      </c>
      <c r="H39" s="88">
        <v>1.3087</v>
      </c>
      <c r="I39" s="88"/>
      <c r="J39" s="39">
        <v>14</v>
      </c>
      <c r="K39" s="83">
        <f t="shared" si="1"/>
        <v>3880.99661375096</v>
      </c>
      <c r="L39" s="84"/>
      <c r="M39" s="6">
        <f>IF(J39="","",(K39/J39)/LOOKUP(RIGHT($D$2,3),定数!$A$6:$A$13,定数!$B$6:$B$13))</f>
        <v>2.3101170319946194</v>
      </c>
      <c r="N39" s="44">
        <v>2017</v>
      </c>
      <c r="O39" s="8">
        <v>43674</v>
      </c>
      <c r="P39" s="85">
        <v>1.3102799999999999</v>
      </c>
      <c r="Q39" s="85"/>
      <c r="R39" s="86">
        <f>IF(P39="","",T39*M39*LOOKUP(RIGHT($D$2,3),定数!$A$6:$A$13,定数!$B$6:$B$13))</f>
        <v>4379.9818926615617</v>
      </c>
      <c r="S39" s="86"/>
      <c r="T39" s="87">
        <f t="shared" si="2"/>
        <v>15.799999999999148</v>
      </c>
      <c r="U39" s="87"/>
      <c r="V39" t="str">
        <f t="shared" si="8"/>
        <v/>
      </c>
      <c r="W39">
        <f t="shared" si="4"/>
        <v>0</v>
      </c>
      <c r="X39" s="40">
        <f t="shared" si="5"/>
        <v>142809.62588033397</v>
      </c>
      <c r="Y39" s="41">
        <f t="shared" si="6"/>
        <v>9.4132814967947676E-2</v>
      </c>
    </row>
    <row r="40" spans="2:25" x14ac:dyDescent="0.2">
      <c r="B40" s="39">
        <v>32</v>
      </c>
      <c r="C40" s="81">
        <f t="shared" si="7"/>
        <v>133746.53568436022</v>
      </c>
      <c r="D40" s="81"/>
      <c r="E40" s="39">
        <v>2017</v>
      </c>
      <c r="F40" s="8">
        <v>43678</v>
      </c>
      <c r="G40" s="39" t="s">
        <v>4</v>
      </c>
      <c r="H40" s="88">
        <v>1.3205</v>
      </c>
      <c r="I40" s="88"/>
      <c r="J40" s="39">
        <v>15</v>
      </c>
      <c r="K40" s="83">
        <f t="shared" ref="K40:K54" si="9">IF(J40="","",C40*0.03)</f>
        <v>4012.3960705308064</v>
      </c>
      <c r="L40" s="84"/>
      <c r="M40" s="6">
        <f>IF(J40="","",(K40/J40)/LOOKUP(RIGHT($D$2,3),定数!$A$6:$A$13,定数!$B$6:$B$13))</f>
        <v>2.2291089280726704</v>
      </c>
      <c r="N40" s="44">
        <v>2017</v>
      </c>
      <c r="O40" s="8">
        <v>43678</v>
      </c>
      <c r="P40" s="85">
        <v>1.3220499999999999</v>
      </c>
      <c r="Q40" s="85"/>
      <c r="R40" s="86">
        <f>IF(P40="","",T40*M40*LOOKUP(RIGHT($D$2,3),定数!$A$6:$A$13,定数!$B$6:$B$13))</f>
        <v>4146.1426062150067</v>
      </c>
      <c r="S40" s="86"/>
      <c r="T40" s="87">
        <f t="shared" si="2"/>
        <v>15.499999999999403</v>
      </c>
      <c r="U40" s="87"/>
      <c r="V40" t="str">
        <f t="shared" si="8"/>
        <v/>
      </c>
      <c r="W40">
        <f t="shared" si="4"/>
        <v>0</v>
      </c>
      <c r="X40" s="40">
        <f t="shared" si="5"/>
        <v>142809.62588033397</v>
      </c>
      <c r="Y40" s="41">
        <f t="shared" si="6"/>
        <v>6.3462740274721319E-2</v>
      </c>
    </row>
    <row r="41" spans="2:25" x14ac:dyDescent="0.2">
      <c r="B41" s="39">
        <v>33</v>
      </c>
      <c r="C41" s="81">
        <f t="shared" si="7"/>
        <v>137892.67829057522</v>
      </c>
      <c r="D41" s="81"/>
      <c r="E41" s="45">
        <v>2017</v>
      </c>
      <c r="F41" s="8">
        <v>43698</v>
      </c>
      <c r="G41" s="39" t="s">
        <v>4</v>
      </c>
      <c r="H41" s="88">
        <v>1.2882</v>
      </c>
      <c r="I41" s="88"/>
      <c r="J41" s="39">
        <v>14</v>
      </c>
      <c r="K41" s="83">
        <f t="shared" si="9"/>
        <v>4136.7803487172569</v>
      </c>
      <c r="L41" s="84"/>
      <c r="M41" s="6">
        <f>IF(J41="","",(K41/J41)/LOOKUP(RIGHT($D$2,3),定数!$A$6:$A$13,定数!$B$6:$B$13))</f>
        <v>2.4623692551888436</v>
      </c>
      <c r="N41" s="44">
        <v>2017</v>
      </c>
      <c r="O41" s="8">
        <v>43698</v>
      </c>
      <c r="P41" s="85">
        <v>1.2896799999999999</v>
      </c>
      <c r="Q41" s="85"/>
      <c r="R41" s="86">
        <f>IF(P41="","",T41*M41*LOOKUP(RIGHT($D$2,3),定数!$A$6:$A$13,定数!$B$6:$B$13))</f>
        <v>4373.1677972151674</v>
      </c>
      <c r="S41" s="86"/>
      <c r="T41" s="87">
        <f t="shared" si="2"/>
        <v>14.799999999999258</v>
      </c>
      <c r="U41" s="87"/>
      <c r="V41" t="str">
        <f t="shared" si="8"/>
        <v/>
      </c>
      <c r="W41">
        <f t="shared" si="4"/>
        <v>0</v>
      </c>
      <c r="X41" s="40">
        <f t="shared" si="5"/>
        <v>142809.62588033397</v>
      </c>
      <c r="Y41" s="41">
        <f t="shared" si="6"/>
        <v>3.4430085223238871E-2</v>
      </c>
    </row>
    <row r="42" spans="2:25" x14ac:dyDescent="0.2">
      <c r="B42" s="39">
        <v>34</v>
      </c>
      <c r="C42" s="81">
        <f t="shared" si="7"/>
        <v>142265.84608779039</v>
      </c>
      <c r="D42" s="81"/>
      <c r="E42" s="45">
        <v>2017</v>
      </c>
      <c r="F42" s="8">
        <v>43699</v>
      </c>
      <c r="G42" s="39" t="s">
        <v>3</v>
      </c>
      <c r="H42" s="88">
        <v>1.2829999999999999</v>
      </c>
      <c r="I42" s="88"/>
      <c r="J42" s="39">
        <v>16</v>
      </c>
      <c r="K42" s="83">
        <f t="shared" si="9"/>
        <v>4267.975382633711</v>
      </c>
      <c r="L42" s="84"/>
      <c r="M42" s="6">
        <f>IF(J42="","",(K42/J42)/LOOKUP(RIGHT($D$2,3),定数!$A$6:$A$13,定数!$B$6:$B$13))</f>
        <v>2.2229038451217247</v>
      </c>
      <c r="N42" s="39">
        <v>2017</v>
      </c>
      <c r="O42" s="8">
        <v>43699</v>
      </c>
      <c r="P42" s="85">
        <v>1.2813399999999999</v>
      </c>
      <c r="Q42" s="85"/>
      <c r="R42" s="86">
        <f>IF(P42="","",T42*M42*LOOKUP(RIGHT($D$2,3),定数!$A$6:$A$13,定数!$B$6:$B$13))</f>
        <v>4428.0244594824617</v>
      </c>
      <c r="S42" s="86"/>
      <c r="T42" s="87">
        <f t="shared" si="2"/>
        <v>16.599999999999948</v>
      </c>
      <c r="U42" s="87"/>
      <c r="V42" t="str">
        <f t="shared" si="8"/>
        <v/>
      </c>
      <c r="W42">
        <f t="shared" si="4"/>
        <v>0</v>
      </c>
      <c r="X42" s="40">
        <f t="shared" si="5"/>
        <v>142809.62588033397</v>
      </c>
      <c r="Y42" s="41">
        <f t="shared" si="6"/>
        <v>3.8077250688917097E-3</v>
      </c>
    </row>
    <row r="43" spans="2:25" x14ac:dyDescent="0.2">
      <c r="B43" s="39">
        <v>35</v>
      </c>
      <c r="C43" s="81">
        <f t="shared" si="7"/>
        <v>146693.87054727285</v>
      </c>
      <c r="D43" s="81"/>
      <c r="E43" s="45">
        <v>2017</v>
      </c>
      <c r="F43" s="8">
        <v>43699</v>
      </c>
      <c r="G43" s="39" t="s">
        <v>73</v>
      </c>
      <c r="H43" s="88">
        <v>1.2819</v>
      </c>
      <c r="I43" s="88"/>
      <c r="J43" s="39">
        <v>8</v>
      </c>
      <c r="K43" s="83">
        <f t="shared" si="9"/>
        <v>4400.8161164181856</v>
      </c>
      <c r="L43" s="84"/>
      <c r="M43" s="6">
        <f>IF(J43="","",(K43/J43)/LOOKUP(RIGHT($D$2,3),定数!$A$6:$A$13,定数!$B$6:$B$13))</f>
        <v>4.5841834546022771</v>
      </c>
      <c r="N43" s="39">
        <v>2017</v>
      </c>
      <c r="O43" s="8">
        <v>43700</v>
      </c>
      <c r="P43" s="85">
        <v>1.28125</v>
      </c>
      <c r="Q43" s="85"/>
      <c r="R43" s="86">
        <f>IF(P43="","",T43*M43*LOOKUP(RIGHT($D$2,3),定数!$A$6:$A$13,定数!$B$6:$B$13))</f>
        <v>3575.6630945899929</v>
      </c>
      <c r="S43" s="86"/>
      <c r="T43" s="87">
        <f t="shared" si="2"/>
        <v>6.5000000000003944</v>
      </c>
      <c r="U43" s="87"/>
      <c r="V43" t="str">
        <f t="shared" si="8"/>
        <v/>
      </c>
      <c r="W43">
        <f t="shared" si="4"/>
        <v>0</v>
      </c>
      <c r="X43" s="40">
        <f t="shared" si="5"/>
        <v>146693.87054727285</v>
      </c>
      <c r="Y43" s="41">
        <f t="shared" si="6"/>
        <v>0</v>
      </c>
    </row>
    <row r="44" spans="2:25" x14ac:dyDescent="0.2">
      <c r="B44" s="39">
        <v>36</v>
      </c>
      <c r="C44" s="81">
        <f t="shared" si="7"/>
        <v>150269.53364186283</v>
      </c>
      <c r="D44" s="81"/>
      <c r="E44" s="45">
        <v>2017</v>
      </c>
      <c r="F44" s="8">
        <v>43700</v>
      </c>
      <c r="G44" s="39" t="s">
        <v>3</v>
      </c>
      <c r="H44" s="88">
        <v>1.2804</v>
      </c>
      <c r="I44" s="88"/>
      <c r="J44" s="39">
        <v>16</v>
      </c>
      <c r="K44" s="83">
        <f t="shared" si="9"/>
        <v>4508.0860092558851</v>
      </c>
      <c r="L44" s="84"/>
      <c r="M44" s="6">
        <f>IF(J44="","",(K44/J44)/LOOKUP(RIGHT($D$2,3),定数!$A$6:$A$13,定数!$B$6:$B$13))</f>
        <v>2.3479614631541068</v>
      </c>
      <c r="N44" s="39">
        <v>2017</v>
      </c>
      <c r="O44" s="8">
        <v>43700</v>
      </c>
      <c r="P44" s="85">
        <v>1.2788200000000001</v>
      </c>
      <c r="Q44" s="85"/>
      <c r="R44" s="86">
        <f>IF(P44="","",T44*M44*LOOKUP(RIGHT($D$2,3),定数!$A$6:$A$13,定数!$B$6:$B$13))</f>
        <v>4451.7349341399458</v>
      </c>
      <c r="S44" s="86"/>
      <c r="T44" s="87">
        <f t="shared" si="2"/>
        <v>15.799999999999148</v>
      </c>
      <c r="U44" s="87"/>
      <c r="V44" t="str">
        <f t="shared" si="8"/>
        <v/>
      </c>
      <c r="W44">
        <f t="shared" si="4"/>
        <v>0</v>
      </c>
      <c r="X44" s="40">
        <f t="shared" si="5"/>
        <v>150269.53364186283</v>
      </c>
      <c r="Y44" s="41">
        <f t="shared" si="6"/>
        <v>0</v>
      </c>
    </row>
    <row r="45" spans="2:25" x14ac:dyDescent="0.2">
      <c r="B45" s="39">
        <v>37</v>
      </c>
      <c r="C45" s="81">
        <f t="shared" si="7"/>
        <v>154721.26857600277</v>
      </c>
      <c r="D45" s="81"/>
      <c r="E45" s="45">
        <v>2017</v>
      </c>
      <c r="F45" s="8">
        <v>43712</v>
      </c>
      <c r="G45" s="39" t="s">
        <v>3</v>
      </c>
      <c r="H45" s="88">
        <v>1.2924</v>
      </c>
      <c r="I45" s="88"/>
      <c r="J45" s="39">
        <v>11</v>
      </c>
      <c r="K45" s="83">
        <f t="shared" si="9"/>
        <v>4641.6380572800826</v>
      </c>
      <c r="L45" s="84"/>
      <c r="M45" s="6">
        <f>IF(J45="","",(K45/J45)/LOOKUP(RIGHT($D$2,3),定数!$A$6:$A$13,定数!$B$6:$B$13))</f>
        <v>3.5163924676364262</v>
      </c>
      <c r="N45" s="39">
        <v>2017</v>
      </c>
      <c r="O45" s="8">
        <v>43712</v>
      </c>
      <c r="P45" s="88">
        <v>1.2935000000000001</v>
      </c>
      <c r="Q45" s="88"/>
      <c r="R45" s="86">
        <f>IF(P45="","",T45*M45*LOOKUP(RIGHT($D$2,3),定数!$A$6:$A$13,定数!$B$6:$B$13))</f>
        <v>-4641.6380572805083</v>
      </c>
      <c r="S45" s="86"/>
      <c r="T45" s="87">
        <f t="shared" si="2"/>
        <v>-11.000000000001009</v>
      </c>
      <c r="U45" s="87"/>
      <c r="V45" t="str">
        <f t="shared" si="8"/>
        <v/>
      </c>
      <c r="W45">
        <f t="shared" si="4"/>
        <v>1</v>
      </c>
      <c r="X45" s="40">
        <f t="shared" si="5"/>
        <v>154721.26857600277</v>
      </c>
      <c r="Y45" s="41">
        <f t="shared" si="6"/>
        <v>0</v>
      </c>
    </row>
    <row r="46" spans="2:25" x14ac:dyDescent="0.2">
      <c r="B46" s="39">
        <v>38</v>
      </c>
      <c r="C46" s="81">
        <f t="shared" si="7"/>
        <v>150079.63051872226</v>
      </c>
      <c r="D46" s="81"/>
      <c r="E46" s="45">
        <v>2017</v>
      </c>
      <c r="F46" s="8">
        <v>43719</v>
      </c>
      <c r="G46" s="39" t="s">
        <v>4</v>
      </c>
      <c r="H46" s="88">
        <v>1.3201000000000001</v>
      </c>
      <c r="I46" s="88"/>
      <c r="J46" s="39">
        <v>16</v>
      </c>
      <c r="K46" s="83">
        <f t="shared" si="9"/>
        <v>4502.388915561668</v>
      </c>
      <c r="L46" s="84"/>
      <c r="M46" s="6">
        <f>IF(J46="","",(K46/J46)/LOOKUP(RIGHT($D$2,3),定数!$A$6:$A$13,定数!$B$6:$B$13))</f>
        <v>2.3449942268550354</v>
      </c>
      <c r="N46" s="39">
        <v>2017</v>
      </c>
      <c r="O46" s="8">
        <v>43719</v>
      </c>
      <c r="P46" s="88">
        <v>1.3185</v>
      </c>
      <c r="Q46" s="88"/>
      <c r="R46" s="86">
        <f>IF(P46="","",T46*M46*LOOKUP(RIGHT($D$2,3),定数!$A$6:$A$13,定数!$B$6:$B$13))</f>
        <v>-4502.3889155617971</v>
      </c>
      <c r="S46" s="86"/>
      <c r="T46" s="87">
        <f t="shared" si="2"/>
        <v>-16.000000000000458</v>
      </c>
      <c r="U46" s="87"/>
      <c r="V46" t="str">
        <f t="shared" si="8"/>
        <v/>
      </c>
      <c r="W46">
        <f t="shared" si="4"/>
        <v>2</v>
      </c>
      <c r="X46" s="40">
        <f t="shared" si="5"/>
        <v>154721.26857600277</v>
      </c>
      <c r="Y46" s="41">
        <f t="shared" si="6"/>
        <v>3.0000000000002691E-2</v>
      </c>
    </row>
    <row r="47" spans="2:25" x14ac:dyDescent="0.2">
      <c r="B47" s="39">
        <v>39</v>
      </c>
      <c r="C47" s="81">
        <f t="shared" si="7"/>
        <v>145577.24160316045</v>
      </c>
      <c r="D47" s="81"/>
      <c r="E47" s="45">
        <v>2017</v>
      </c>
      <c r="F47" s="8">
        <v>43722</v>
      </c>
      <c r="G47" s="39" t="s">
        <v>4</v>
      </c>
      <c r="H47" s="88">
        <v>1.321</v>
      </c>
      <c r="I47" s="88"/>
      <c r="J47" s="39">
        <v>16</v>
      </c>
      <c r="K47" s="83">
        <f t="shared" si="9"/>
        <v>4367.3172480948133</v>
      </c>
      <c r="L47" s="84"/>
      <c r="M47" s="6">
        <f>IF(J47="","",(K47/J47)/LOOKUP(RIGHT($D$2,3),定数!$A$6:$A$13,定数!$B$6:$B$13))</f>
        <v>2.274644400049382</v>
      </c>
      <c r="N47" s="39">
        <v>2017</v>
      </c>
      <c r="O47" s="8">
        <v>43722</v>
      </c>
      <c r="P47" s="88">
        <v>1.32307</v>
      </c>
      <c r="Q47" s="88"/>
      <c r="R47" s="86">
        <f>IF(P47="","",T47*M47*LOOKUP(RIGHT($D$2,3),定数!$A$6:$A$13,定数!$B$6:$B$13))</f>
        <v>5650.2166897227089</v>
      </c>
      <c r="S47" s="86"/>
      <c r="T47" s="87">
        <f t="shared" si="2"/>
        <v>20.700000000000163</v>
      </c>
      <c r="U47" s="87"/>
      <c r="V47" t="str">
        <f t="shared" si="8"/>
        <v/>
      </c>
      <c r="W47">
        <f t="shared" si="4"/>
        <v>0</v>
      </c>
      <c r="X47" s="40">
        <f t="shared" si="5"/>
        <v>154721.26857600277</v>
      </c>
      <c r="Y47" s="41">
        <f t="shared" si="6"/>
        <v>5.9100000000003594E-2</v>
      </c>
    </row>
    <row r="48" spans="2:25" x14ac:dyDescent="0.2">
      <c r="B48" s="39">
        <v>40</v>
      </c>
      <c r="C48" s="81">
        <f t="shared" si="7"/>
        <v>151227.45829288315</v>
      </c>
      <c r="D48" s="81"/>
      <c r="E48" s="45">
        <v>2017</v>
      </c>
      <c r="F48" s="8">
        <v>43722</v>
      </c>
      <c r="G48" s="39" t="s">
        <v>4</v>
      </c>
      <c r="H48" s="88">
        <v>1.3402000000000001</v>
      </c>
      <c r="I48" s="88"/>
      <c r="J48" s="39">
        <v>23</v>
      </c>
      <c r="K48" s="83">
        <f t="shared" si="9"/>
        <v>4536.8237487864944</v>
      </c>
      <c r="L48" s="84"/>
      <c r="M48" s="6">
        <f>IF(J48="","",(K48/J48)/LOOKUP(RIGHT($D$2,3),定数!$A$6:$A$13,定数!$B$6:$B$13))</f>
        <v>1.6437767205748168</v>
      </c>
      <c r="N48" s="39">
        <v>2017</v>
      </c>
      <c r="O48" s="8">
        <v>43722</v>
      </c>
      <c r="P48" s="88">
        <v>1.3425100000000001</v>
      </c>
      <c r="Q48" s="88"/>
      <c r="R48" s="86">
        <f>IF(P48="","",T48*M48*LOOKUP(RIGHT($D$2,3),定数!$A$6:$A$13,定数!$B$6:$B$13))</f>
        <v>4556.5490694334594</v>
      </c>
      <c r="S48" s="86"/>
      <c r="T48" s="87">
        <f t="shared" si="2"/>
        <v>23.100000000000342</v>
      </c>
      <c r="U48" s="87"/>
      <c r="V48" t="str">
        <f t="shared" si="8"/>
        <v/>
      </c>
      <c r="W48">
        <f t="shared" si="4"/>
        <v>0</v>
      </c>
      <c r="X48" s="40">
        <f t="shared" si="5"/>
        <v>154721.26857600277</v>
      </c>
      <c r="Y48" s="41">
        <f t="shared" si="6"/>
        <v>2.2581318750003465E-2</v>
      </c>
    </row>
    <row r="49" spans="2:25" x14ac:dyDescent="0.2">
      <c r="B49" s="39">
        <v>41</v>
      </c>
      <c r="C49" s="81">
        <f t="shared" si="7"/>
        <v>155784.00736231662</v>
      </c>
      <c r="D49" s="81"/>
      <c r="E49" s="45">
        <v>2017</v>
      </c>
      <c r="F49" s="8">
        <v>43729</v>
      </c>
      <c r="G49" s="39" t="s">
        <v>3</v>
      </c>
      <c r="H49" s="88">
        <v>1.3485</v>
      </c>
      <c r="I49" s="88"/>
      <c r="J49" s="39">
        <v>28</v>
      </c>
      <c r="K49" s="83">
        <f t="shared" si="9"/>
        <v>4673.5202208694982</v>
      </c>
      <c r="L49" s="84"/>
      <c r="M49" s="6">
        <f>IF(J49="","",(K49/J49)/LOOKUP(RIGHT($D$2,3),定数!$A$6:$A$13,定数!$B$6:$B$13))</f>
        <v>1.390928637163541</v>
      </c>
      <c r="N49" s="39">
        <v>2017</v>
      </c>
      <c r="O49" s="8">
        <v>43729</v>
      </c>
      <c r="P49" s="88">
        <v>1.3512999999999999</v>
      </c>
      <c r="Q49" s="88"/>
      <c r="R49" s="86">
        <f>IF(P49="","",T49*M49*LOOKUP(RIGHT($D$2,3),定数!$A$6:$A$13,定数!$B$6:$B$13))</f>
        <v>-4673.5202208693536</v>
      </c>
      <c r="S49" s="86"/>
      <c r="T49" s="87">
        <f t="shared" si="2"/>
        <v>-27.999999999999137</v>
      </c>
      <c r="U49" s="87"/>
      <c r="V49" t="str">
        <f t="shared" si="8"/>
        <v/>
      </c>
      <c r="W49">
        <f t="shared" si="4"/>
        <v>1</v>
      </c>
      <c r="X49" s="40">
        <f t="shared" si="5"/>
        <v>155784.00736231662</v>
      </c>
      <c r="Y49" s="41">
        <f t="shared" si="6"/>
        <v>0</v>
      </c>
    </row>
    <row r="50" spans="2:25" x14ac:dyDescent="0.2">
      <c r="B50" s="39">
        <v>42</v>
      </c>
      <c r="C50" s="81">
        <f t="shared" si="7"/>
        <v>151110.48714144726</v>
      </c>
      <c r="D50" s="81"/>
      <c r="E50" s="45">
        <v>2017</v>
      </c>
      <c r="F50" s="8">
        <v>43737</v>
      </c>
      <c r="G50" s="39" t="s">
        <v>3</v>
      </c>
      <c r="H50" s="88">
        <v>1.3403</v>
      </c>
      <c r="I50" s="88"/>
      <c r="J50" s="39">
        <v>23</v>
      </c>
      <c r="K50" s="83">
        <f t="shared" si="9"/>
        <v>4533.314614243418</v>
      </c>
      <c r="L50" s="84"/>
      <c r="M50" s="6">
        <f>IF(J50="","",(K50/J50)/LOOKUP(RIGHT($D$2,3),定数!$A$6:$A$13,定数!$B$6:$B$13))</f>
        <v>1.6425052950157311</v>
      </c>
      <c r="N50" s="39">
        <v>2017</v>
      </c>
      <c r="O50" s="8">
        <v>43737</v>
      </c>
      <c r="P50" s="88">
        <v>1.3377399999999999</v>
      </c>
      <c r="Q50" s="88"/>
      <c r="R50" s="86">
        <f>IF(P50="","",T50*M50*LOOKUP(RIGHT($D$2,3),定数!$A$6:$A$13,定数!$B$6:$B$13))</f>
        <v>5045.776266288558</v>
      </c>
      <c r="S50" s="86"/>
      <c r="T50" s="87">
        <f t="shared" si="2"/>
        <v>25.600000000001177</v>
      </c>
      <c r="U50" s="87"/>
      <c r="V50" t="str">
        <f t="shared" si="8"/>
        <v/>
      </c>
      <c r="W50">
        <f t="shared" si="4"/>
        <v>0</v>
      </c>
      <c r="X50" s="40">
        <f t="shared" si="5"/>
        <v>155784.00736231662</v>
      </c>
      <c r="Y50" s="41">
        <f t="shared" si="6"/>
        <v>2.9999999999999138E-2</v>
      </c>
    </row>
    <row r="51" spans="2:25" x14ac:dyDescent="0.2">
      <c r="B51" s="39">
        <v>43</v>
      </c>
      <c r="C51" s="81">
        <f t="shared" si="0"/>
        <v>156156.26340773582</v>
      </c>
      <c r="D51" s="81"/>
      <c r="E51" s="39">
        <v>2017</v>
      </c>
      <c r="F51" s="8">
        <v>43740</v>
      </c>
      <c r="G51" s="39" t="s">
        <v>3</v>
      </c>
      <c r="H51" s="88">
        <v>1.327</v>
      </c>
      <c r="I51" s="88"/>
      <c r="J51" s="39">
        <v>14</v>
      </c>
      <c r="K51" s="83">
        <f t="shared" si="9"/>
        <v>4684.6879022320745</v>
      </c>
      <c r="L51" s="84"/>
      <c r="M51" s="6">
        <f>IF(J51="","",(K51/J51)/LOOKUP(RIGHT($D$2,3),定数!$A$6:$A$13,定数!$B$6:$B$13))</f>
        <v>2.7885047037095685</v>
      </c>
      <c r="N51" s="39">
        <v>2017</v>
      </c>
      <c r="O51" s="8">
        <v>43740</v>
      </c>
      <c r="P51" s="88">
        <v>1.32562</v>
      </c>
      <c r="Q51" s="88"/>
      <c r="R51" s="86">
        <f>IF(P51="","",T51*M51*LOOKUP(RIGHT($D$2,3),定数!$A$6:$A$13,定数!$B$6:$B$13))</f>
        <v>4617.7637893428337</v>
      </c>
      <c r="S51" s="86"/>
      <c r="T51" s="87">
        <f t="shared" si="2"/>
        <v>13.799999999999368</v>
      </c>
      <c r="U51" s="87"/>
      <c r="V51" t="str">
        <f t="shared" si="8"/>
        <v/>
      </c>
      <c r="W51">
        <f t="shared" si="4"/>
        <v>0</v>
      </c>
      <c r="X51" s="40">
        <f t="shared" si="5"/>
        <v>156156.26340773582</v>
      </c>
      <c r="Y51" s="41">
        <f t="shared" si="6"/>
        <v>0</v>
      </c>
    </row>
    <row r="52" spans="2:25" x14ac:dyDescent="0.2">
      <c r="B52" s="39">
        <v>44</v>
      </c>
      <c r="C52" s="81">
        <f t="shared" si="0"/>
        <v>160774.02719707866</v>
      </c>
      <c r="D52" s="81"/>
      <c r="E52" s="39">
        <v>2017</v>
      </c>
      <c r="F52" s="8">
        <v>43742</v>
      </c>
      <c r="G52" s="39" t="s">
        <v>4</v>
      </c>
      <c r="H52" s="88">
        <v>1.3278000000000001</v>
      </c>
      <c r="I52" s="88"/>
      <c r="J52" s="39">
        <v>18</v>
      </c>
      <c r="K52" s="83">
        <f t="shared" si="9"/>
        <v>4823.2208159123593</v>
      </c>
      <c r="L52" s="84"/>
      <c r="M52" s="6">
        <f>IF(J52="","",(K52/J52)/LOOKUP(RIGHT($D$2,3),定数!$A$6:$A$13,定数!$B$6:$B$13))</f>
        <v>2.2329725999594254</v>
      </c>
      <c r="N52" s="39">
        <v>2017</v>
      </c>
      <c r="O52" s="8">
        <v>43742</v>
      </c>
      <c r="P52" s="88">
        <v>1.3260000000000001</v>
      </c>
      <c r="Q52" s="88"/>
      <c r="R52" s="86">
        <f>IF(P52="","",T52*M52*LOOKUP(RIGHT($D$2,3),定数!$A$6:$A$13,定数!$B$6:$B$13))</f>
        <v>-4823.2208159124229</v>
      </c>
      <c r="S52" s="86"/>
      <c r="T52" s="87">
        <f t="shared" si="2"/>
        <v>-18.000000000000238</v>
      </c>
      <c r="U52" s="87"/>
      <c r="V52" t="str">
        <f t="shared" si="8"/>
        <v/>
      </c>
      <c r="W52">
        <f t="shared" si="4"/>
        <v>1</v>
      </c>
      <c r="X52" s="40">
        <f t="shared" si="5"/>
        <v>160774.02719707866</v>
      </c>
      <c r="Y52" s="41">
        <f t="shared" si="6"/>
        <v>0</v>
      </c>
    </row>
    <row r="53" spans="2:25" x14ac:dyDescent="0.2">
      <c r="B53" s="39">
        <v>45</v>
      </c>
      <c r="C53" s="81">
        <f t="shared" si="0"/>
        <v>155950.80638116624</v>
      </c>
      <c r="D53" s="81"/>
      <c r="E53" s="39">
        <v>2017</v>
      </c>
      <c r="F53" s="8">
        <v>43749</v>
      </c>
      <c r="G53" s="39" t="s">
        <v>3</v>
      </c>
      <c r="H53" s="88">
        <v>1.3186</v>
      </c>
      <c r="I53" s="88"/>
      <c r="J53" s="39">
        <v>21</v>
      </c>
      <c r="K53" s="83">
        <f t="shared" si="9"/>
        <v>4678.5241914349872</v>
      </c>
      <c r="L53" s="84"/>
      <c r="M53" s="6">
        <f>IF(J53="","",(K53/J53)/LOOKUP(RIGHT($D$2,3),定数!$A$6:$A$13,定数!$B$6:$B$13))</f>
        <v>1.8565572188234076</v>
      </c>
      <c r="N53" s="39">
        <v>2017</v>
      </c>
      <c r="O53" s="8">
        <v>43749</v>
      </c>
      <c r="P53" s="88">
        <v>1.3207</v>
      </c>
      <c r="Q53" s="88"/>
      <c r="R53" s="86">
        <f>IF(P53="","",T53*M53*LOOKUP(RIGHT($D$2,3),定数!$A$6:$A$13,定数!$B$6:$B$13))</f>
        <v>-4678.5241914349672</v>
      </c>
      <c r="S53" s="86"/>
      <c r="T53" s="87">
        <f t="shared" si="2"/>
        <v>-20.999999999999908</v>
      </c>
      <c r="U53" s="87"/>
      <c r="V53" t="str">
        <f t="shared" si="8"/>
        <v/>
      </c>
      <c r="W53">
        <f t="shared" si="4"/>
        <v>2</v>
      </c>
      <c r="X53" s="40">
        <f t="shared" si="5"/>
        <v>160774.02719707866</v>
      </c>
      <c r="Y53" s="41">
        <f t="shared" si="6"/>
        <v>3.000000000000036E-2</v>
      </c>
    </row>
    <row r="54" spans="2:25" x14ac:dyDescent="0.2">
      <c r="B54" s="39">
        <v>46</v>
      </c>
      <c r="C54" s="81">
        <f t="shared" si="0"/>
        <v>151272.28218973128</v>
      </c>
      <c r="D54" s="81"/>
      <c r="E54" s="45">
        <v>2017</v>
      </c>
      <c r="F54" s="8">
        <v>43756</v>
      </c>
      <c r="G54" s="45" t="s">
        <v>3</v>
      </c>
      <c r="H54" s="94">
        <v>1.3189</v>
      </c>
      <c r="I54" s="95"/>
      <c r="J54" s="45">
        <v>9</v>
      </c>
      <c r="K54" s="83">
        <f t="shared" si="9"/>
        <v>4538.1684656919379</v>
      </c>
      <c r="L54" s="84"/>
      <c r="M54" s="6">
        <f>IF(J54="","",(K54/J54)/LOOKUP(RIGHT($D$2,3),定数!$A$6:$A$13,定数!$B$6:$B$13))</f>
        <v>4.2020078386036461</v>
      </c>
      <c r="N54" s="45">
        <v>2017</v>
      </c>
      <c r="O54" s="8">
        <v>43756</v>
      </c>
      <c r="P54" s="96">
        <v>1.3181499999999999</v>
      </c>
      <c r="Q54" s="97"/>
      <c r="R54" s="86">
        <f>IF(P54="","",T54*M54*LOOKUP(RIGHT($D$2,3),定数!$A$6:$A$13,定数!$B$6:$B$13))</f>
        <v>3781.8070547434249</v>
      </c>
      <c r="S54" s="86"/>
      <c r="T54" s="87">
        <f t="shared" si="2"/>
        <v>7.5000000000002842</v>
      </c>
      <c r="U54" s="87"/>
      <c r="V54" t="str">
        <f t="shared" si="8"/>
        <v/>
      </c>
      <c r="W54">
        <f t="shared" si="4"/>
        <v>0</v>
      </c>
      <c r="X54" s="40">
        <f t="shared" si="5"/>
        <v>160774.02719707866</v>
      </c>
      <c r="Y54" s="41">
        <f t="shared" si="6"/>
        <v>5.9100000000000152E-2</v>
      </c>
    </row>
    <row r="55" spans="2:25" x14ac:dyDescent="0.2">
      <c r="B55" s="39">
        <v>47</v>
      </c>
      <c r="C55" s="81">
        <f t="shared" si="0"/>
        <v>155054.08924447472</v>
      </c>
      <c r="D55" s="81"/>
      <c r="E55" s="39">
        <v>2017</v>
      </c>
      <c r="F55" s="8">
        <v>43761</v>
      </c>
      <c r="G55" s="39" t="s">
        <v>4</v>
      </c>
      <c r="H55" s="88">
        <v>1.32</v>
      </c>
      <c r="I55" s="88"/>
      <c r="J55" s="39">
        <v>10</v>
      </c>
      <c r="K55" s="83">
        <f t="shared" si="1"/>
        <v>4651.6226773342414</v>
      </c>
      <c r="L55" s="84"/>
      <c r="M55" s="6">
        <f>IF(J55="","",(K55/J55)/LOOKUP(RIGHT($D$2,3),定数!$A$6:$A$13,定数!$B$6:$B$13))</f>
        <v>3.8763522311118677</v>
      </c>
      <c r="N55" s="39">
        <v>2017</v>
      </c>
      <c r="O55" s="8">
        <v>43762</v>
      </c>
      <c r="P55" s="88">
        <v>1.3207899999999999</v>
      </c>
      <c r="Q55" s="88"/>
      <c r="R55" s="86">
        <f>IF(P55="","",T55*M55*LOOKUP(RIGHT($D$2,3),定数!$A$6:$A$13,定数!$B$6:$B$13))</f>
        <v>3674.781915093336</v>
      </c>
      <c r="S55" s="86"/>
      <c r="T55" s="87">
        <f t="shared" si="2"/>
        <v>7.8999999999984638</v>
      </c>
      <c r="U55" s="87"/>
      <c r="V55" t="str">
        <f t="shared" si="8"/>
        <v/>
      </c>
      <c r="W55">
        <f t="shared" si="4"/>
        <v>0</v>
      </c>
      <c r="X55" s="40">
        <f t="shared" si="5"/>
        <v>160774.02719707866</v>
      </c>
      <c r="Y55" s="41">
        <f t="shared" si="6"/>
        <v>3.5577499999999262E-2</v>
      </c>
    </row>
    <row r="56" spans="2:25" x14ac:dyDescent="0.2">
      <c r="B56" s="39">
        <v>48</v>
      </c>
      <c r="C56" s="81">
        <f t="shared" si="0"/>
        <v>158728.87115956805</v>
      </c>
      <c r="D56" s="81"/>
      <c r="E56" s="39">
        <v>2017</v>
      </c>
      <c r="F56" s="8">
        <v>43763</v>
      </c>
      <c r="G56" s="39" t="s">
        <v>4</v>
      </c>
      <c r="H56" s="88">
        <v>1.3260000000000001</v>
      </c>
      <c r="I56" s="88"/>
      <c r="J56" s="39">
        <v>36</v>
      </c>
      <c r="K56" s="83">
        <f t="shared" si="1"/>
        <v>4761.8661347870411</v>
      </c>
      <c r="L56" s="84"/>
      <c r="M56" s="6">
        <f>IF(J56="","",(K56/J56)/LOOKUP(RIGHT($D$2,3),定数!$A$6:$A$13,定数!$B$6:$B$13))</f>
        <v>1.1022838274970004</v>
      </c>
      <c r="N56" s="39">
        <v>2017</v>
      </c>
      <c r="O56" s="8">
        <v>43763</v>
      </c>
      <c r="P56" s="88">
        <v>1.3224</v>
      </c>
      <c r="Q56" s="88"/>
      <c r="R56" s="86">
        <f>IF(P56="","",T56*M56*LOOKUP(RIGHT($D$2,3),定数!$A$6:$A$13,定数!$B$6:$B$13))</f>
        <v>-4761.8661347871048</v>
      </c>
      <c r="S56" s="86"/>
      <c r="T56" s="87">
        <f t="shared" si="2"/>
        <v>-36.000000000000476</v>
      </c>
      <c r="U56" s="87"/>
      <c r="V56" t="str">
        <f t="shared" si="8"/>
        <v/>
      </c>
      <c r="W56">
        <f t="shared" si="4"/>
        <v>1</v>
      </c>
      <c r="X56" s="40">
        <f t="shared" si="5"/>
        <v>160774.02719707866</v>
      </c>
      <c r="Y56" s="41">
        <f t="shared" si="6"/>
        <v>1.2720686750003707E-2</v>
      </c>
    </row>
    <row r="57" spans="2:25" x14ac:dyDescent="0.2">
      <c r="B57" s="39">
        <v>49</v>
      </c>
      <c r="C57" s="81">
        <f t="shared" si="0"/>
        <v>153967.00502478096</v>
      </c>
      <c r="D57" s="81"/>
      <c r="E57" s="39">
        <v>2017</v>
      </c>
      <c r="F57" s="8">
        <v>43768</v>
      </c>
      <c r="G57" s="39" t="s">
        <v>4</v>
      </c>
      <c r="H57" s="88">
        <v>1.3140000000000001</v>
      </c>
      <c r="I57" s="88"/>
      <c r="J57" s="39">
        <v>15</v>
      </c>
      <c r="K57" s="83">
        <f t="shared" si="1"/>
        <v>4619.0101507434283</v>
      </c>
      <c r="L57" s="84"/>
      <c r="M57" s="6">
        <f>IF(J57="","",(K57/J57)/LOOKUP(RIGHT($D$2,3),定数!$A$6:$A$13,定数!$B$6:$B$13))</f>
        <v>2.5661167504130158</v>
      </c>
      <c r="N57" s="39">
        <v>2017</v>
      </c>
      <c r="O57" s="8">
        <v>43768</v>
      </c>
      <c r="P57" s="88">
        <v>1.3156300000000001</v>
      </c>
      <c r="Q57" s="88"/>
      <c r="R57" s="86">
        <f>IF(P57="","",T57*M57*LOOKUP(RIGHT($D$2,3),定数!$A$6:$A$13,定数!$B$6:$B$13))</f>
        <v>5019.3243638079221</v>
      </c>
      <c r="S57" s="86"/>
      <c r="T57" s="87">
        <f t="shared" si="2"/>
        <v>16.300000000000203</v>
      </c>
      <c r="U57" s="87"/>
      <c r="V57" t="str">
        <f t="shared" si="8"/>
        <v/>
      </c>
      <c r="W57">
        <f t="shared" si="4"/>
        <v>0</v>
      </c>
      <c r="X57" s="40">
        <f t="shared" si="5"/>
        <v>160774.02719707866</v>
      </c>
      <c r="Y57" s="41">
        <f t="shared" si="6"/>
        <v>4.2339066147503823E-2</v>
      </c>
    </row>
    <row r="58" spans="2:25" x14ac:dyDescent="0.2">
      <c r="B58" s="39">
        <v>50</v>
      </c>
      <c r="C58" s="81">
        <f t="shared" si="0"/>
        <v>158986.32938858887</v>
      </c>
      <c r="D58" s="81"/>
      <c r="E58" s="39">
        <v>2017</v>
      </c>
      <c r="F58" s="8">
        <v>43779</v>
      </c>
      <c r="G58" s="39" t="s">
        <v>4</v>
      </c>
      <c r="H58" s="88">
        <v>1.3161</v>
      </c>
      <c r="I58" s="88"/>
      <c r="J58" s="39">
        <v>18</v>
      </c>
      <c r="K58" s="83">
        <f t="shared" si="1"/>
        <v>4769.5898816576655</v>
      </c>
      <c r="L58" s="84"/>
      <c r="M58" s="6">
        <f>IF(J58="","",(K58/J58)/LOOKUP(RIGHT($D$2,3),定数!$A$6:$A$13,定数!$B$6:$B$13))</f>
        <v>2.2081434637304009</v>
      </c>
      <c r="N58" s="39">
        <v>2017</v>
      </c>
      <c r="O58" s="8">
        <v>43779</v>
      </c>
      <c r="P58" s="88">
        <v>1.31816</v>
      </c>
      <c r="Q58" s="88"/>
      <c r="R58" s="86">
        <f>IF(P58="","",T58*M58*LOOKUP(RIGHT($D$2,3),定数!$A$6:$A$13,定数!$B$6:$B$13))</f>
        <v>5458.5306423414204</v>
      </c>
      <c r="S58" s="86"/>
      <c r="T58" s="87">
        <f t="shared" si="2"/>
        <v>20.599999999999508</v>
      </c>
      <c r="U58" s="87"/>
      <c r="V58" t="str">
        <f t="shared" si="8"/>
        <v/>
      </c>
      <c r="W58">
        <f t="shared" si="4"/>
        <v>0</v>
      </c>
      <c r="X58" s="40">
        <f t="shared" si="5"/>
        <v>160774.02719707866</v>
      </c>
      <c r="Y58" s="41">
        <f t="shared" si="6"/>
        <v>1.1119319703912112E-2</v>
      </c>
    </row>
    <row r="59" spans="2:25" x14ac:dyDescent="0.2">
      <c r="B59" s="39">
        <v>51</v>
      </c>
      <c r="C59" s="81">
        <f t="shared" si="0"/>
        <v>164444.86003093029</v>
      </c>
      <c r="D59" s="81"/>
      <c r="E59" s="39">
        <v>2017</v>
      </c>
      <c r="F59" s="8">
        <v>43784</v>
      </c>
      <c r="G59" s="39" t="s">
        <v>4</v>
      </c>
      <c r="H59" s="88">
        <v>1.3169999999999999</v>
      </c>
      <c r="I59" s="88"/>
      <c r="J59" s="39">
        <v>29</v>
      </c>
      <c r="K59" s="83">
        <f t="shared" si="1"/>
        <v>4933.3458009279084</v>
      </c>
      <c r="L59" s="84"/>
      <c r="M59" s="6">
        <f>IF(J59="","",(K59/J59)/LOOKUP(RIGHT($D$2,3),定数!$A$6:$A$13,定数!$B$6:$B$13))</f>
        <v>1.4176281037149161</v>
      </c>
      <c r="N59" s="39">
        <v>2017</v>
      </c>
      <c r="O59" s="8">
        <v>43785</v>
      </c>
      <c r="P59" s="88">
        <v>1.3141</v>
      </c>
      <c r="Q59" s="88"/>
      <c r="R59" s="86">
        <f>IF(P59="","",T59*M59*LOOKUP(RIGHT($D$2,3),定数!$A$6:$A$13,定数!$B$6:$B$13))</f>
        <v>-4933.3458009277429</v>
      </c>
      <c r="S59" s="86"/>
      <c r="T59" s="87">
        <f t="shared" si="2"/>
        <v>-28.999999999999027</v>
      </c>
      <c r="U59" s="87"/>
      <c r="V59" t="str">
        <f t="shared" si="8"/>
        <v/>
      </c>
      <c r="W59">
        <f t="shared" si="4"/>
        <v>1</v>
      </c>
      <c r="X59" s="40">
        <f t="shared" si="5"/>
        <v>164444.86003093029</v>
      </c>
      <c r="Y59" s="41">
        <f t="shared" si="6"/>
        <v>0</v>
      </c>
    </row>
    <row r="60" spans="2:25" x14ac:dyDescent="0.2">
      <c r="B60" s="39">
        <v>52</v>
      </c>
      <c r="C60" s="81">
        <f t="shared" si="0"/>
        <v>159511.51423000253</v>
      </c>
      <c r="D60" s="81"/>
      <c r="E60" s="39">
        <v>2017</v>
      </c>
      <c r="F60" s="8">
        <v>43785</v>
      </c>
      <c r="G60" s="39" t="s">
        <v>4</v>
      </c>
      <c r="H60" s="88">
        <v>1.3172999999999999</v>
      </c>
      <c r="I60" s="88"/>
      <c r="J60" s="39">
        <v>15</v>
      </c>
      <c r="K60" s="83">
        <f t="shared" si="1"/>
        <v>4785.3454269000758</v>
      </c>
      <c r="L60" s="84"/>
      <c r="M60" s="6">
        <f>IF(J60="","",(K60/J60)/LOOKUP(RIGHT($D$2,3),定数!$A$6:$A$13,定数!$B$6:$B$13))</f>
        <v>2.6585252371667085</v>
      </c>
      <c r="N60" s="39">
        <v>2017</v>
      </c>
      <c r="O60" s="8">
        <v>43785</v>
      </c>
      <c r="P60" s="88">
        <v>1.3158000000000001</v>
      </c>
      <c r="Q60" s="88"/>
      <c r="R60" s="86">
        <f>IF(P60="","",T60*M60*LOOKUP(RIGHT($D$2,3),定数!$A$6:$A$13,定数!$B$6:$B$13))</f>
        <v>-4785.3454268995483</v>
      </c>
      <c r="S60" s="86"/>
      <c r="T60" s="87">
        <f t="shared" si="2"/>
        <v>-14.999999999998348</v>
      </c>
      <c r="U60" s="87"/>
      <c r="V60" t="str">
        <f t="shared" si="8"/>
        <v/>
      </c>
      <c r="W60">
        <f t="shared" si="4"/>
        <v>2</v>
      </c>
      <c r="X60" s="40">
        <f t="shared" si="5"/>
        <v>164444.86003093029</v>
      </c>
      <c r="Y60" s="41">
        <f t="shared" si="6"/>
        <v>2.9999999999999027E-2</v>
      </c>
    </row>
    <row r="61" spans="2:25" x14ac:dyDescent="0.2">
      <c r="B61" s="39">
        <v>53</v>
      </c>
      <c r="C61" s="81">
        <f t="shared" si="0"/>
        <v>154726.16880310298</v>
      </c>
      <c r="D61" s="81"/>
      <c r="E61" s="39">
        <v>2017</v>
      </c>
      <c r="F61" s="8">
        <v>43785</v>
      </c>
      <c r="G61" s="39" t="s">
        <v>4</v>
      </c>
      <c r="H61" s="88">
        <v>1.3205</v>
      </c>
      <c r="I61" s="88"/>
      <c r="J61" s="39">
        <v>33</v>
      </c>
      <c r="K61" s="83">
        <f t="shared" si="1"/>
        <v>4641.7850640930892</v>
      </c>
      <c r="L61" s="84"/>
      <c r="M61" s="6">
        <f>IF(J61="","",(K61/J61)/LOOKUP(RIGHT($D$2,3),定数!$A$6:$A$13,定数!$B$6:$B$13))</f>
        <v>1.1721679454780527</v>
      </c>
      <c r="N61" s="39">
        <v>2017</v>
      </c>
      <c r="O61" s="8">
        <v>43785</v>
      </c>
      <c r="P61" s="88">
        <v>1.3240700000000001</v>
      </c>
      <c r="Q61" s="88"/>
      <c r="R61" s="86">
        <f>IF(P61="","",T61*M61*LOOKUP(RIGHT($D$2,3),定数!$A$6:$A$13,定数!$B$6:$B$13))</f>
        <v>5021.56747842808</v>
      </c>
      <c r="S61" s="86"/>
      <c r="T61" s="87">
        <f t="shared" si="2"/>
        <v>35.700000000000728</v>
      </c>
      <c r="U61" s="87"/>
      <c r="V61" t="str">
        <f t="shared" si="8"/>
        <v/>
      </c>
      <c r="W61">
        <f t="shared" si="4"/>
        <v>0</v>
      </c>
      <c r="X61" s="40">
        <f t="shared" si="5"/>
        <v>164444.86003093029</v>
      </c>
      <c r="Y61" s="41">
        <f t="shared" si="6"/>
        <v>5.9099999999995934E-2</v>
      </c>
    </row>
    <row r="62" spans="2:25" x14ac:dyDescent="0.2">
      <c r="B62" s="39">
        <v>54</v>
      </c>
      <c r="C62" s="81">
        <f t="shared" si="0"/>
        <v>159747.73628153105</v>
      </c>
      <c r="D62" s="81"/>
      <c r="E62" s="39">
        <v>2017</v>
      </c>
      <c r="F62" s="8">
        <v>43786</v>
      </c>
      <c r="G62" s="39" t="s">
        <v>4</v>
      </c>
      <c r="H62" s="88">
        <v>1.3246</v>
      </c>
      <c r="I62" s="88"/>
      <c r="J62" s="39">
        <v>25</v>
      </c>
      <c r="K62" s="83">
        <f t="shared" si="1"/>
        <v>4792.4320884459312</v>
      </c>
      <c r="L62" s="84"/>
      <c r="M62" s="6">
        <f>IF(J62="","",(K62/J62)/LOOKUP(RIGHT($D$2,3),定数!$A$6:$A$13,定数!$B$6:$B$13))</f>
        <v>1.5974773628153105</v>
      </c>
      <c r="N62" s="39">
        <v>2017</v>
      </c>
      <c r="O62" s="8">
        <v>43786</v>
      </c>
      <c r="P62" s="88">
        <v>1.3221000000000001</v>
      </c>
      <c r="Q62" s="88"/>
      <c r="R62" s="86">
        <f>IF(P62="","",T62*M62*LOOKUP(RIGHT($D$2,3),定数!$A$6:$A$13,定数!$B$6:$B$13))</f>
        <v>-4792.4320884458293</v>
      </c>
      <c r="S62" s="86"/>
      <c r="T62" s="87">
        <f t="shared" si="2"/>
        <v>-24.999999999999467</v>
      </c>
      <c r="U62" s="87"/>
      <c r="V62" t="str">
        <f t="shared" si="8"/>
        <v/>
      </c>
      <c r="W62">
        <f t="shared" si="4"/>
        <v>1</v>
      </c>
      <c r="X62" s="40">
        <f t="shared" si="5"/>
        <v>164444.86003093029</v>
      </c>
      <c r="Y62" s="41">
        <f t="shared" si="6"/>
        <v>2.8563518181813352E-2</v>
      </c>
    </row>
    <row r="63" spans="2:25" x14ac:dyDescent="0.2">
      <c r="B63" s="39">
        <v>55</v>
      </c>
      <c r="C63" s="81">
        <f t="shared" si="0"/>
        <v>154955.30419308521</v>
      </c>
      <c r="D63" s="81"/>
      <c r="E63" s="39">
        <v>2017</v>
      </c>
      <c r="F63" s="8">
        <v>43796</v>
      </c>
      <c r="G63" s="39" t="s">
        <v>3</v>
      </c>
      <c r="H63" s="88">
        <v>1.3309</v>
      </c>
      <c r="I63" s="88"/>
      <c r="J63" s="39">
        <v>18</v>
      </c>
      <c r="K63" s="83">
        <f t="shared" si="1"/>
        <v>4648.6591257925556</v>
      </c>
      <c r="L63" s="84"/>
      <c r="M63" s="6">
        <f>IF(J63="","",(K63/J63)/LOOKUP(RIGHT($D$2,3),定数!$A$6:$A$13,定数!$B$6:$B$13))</f>
        <v>2.1521570026817387</v>
      </c>
      <c r="N63" s="39">
        <v>2017</v>
      </c>
      <c r="O63" s="8">
        <v>43796</v>
      </c>
      <c r="P63" s="88">
        <v>1.3327</v>
      </c>
      <c r="Q63" s="88"/>
      <c r="R63" s="86">
        <f>IF(P63="","",T63*M63*LOOKUP(RIGHT($D$2,3),定数!$A$6:$A$13,定数!$B$6:$B$13))</f>
        <v>-4648.6591257926175</v>
      </c>
      <c r="S63" s="86"/>
      <c r="T63" s="87">
        <f t="shared" si="2"/>
        <v>-18.000000000000238</v>
      </c>
      <c r="U63" s="87"/>
      <c r="V63" t="str">
        <f t="shared" si="8"/>
        <v/>
      </c>
      <c r="W63">
        <f t="shared" si="4"/>
        <v>2</v>
      </c>
      <c r="X63" s="40">
        <f t="shared" si="5"/>
        <v>164444.86003093029</v>
      </c>
      <c r="Y63" s="41">
        <f t="shared" si="6"/>
        <v>5.7706612636358456E-2</v>
      </c>
    </row>
    <row r="64" spans="2:25" x14ac:dyDescent="0.2">
      <c r="B64" s="39">
        <v>56</v>
      </c>
      <c r="C64" s="81">
        <f t="shared" si="0"/>
        <v>150306.64506729259</v>
      </c>
      <c r="D64" s="81"/>
      <c r="E64" s="39">
        <v>2017</v>
      </c>
      <c r="F64" s="8">
        <v>43798</v>
      </c>
      <c r="G64" s="39" t="s">
        <v>4</v>
      </c>
      <c r="H64" s="88">
        <v>1.3366</v>
      </c>
      <c r="I64" s="88"/>
      <c r="J64" s="39">
        <v>12</v>
      </c>
      <c r="K64" s="83">
        <f t="shared" si="1"/>
        <v>4509.1993520187771</v>
      </c>
      <c r="L64" s="84"/>
      <c r="M64" s="6">
        <f>IF(J64="","",(K64/J64)/LOOKUP(RIGHT($D$2,3),定数!$A$6:$A$13,定数!$B$6:$B$13))</f>
        <v>3.1313884389019284</v>
      </c>
      <c r="N64" s="39">
        <v>2017</v>
      </c>
      <c r="O64" s="8">
        <v>43798</v>
      </c>
      <c r="P64" s="88">
        <v>1.3377699999999999</v>
      </c>
      <c r="Q64" s="88"/>
      <c r="R64" s="86">
        <f>IF(P64="","",T64*M64*LOOKUP(RIGHT($D$2,3),定数!$A$6:$A$13,定数!$B$6:$B$13))</f>
        <v>4396.4693682179068</v>
      </c>
      <c r="S64" s="86"/>
      <c r="T64" s="87">
        <f t="shared" si="2"/>
        <v>11.699999999998933</v>
      </c>
      <c r="U64" s="87"/>
      <c r="V64" t="str">
        <f t="shared" si="8"/>
        <v/>
      </c>
      <c r="W64">
        <f t="shared" si="4"/>
        <v>0</v>
      </c>
      <c r="X64" s="40">
        <f t="shared" si="5"/>
        <v>164444.86003093029</v>
      </c>
      <c r="Y64" s="41">
        <f t="shared" si="6"/>
        <v>8.5975414257268068E-2</v>
      </c>
    </row>
    <row r="65" spans="2:25" x14ac:dyDescent="0.2">
      <c r="B65" s="39">
        <v>57</v>
      </c>
      <c r="C65" s="81">
        <f t="shared" si="0"/>
        <v>154703.11443551051</v>
      </c>
      <c r="D65" s="81"/>
      <c r="E65" s="45">
        <v>2017</v>
      </c>
      <c r="F65" s="8">
        <v>43798</v>
      </c>
      <c r="G65" s="39" t="s">
        <v>4</v>
      </c>
      <c r="H65" s="88">
        <v>1.3426</v>
      </c>
      <c r="I65" s="88"/>
      <c r="J65" s="39">
        <v>56</v>
      </c>
      <c r="K65" s="83">
        <f t="shared" si="1"/>
        <v>4641.0934330653154</v>
      </c>
      <c r="L65" s="84"/>
      <c r="M65" s="6">
        <f>IF(J65="","",(K65/J65)/LOOKUP(RIGHT($D$2,3),定数!$A$6:$A$13,定数!$B$6:$B$13))</f>
        <v>0.69063890372995773</v>
      </c>
      <c r="N65" s="39">
        <v>2017</v>
      </c>
      <c r="O65" s="8">
        <v>43799</v>
      </c>
      <c r="P65" s="88">
        <v>1.3492500000000001</v>
      </c>
      <c r="Q65" s="88"/>
      <c r="R65" s="86">
        <f>IF(P65="","",T65*M65*LOOKUP(RIGHT($D$2,3),定数!$A$6:$A$13,定数!$B$6:$B$13))</f>
        <v>5511.2984517651003</v>
      </c>
      <c r="S65" s="86"/>
      <c r="T65" s="87">
        <f t="shared" si="2"/>
        <v>66.500000000000455</v>
      </c>
      <c r="U65" s="87"/>
      <c r="V65" t="str">
        <f t="shared" si="8"/>
        <v/>
      </c>
      <c r="W65">
        <f t="shared" si="4"/>
        <v>0</v>
      </c>
      <c r="X65" s="40">
        <f t="shared" si="5"/>
        <v>164444.86003093029</v>
      </c>
      <c r="Y65" s="41">
        <f t="shared" si="6"/>
        <v>5.9240195124295569E-2</v>
      </c>
    </row>
    <row r="66" spans="2:25" x14ac:dyDescent="0.2">
      <c r="B66" s="39">
        <v>58</v>
      </c>
      <c r="C66" s="81">
        <f t="shared" si="0"/>
        <v>160214.4128872756</v>
      </c>
      <c r="D66" s="81"/>
      <c r="E66" s="39">
        <v>2017</v>
      </c>
      <c r="F66" s="8">
        <v>43799</v>
      </c>
      <c r="G66" s="39" t="s">
        <v>4</v>
      </c>
      <c r="H66" s="88">
        <v>1.3467</v>
      </c>
      <c r="I66" s="88"/>
      <c r="J66" s="39">
        <v>22</v>
      </c>
      <c r="K66" s="83">
        <f t="shared" si="1"/>
        <v>4806.4323866182676</v>
      </c>
      <c r="L66" s="84"/>
      <c r="M66" s="6">
        <f>IF(J66="","",(K66/J66)/LOOKUP(RIGHT($D$2,3),定数!$A$6:$A$13,定数!$B$6:$B$13))</f>
        <v>1.8206183282644952</v>
      </c>
      <c r="N66" s="39">
        <v>2017</v>
      </c>
      <c r="O66" s="8">
        <v>43799</v>
      </c>
      <c r="P66" s="88">
        <v>1.3445</v>
      </c>
      <c r="Q66" s="88"/>
      <c r="R66" s="86">
        <f>IF(P66="","",T66*M66*LOOKUP(RIGHT($D$2,3),定数!$A$6:$A$13,定数!$B$6:$B$13))</f>
        <v>-4806.4323866182231</v>
      </c>
      <c r="S66" s="86"/>
      <c r="T66" s="87">
        <f t="shared" si="2"/>
        <v>-21.999999999999797</v>
      </c>
      <c r="U66" s="87"/>
      <c r="V66" t="str">
        <f t="shared" si="8"/>
        <v/>
      </c>
      <c r="W66">
        <f t="shared" si="4"/>
        <v>1</v>
      </c>
      <c r="X66" s="40">
        <f t="shared" si="5"/>
        <v>164444.86003093029</v>
      </c>
      <c r="Y66" s="41">
        <f t="shared" si="6"/>
        <v>2.5725627075598445E-2</v>
      </c>
    </row>
    <row r="67" spans="2:25" x14ac:dyDescent="0.2">
      <c r="B67" s="39">
        <v>59</v>
      </c>
      <c r="C67" s="81">
        <f t="shared" si="0"/>
        <v>155407.98050065737</v>
      </c>
      <c r="D67" s="81"/>
      <c r="E67" s="39">
        <v>2017</v>
      </c>
      <c r="F67" s="8">
        <v>43804</v>
      </c>
      <c r="G67" s="39" t="s">
        <v>3</v>
      </c>
      <c r="H67" s="88">
        <v>1.3466</v>
      </c>
      <c r="I67" s="88"/>
      <c r="J67" s="39">
        <v>10</v>
      </c>
      <c r="K67" s="83">
        <f t="shared" si="1"/>
        <v>4662.2394150197206</v>
      </c>
      <c r="L67" s="84"/>
      <c r="M67" s="6">
        <f>IF(J67="","",(K67/J67)/LOOKUP(RIGHT($D$2,3),定数!$A$6:$A$13,定数!$B$6:$B$13))</f>
        <v>3.8851995125164338</v>
      </c>
      <c r="N67" s="39">
        <v>2017</v>
      </c>
      <c r="O67" s="8">
        <v>43804</v>
      </c>
      <c r="P67" s="88">
        <v>1.3456699999999999</v>
      </c>
      <c r="Q67" s="88"/>
      <c r="R67" s="86">
        <f>IF(P67="","",T67*M67*LOOKUP(RIGHT($D$2,3),定数!$A$6:$A$13,定数!$B$6:$B$13))</f>
        <v>4335.882655968795</v>
      </c>
      <c r="S67" s="86"/>
      <c r="T67" s="87">
        <f t="shared" si="2"/>
        <v>9.3000000000009742</v>
      </c>
      <c r="U67" s="87"/>
      <c r="V67" t="str">
        <f t="shared" si="8"/>
        <v/>
      </c>
      <c r="W67">
        <f t="shared" si="4"/>
        <v>0</v>
      </c>
      <c r="X67" s="40">
        <f t="shared" si="5"/>
        <v>164444.86003093029</v>
      </c>
      <c r="Y67" s="41">
        <f t="shared" si="6"/>
        <v>5.4953858263330213E-2</v>
      </c>
    </row>
    <row r="68" spans="2:25" x14ac:dyDescent="0.2">
      <c r="B68" s="39">
        <v>60</v>
      </c>
      <c r="C68" s="81">
        <f t="shared" si="0"/>
        <v>159743.86315662618</v>
      </c>
      <c r="D68" s="81"/>
      <c r="E68" s="39">
        <v>2017</v>
      </c>
      <c r="F68" s="8">
        <v>43805</v>
      </c>
      <c r="G68" s="39" t="s">
        <v>3</v>
      </c>
      <c r="H68" s="88">
        <v>1.3374999999999999</v>
      </c>
      <c r="I68" s="88"/>
      <c r="J68" s="39">
        <v>13</v>
      </c>
      <c r="K68" s="83">
        <f t="shared" si="1"/>
        <v>4792.3158946987851</v>
      </c>
      <c r="L68" s="84"/>
      <c r="M68" s="6">
        <f>IF(J68="","",(K68/J68)/LOOKUP(RIGHT($D$2,3),定数!$A$6:$A$13,定数!$B$6:$B$13))</f>
        <v>3.0719973683966573</v>
      </c>
      <c r="N68" s="39">
        <v>2017</v>
      </c>
      <c r="O68" s="8">
        <v>43805</v>
      </c>
      <c r="P68" s="88">
        <v>1.3388</v>
      </c>
      <c r="Q68" s="88"/>
      <c r="R68" s="86">
        <f>IF(P68="","",T68*M68*LOOKUP(RIGHT($D$2,3),定数!$A$6:$A$13,定数!$B$6:$B$13))</f>
        <v>-4792.3158946990761</v>
      </c>
      <c r="S68" s="86"/>
      <c r="T68" s="87">
        <f t="shared" si="2"/>
        <v>-13.000000000000789</v>
      </c>
      <c r="U68" s="87"/>
      <c r="V68" t="str">
        <f t="shared" si="8"/>
        <v/>
      </c>
      <c r="W68">
        <f t="shared" si="4"/>
        <v>1</v>
      </c>
      <c r="X68" s="40">
        <f t="shared" si="5"/>
        <v>164444.86003093029</v>
      </c>
      <c r="Y68" s="41">
        <f t="shared" si="6"/>
        <v>2.8587070908874246E-2</v>
      </c>
    </row>
    <row r="69" spans="2:25" x14ac:dyDescent="0.2">
      <c r="B69" s="39">
        <v>61</v>
      </c>
      <c r="C69" s="81">
        <f t="shared" si="0"/>
        <v>154951.5472619271</v>
      </c>
      <c r="D69" s="81"/>
      <c r="E69" s="39">
        <v>2017</v>
      </c>
      <c r="F69" s="8">
        <v>43807</v>
      </c>
      <c r="G69" s="39" t="s">
        <v>3</v>
      </c>
      <c r="H69" s="82">
        <v>1.3382000000000001</v>
      </c>
      <c r="I69" s="82"/>
      <c r="J69" s="39">
        <v>25</v>
      </c>
      <c r="K69" s="83">
        <f t="shared" si="1"/>
        <v>4648.5464178578131</v>
      </c>
      <c r="L69" s="84"/>
      <c r="M69" s="6">
        <f>IF(J69="","",(K69/J69)/LOOKUP(RIGHT($D$2,3),定数!$A$6:$A$13,定数!$B$6:$B$13))</f>
        <v>1.549515472619271</v>
      </c>
      <c r="N69" s="39">
        <v>2017</v>
      </c>
      <c r="O69" s="8">
        <v>43810</v>
      </c>
      <c r="P69" s="88">
        <v>1.3407</v>
      </c>
      <c r="Q69" s="88"/>
      <c r="R69" s="86">
        <f>IF(P69="","",T69*M69*LOOKUP(RIGHT($D$2,3),定数!$A$6:$A$13,定数!$B$6:$B$13))</f>
        <v>-4648.546417857714</v>
      </c>
      <c r="S69" s="86"/>
      <c r="T69" s="87">
        <f t="shared" si="2"/>
        <v>-24.999999999999467</v>
      </c>
      <c r="U69" s="87"/>
      <c r="V69" t="str">
        <f t="shared" si="8"/>
        <v/>
      </c>
      <c r="W69">
        <f t="shared" si="4"/>
        <v>2</v>
      </c>
      <c r="X69" s="40">
        <f t="shared" si="5"/>
        <v>164444.86003093029</v>
      </c>
      <c r="Y69" s="41">
        <f t="shared" si="6"/>
        <v>5.7729458781609844E-2</v>
      </c>
    </row>
    <row r="70" spans="2:25" x14ac:dyDescent="0.2">
      <c r="B70" s="39">
        <v>62</v>
      </c>
      <c r="C70" s="81">
        <f t="shared" si="0"/>
        <v>150303.00084406938</v>
      </c>
      <c r="D70" s="81"/>
      <c r="E70" s="39">
        <v>2017</v>
      </c>
      <c r="F70" s="8">
        <v>43812</v>
      </c>
      <c r="G70" s="39" t="s">
        <v>4</v>
      </c>
      <c r="H70" s="82">
        <v>1.3365</v>
      </c>
      <c r="I70" s="82"/>
      <c r="J70" s="39">
        <v>43</v>
      </c>
      <c r="K70" s="83">
        <f t="shared" si="1"/>
        <v>4509.0900253220816</v>
      </c>
      <c r="L70" s="84"/>
      <c r="M70" s="6">
        <f>IF(J70="","",(K70/J70)/LOOKUP(RIGHT($D$2,3),定数!$A$6:$A$13,定数!$B$6:$B$13))</f>
        <v>0.87385465607017077</v>
      </c>
      <c r="N70" s="39">
        <v>2017</v>
      </c>
      <c r="O70" s="8">
        <v>43812</v>
      </c>
      <c r="P70" s="88">
        <v>1.3415299999999999</v>
      </c>
      <c r="Q70" s="88"/>
      <c r="R70" s="86">
        <f>IF(P70="","",T70*M70*LOOKUP(RIGHT($D$2,3),定数!$A$6:$A$13,定数!$B$6:$B$13))</f>
        <v>5274.5867040394114</v>
      </c>
      <c r="S70" s="86"/>
      <c r="T70" s="87">
        <f t="shared" si="2"/>
        <v>50.299999999998676</v>
      </c>
      <c r="U70" s="87"/>
      <c r="V70" t="str">
        <f t="shared" si="8"/>
        <v/>
      </c>
      <c r="W70">
        <f t="shared" si="4"/>
        <v>0</v>
      </c>
      <c r="X70" s="40">
        <f t="shared" si="5"/>
        <v>164444.86003093029</v>
      </c>
      <c r="Y70" s="41">
        <f t="shared" si="6"/>
        <v>8.5997575018160965E-2</v>
      </c>
    </row>
    <row r="71" spans="2:25" x14ac:dyDescent="0.2">
      <c r="B71" s="39">
        <v>63</v>
      </c>
      <c r="C71" s="81">
        <f t="shared" si="0"/>
        <v>155577.5875481088</v>
      </c>
      <c r="D71" s="81"/>
      <c r="E71" s="39">
        <v>2017</v>
      </c>
      <c r="F71" s="8">
        <v>43813</v>
      </c>
      <c r="G71" s="39" t="s">
        <v>4</v>
      </c>
      <c r="H71" s="88">
        <v>1.3420000000000001</v>
      </c>
      <c r="I71" s="88"/>
      <c r="J71" s="39">
        <v>44</v>
      </c>
      <c r="K71" s="83">
        <f t="shared" si="1"/>
        <v>4667.3276264432634</v>
      </c>
      <c r="L71" s="84"/>
      <c r="M71" s="6">
        <f>IF(J71="","",(K71/J71)/LOOKUP(RIGHT($D$2,3),定数!$A$6:$A$13,定数!$B$6:$B$13))</f>
        <v>0.88396356561425438</v>
      </c>
      <c r="N71" s="39">
        <v>2017</v>
      </c>
      <c r="O71" s="8">
        <v>43814</v>
      </c>
      <c r="P71" s="88">
        <v>1.3375999999999999</v>
      </c>
      <c r="Q71" s="88"/>
      <c r="R71" s="86">
        <f>IF(P71="","",T71*M71*LOOKUP(RIGHT($D$2,3),定数!$A$6:$A$13,定数!$B$6:$B$13))</f>
        <v>-4667.3276264434553</v>
      </c>
      <c r="S71" s="86"/>
      <c r="T71" s="87">
        <f t="shared" si="2"/>
        <v>-44.000000000001819</v>
      </c>
      <c r="U71" s="87"/>
      <c r="V71" t="str">
        <f t="shared" si="8"/>
        <v/>
      </c>
      <c r="W71">
        <f t="shared" si="4"/>
        <v>1</v>
      </c>
      <c r="X71" s="40">
        <f t="shared" si="5"/>
        <v>164444.86003093029</v>
      </c>
      <c r="Y71" s="41">
        <f t="shared" si="6"/>
        <v>5.3922466662403745E-2</v>
      </c>
    </row>
    <row r="72" spans="2:25" x14ac:dyDescent="0.2">
      <c r="B72" s="39">
        <v>64</v>
      </c>
      <c r="C72" s="81">
        <f t="shared" si="0"/>
        <v>150910.25992166533</v>
      </c>
      <c r="D72" s="81"/>
      <c r="E72" s="39">
        <v>2018</v>
      </c>
      <c r="F72" s="8">
        <v>43817</v>
      </c>
      <c r="G72" s="39" t="s">
        <v>4</v>
      </c>
      <c r="H72" s="88">
        <v>1.3357000000000001</v>
      </c>
      <c r="I72" s="88"/>
      <c r="J72" s="39">
        <v>24</v>
      </c>
      <c r="K72" s="83">
        <f t="shared" si="1"/>
        <v>4527.3077976499599</v>
      </c>
      <c r="L72" s="84"/>
      <c r="M72" s="6">
        <f>IF(J72="","",(K72/J72)/LOOKUP(RIGHT($D$2,3),定数!$A$6:$A$13,定数!$B$6:$B$13))</f>
        <v>1.5719818741840139</v>
      </c>
      <c r="N72" s="39">
        <v>2017</v>
      </c>
      <c r="O72" s="8">
        <v>43817</v>
      </c>
      <c r="P72" s="88">
        <v>1.33829</v>
      </c>
      <c r="Q72" s="88"/>
      <c r="R72" s="86">
        <f>IF(P72="","",T72*M72*LOOKUP(RIGHT($D$2,3),定数!$A$6:$A$13,定数!$B$6:$B$13))</f>
        <v>4885.7196649636708</v>
      </c>
      <c r="S72" s="86"/>
      <c r="T72" s="87">
        <f t="shared" si="2"/>
        <v>25.899999999998702</v>
      </c>
      <c r="U72" s="87"/>
      <c r="V72" t="str">
        <f t="shared" si="8"/>
        <v/>
      </c>
      <c r="W72">
        <f t="shared" si="4"/>
        <v>0</v>
      </c>
      <c r="X72" s="40">
        <f t="shared" si="5"/>
        <v>164444.86003093029</v>
      </c>
      <c r="Y72" s="41">
        <f t="shared" si="6"/>
        <v>8.2304792662532877E-2</v>
      </c>
    </row>
    <row r="73" spans="2:25" x14ac:dyDescent="0.2">
      <c r="B73" s="39">
        <v>65</v>
      </c>
      <c r="C73" s="81">
        <f t="shared" si="0"/>
        <v>155795.97958662899</v>
      </c>
      <c r="D73" s="81"/>
      <c r="E73" s="39"/>
      <c r="F73" s="8"/>
      <c r="G73" s="39"/>
      <c r="H73" s="88"/>
      <c r="I73" s="88"/>
      <c r="J73" s="39"/>
      <c r="K73" s="83" t="str">
        <f t="shared" si="1"/>
        <v/>
      </c>
      <c r="L73" s="84"/>
      <c r="M73" s="6" t="str">
        <f>IF(J73="","",(K73/J73)/LOOKUP(RIGHT($D$2,3),定数!$A$6:$A$13,定数!$B$6:$B$13))</f>
        <v/>
      </c>
      <c r="N73" s="39"/>
      <c r="O73" s="8"/>
      <c r="P73" s="88"/>
      <c r="Q73" s="88"/>
      <c r="R73" s="86" t="str">
        <f>IF(P73="","",T73*M73*LOOKUP(RIGHT($D$2,3),定数!$A$6:$A$13,定数!$B$6:$B$13))</f>
        <v/>
      </c>
      <c r="S73" s="86"/>
      <c r="T73" s="87" t="str">
        <f t="shared" si="2"/>
        <v/>
      </c>
      <c r="U73" s="87"/>
      <c r="V73" t="str">
        <f t="shared" si="8"/>
        <v/>
      </c>
      <c r="W73" t="str">
        <f t="shared" si="4"/>
        <v/>
      </c>
      <c r="X73" s="40">
        <f t="shared" si="5"/>
        <v>164444.86003093029</v>
      </c>
      <c r="Y73" s="41">
        <f t="shared" si="6"/>
        <v>5.2594410324983909E-2</v>
      </c>
    </row>
    <row r="74" spans="2:25" x14ac:dyDescent="0.2">
      <c r="B74" s="39">
        <v>66</v>
      </c>
      <c r="C74" s="81" t="str">
        <f t="shared" ref="C74:C108" si="10">IF(R73="","",C73+R73)</f>
        <v/>
      </c>
      <c r="D74" s="81"/>
      <c r="E74" s="39"/>
      <c r="F74" s="8"/>
      <c r="G74" s="39"/>
      <c r="H74" s="88"/>
      <c r="I74" s="88"/>
      <c r="J74" s="39"/>
      <c r="K74" s="83" t="str">
        <f t="shared" ref="K74:K98" si="11">IF(J74="","",C74*0.03)</f>
        <v/>
      </c>
      <c r="L74" s="84"/>
      <c r="M74" s="6" t="str">
        <f>IF(J74="","",(K74/J74)/LOOKUP(RIGHT($D$2,3),定数!$A$6:$A$13,定数!$B$6:$B$13))</f>
        <v/>
      </c>
      <c r="N74" s="39"/>
      <c r="O74" s="8"/>
      <c r="P74" s="88"/>
      <c r="Q74" s="88"/>
      <c r="R74" s="86" t="str">
        <f>IF(P74="","",T74*M74*LOOKUP(RIGHT($D$2,3),定数!$A$6:$A$13,定数!$B$6:$B$13))</f>
        <v/>
      </c>
      <c r="S74" s="86"/>
      <c r="T74" s="87" t="str">
        <f t="shared" ref="T74:T100" si="12">IF(P74="","",IF(G74="買",(P74-H74),(H74-P74))*IF(RIGHT($D$2,3)="JPY",100,10000))</f>
        <v/>
      </c>
      <c r="U74" s="87"/>
      <c r="V74" t="str">
        <f t="shared" si="8"/>
        <v/>
      </c>
      <c r="W74" t="str">
        <f t="shared" si="8"/>
        <v/>
      </c>
      <c r="X74" s="40" t="str">
        <f t="shared" si="5"/>
        <v/>
      </c>
      <c r="Y74" s="41" t="str">
        <f t="shared" si="6"/>
        <v/>
      </c>
    </row>
    <row r="75" spans="2:25" x14ac:dyDescent="0.2">
      <c r="B75" s="39">
        <v>67</v>
      </c>
      <c r="C75" s="81" t="str">
        <f t="shared" si="10"/>
        <v/>
      </c>
      <c r="D75" s="81"/>
      <c r="E75" s="39"/>
      <c r="F75" s="8"/>
      <c r="G75" s="39"/>
      <c r="H75" s="88"/>
      <c r="I75" s="88"/>
      <c r="J75" s="39"/>
      <c r="K75" s="83" t="str">
        <f t="shared" si="11"/>
        <v/>
      </c>
      <c r="L75" s="84"/>
      <c r="M75" s="6" t="str">
        <f>IF(J75="","",(K75/J75)/LOOKUP(RIGHT($D$2,3),定数!$A$6:$A$13,定数!$B$6:$B$13))</f>
        <v/>
      </c>
      <c r="N75" s="39"/>
      <c r="O75" s="8"/>
      <c r="P75" s="88"/>
      <c r="Q75" s="88"/>
      <c r="R75" s="86" t="str">
        <f>IF(P75="","",T75*M75*LOOKUP(RIGHT($D$2,3),定数!$A$6:$A$13,定数!$B$6:$B$13))</f>
        <v/>
      </c>
      <c r="S75" s="86"/>
      <c r="T75" s="87" t="str">
        <f t="shared" si="12"/>
        <v/>
      </c>
      <c r="U75" s="87"/>
      <c r="V75" t="str">
        <f t="shared" ref="V75:W90" si="13">IF(S75&lt;&gt;"",IF(S75&lt;0,1+V74,0),"")</f>
        <v/>
      </c>
      <c r="W75" t="str">
        <f t="shared" si="13"/>
        <v/>
      </c>
      <c r="X75" s="40" t="str">
        <f t="shared" si="5"/>
        <v/>
      </c>
      <c r="Y75" s="41" t="str">
        <f t="shared" si="6"/>
        <v/>
      </c>
    </row>
    <row r="76" spans="2:25" x14ac:dyDescent="0.2">
      <c r="B76" s="39">
        <v>68</v>
      </c>
      <c r="C76" s="81" t="str">
        <f t="shared" si="10"/>
        <v/>
      </c>
      <c r="D76" s="81"/>
      <c r="E76" s="39"/>
      <c r="F76" s="8"/>
      <c r="G76" s="39"/>
      <c r="H76" s="88"/>
      <c r="I76" s="88"/>
      <c r="J76" s="39"/>
      <c r="K76" s="83" t="str">
        <f t="shared" si="11"/>
        <v/>
      </c>
      <c r="L76" s="84"/>
      <c r="M76" s="6" t="str">
        <f>IF(J76="","",(K76/J76)/LOOKUP(RIGHT($D$2,3),定数!$A$6:$A$13,定数!$B$6:$B$13))</f>
        <v/>
      </c>
      <c r="N76" s="39"/>
      <c r="O76" s="8"/>
      <c r="P76" s="88"/>
      <c r="Q76" s="88"/>
      <c r="R76" s="86" t="str">
        <f>IF(P76="","",T76*M76*LOOKUP(RIGHT($D$2,3),定数!$A$6:$A$13,定数!$B$6:$B$13))</f>
        <v/>
      </c>
      <c r="S76" s="86"/>
      <c r="T76" s="87" t="str">
        <f t="shared" si="12"/>
        <v/>
      </c>
      <c r="U76" s="87"/>
      <c r="V76" t="str">
        <f t="shared" si="13"/>
        <v/>
      </c>
      <c r="W76" t="str">
        <f t="shared" si="13"/>
        <v/>
      </c>
      <c r="X76" s="40" t="str">
        <f t="shared" ref="X76:X108" si="14">IF(C76&lt;&gt;"",MAX(X75,C76),"")</f>
        <v/>
      </c>
      <c r="Y76" s="41" t="str">
        <f t="shared" ref="Y76:Y108" si="15">IF(X76&lt;&gt;"",1-(C76/X76),"")</f>
        <v/>
      </c>
    </row>
    <row r="77" spans="2:25" x14ac:dyDescent="0.2">
      <c r="B77" s="39">
        <v>69</v>
      </c>
      <c r="C77" s="81" t="str">
        <f t="shared" si="10"/>
        <v/>
      </c>
      <c r="D77" s="81"/>
      <c r="E77" s="39"/>
      <c r="F77" s="8"/>
      <c r="G77" s="39"/>
      <c r="H77" s="88"/>
      <c r="I77" s="88"/>
      <c r="J77" s="39"/>
      <c r="K77" s="83" t="str">
        <f t="shared" si="11"/>
        <v/>
      </c>
      <c r="L77" s="84"/>
      <c r="M77" s="6" t="str">
        <f>IF(J77="","",(K77/J77)/LOOKUP(RIGHT($D$2,3),定数!$A$6:$A$13,定数!$B$6:$B$13))</f>
        <v/>
      </c>
      <c r="N77" s="39"/>
      <c r="O77" s="8"/>
      <c r="P77" s="82"/>
      <c r="Q77" s="82"/>
      <c r="R77" s="86" t="str">
        <f>IF(P77="","",T77*M77*LOOKUP(RIGHT($D$2,3),定数!$A$6:$A$13,定数!$B$6:$B$13))</f>
        <v/>
      </c>
      <c r="S77" s="86"/>
      <c r="T77" s="87" t="str">
        <f t="shared" si="12"/>
        <v/>
      </c>
      <c r="U77" s="87"/>
      <c r="V77" t="str">
        <f t="shared" si="13"/>
        <v/>
      </c>
      <c r="W77" t="str">
        <f t="shared" si="13"/>
        <v/>
      </c>
      <c r="X77" s="40" t="str">
        <f t="shared" si="14"/>
        <v/>
      </c>
      <c r="Y77" s="41" t="str">
        <f t="shared" si="15"/>
        <v/>
      </c>
    </row>
    <row r="78" spans="2:25" x14ac:dyDescent="0.2">
      <c r="B78" s="39">
        <v>70</v>
      </c>
      <c r="C78" s="81" t="str">
        <f t="shared" si="10"/>
        <v/>
      </c>
      <c r="D78" s="81"/>
      <c r="E78" s="39"/>
      <c r="F78" s="8"/>
      <c r="G78" s="39"/>
      <c r="H78" s="88"/>
      <c r="I78" s="88"/>
      <c r="J78" s="39"/>
      <c r="K78" s="83" t="str">
        <f t="shared" si="11"/>
        <v/>
      </c>
      <c r="L78" s="84"/>
      <c r="M78" s="6" t="str">
        <f>IF(J78="","",(K78/J78)/LOOKUP(RIGHT($D$2,3),定数!$A$6:$A$13,定数!$B$6:$B$13))</f>
        <v/>
      </c>
      <c r="N78" s="39"/>
      <c r="O78" s="8"/>
      <c r="P78" s="82"/>
      <c r="Q78" s="82"/>
      <c r="R78" s="86" t="str">
        <f>IF(P78="","",T78*M78*LOOKUP(RIGHT($D$2,3),定数!$A$6:$A$13,定数!$B$6:$B$13))</f>
        <v/>
      </c>
      <c r="S78" s="86"/>
      <c r="T78" s="87" t="str">
        <f t="shared" si="12"/>
        <v/>
      </c>
      <c r="U78" s="87"/>
      <c r="V78" t="str">
        <f t="shared" si="13"/>
        <v/>
      </c>
      <c r="W78" t="str">
        <f t="shared" si="13"/>
        <v/>
      </c>
      <c r="X78" s="40" t="str">
        <f t="shared" si="14"/>
        <v/>
      </c>
      <c r="Y78" s="41" t="str">
        <f t="shared" si="15"/>
        <v/>
      </c>
    </row>
    <row r="79" spans="2:25" x14ac:dyDescent="0.2">
      <c r="B79" s="39">
        <v>71</v>
      </c>
      <c r="C79" s="81" t="str">
        <f t="shared" si="10"/>
        <v/>
      </c>
      <c r="D79" s="81"/>
      <c r="E79" s="39"/>
      <c r="F79" s="8"/>
      <c r="G79" s="39"/>
      <c r="H79" s="88"/>
      <c r="I79" s="88"/>
      <c r="J79" s="39"/>
      <c r="K79" s="83" t="str">
        <f t="shared" si="11"/>
        <v/>
      </c>
      <c r="L79" s="84"/>
      <c r="M79" s="6" t="str">
        <f>IF(J79="","",(K79/J79)/LOOKUP(RIGHT($D$2,3),定数!$A$6:$A$13,定数!$B$6:$B$13))</f>
        <v/>
      </c>
      <c r="N79" s="39"/>
      <c r="O79" s="8"/>
      <c r="P79" s="82"/>
      <c r="Q79" s="82"/>
      <c r="R79" s="86" t="str">
        <f>IF(P79="","",T79*M79*LOOKUP(RIGHT($D$2,3),定数!$A$6:$A$13,定数!$B$6:$B$13))</f>
        <v/>
      </c>
      <c r="S79" s="86"/>
      <c r="T79" s="87" t="str">
        <f t="shared" si="12"/>
        <v/>
      </c>
      <c r="U79" s="87"/>
      <c r="V79" t="str">
        <f t="shared" si="13"/>
        <v/>
      </c>
      <c r="W79" t="str">
        <f t="shared" si="13"/>
        <v/>
      </c>
      <c r="X79" s="40" t="str">
        <f t="shared" si="14"/>
        <v/>
      </c>
      <c r="Y79" s="41" t="str">
        <f t="shared" si="15"/>
        <v/>
      </c>
    </row>
    <row r="80" spans="2:25" x14ac:dyDescent="0.2">
      <c r="B80" s="39">
        <v>72</v>
      </c>
      <c r="C80" s="81" t="str">
        <f t="shared" si="10"/>
        <v/>
      </c>
      <c r="D80" s="81"/>
      <c r="E80" s="39"/>
      <c r="F80" s="8"/>
      <c r="G80" s="39"/>
      <c r="H80" s="88"/>
      <c r="I80" s="88"/>
      <c r="J80" s="39"/>
      <c r="K80" s="83" t="str">
        <f t="shared" si="11"/>
        <v/>
      </c>
      <c r="L80" s="84"/>
      <c r="M80" s="6" t="str">
        <f>IF(J80="","",(K80/J80)/LOOKUP(RIGHT($D$2,3),定数!$A$6:$A$13,定数!$B$6:$B$13))</f>
        <v/>
      </c>
      <c r="N80" s="39"/>
      <c r="O80" s="8"/>
      <c r="P80" s="82"/>
      <c r="Q80" s="82"/>
      <c r="R80" s="86" t="str">
        <f>IF(P80="","",T80*M80*LOOKUP(RIGHT($D$2,3),定数!$A$6:$A$13,定数!$B$6:$B$13))</f>
        <v/>
      </c>
      <c r="S80" s="86"/>
      <c r="T80" s="87" t="str">
        <f t="shared" si="12"/>
        <v/>
      </c>
      <c r="U80" s="87"/>
      <c r="V80" t="str">
        <f t="shared" si="13"/>
        <v/>
      </c>
      <c r="W80" t="str">
        <f t="shared" si="13"/>
        <v/>
      </c>
      <c r="X80" s="40" t="str">
        <f t="shared" si="14"/>
        <v/>
      </c>
      <c r="Y80" s="41" t="str">
        <f t="shared" si="15"/>
        <v/>
      </c>
    </row>
    <row r="81" spans="2:25" x14ac:dyDescent="0.2">
      <c r="B81" s="39">
        <v>73</v>
      </c>
      <c r="C81" s="81" t="str">
        <f t="shared" si="10"/>
        <v/>
      </c>
      <c r="D81" s="81"/>
      <c r="E81" s="39"/>
      <c r="F81" s="8"/>
      <c r="G81" s="39"/>
      <c r="H81" s="88"/>
      <c r="I81" s="88"/>
      <c r="J81" s="39"/>
      <c r="K81" s="83" t="str">
        <f t="shared" si="11"/>
        <v/>
      </c>
      <c r="L81" s="84"/>
      <c r="M81" s="6" t="str">
        <f>IF(J81="","",(K81/J81)/LOOKUP(RIGHT($D$2,3),定数!$A$6:$A$13,定数!$B$6:$B$13))</f>
        <v/>
      </c>
      <c r="N81" s="39"/>
      <c r="O81" s="8"/>
      <c r="P81" s="82"/>
      <c r="Q81" s="82"/>
      <c r="R81" s="86" t="str">
        <f>IF(P81="","",T81*M81*LOOKUP(RIGHT($D$2,3),定数!$A$6:$A$13,定数!$B$6:$B$13))</f>
        <v/>
      </c>
      <c r="S81" s="86"/>
      <c r="T81" s="87" t="str">
        <f t="shared" si="12"/>
        <v/>
      </c>
      <c r="U81" s="87"/>
      <c r="V81" t="str">
        <f t="shared" si="13"/>
        <v/>
      </c>
      <c r="W81" t="str">
        <f t="shared" si="13"/>
        <v/>
      </c>
      <c r="X81" s="40" t="str">
        <f t="shared" si="14"/>
        <v/>
      </c>
      <c r="Y81" s="41" t="str">
        <f t="shared" si="15"/>
        <v/>
      </c>
    </row>
    <row r="82" spans="2:25" x14ac:dyDescent="0.2">
      <c r="B82" s="39">
        <v>74</v>
      </c>
      <c r="C82" s="81" t="str">
        <f t="shared" si="10"/>
        <v/>
      </c>
      <c r="D82" s="81"/>
      <c r="E82" s="39"/>
      <c r="F82" s="8"/>
      <c r="G82" s="39"/>
      <c r="H82" s="88"/>
      <c r="I82" s="88"/>
      <c r="J82" s="39"/>
      <c r="K82" s="83" t="str">
        <f t="shared" si="11"/>
        <v/>
      </c>
      <c r="L82" s="84"/>
      <c r="M82" s="6" t="str">
        <f>IF(J82="","",(K82/J82)/LOOKUP(RIGHT($D$2,3),定数!$A$6:$A$13,定数!$B$6:$B$13))</f>
        <v/>
      </c>
      <c r="N82" s="39"/>
      <c r="O82" s="8"/>
      <c r="P82" s="82"/>
      <c r="Q82" s="82"/>
      <c r="R82" s="86" t="str">
        <f>IF(P82="","",T82*M82*LOOKUP(RIGHT($D$2,3),定数!$A$6:$A$13,定数!$B$6:$B$13))</f>
        <v/>
      </c>
      <c r="S82" s="86"/>
      <c r="T82" s="87" t="str">
        <f t="shared" si="12"/>
        <v/>
      </c>
      <c r="U82" s="87"/>
      <c r="V82" t="str">
        <f t="shared" si="13"/>
        <v/>
      </c>
      <c r="W82" t="str">
        <f t="shared" si="13"/>
        <v/>
      </c>
      <c r="X82" s="40" t="str">
        <f t="shared" si="14"/>
        <v/>
      </c>
      <c r="Y82" s="41" t="str">
        <f t="shared" si="15"/>
        <v/>
      </c>
    </row>
    <row r="83" spans="2:25" x14ac:dyDescent="0.2">
      <c r="B83" s="39">
        <v>75</v>
      </c>
      <c r="C83" s="81" t="str">
        <f t="shared" si="10"/>
        <v/>
      </c>
      <c r="D83" s="81"/>
      <c r="E83" s="39"/>
      <c r="F83" s="8"/>
      <c r="G83" s="39"/>
      <c r="H83" s="88"/>
      <c r="I83" s="88"/>
      <c r="J83" s="39"/>
      <c r="K83" s="83" t="str">
        <f t="shared" si="11"/>
        <v/>
      </c>
      <c r="L83" s="84"/>
      <c r="M83" s="6" t="str">
        <f>IF(J83="","",(K83/J83)/LOOKUP(RIGHT($D$2,3),定数!$A$6:$A$13,定数!$B$6:$B$13))</f>
        <v/>
      </c>
      <c r="N83" s="39"/>
      <c r="O83" s="8"/>
      <c r="P83" s="82"/>
      <c r="Q83" s="82"/>
      <c r="R83" s="86" t="str">
        <f>IF(P83="","",T83*M83*LOOKUP(RIGHT($D$2,3),定数!$A$6:$A$13,定数!$B$6:$B$13))</f>
        <v/>
      </c>
      <c r="S83" s="86"/>
      <c r="T83" s="87" t="str">
        <f t="shared" si="12"/>
        <v/>
      </c>
      <c r="U83" s="87"/>
      <c r="V83" t="str">
        <f t="shared" si="13"/>
        <v/>
      </c>
      <c r="W83" t="str">
        <f t="shared" si="13"/>
        <v/>
      </c>
      <c r="X83" s="40" t="str">
        <f t="shared" si="14"/>
        <v/>
      </c>
      <c r="Y83" s="41" t="str">
        <f t="shared" si="15"/>
        <v/>
      </c>
    </row>
    <row r="84" spans="2:25" x14ac:dyDescent="0.2">
      <c r="B84" s="39">
        <v>76</v>
      </c>
      <c r="C84" s="81" t="str">
        <f t="shared" si="10"/>
        <v/>
      </c>
      <c r="D84" s="81"/>
      <c r="E84" s="39"/>
      <c r="F84" s="8"/>
      <c r="G84" s="39"/>
      <c r="H84" s="88"/>
      <c r="I84" s="88"/>
      <c r="J84" s="39"/>
      <c r="K84" s="83" t="str">
        <f t="shared" si="11"/>
        <v/>
      </c>
      <c r="L84" s="84"/>
      <c r="M84" s="6" t="str">
        <f>IF(J84="","",(K84/J84)/LOOKUP(RIGHT($D$2,3),定数!$A$6:$A$13,定数!$B$6:$B$13))</f>
        <v/>
      </c>
      <c r="N84" s="39"/>
      <c r="O84" s="8"/>
      <c r="P84" s="82"/>
      <c r="Q84" s="82"/>
      <c r="R84" s="86" t="str">
        <f>IF(P84="","",T84*M84*LOOKUP(RIGHT($D$2,3),定数!$A$6:$A$13,定数!$B$6:$B$13))</f>
        <v/>
      </c>
      <c r="S84" s="86"/>
      <c r="T84" s="87" t="str">
        <f t="shared" si="12"/>
        <v/>
      </c>
      <c r="U84" s="87"/>
      <c r="V84" t="str">
        <f t="shared" si="13"/>
        <v/>
      </c>
      <c r="W84" t="str">
        <f t="shared" si="13"/>
        <v/>
      </c>
      <c r="X84" s="40" t="str">
        <f t="shared" si="14"/>
        <v/>
      </c>
      <c r="Y84" s="41" t="str">
        <f t="shared" si="15"/>
        <v/>
      </c>
    </row>
    <row r="85" spans="2:25" x14ac:dyDescent="0.2">
      <c r="B85" s="39">
        <v>77</v>
      </c>
      <c r="C85" s="81" t="str">
        <f t="shared" si="10"/>
        <v/>
      </c>
      <c r="D85" s="81"/>
      <c r="E85" s="39"/>
      <c r="F85" s="8"/>
      <c r="G85" s="39"/>
      <c r="H85" s="88"/>
      <c r="I85" s="88"/>
      <c r="J85" s="39"/>
      <c r="K85" s="83" t="str">
        <f t="shared" si="11"/>
        <v/>
      </c>
      <c r="L85" s="84"/>
      <c r="M85" s="6" t="str">
        <f>IF(J85="","",(K85/J85)/LOOKUP(RIGHT($D$2,3),定数!$A$6:$A$13,定数!$B$6:$B$13))</f>
        <v/>
      </c>
      <c r="N85" s="39"/>
      <c r="O85" s="8"/>
      <c r="P85" s="82"/>
      <c r="Q85" s="82"/>
      <c r="R85" s="86" t="str">
        <f>IF(P85="","",T85*M85*LOOKUP(RIGHT($D$2,3),定数!$A$6:$A$13,定数!$B$6:$B$13))</f>
        <v/>
      </c>
      <c r="S85" s="86"/>
      <c r="T85" s="87" t="str">
        <f t="shared" si="12"/>
        <v/>
      </c>
      <c r="U85" s="87"/>
      <c r="V85" t="str">
        <f t="shared" si="13"/>
        <v/>
      </c>
      <c r="W85" t="str">
        <f t="shared" si="13"/>
        <v/>
      </c>
      <c r="X85" s="40" t="str">
        <f t="shared" si="14"/>
        <v/>
      </c>
      <c r="Y85" s="41" t="str">
        <f t="shared" si="15"/>
        <v/>
      </c>
    </row>
    <row r="86" spans="2:25" x14ac:dyDescent="0.2">
      <c r="B86" s="39">
        <v>78</v>
      </c>
      <c r="C86" s="81" t="str">
        <f t="shared" si="10"/>
        <v/>
      </c>
      <c r="D86" s="81"/>
      <c r="E86" s="39"/>
      <c r="F86" s="8"/>
      <c r="G86" s="39"/>
      <c r="H86" s="88"/>
      <c r="I86" s="88"/>
      <c r="J86" s="39"/>
      <c r="K86" s="83" t="str">
        <f t="shared" si="11"/>
        <v/>
      </c>
      <c r="L86" s="84"/>
      <c r="M86" s="6" t="str">
        <f>IF(J86="","",(K86/J86)/LOOKUP(RIGHT($D$2,3),定数!$A$6:$A$13,定数!$B$6:$B$13))</f>
        <v/>
      </c>
      <c r="N86" s="39"/>
      <c r="O86" s="8"/>
      <c r="P86" s="82"/>
      <c r="Q86" s="82"/>
      <c r="R86" s="86" t="str">
        <f>IF(P86="","",T86*M86*LOOKUP(RIGHT($D$2,3),定数!$A$6:$A$13,定数!$B$6:$B$13))</f>
        <v/>
      </c>
      <c r="S86" s="86"/>
      <c r="T86" s="87" t="str">
        <f t="shared" si="12"/>
        <v/>
      </c>
      <c r="U86" s="87"/>
      <c r="V86" t="str">
        <f t="shared" si="13"/>
        <v/>
      </c>
      <c r="W86" t="str">
        <f t="shared" si="13"/>
        <v/>
      </c>
      <c r="X86" s="40" t="str">
        <f t="shared" si="14"/>
        <v/>
      </c>
      <c r="Y86" s="41" t="str">
        <f t="shared" si="15"/>
        <v/>
      </c>
    </row>
    <row r="87" spans="2:25" x14ac:dyDescent="0.2">
      <c r="B87" s="39">
        <v>79</v>
      </c>
      <c r="C87" s="81" t="str">
        <f t="shared" si="10"/>
        <v/>
      </c>
      <c r="D87" s="81"/>
      <c r="E87" s="39"/>
      <c r="F87" s="8"/>
      <c r="G87" s="39"/>
      <c r="H87" s="88"/>
      <c r="I87" s="88"/>
      <c r="J87" s="39"/>
      <c r="K87" s="83" t="str">
        <f t="shared" si="11"/>
        <v/>
      </c>
      <c r="L87" s="84"/>
      <c r="M87" s="6" t="str">
        <f>IF(J87="","",(K87/J87)/LOOKUP(RIGHT($D$2,3),定数!$A$6:$A$13,定数!$B$6:$B$13))</f>
        <v/>
      </c>
      <c r="N87" s="39"/>
      <c r="O87" s="8"/>
      <c r="P87" s="82"/>
      <c r="Q87" s="82"/>
      <c r="R87" s="86" t="str">
        <f>IF(P87="","",T87*M87*LOOKUP(RIGHT($D$2,3),定数!$A$6:$A$13,定数!$B$6:$B$13))</f>
        <v/>
      </c>
      <c r="S87" s="86"/>
      <c r="T87" s="87" t="str">
        <f t="shared" si="12"/>
        <v/>
      </c>
      <c r="U87" s="87"/>
      <c r="V87" t="str">
        <f t="shared" si="13"/>
        <v/>
      </c>
      <c r="W87" t="str">
        <f t="shared" si="13"/>
        <v/>
      </c>
      <c r="X87" s="40" t="str">
        <f t="shared" si="14"/>
        <v/>
      </c>
      <c r="Y87" s="41" t="str">
        <f t="shared" si="15"/>
        <v/>
      </c>
    </row>
    <row r="88" spans="2:25" x14ac:dyDescent="0.2">
      <c r="B88" s="39">
        <v>80</v>
      </c>
      <c r="C88" s="81" t="str">
        <f t="shared" si="10"/>
        <v/>
      </c>
      <c r="D88" s="81"/>
      <c r="E88" s="39"/>
      <c r="F88" s="8"/>
      <c r="G88" s="39"/>
      <c r="H88" s="82"/>
      <c r="I88" s="82"/>
      <c r="J88" s="39"/>
      <c r="K88" s="83" t="str">
        <f t="shared" si="11"/>
        <v/>
      </c>
      <c r="L88" s="84"/>
      <c r="M88" s="6" t="str">
        <f>IF(J88="","",(K88/J88)/LOOKUP(RIGHT($D$2,3),定数!$A$6:$A$13,定数!$B$6:$B$13))</f>
        <v/>
      </c>
      <c r="N88" s="39"/>
      <c r="O88" s="8"/>
      <c r="P88" s="82"/>
      <c r="Q88" s="82"/>
      <c r="R88" s="86" t="str">
        <f>IF(P88="","",T88*M88*LOOKUP(RIGHT($D$2,3),定数!$A$6:$A$13,定数!$B$6:$B$13))</f>
        <v/>
      </c>
      <c r="S88" s="86"/>
      <c r="T88" s="87" t="str">
        <f t="shared" si="12"/>
        <v/>
      </c>
      <c r="U88" s="87"/>
      <c r="V88" t="str">
        <f t="shared" si="13"/>
        <v/>
      </c>
      <c r="W88" t="str">
        <f t="shared" si="13"/>
        <v/>
      </c>
      <c r="X88" s="40" t="str">
        <f t="shared" si="14"/>
        <v/>
      </c>
      <c r="Y88" s="41" t="str">
        <f t="shared" si="15"/>
        <v/>
      </c>
    </row>
    <row r="89" spans="2:25" x14ac:dyDescent="0.2">
      <c r="B89" s="39">
        <v>81</v>
      </c>
      <c r="C89" s="81" t="str">
        <f t="shared" si="10"/>
        <v/>
      </c>
      <c r="D89" s="81"/>
      <c r="E89" s="39"/>
      <c r="F89" s="8"/>
      <c r="G89" s="39"/>
      <c r="H89" s="82"/>
      <c r="I89" s="82"/>
      <c r="J89" s="39"/>
      <c r="K89" s="83" t="str">
        <f t="shared" si="11"/>
        <v/>
      </c>
      <c r="L89" s="84"/>
      <c r="M89" s="6" t="str">
        <f>IF(J89="","",(K89/J89)/LOOKUP(RIGHT($D$2,3),定数!$A$6:$A$13,定数!$B$6:$B$13))</f>
        <v/>
      </c>
      <c r="N89" s="39"/>
      <c r="O89" s="8"/>
      <c r="P89" s="82"/>
      <c r="Q89" s="82"/>
      <c r="R89" s="86" t="str">
        <f>IF(P89="","",T89*M89*LOOKUP(RIGHT($D$2,3),定数!$A$6:$A$13,定数!$B$6:$B$13))</f>
        <v/>
      </c>
      <c r="S89" s="86"/>
      <c r="T89" s="87" t="str">
        <f t="shared" si="12"/>
        <v/>
      </c>
      <c r="U89" s="87"/>
      <c r="V89" t="str">
        <f t="shared" si="13"/>
        <v/>
      </c>
      <c r="W89" t="str">
        <f t="shared" si="13"/>
        <v/>
      </c>
      <c r="X89" s="40" t="str">
        <f t="shared" si="14"/>
        <v/>
      </c>
      <c r="Y89" s="41" t="str">
        <f t="shared" si="15"/>
        <v/>
      </c>
    </row>
    <row r="90" spans="2:25" x14ac:dyDescent="0.2">
      <c r="B90" s="39">
        <v>82</v>
      </c>
      <c r="C90" s="81" t="str">
        <f t="shared" si="10"/>
        <v/>
      </c>
      <c r="D90" s="81"/>
      <c r="E90" s="39"/>
      <c r="F90" s="8"/>
      <c r="G90" s="39"/>
      <c r="H90" s="82"/>
      <c r="I90" s="82"/>
      <c r="J90" s="39"/>
      <c r="K90" s="83" t="str">
        <f t="shared" si="11"/>
        <v/>
      </c>
      <c r="L90" s="84"/>
      <c r="M90" s="6" t="str">
        <f>IF(J90="","",(K90/J90)/LOOKUP(RIGHT($D$2,3),定数!$A$6:$A$13,定数!$B$6:$B$13))</f>
        <v/>
      </c>
      <c r="N90" s="39"/>
      <c r="O90" s="8"/>
      <c r="P90" s="82"/>
      <c r="Q90" s="82"/>
      <c r="R90" s="86" t="str">
        <f>IF(P90="","",T90*M90*LOOKUP(RIGHT($D$2,3),定数!$A$6:$A$13,定数!$B$6:$B$13))</f>
        <v/>
      </c>
      <c r="S90" s="86"/>
      <c r="T90" s="87" t="str">
        <f t="shared" si="12"/>
        <v/>
      </c>
      <c r="U90" s="87"/>
      <c r="V90" t="str">
        <f t="shared" si="13"/>
        <v/>
      </c>
      <c r="W90" t="str">
        <f t="shared" si="13"/>
        <v/>
      </c>
      <c r="X90" s="40" t="str">
        <f t="shared" si="14"/>
        <v/>
      </c>
      <c r="Y90" s="41" t="str">
        <f t="shared" si="15"/>
        <v/>
      </c>
    </row>
    <row r="91" spans="2:25" x14ac:dyDescent="0.2">
      <c r="B91" s="39">
        <v>83</v>
      </c>
      <c r="C91" s="81" t="str">
        <f t="shared" si="10"/>
        <v/>
      </c>
      <c r="D91" s="81"/>
      <c r="E91" s="39"/>
      <c r="F91" s="8"/>
      <c r="G91" s="39"/>
      <c r="H91" s="82"/>
      <c r="I91" s="82"/>
      <c r="J91" s="39"/>
      <c r="K91" s="83" t="str">
        <f t="shared" si="11"/>
        <v/>
      </c>
      <c r="L91" s="84"/>
      <c r="M91" s="6" t="str">
        <f>IF(J91="","",(K91/J91)/LOOKUP(RIGHT($D$2,3),定数!$A$6:$A$13,定数!$B$6:$B$13))</f>
        <v/>
      </c>
      <c r="N91" s="39"/>
      <c r="O91" s="8"/>
      <c r="P91" s="82"/>
      <c r="Q91" s="82"/>
      <c r="R91" s="86" t="str">
        <f>IF(P91="","",T91*M91*LOOKUP(RIGHT($D$2,3),定数!$A$6:$A$13,定数!$B$6:$B$13))</f>
        <v/>
      </c>
      <c r="S91" s="86"/>
      <c r="T91" s="87" t="str">
        <f t="shared" si="12"/>
        <v/>
      </c>
      <c r="U91" s="87"/>
      <c r="V91" t="str">
        <f t="shared" ref="V91:W106" si="16">IF(S91&lt;&gt;"",IF(S91&lt;0,1+V90,0),"")</f>
        <v/>
      </c>
      <c r="W91" t="str">
        <f t="shared" si="16"/>
        <v/>
      </c>
      <c r="X91" s="40" t="str">
        <f t="shared" si="14"/>
        <v/>
      </c>
      <c r="Y91" s="41" t="str">
        <f t="shared" si="15"/>
        <v/>
      </c>
    </row>
    <row r="92" spans="2:25" x14ac:dyDescent="0.2">
      <c r="B92" s="39">
        <v>84</v>
      </c>
      <c r="C92" s="81" t="str">
        <f t="shared" si="10"/>
        <v/>
      </c>
      <c r="D92" s="81"/>
      <c r="E92" s="39"/>
      <c r="F92" s="8"/>
      <c r="G92" s="39"/>
      <c r="H92" s="82"/>
      <c r="I92" s="82"/>
      <c r="J92" s="39"/>
      <c r="K92" s="83" t="str">
        <f t="shared" si="11"/>
        <v/>
      </c>
      <c r="L92" s="84"/>
      <c r="M92" s="6" t="str">
        <f>IF(J92="","",(K92/J92)/LOOKUP(RIGHT($D$2,3),定数!$A$6:$A$13,定数!$B$6:$B$13))</f>
        <v/>
      </c>
      <c r="N92" s="39"/>
      <c r="O92" s="8"/>
      <c r="P92" s="82"/>
      <c r="Q92" s="82"/>
      <c r="R92" s="86" t="str">
        <f>IF(P92="","",T92*M92*LOOKUP(RIGHT($D$2,3),定数!$A$6:$A$13,定数!$B$6:$B$13))</f>
        <v/>
      </c>
      <c r="S92" s="86"/>
      <c r="T92" s="87" t="str">
        <f t="shared" si="12"/>
        <v/>
      </c>
      <c r="U92" s="87"/>
      <c r="V92" t="str">
        <f t="shared" si="16"/>
        <v/>
      </c>
      <c r="W92" t="str">
        <f t="shared" si="16"/>
        <v/>
      </c>
      <c r="X92" s="40" t="str">
        <f t="shared" si="14"/>
        <v/>
      </c>
      <c r="Y92" s="41" t="str">
        <f t="shared" si="15"/>
        <v/>
      </c>
    </row>
    <row r="93" spans="2:25" x14ac:dyDescent="0.2">
      <c r="B93" s="39">
        <v>85</v>
      </c>
      <c r="C93" s="81" t="str">
        <f t="shared" si="10"/>
        <v/>
      </c>
      <c r="D93" s="81"/>
      <c r="E93" s="39"/>
      <c r="F93" s="8"/>
      <c r="G93" s="39"/>
      <c r="H93" s="82"/>
      <c r="I93" s="82"/>
      <c r="J93" s="39"/>
      <c r="K93" s="83" t="str">
        <f t="shared" si="11"/>
        <v/>
      </c>
      <c r="L93" s="84"/>
      <c r="M93" s="6" t="str">
        <f>IF(J93="","",(K93/J93)/LOOKUP(RIGHT($D$2,3),定数!$A$6:$A$13,定数!$B$6:$B$13))</f>
        <v/>
      </c>
      <c r="N93" s="39"/>
      <c r="O93" s="8"/>
      <c r="P93" s="82"/>
      <c r="Q93" s="82"/>
      <c r="R93" s="86" t="str">
        <f>IF(P93="","",T93*M93*LOOKUP(RIGHT($D$2,3),定数!$A$6:$A$13,定数!$B$6:$B$13))</f>
        <v/>
      </c>
      <c r="S93" s="86"/>
      <c r="T93" s="87" t="str">
        <f t="shared" si="12"/>
        <v/>
      </c>
      <c r="U93" s="87"/>
      <c r="V93" t="str">
        <f t="shared" si="16"/>
        <v/>
      </c>
      <c r="W93" t="str">
        <f t="shared" si="16"/>
        <v/>
      </c>
      <c r="X93" s="40" t="str">
        <f t="shared" si="14"/>
        <v/>
      </c>
      <c r="Y93" s="41" t="str">
        <f t="shared" si="15"/>
        <v/>
      </c>
    </row>
    <row r="94" spans="2:25" x14ac:dyDescent="0.2">
      <c r="B94" s="39">
        <v>86</v>
      </c>
      <c r="C94" s="81" t="str">
        <f t="shared" si="10"/>
        <v/>
      </c>
      <c r="D94" s="81"/>
      <c r="E94" s="39"/>
      <c r="F94" s="8"/>
      <c r="G94" s="39"/>
      <c r="H94" s="82"/>
      <c r="I94" s="82"/>
      <c r="J94" s="39"/>
      <c r="K94" s="83" t="str">
        <f t="shared" si="11"/>
        <v/>
      </c>
      <c r="L94" s="84"/>
      <c r="M94" s="6" t="str">
        <f>IF(J94="","",(K94/J94)/LOOKUP(RIGHT($D$2,3),定数!$A$6:$A$13,定数!$B$6:$B$13))</f>
        <v/>
      </c>
      <c r="N94" s="39"/>
      <c r="O94" s="8"/>
      <c r="P94" s="82"/>
      <c r="Q94" s="82"/>
      <c r="R94" s="86" t="str">
        <f>IF(P94="","",T94*M94*LOOKUP(RIGHT($D$2,3),定数!$A$6:$A$13,定数!$B$6:$B$13))</f>
        <v/>
      </c>
      <c r="S94" s="86"/>
      <c r="T94" s="87" t="str">
        <f t="shared" si="12"/>
        <v/>
      </c>
      <c r="U94" s="87"/>
      <c r="V94" t="str">
        <f t="shared" si="16"/>
        <v/>
      </c>
      <c r="W94" t="str">
        <f t="shared" si="16"/>
        <v/>
      </c>
      <c r="X94" s="40" t="str">
        <f t="shared" si="14"/>
        <v/>
      </c>
      <c r="Y94" s="41" t="str">
        <f t="shared" si="15"/>
        <v/>
      </c>
    </row>
    <row r="95" spans="2:25" x14ac:dyDescent="0.2">
      <c r="B95" s="39">
        <v>87</v>
      </c>
      <c r="C95" s="81" t="str">
        <f t="shared" si="10"/>
        <v/>
      </c>
      <c r="D95" s="81"/>
      <c r="E95" s="39"/>
      <c r="F95" s="8"/>
      <c r="G95" s="39"/>
      <c r="H95" s="82"/>
      <c r="I95" s="82"/>
      <c r="J95" s="39"/>
      <c r="K95" s="83" t="str">
        <f t="shared" si="11"/>
        <v/>
      </c>
      <c r="L95" s="84"/>
      <c r="M95" s="6" t="str">
        <f>IF(J95="","",(K95/J95)/LOOKUP(RIGHT($D$2,3),定数!$A$6:$A$13,定数!$B$6:$B$13))</f>
        <v/>
      </c>
      <c r="N95" s="39"/>
      <c r="O95" s="8"/>
      <c r="P95" s="82"/>
      <c r="Q95" s="82"/>
      <c r="R95" s="86" t="str">
        <f>IF(P95="","",T95*M95*LOOKUP(RIGHT($D$2,3),定数!$A$6:$A$13,定数!$B$6:$B$13))</f>
        <v/>
      </c>
      <c r="S95" s="86"/>
      <c r="T95" s="87" t="str">
        <f t="shared" si="12"/>
        <v/>
      </c>
      <c r="U95" s="87"/>
      <c r="V95" t="str">
        <f t="shared" si="16"/>
        <v/>
      </c>
      <c r="W95" t="str">
        <f t="shared" si="16"/>
        <v/>
      </c>
      <c r="X95" s="40" t="str">
        <f t="shared" si="14"/>
        <v/>
      </c>
      <c r="Y95" s="41" t="str">
        <f t="shared" si="15"/>
        <v/>
      </c>
    </row>
    <row r="96" spans="2:25" x14ac:dyDescent="0.2">
      <c r="B96" s="39">
        <v>88</v>
      </c>
      <c r="C96" s="81" t="str">
        <f t="shared" si="10"/>
        <v/>
      </c>
      <c r="D96" s="81"/>
      <c r="E96" s="39"/>
      <c r="F96" s="8"/>
      <c r="G96" s="39"/>
      <c r="H96" s="82"/>
      <c r="I96" s="82"/>
      <c r="J96" s="39"/>
      <c r="K96" s="83" t="str">
        <f t="shared" si="11"/>
        <v/>
      </c>
      <c r="L96" s="84"/>
      <c r="M96" s="6" t="str">
        <f>IF(J96="","",(K96/J96)/LOOKUP(RIGHT($D$2,3),定数!$A$6:$A$13,定数!$B$6:$B$13))</f>
        <v/>
      </c>
      <c r="N96" s="39"/>
      <c r="O96" s="8"/>
      <c r="P96" s="82"/>
      <c r="Q96" s="82"/>
      <c r="R96" s="86" t="str">
        <f>IF(P96="","",T96*M96*LOOKUP(RIGHT($D$2,3),定数!$A$6:$A$13,定数!$B$6:$B$13))</f>
        <v/>
      </c>
      <c r="S96" s="86"/>
      <c r="T96" s="87" t="str">
        <f t="shared" si="12"/>
        <v/>
      </c>
      <c r="U96" s="87"/>
      <c r="V96" t="str">
        <f t="shared" si="16"/>
        <v/>
      </c>
      <c r="W96" t="str">
        <f t="shared" si="16"/>
        <v/>
      </c>
      <c r="X96" s="40" t="str">
        <f t="shared" si="14"/>
        <v/>
      </c>
      <c r="Y96" s="41" t="str">
        <f t="shared" si="15"/>
        <v/>
      </c>
    </row>
    <row r="97" spans="2:25" x14ac:dyDescent="0.2">
      <c r="B97" s="39">
        <v>89</v>
      </c>
      <c r="C97" s="81" t="str">
        <f t="shared" si="10"/>
        <v/>
      </c>
      <c r="D97" s="81"/>
      <c r="E97" s="39"/>
      <c r="F97" s="8"/>
      <c r="G97" s="39"/>
      <c r="H97" s="82"/>
      <c r="I97" s="82"/>
      <c r="J97" s="39"/>
      <c r="K97" s="83" t="str">
        <f t="shared" si="11"/>
        <v/>
      </c>
      <c r="L97" s="84"/>
      <c r="M97" s="6" t="str">
        <f>IF(J97="","",(K97/J97)/LOOKUP(RIGHT($D$2,3),定数!$A$6:$A$13,定数!$B$6:$B$13))</f>
        <v/>
      </c>
      <c r="N97" s="39"/>
      <c r="O97" s="8"/>
      <c r="P97" s="82"/>
      <c r="Q97" s="82"/>
      <c r="R97" s="86" t="str">
        <f>IF(P97="","",T97*M97*LOOKUP(RIGHT($D$2,3),定数!$A$6:$A$13,定数!$B$6:$B$13))</f>
        <v/>
      </c>
      <c r="S97" s="86"/>
      <c r="T97" s="87" t="str">
        <f t="shared" si="12"/>
        <v/>
      </c>
      <c r="U97" s="87"/>
      <c r="V97" t="str">
        <f t="shared" si="16"/>
        <v/>
      </c>
      <c r="W97" t="str">
        <f t="shared" si="16"/>
        <v/>
      </c>
      <c r="X97" s="40" t="str">
        <f t="shared" si="14"/>
        <v/>
      </c>
      <c r="Y97" s="41" t="str">
        <f t="shared" si="15"/>
        <v/>
      </c>
    </row>
    <row r="98" spans="2:25" x14ac:dyDescent="0.2">
      <c r="B98" s="39">
        <v>90</v>
      </c>
      <c r="C98" s="81" t="str">
        <f t="shared" si="10"/>
        <v/>
      </c>
      <c r="D98" s="81"/>
      <c r="E98" s="39"/>
      <c r="F98" s="8"/>
      <c r="G98" s="39"/>
      <c r="H98" s="82"/>
      <c r="I98" s="82"/>
      <c r="J98" s="39"/>
      <c r="K98" s="83" t="str">
        <f t="shared" si="11"/>
        <v/>
      </c>
      <c r="L98" s="84"/>
      <c r="M98" s="6" t="str">
        <f>IF(J98="","",(K98/J98)/LOOKUP(RIGHT($D$2,3),定数!$A$6:$A$13,定数!$B$6:$B$13))</f>
        <v/>
      </c>
      <c r="N98" s="39"/>
      <c r="O98" s="8"/>
      <c r="P98" s="82"/>
      <c r="Q98" s="82"/>
      <c r="R98" s="86" t="str">
        <f>IF(P98="","",T98*M98*LOOKUP(RIGHT($D$2,3),定数!$A$6:$A$13,定数!$B$6:$B$13))</f>
        <v/>
      </c>
      <c r="S98" s="86"/>
      <c r="T98" s="87" t="str">
        <f t="shared" si="12"/>
        <v/>
      </c>
      <c r="U98" s="87"/>
      <c r="V98" t="str">
        <f t="shared" si="16"/>
        <v/>
      </c>
      <c r="W98" t="str">
        <f t="shared" si="16"/>
        <v/>
      </c>
      <c r="X98" s="40" t="str">
        <f t="shared" si="14"/>
        <v/>
      </c>
      <c r="Y98" s="41" t="str">
        <f t="shared" si="15"/>
        <v/>
      </c>
    </row>
    <row r="99" spans="2:25" x14ac:dyDescent="0.2">
      <c r="B99" s="39">
        <v>91</v>
      </c>
      <c r="C99" s="81" t="str">
        <f t="shared" si="10"/>
        <v/>
      </c>
      <c r="D99" s="81"/>
      <c r="E99" s="39"/>
      <c r="F99" s="8"/>
      <c r="G99" s="39"/>
      <c r="H99" s="82"/>
      <c r="I99" s="82"/>
      <c r="J99" s="39"/>
      <c r="K99" s="83" t="str">
        <f t="shared" ref="K99:K108" si="17">IF(J99="","",C99*0.03)</f>
        <v/>
      </c>
      <c r="L99" s="84"/>
      <c r="M99" s="6" t="str">
        <f>IF(J99="","",(K99/J99)/LOOKUP(RIGHT($D$2,3),定数!$A$6:$A$13,定数!$B$6:$B$13))</f>
        <v/>
      </c>
      <c r="N99" s="39"/>
      <c r="O99" s="8"/>
      <c r="P99" s="82"/>
      <c r="Q99" s="82"/>
      <c r="R99" s="86" t="str">
        <f>IF(P99="","",T99*M99*LOOKUP(RIGHT($D$2,3),定数!$A$6:$A$13,定数!$B$6:$B$13))</f>
        <v/>
      </c>
      <c r="S99" s="86"/>
      <c r="T99" s="87" t="str">
        <f t="shared" si="12"/>
        <v/>
      </c>
      <c r="U99" s="87"/>
      <c r="V99" t="str">
        <f t="shared" si="16"/>
        <v/>
      </c>
      <c r="W99" t="str">
        <f t="shared" si="16"/>
        <v/>
      </c>
      <c r="X99" s="40" t="str">
        <f t="shared" si="14"/>
        <v/>
      </c>
      <c r="Y99" s="41" t="str">
        <f t="shared" si="15"/>
        <v/>
      </c>
    </row>
    <row r="100" spans="2:25" x14ac:dyDescent="0.2">
      <c r="B100" s="39">
        <v>92</v>
      </c>
      <c r="C100" s="81" t="str">
        <f t="shared" si="10"/>
        <v/>
      </c>
      <c r="D100" s="81"/>
      <c r="E100" s="39"/>
      <c r="F100" s="8"/>
      <c r="G100" s="39"/>
      <c r="H100" s="82"/>
      <c r="I100" s="82"/>
      <c r="J100" s="39"/>
      <c r="K100" s="83" t="str">
        <f t="shared" si="17"/>
        <v/>
      </c>
      <c r="L100" s="84"/>
      <c r="M100" s="6" t="str">
        <f>IF(J100="","",(K100/J100)/LOOKUP(RIGHT($D$2,3),定数!$A$6:$A$13,定数!$B$6:$B$13))</f>
        <v/>
      </c>
      <c r="N100" s="39"/>
      <c r="O100" s="8"/>
      <c r="P100" s="82"/>
      <c r="Q100" s="82"/>
      <c r="R100" s="86" t="str">
        <f>IF(P100="","",T100*M100*LOOKUP(RIGHT($D$2,3),定数!$A$6:$A$13,定数!$B$6:$B$13))</f>
        <v/>
      </c>
      <c r="S100" s="86"/>
      <c r="T100" s="87" t="str">
        <f t="shared" si="12"/>
        <v/>
      </c>
      <c r="U100" s="87"/>
      <c r="V100" t="str">
        <f t="shared" si="16"/>
        <v/>
      </c>
      <c r="W100" t="str">
        <f t="shared" si="16"/>
        <v/>
      </c>
      <c r="X100" s="40" t="str">
        <f t="shared" si="14"/>
        <v/>
      </c>
      <c r="Y100" s="41" t="str">
        <f t="shared" si="15"/>
        <v/>
      </c>
    </row>
    <row r="101" spans="2:25" x14ac:dyDescent="0.2">
      <c r="B101" s="39">
        <v>93</v>
      </c>
      <c r="C101" s="81" t="str">
        <f t="shared" si="10"/>
        <v/>
      </c>
      <c r="D101" s="81"/>
      <c r="E101" s="39"/>
      <c r="F101" s="8"/>
      <c r="G101" s="39"/>
      <c r="H101" s="82"/>
      <c r="I101" s="82"/>
      <c r="J101" s="39"/>
      <c r="K101" s="83" t="str">
        <f t="shared" si="17"/>
        <v/>
      </c>
      <c r="L101" s="84"/>
      <c r="M101" s="6" t="str">
        <f>IF(J101="","",(K101/J101)/LOOKUP(RIGHT($D$2,3),定数!$A$6:$A$13,定数!$B$6:$B$13))</f>
        <v/>
      </c>
      <c r="N101" s="39"/>
      <c r="O101" s="8"/>
      <c r="P101" s="82"/>
      <c r="Q101" s="82"/>
      <c r="R101" s="86" t="str">
        <f>IF(P101="","",T101*M101*LOOKUP(RIGHT($D$2,3),定数!$A$6:$A$13,定数!$B$6:$B$13))</f>
        <v/>
      </c>
      <c r="S101" s="86"/>
      <c r="T101" s="87" t="str">
        <f t="shared" ref="T101:T108" si="18">IF(P101="","",IF(G101="買",(P101-H101),(H101-P101))*IF(RIGHT($D$2,3)="JPY",100,10000))</f>
        <v/>
      </c>
      <c r="U101" s="87"/>
      <c r="V101" t="str">
        <f t="shared" si="16"/>
        <v/>
      </c>
      <c r="W101" t="str">
        <f t="shared" si="16"/>
        <v/>
      </c>
      <c r="X101" s="40" t="str">
        <f t="shared" si="14"/>
        <v/>
      </c>
      <c r="Y101" s="41" t="str">
        <f t="shared" si="15"/>
        <v/>
      </c>
    </row>
    <row r="102" spans="2:25" x14ac:dyDescent="0.2">
      <c r="B102" s="39">
        <v>94</v>
      </c>
      <c r="C102" s="81" t="str">
        <f t="shared" si="10"/>
        <v/>
      </c>
      <c r="D102" s="81"/>
      <c r="E102" s="39"/>
      <c r="F102" s="8"/>
      <c r="G102" s="39"/>
      <c r="H102" s="82"/>
      <c r="I102" s="82"/>
      <c r="J102" s="39"/>
      <c r="K102" s="83" t="str">
        <f t="shared" si="17"/>
        <v/>
      </c>
      <c r="L102" s="84"/>
      <c r="M102" s="6" t="str">
        <f>IF(J102="","",(K102/J102)/LOOKUP(RIGHT($D$2,3),定数!$A$6:$A$13,定数!$B$6:$B$13))</f>
        <v/>
      </c>
      <c r="N102" s="39"/>
      <c r="O102" s="8"/>
      <c r="P102" s="82"/>
      <c r="Q102" s="82"/>
      <c r="R102" s="86" t="str">
        <f>IF(P102="","",T102*M102*LOOKUP(RIGHT($D$2,3),定数!$A$6:$A$13,定数!$B$6:$B$13))</f>
        <v/>
      </c>
      <c r="S102" s="86"/>
      <c r="T102" s="87" t="str">
        <f t="shared" si="18"/>
        <v/>
      </c>
      <c r="U102" s="87"/>
      <c r="V102" t="str">
        <f t="shared" si="16"/>
        <v/>
      </c>
      <c r="W102" t="str">
        <f t="shared" si="16"/>
        <v/>
      </c>
      <c r="X102" s="40" t="str">
        <f t="shared" si="14"/>
        <v/>
      </c>
      <c r="Y102" s="41" t="str">
        <f t="shared" si="15"/>
        <v/>
      </c>
    </row>
    <row r="103" spans="2:25" x14ac:dyDescent="0.2">
      <c r="B103" s="39">
        <v>95</v>
      </c>
      <c r="C103" s="81" t="str">
        <f t="shared" si="10"/>
        <v/>
      </c>
      <c r="D103" s="81"/>
      <c r="E103" s="39"/>
      <c r="F103" s="8"/>
      <c r="G103" s="39"/>
      <c r="H103" s="82"/>
      <c r="I103" s="82"/>
      <c r="J103" s="39"/>
      <c r="K103" s="83" t="str">
        <f t="shared" si="17"/>
        <v/>
      </c>
      <c r="L103" s="84"/>
      <c r="M103" s="6" t="str">
        <f>IF(J103="","",(K103/J103)/LOOKUP(RIGHT($D$2,3),定数!$A$6:$A$13,定数!$B$6:$B$13))</f>
        <v/>
      </c>
      <c r="N103" s="39"/>
      <c r="O103" s="8"/>
      <c r="P103" s="82"/>
      <c r="Q103" s="82"/>
      <c r="R103" s="86" t="str">
        <f>IF(P103="","",T103*M103*LOOKUP(RIGHT($D$2,3),定数!$A$6:$A$13,定数!$B$6:$B$13))</f>
        <v/>
      </c>
      <c r="S103" s="86"/>
      <c r="T103" s="87" t="str">
        <f t="shared" si="18"/>
        <v/>
      </c>
      <c r="U103" s="87"/>
      <c r="V103" t="str">
        <f t="shared" si="16"/>
        <v/>
      </c>
      <c r="W103" t="str">
        <f t="shared" si="16"/>
        <v/>
      </c>
      <c r="X103" s="40" t="str">
        <f t="shared" si="14"/>
        <v/>
      </c>
      <c r="Y103" s="41" t="str">
        <f t="shared" si="15"/>
        <v/>
      </c>
    </row>
    <row r="104" spans="2:25" x14ac:dyDescent="0.2">
      <c r="B104" s="39">
        <v>96</v>
      </c>
      <c r="C104" s="81" t="str">
        <f t="shared" si="10"/>
        <v/>
      </c>
      <c r="D104" s="81"/>
      <c r="E104" s="39"/>
      <c r="F104" s="8"/>
      <c r="G104" s="39"/>
      <c r="H104" s="82"/>
      <c r="I104" s="82"/>
      <c r="J104" s="39"/>
      <c r="K104" s="83" t="str">
        <f t="shared" si="17"/>
        <v/>
      </c>
      <c r="L104" s="84"/>
      <c r="M104" s="6" t="str">
        <f>IF(J104="","",(K104/J104)/LOOKUP(RIGHT($D$2,3),定数!$A$6:$A$13,定数!$B$6:$B$13))</f>
        <v/>
      </c>
      <c r="N104" s="39"/>
      <c r="O104" s="8"/>
      <c r="P104" s="82"/>
      <c r="Q104" s="82"/>
      <c r="R104" s="86" t="str">
        <f>IF(P104="","",T104*M104*LOOKUP(RIGHT($D$2,3),定数!$A$6:$A$13,定数!$B$6:$B$13))</f>
        <v/>
      </c>
      <c r="S104" s="86"/>
      <c r="T104" s="87" t="str">
        <f t="shared" si="18"/>
        <v/>
      </c>
      <c r="U104" s="87"/>
      <c r="V104" t="str">
        <f t="shared" si="16"/>
        <v/>
      </c>
      <c r="W104" t="str">
        <f t="shared" si="16"/>
        <v/>
      </c>
      <c r="X104" s="40" t="str">
        <f t="shared" si="14"/>
        <v/>
      </c>
      <c r="Y104" s="41" t="str">
        <f t="shared" si="15"/>
        <v/>
      </c>
    </row>
    <row r="105" spans="2:25" x14ac:dyDescent="0.2">
      <c r="B105" s="39">
        <v>97</v>
      </c>
      <c r="C105" s="81" t="str">
        <f t="shared" si="10"/>
        <v/>
      </c>
      <c r="D105" s="81"/>
      <c r="E105" s="39"/>
      <c r="F105" s="8"/>
      <c r="G105" s="39"/>
      <c r="H105" s="82"/>
      <c r="I105" s="82"/>
      <c r="J105" s="39"/>
      <c r="K105" s="83" t="str">
        <f t="shared" si="17"/>
        <v/>
      </c>
      <c r="L105" s="84"/>
      <c r="M105" s="6" t="str">
        <f>IF(J105="","",(K105/J105)/LOOKUP(RIGHT($D$2,3),定数!$A$6:$A$13,定数!$B$6:$B$13))</f>
        <v/>
      </c>
      <c r="N105" s="39"/>
      <c r="O105" s="8"/>
      <c r="P105" s="82"/>
      <c r="Q105" s="82"/>
      <c r="R105" s="86" t="str">
        <f>IF(P105="","",T105*M105*LOOKUP(RIGHT($D$2,3),定数!$A$6:$A$13,定数!$B$6:$B$13))</f>
        <v/>
      </c>
      <c r="S105" s="86"/>
      <c r="T105" s="87" t="str">
        <f t="shared" si="18"/>
        <v/>
      </c>
      <c r="U105" s="87"/>
      <c r="V105" t="str">
        <f t="shared" si="16"/>
        <v/>
      </c>
      <c r="W105" t="str">
        <f t="shared" si="16"/>
        <v/>
      </c>
      <c r="X105" s="40" t="str">
        <f t="shared" si="14"/>
        <v/>
      </c>
      <c r="Y105" s="41" t="str">
        <f t="shared" si="15"/>
        <v/>
      </c>
    </row>
    <row r="106" spans="2:25" x14ac:dyDescent="0.2">
      <c r="B106" s="39">
        <v>98</v>
      </c>
      <c r="C106" s="81" t="str">
        <f t="shared" si="10"/>
        <v/>
      </c>
      <c r="D106" s="81"/>
      <c r="E106" s="39"/>
      <c r="F106" s="8"/>
      <c r="G106" s="39"/>
      <c r="H106" s="82"/>
      <c r="I106" s="82"/>
      <c r="J106" s="39"/>
      <c r="K106" s="83" t="str">
        <f t="shared" si="17"/>
        <v/>
      </c>
      <c r="L106" s="84"/>
      <c r="M106" s="6" t="str">
        <f>IF(J106="","",(K106/J106)/LOOKUP(RIGHT($D$2,3),定数!$A$6:$A$13,定数!$B$6:$B$13))</f>
        <v/>
      </c>
      <c r="N106" s="39"/>
      <c r="O106" s="8"/>
      <c r="P106" s="82"/>
      <c r="Q106" s="82"/>
      <c r="R106" s="86" t="str">
        <f>IF(P106="","",T106*M106*LOOKUP(RIGHT($D$2,3),定数!$A$6:$A$13,定数!$B$6:$B$13))</f>
        <v/>
      </c>
      <c r="S106" s="86"/>
      <c r="T106" s="87" t="str">
        <f t="shared" si="18"/>
        <v/>
      </c>
      <c r="U106" s="87"/>
      <c r="V106" t="str">
        <f t="shared" si="16"/>
        <v/>
      </c>
      <c r="W106" t="str">
        <f t="shared" si="16"/>
        <v/>
      </c>
      <c r="X106" s="40" t="str">
        <f t="shared" si="14"/>
        <v/>
      </c>
      <c r="Y106" s="41" t="str">
        <f t="shared" si="15"/>
        <v/>
      </c>
    </row>
    <row r="107" spans="2:25" x14ac:dyDescent="0.2">
      <c r="B107" s="39">
        <v>99</v>
      </c>
      <c r="C107" s="81" t="str">
        <f t="shared" si="10"/>
        <v/>
      </c>
      <c r="D107" s="81"/>
      <c r="E107" s="39"/>
      <c r="F107" s="8"/>
      <c r="G107" s="39"/>
      <c r="H107" s="82"/>
      <c r="I107" s="82"/>
      <c r="J107" s="39"/>
      <c r="K107" s="83" t="str">
        <f t="shared" si="17"/>
        <v/>
      </c>
      <c r="L107" s="84"/>
      <c r="M107" s="6" t="str">
        <f>IF(J107="","",(K107/J107)/LOOKUP(RIGHT($D$2,3),定数!$A$6:$A$13,定数!$B$6:$B$13))</f>
        <v/>
      </c>
      <c r="N107" s="39"/>
      <c r="O107" s="8"/>
      <c r="P107" s="82"/>
      <c r="Q107" s="82"/>
      <c r="R107" s="86" t="str">
        <f>IF(P107="","",T107*M107*LOOKUP(RIGHT($D$2,3),定数!$A$6:$A$13,定数!$B$6:$B$13))</f>
        <v/>
      </c>
      <c r="S107" s="86"/>
      <c r="T107" s="87" t="str">
        <f t="shared" si="18"/>
        <v/>
      </c>
      <c r="U107" s="87"/>
      <c r="V107" t="str">
        <f>IF(S107&lt;&gt;"",IF(S107&lt;0,1+V106,0),"")</f>
        <v/>
      </c>
      <c r="W107" t="str">
        <f>IF(T107&lt;&gt;"",IF(T107&lt;0,1+W106,0),"")</f>
        <v/>
      </c>
      <c r="X107" s="40" t="str">
        <f t="shared" si="14"/>
        <v/>
      </c>
      <c r="Y107" s="41" t="str">
        <f t="shared" si="15"/>
        <v/>
      </c>
    </row>
    <row r="108" spans="2:25" x14ac:dyDescent="0.2">
      <c r="B108" s="39">
        <v>100</v>
      </c>
      <c r="C108" s="81" t="str">
        <f t="shared" si="10"/>
        <v/>
      </c>
      <c r="D108" s="81"/>
      <c r="E108" s="39"/>
      <c r="F108" s="8"/>
      <c r="G108" s="39"/>
      <c r="H108" s="82"/>
      <c r="I108" s="82"/>
      <c r="J108" s="39"/>
      <c r="K108" s="83" t="str">
        <f t="shared" si="17"/>
        <v/>
      </c>
      <c r="L108" s="84"/>
      <c r="M108" s="6" t="str">
        <f>IF(J108="","",(K108/J108)/LOOKUP(RIGHT($D$2,3),定数!$A$6:$A$13,定数!$B$6:$B$13))</f>
        <v/>
      </c>
      <c r="N108" s="39"/>
      <c r="O108" s="8"/>
      <c r="P108" s="82"/>
      <c r="Q108" s="82"/>
      <c r="R108" s="86" t="str">
        <f>IF(P108="","",T108*M108*LOOKUP(RIGHT($D$2,3),定数!$A$6:$A$13,定数!$B$6:$B$13))</f>
        <v/>
      </c>
      <c r="S108" s="86"/>
      <c r="T108" s="87" t="str">
        <f t="shared" si="18"/>
        <v/>
      </c>
      <c r="U108" s="87"/>
      <c r="V108" t="str">
        <f>IF(S108&lt;&gt;"",IF(S108&lt;0,1+V107,0),"")</f>
        <v/>
      </c>
      <c r="W108" t="str">
        <f>IF(T108&lt;&gt;"",IF(T108&lt;0,1+W107,0),"")</f>
        <v/>
      </c>
      <c r="X108" s="40" t="str">
        <f t="shared" si="14"/>
        <v/>
      </c>
      <c r="Y108" s="41" t="str">
        <f t="shared" si="15"/>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49" priority="5" stopIfTrue="1" operator="equal">
      <formula>"買"</formula>
    </cfRule>
    <cfRule type="cellIs" dxfId="48" priority="6" stopIfTrue="1" operator="equal">
      <formula>"売"</formula>
    </cfRule>
  </conditionalFormatting>
  <conditionalFormatting sqref="G9:G11 G14:G45 G47:G108">
    <cfRule type="cellIs" dxfId="47" priority="7" stopIfTrue="1" operator="equal">
      <formula>"買"</formula>
    </cfRule>
    <cfRule type="cellIs" dxfId="46" priority="8" stopIfTrue="1" operator="equal">
      <formula>"売"</formula>
    </cfRule>
  </conditionalFormatting>
  <conditionalFormatting sqref="G12">
    <cfRule type="cellIs" dxfId="45" priority="3" stopIfTrue="1" operator="equal">
      <formula>"買"</formula>
    </cfRule>
    <cfRule type="cellIs" dxfId="44" priority="4" stopIfTrue="1" operator="equal">
      <formula>"売"</formula>
    </cfRule>
  </conditionalFormatting>
  <conditionalFormatting sqref="G13">
    <cfRule type="cellIs" dxfId="43" priority="1" stopIfTrue="1" operator="equal">
      <formula>"買"</formula>
    </cfRule>
    <cfRule type="cellIs" dxfId="42" priority="2" stopIfTrue="1" operator="equal">
      <formula>"売"</formula>
    </cfRule>
  </conditionalFormatting>
  <dataValidations disablePrompts="1"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90" zoomScaleNormal="90" workbookViewId="0">
      <pane ySplit="8" topLeftCell="A64" activePane="bottomLeft" state="frozen"/>
      <selection pane="bottomLeft" activeCell="E72" sqref="E72:O72"/>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47" t="s">
        <v>5</v>
      </c>
      <c r="C2" s="47"/>
      <c r="D2" s="52" t="s">
        <v>68</v>
      </c>
      <c r="E2" s="52"/>
      <c r="F2" s="47" t="s">
        <v>6</v>
      </c>
      <c r="G2" s="47"/>
      <c r="H2" s="50" t="s">
        <v>72</v>
      </c>
      <c r="I2" s="50"/>
      <c r="J2" s="47" t="s">
        <v>7</v>
      </c>
      <c r="K2" s="47"/>
      <c r="L2" s="51">
        <v>100000</v>
      </c>
      <c r="M2" s="52"/>
      <c r="N2" s="47" t="s">
        <v>8</v>
      </c>
      <c r="O2" s="47"/>
      <c r="P2" s="53">
        <f>SUM(L2,D4)</f>
        <v>157693.2033105515</v>
      </c>
      <c r="Q2" s="50"/>
      <c r="R2" s="1"/>
      <c r="S2" s="1"/>
      <c r="T2" s="1"/>
    </row>
    <row r="3" spans="2:25" ht="57" customHeight="1" x14ac:dyDescent="0.2">
      <c r="B3" s="47" t="s">
        <v>9</v>
      </c>
      <c r="C3" s="47"/>
      <c r="D3" s="54" t="s">
        <v>69</v>
      </c>
      <c r="E3" s="54"/>
      <c r="F3" s="54"/>
      <c r="G3" s="54"/>
      <c r="H3" s="54"/>
      <c r="I3" s="54"/>
      <c r="J3" s="47" t="s">
        <v>10</v>
      </c>
      <c r="K3" s="47"/>
      <c r="L3" s="54" t="s">
        <v>62</v>
      </c>
      <c r="M3" s="55"/>
      <c r="N3" s="55"/>
      <c r="O3" s="55"/>
      <c r="P3" s="55"/>
      <c r="Q3" s="55"/>
      <c r="R3" s="1"/>
      <c r="S3" s="1"/>
    </row>
    <row r="4" spans="2:25" x14ac:dyDescent="0.2">
      <c r="B4" s="47" t="s">
        <v>11</v>
      </c>
      <c r="C4" s="47"/>
      <c r="D4" s="48">
        <f>SUM($R$9:$S$993)</f>
        <v>57693.203310551507</v>
      </c>
      <c r="E4" s="48"/>
      <c r="F4" s="47" t="s">
        <v>12</v>
      </c>
      <c r="G4" s="47"/>
      <c r="H4" s="49">
        <f>SUM($T$9:$U$108)</f>
        <v>457.7999999999995</v>
      </c>
      <c r="I4" s="50"/>
      <c r="J4" s="56" t="s">
        <v>61</v>
      </c>
      <c r="K4" s="56"/>
      <c r="L4" s="53">
        <f>MAX($C$9:$D$990)-C9</f>
        <v>60673.885730581998</v>
      </c>
      <c r="M4" s="53"/>
      <c r="N4" s="56" t="s">
        <v>60</v>
      </c>
      <c r="O4" s="56"/>
      <c r="P4" s="57">
        <f>MAX(Y:Y)</f>
        <v>0.14750339318403416</v>
      </c>
      <c r="Q4" s="57"/>
      <c r="R4" s="1"/>
      <c r="S4" s="1"/>
      <c r="T4" s="1"/>
    </row>
    <row r="5" spans="2:25" x14ac:dyDescent="0.2">
      <c r="B5" s="38" t="s">
        <v>15</v>
      </c>
      <c r="C5" s="2">
        <f>COUNTIF($R$9:$R$990,"&gt;0")</f>
        <v>35</v>
      </c>
      <c r="D5" s="37" t="s">
        <v>16</v>
      </c>
      <c r="E5" s="15">
        <f>COUNTIF($R$9:$R$990,"&lt;0")</f>
        <v>29</v>
      </c>
      <c r="F5" s="37" t="s">
        <v>17</v>
      </c>
      <c r="G5" s="2">
        <f>COUNTIF($R$9:$R$990,"=0")</f>
        <v>0</v>
      </c>
      <c r="H5" s="37" t="s">
        <v>18</v>
      </c>
      <c r="I5" s="46">
        <f>C5/SUM(C5,E5,G5)</f>
        <v>0.546875</v>
      </c>
      <c r="J5" s="58" t="s">
        <v>19</v>
      </c>
      <c r="K5" s="47"/>
      <c r="L5" s="59">
        <f>MAX(V9:V993)</f>
        <v>5</v>
      </c>
      <c r="M5" s="60"/>
      <c r="N5" s="17" t="s">
        <v>20</v>
      </c>
      <c r="O5" s="9"/>
      <c r="P5" s="59">
        <f>MAX(W9:W993)</f>
        <v>5</v>
      </c>
      <c r="Q5" s="60"/>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68" t="s">
        <v>21</v>
      </c>
      <c r="C7" s="70" t="s">
        <v>22</v>
      </c>
      <c r="D7" s="71"/>
      <c r="E7" s="74" t="s">
        <v>23</v>
      </c>
      <c r="F7" s="75"/>
      <c r="G7" s="75"/>
      <c r="H7" s="75"/>
      <c r="I7" s="63"/>
      <c r="J7" s="76"/>
      <c r="K7" s="77"/>
      <c r="L7" s="65"/>
      <c r="M7" s="78" t="s">
        <v>25</v>
      </c>
      <c r="N7" s="79" t="s">
        <v>26</v>
      </c>
      <c r="O7" s="80"/>
      <c r="P7" s="80"/>
      <c r="Q7" s="67"/>
      <c r="R7" s="61" t="s">
        <v>27</v>
      </c>
      <c r="S7" s="61"/>
      <c r="T7" s="61"/>
      <c r="U7" s="61"/>
    </row>
    <row r="8" spans="2:25" x14ac:dyDescent="0.2">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59</v>
      </c>
    </row>
    <row r="9" spans="2:25" x14ac:dyDescent="0.2">
      <c r="B9" s="39">
        <v>1</v>
      </c>
      <c r="C9" s="81">
        <f>L2</f>
        <v>100000</v>
      </c>
      <c r="D9" s="81"/>
      <c r="E9" s="39">
        <v>2001</v>
      </c>
      <c r="F9" s="8">
        <v>42111</v>
      </c>
      <c r="G9" s="39" t="s">
        <v>4</v>
      </c>
      <c r="H9" s="82">
        <v>1</v>
      </c>
      <c r="I9" s="82"/>
      <c r="J9" s="39">
        <v>57</v>
      </c>
      <c r="K9" s="81">
        <f>IF(J9="","",C9*0.03)</f>
        <v>3000</v>
      </c>
      <c r="L9" s="81"/>
      <c r="M9" s="6">
        <f>IF(J9="","",(K9/J9)/LOOKUP(RIGHT($D$2,3),定数!$A$6:$A$13,定数!$B$6:$B$13))</f>
        <v>0.43859649122807015</v>
      </c>
      <c r="N9" s="39">
        <v>2001</v>
      </c>
      <c r="O9" s="8">
        <v>42111</v>
      </c>
      <c r="P9" s="82">
        <v>1.02</v>
      </c>
      <c r="Q9" s="82"/>
      <c r="R9" s="86">
        <f>IF(P9="","",T9*M9*LOOKUP(RIGHT($D$2,3),定数!$A$6:$A$13,定数!$B$6:$B$13))</f>
        <v>10526.315789473692</v>
      </c>
      <c r="S9" s="86"/>
      <c r="T9" s="87">
        <f>IF(P9="","",IF(G9="買",(P9-H9),(H9-P9))*IF(RIGHT($D$2,3)="JPY",100,10000))</f>
        <v>200.00000000000017</v>
      </c>
      <c r="U9" s="87"/>
      <c r="V9" s="1">
        <f>IF(T9&lt;&gt;"",IF(T9&gt;0,1+V8,0),"")</f>
        <v>1</v>
      </c>
      <c r="W9">
        <f>IF(T9&lt;&gt;"",IF(T9&lt;0,1+W8,0),"")</f>
        <v>0</v>
      </c>
    </row>
    <row r="10" spans="2:25" x14ac:dyDescent="0.2">
      <c r="B10" s="39">
        <v>2</v>
      </c>
      <c r="C10" s="81">
        <f t="shared" ref="C10:C73" si="0">IF(R9="","",C9+R9)</f>
        <v>110526.31578947369</v>
      </c>
      <c r="D10" s="81"/>
      <c r="E10" s="44">
        <v>2017</v>
      </c>
      <c r="F10" s="8">
        <v>43587</v>
      </c>
      <c r="G10" s="44" t="s">
        <v>4</v>
      </c>
      <c r="H10" s="82">
        <v>1.2924</v>
      </c>
      <c r="I10" s="82"/>
      <c r="J10" s="44">
        <v>10</v>
      </c>
      <c r="K10" s="83">
        <f t="shared" ref="K10:K72" si="1">IF(J10="","",C10*0.03)</f>
        <v>3315.7894736842109</v>
      </c>
      <c r="L10" s="84"/>
      <c r="M10" s="6">
        <f>IF(J10="","",(K10/J10)/LOOKUP(RIGHT($D$2,3),定数!$A$6:$A$13,定数!$B$6:$B$13))</f>
        <v>2.7631578947368425</v>
      </c>
      <c r="N10" s="44">
        <v>2017</v>
      </c>
      <c r="O10" s="8">
        <v>43587</v>
      </c>
      <c r="P10" s="85">
        <v>1.2934600000000001</v>
      </c>
      <c r="Q10" s="85"/>
      <c r="R10" s="86">
        <f>IF(P10="","",T10*M10*LOOKUP(RIGHT($D$2,3),定数!$A$6:$A$13,定数!$B$6:$B$13))</f>
        <v>3514.7368421054653</v>
      </c>
      <c r="S10" s="86"/>
      <c r="T10" s="87">
        <f>IF(P10="","",IF(G10="買",(P10-H10),(H10-P10))*IF(RIGHT($D$2,3)="JPY",100,10000))</f>
        <v>10.600000000000609</v>
      </c>
      <c r="U10" s="87"/>
      <c r="V10" s="22">
        <f t="shared" ref="V10:V22" si="2">IF(T10&lt;&gt;"",IF(T10&gt;0,1+V9,0),"")</f>
        <v>2</v>
      </c>
      <c r="W10">
        <f t="shared" ref="W10:W73" si="3">IF(T10&lt;&gt;"",IF(T10&lt;0,1+W9,0),"")</f>
        <v>0</v>
      </c>
      <c r="X10" s="40">
        <f>IF(C10&lt;&gt;"",MAX(C10,C9),"")</f>
        <v>110526.31578947369</v>
      </c>
    </row>
    <row r="11" spans="2:25" x14ac:dyDescent="0.2">
      <c r="B11" s="39">
        <v>3</v>
      </c>
      <c r="C11" s="81">
        <f t="shared" si="0"/>
        <v>114041.05263157916</v>
      </c>
      <c r="D11" s="81"/>
      <c r="E11" s="44">
        <v>2017</v>
      </c>
      <c r="F11" s="8">
        <v>43590</v>
      </c>
      <c r="G11" s="44" t="s">
        <v>4</v>
      </c>
      <c r="H11" s="82">
        <v>1.2952999999999999</v>
      </c>
      <c r="I11" s="82"/>
      <c r="J11" s="44">
        <v>23</v>
      </c>
      <c r="K11" s="83">
        <f t="shared" si="1"/>
        <v>3421.2315789473746</v>
      </c>
      <c r="L11" s="84"/>
      <c r="M11" s="6">
        <f>IF(J11="","",(K11/J11)/LOOKUP(RIGHT($D$2,3),定数!$A$6:$A$13,定数!$B$6:$B$13))</f>
        <v>1.2395766590389037</v>
      </c>
      <c r="N11" s="44">
        <v>2017</v>
      </c>
      <c r="O11" s="8">
        <v>43590</v>
      </c>
      <c r="P11" s="85">
        <v>1.2982899999999999</v>
      </c>
      <c r="Q11" s="85"/>
      <c r="R11" s="86">
        <f>IF(P11="","",T11*M11*LOOKUP(RIGHT($D$2,3),定数!$A$6:$A$13,定数!$B$6:$B$13))</f>
        <v>4447.6010526316577</v>
      </c>
      <c r="S11" s="86"/>
      <c r="T11" s="87">
        <f>IF(P11="","",IF(G11="買",(P11-H11),(H11-P11))*IF(RIGHT($D$2,3)="JPY",100,10000))</f>
        <v>29.900000000000482</v>
      </c>
      <c r="U11" s="87"/>
      <c r="V11" s="22">
        <f t="shared" si="2"/>
        <v>3</v>
      </c>
      <c r="W11">
        <f t="shared" si="3"/>
        <v>0</v>
      </c>
      <c r="X11" s="40">
        <f>IF(C11&lt;&gt;"",MAX(X10,C11),"")</f>
        <v>114041.05263157916</v>
      </c>
      <c r="Y11" s="41">
        <f>IF(X11&lt;&gt;"",1-(C11/X11),"")</f>
        <v>0</v>
      </c>
    </row>
    <row r="12" spans="2:25" x14ac:dyDescent="0.2">
      <c r="B12" s="39">
        <v>4</v>
      </c>
      <c r="C12" s="81">
        <f t="shared" si="0"/>
        <v>118488.65368421082</v>
      </c>
      <c r="D12" s="81"/>
      <c r="E12" s="39">
        <v>2017</v>
      </c>
      <c r="F12" s="8">
        <v>43596</v>
      </c>
      <c r="G12" s="39" t="s">
        <v>3</v>
      </c>
      <c r="H12" s="82">
        <v>1.2930999999999999</v>
      </c>
      <c r="I12" s="82"/>
      <c r="J12" s="39">
        <v>17</v>
      </c>
      <c r="K12" s="83">
        <f t="shared" si="1"/>
        <v>3554.6596105263243</v>
      </c>
      <c r="L12" s="84"/>
      <c r="M12" s="6">
        <f>IF(J12="","",(K12/J12)/LOOKUP(RIGHT($D$2,3),定数!$A$6:$A$13,定数!$B$6:$B$13))</f>
        <v>1.7424802012383942</v>
      </c>
      <c r="N12" s="39">
        <v>2017</v>
      </c>
      <c r="O12" s="8">
        <v>43596</v>
      </c>
      <c r="P12" s="85">
        <v>1.29084</v>
      </c>
      <c r="Q12" s="85"/>
      <c r="R12" s="86">
        <f>IF(P12="","",T12*M12*LOOKUP(RIGHT($D$2,3),定数!$A$6:$A$13,定数!$B$6:$B$13))</f>
        <v>4725.606305758376</v>
      </c>
      <c r="S12" s="86"/>
      <c r="T12" s="87">
        <f t="shared" ref="T12:T75" si="4">IF(P12="","",IF(G12="買",(P12-H12),(H12-P12))*IF(RIGHT($D$2,3)="JPY",100,10000))</f>
        <v>22.599999999999287</v>
      </c>
      <c r="U12" s="87"/>
      <c r="V12" s="22">
        <f t="shared" si="2"/>
        <v>4</v>
      </c>
      <c r="W12">
        <f t="shared" si="3"/>
        <v>0</v>
      </c>
      <c r="X12" s="40">
        <f t="shared" ref="X12:X75" si="5">IF(C12&lt;&gt;"",MAX(X11,C12),"")</f>
        <v>118488.65368421082</v>
      </c>
      <c r="Y12" s="41">
        <f t="shared" ref="Y12:Y75" si="6">IF(X12&lt;&gt;"",1-(C12/X12),"")</f>
        <v>0</v>
      </c>
    </row>
    <row r="13" spans="2:25" x14ac:dyDescent="0.2">
      <c r="B13" s="39">
        <v>5</v>
      </c>
      <c r="C13" s="81">
        <f t="shared" si="0"/>
        <v>123214.2599899692</v>
      </c>
      <c r="D13" s="81"/>
      <c r="E13" s="44">
        <v>2017</v>
      </c>
      <c r="F13" s="8">
        <v>43602</v>
      </c>
      <c r="G13" s="44" t="s">
        <v>4</v>
      </c>
      <c r="H13" s="82">
        <v>1.2919</v>
      </c>
      <c r="I13" s="82"/>
      <c r="J13" s="44">
        <v>13</v>
      </c>
      <c r="K13" s="83">
        <f t="shared" si="1"/>
        <v>3696.4277996990759</v>
      </c>
      <c r="L13" s="84"/>
      <c r="M13" s="6">
        <f>IF(J13="","",(K13/J13)/LOOKUP(RIGHT($D$2,3),定数!$A$6:$A$13,定数!$B$6:$B$13))</f>
        <v>2.3695049998070998</v>
      </c>
      <c r="N13" s="44">
        <v>2017</v>
      </c>
      <c r="O13" s="8">
        <v>43602</v>
      </c>
      <c r="P13" s="85">
        <v>1.29349</v>
      </c>
      <c r="Q13" s="85"/>
      <c r="R13" s="86">
        <f>IF(P13="","",T13*M13*LOOKUP(RIGHT($D$2,3),定数!$A$6:$A$13,定数!$B$6:$B$13))</f>
        <v>4521.0155396318905</v>
      </c>
      <c r="S13" s="86"/>
      <c r="T13" s="87">
        <f t="shared" si="4"/>
        <v>15.899999999999803</v>
      </c>
      <c r="U13" s="87"/>
      <c r="V13" s="22">
        <f t="shared" si="2"/>
        <v>5</v>
      </c>
      <c r="W13">
        <f t="shared" si="3"/>
        <v>0</v>
      </c>
      <c r="X13" s="40">
        <f t="shared" si="5"/>
        <v>123214.2599899692</v>
      </c>
      <c r="Y13" s="41">
        <f t="shared" si="6"/>
        <v>0</v>
      </c>
    </row>
    <row r="14" spans="2:25" x14ac:dyDescent="0.2">
      <c r="B14" s="39">
        <v>6</v>
      </c>
      <c r="C14" s="81">
        <f t="shared" si="0"/>
        <v>127735.27552960109</v>
      </c>
      <c r="D14" s="81"/>
      <c r="E14" s="39">
        <v>2017</v>
      </c>
      <c r="F14" s="8">
        <v>43608</v>
      </c>
      <c r="G14" s="39" t="s">
        <v>3</v>
      </c>
      <c r="H14" s="82">
        <v>1.2985</v>
      </c>
      <c r="I14" s="82"/>
      <c r="J14" s="39">
        <v>12</v>
      </c>
      <c r="K14" s="83">
        <f t="shared" si="1"/>
        <v>3832.0582658880326</v>
      </c>
      <c r="L14" s="84"/>
      <c r="M14" s="6">
        <f>IF(J14="","",(K14/J14)/LOOKUP(RIGHT($D$2,3),定数!$A$6:$A$13,定数!$B$6:$B$13))</f>
        <v>2.6611515735333557</v>
      </c>
      <c r="N14" s="39">
        <v>2017</v>
      </c>
      <c r="O14" s="8">
        <v>43608</v>
      </c>
      <c r="P14" s="85">
        <v>1.2997000000000001</v>
      </c>
      <c r="Q14" s="85"/>
      <c r="R14" s="86">
        <f>IF(P14="","",T14*M14*LOOKUP(RIGHT($D$2,3),定数!$A$6:$A$13,定数!$B$6:$B$13))</f>
        <v>-3832.0582658883195</v>
      </c>
      <c r="S14" s="86"/>
      <c r="T14" s="87">
        <f t="shared" si="4"/>
        <v>-12.000000000000899</v>
      </c>
      <c r="U14" s="87"/>
      <c r="V14" s="22">
        <f t="shared" si="2"/>
        <v>0</v>
      </c>
      <c r="W14">
        <f t="shared" si="3"/>
        <v>1</v>
      </c>
      <c r="X14" s="40">
        <f t="shared" si="5"/>
        <v>127735.27552960109</v>
      </c>
      <c r="Y14" s="41">
        <f t="shared" si="6"/>
        <v>0</v>
      </c>
    </row>
    <row r="15" spans="2:25" x14ac:dyDescent="0.2">
      <c r="B15" s="39">
        <v>7</v>
      </c>
      <c r="C15" s="81">
        <f t="shared" si="0"/>
        <v>123903.21726371277</v>
      </c>
      <c r="D15" s="81"/>
      <c r="E15" s="39">
        <v>2017</v>
      </c>
      <c r="F15" s="8">
        <v>43610</v>
      </c>
      <c r="G15" s="39" t="s">
        <v>3</v>
      </c>
      <c r="H15" s="82">
        <v>1.2941</v>
      </c>
      <c r="I15" s="82"/>
      <c r="J15" s="39">
        <v>25</v>
      </c>
      <c r="K15" s="83">
        <f t="shared" si="1"/>
        <v>3717.0965179113828</v>
      </c>
      <c r="L15" s="84"/>
      <c r="M15" s="6">
        <f>IF(J15="","",(K15/J15)/LOOKUP(RIGHT($D$2,3),定数!$A$6:$A$13,定数!$B$6:$B$13))</f>
        <v>1.2390321726371276</v>
      </c>
      <c r="N15" s="39">
        <v>2017</v>
      </c>
      <c r="O15" s="8">
        <v>43611</v>
      </c>
      <c r="P15" s="85">
        <v>1.29067</v>
      </c>
      <c r="Q15" s="85"/>
      <c r="R15" s="86">
        <f>IF(P15="","",T15*M15*LOOKUP(RIGHT($D$2,3),定数!$A$6:$A$13,定数!$B$6:$B$13))</f>
        <v>5099.8564225744831</v>
      </c>
      <c r="S15" s="86"/>
      <c r="T15" s="87">
        <f t="shared" si="4"/>
        <v>34.300000000000438</v>
      </c>
      <c r="U15" s="87"/>
      <c r="V15" s="22">
        <f t="shared" si="2"/>
        <v>1</v>
      </c>
      <c r="W15">
        <f t="shared" si="3"/>
        <v>0</v>
      </c>
      <c r="X15" s="40">
        <f t="shared" si="5"/>
        <v>127735.27552960109</v>
      </c>
      <c r="Y15" s="41">
        <f t="shared" si="6"/>
        <v>3.0000000000002247E-2</v>
      </c>
    </row>
    <row r="16" spans="2:25" x14ac:dyDescent="0.2">
      <c r="B16" s="39">
        <v>8</v>
      </c>
      <c r="C16" s="81">
        <f t="shared" si="0"/>
        <v>129003.07368628724</v>
      </c>
      <c r="D16" s="81"/>
      <c r="E16" s="39">
        <v>2017</v>
      </c>
      <c r="F16" s="8">
        <v>43611</v>
      </c>
      <c r="G16" s="39" t="s">
        <v>3</v>
      </c>
      <c r="H16" s="82">
        <v>1.2856000000000001</v>
      </c>
      <c r="I16" s="82"/>
      <c r="J16" s="39">
        <v>27</v>
      </c>
      <c r="K16" s="83">
        <f t="shared" si="1"/>
        <v>3870.092210588617</v>
      </c>
      <c r="L16" s="84"/>
      <c r="M16" s="6">
        <f>IF(J16="","",(K16/J16)/LOOKUP(RIGHT($D$2,3),定数!$A$6:$A$13,定数!$B$6:$B$13))</f>
        <v>1.1944729045026596</v>
      </c>
      <c r="N16" s="39">
        <v>2017</v>
      </c>
      <c r="O16" s="8">
        <v>43611</v>
      </c>
      <c r="P16" s="85">
        <v>1.28186</v>
      </c>
      <c r="Q16" s="85"/>
      <c r="R16" s="86">
        <f>IF(P16="","",T16*M16*LOOKUP(RIGHT($D$2,3),定数!$A$6:$A$13,定数!$B$6:$B$13))</f>
        <v>5360.7943954080456</v>
      </c>
      <c r="S16" s="86"/>
      <c r="T16" s="87">
        <f t="shared" si="4"/>
        <v>37.400000000000766</v>
      </c>
      <c r="U16" s="87"/>
      <c r="V16" s="22">
        <f t="shared" si="2"/>
        <v>2</v>
      </c>
      <c r="W16">
        <f t="shared" si="3"/>
        <v>0</v>
      </c>
      <c r="X16" s="40">
        <f t="shared" si="5"/>
        <v>129003.07368628724</v>
      </c>
      <c r="Y16" s="41">
        <f t="shared" si="6"/>
        <v>0</v>
      </c>
    </row>
    <row r="17" spans="2:25" x14ac:dyDescent="0.2">
      <c r="B17" s="39">
        <v>9</v>
      </c>
      <c r="C17" s="81">
        <f t="shared" si="0"/>
        <v>134363.86808169528</v>
      </c>
      <c r="D17" s="81"/>
      <c r="E17" s="39">
        <v>2017</v>
      </c>
      <c r="F17" s="8">
        <v>43614</v>
      </c>
      <c r="G17" s="39" t="s">
        <v>4</v>
      </c>
      <c r="H17" s="82">
        <v>1.2835000000000001</v>
      </c>
      <c r="I17" s="82"/>
      <c r="J17" s="39">
        <v>15</v>
      </c>
      <c r="K17" s="83">
        <f t="shared" si="1"/>
        <v>4030.9160424508582</v>
      </c>
      <c r="L17" s="84"/>
      <c r="M17" s="6">
        <f>IF(J17="","",(K17/J17)/LOOKUP(RIGHT($D$2,3),定数!$A$6:$A$13,定数!$B$6:$B$13))</f>
        <v>2.2393978013615881</v>
      </c>
      <c r="N17" s="39">
        <v>2017</v>
      </c>
      <c r="O17" s="8">
        <v>43615</v>
      </c>
      <c r="P17" s="85">
        <v>1.282</v>
      </c>
      <c r="Q17" s="85"/>
      <c r="R17" s="86">
        <f>IF(P17="","",T17*M17*LOOKUP(RIGHT($D$2,3),定数!$A$6:$A$13,定数!$B$6:$B$13))</f>
        <v>-4030.9160424510119</v>
      </c>
      <c r="S17" s="86"/>
      <c r="T17" s="87">
        <f t="shared" si="4"/>
        <v>-15.000000000000568</v>
      </c>
      <c r="U17" s="87"/>
      <c r="V17" s="22">
        <f t="shared" si="2"/>
        <v>0</v>
      </c>
      <c r="W17">
        <f t="shared" si="3"/>
        <v>1</v>
      </c>
      <c r="X17" s="40">
        <f t="shared" si="5"/>
        <v>134363.86808169528</v>
      </c>
      <c r="Y17" s="41">
        <f t="shared" si="6"/>
        <v>0</v>
      </c>
    </row>
    <row r="18" spans="2:25" x14ac:dyDescent="0.2">
      <c r="B18" s="39">
        <v>10</v>
      </c>
      <c r="C18" s="81">
        <f t="shared" si="0"/>
        <v>130332.95203924426</v>
      </c>
      <c r="D18" s="81"/>
      <c r="E18" s="39">
        <v>2017</v>
      </c>
      <c r="F18" s="8">
        <v>43615</v>
      </c>
      <c r="G18" s="39" t="s">
        <v>3</v>
      </c>
      <c r="H18" s="82">
        <v>1.2805</v>
      </c>
      <c r="I18" s="82"/>
      <c r="J18" s="39">
        <v>15</v>
      </c>
      <c r="K18" s="83">
        <f t="shared" si="1"/>
        <v>3909.9885611773279</v>
      </c>
      <c r="L18" s="84"/>
      <c r="M18" s="6">
        <f>IF(J18="","",(K18/J18)/LOOKUP(RIGHT($D$2,3),定数!$A$6:$A$13,定数!$B$6:$B$13))</f>
        <v>2.1722158673207379</v>
      </c>
      <c r="N18" s="39">
        <v>2017</v>
      </c>
      <c r="O18" s="8">
        <v>43615</v>
      </c>
      <c r="P18" s="85">
        <v>1.282</v>
      </c>
      <c r="Q18" s="85"/>
      <c r="R18" s="86">
        <f>IF(P18="","",T18*M18*LOOKUP(RIGHT($D$2,3),定数!$A$6:$A$13,定数!$B$6:$B$13))</f>
        <v>-3909.9885611774766</v>
      </c>
      <c r="S18" s="86"/>
      <c r="T18" s="87">
        <f t="shared" si="4"/>
        <v>-15.000000000000568</v>
      </c>
      <c r="U18" s="87"/>
      <c r="V18" s="22">
        <f t="shared" si="2"/>
        <v>0</v>
      </c>
      <c r="W18">
        <f t="shared" si="3"/>
        <v>2</v>
      </c>
      <c r="X18" s="40">
        <f t="shared" si="5"/>
        <v>134363.86808169528</v>
      </c>
      <c r="Y18" s="41">
        <f t="shared" si="6"/>
        <v>3.0000000000001248E-2</v>
      </c>
    </row>
    <row r="19" spans="2:25" x14ac:dyDescent="0.2">
      <c r="B19" s="39">
        <v>11</v>
      </c>
      <c r="C19" s="81">
        <f t="shared" si="0"/>
        <v>126422.96347806678</v>
      </c>
      <c r="D19" s="81"/>
      <c r="E19" s="39">
        <v>2017</v>
      </c>
      <c r="F19" s="8">
        <v>43616</v>
      </c>
      <c r="G19" s="39" t="s">
        <v>3</v>
      </c>
      <c r="H19" s="82">
        <v>1.2814000000000001</v>
      </c>
      <c r="I19" s="82"/>
      <c r="J19" s="39">
        <v>18</v>
      </c>
      <c r="K19" s="83">
        <f t="shared" si="1"/>
        <v>3792.6889043420033</v>
      </c>
      <c r="L19" s="84"/>
      <c r="M19" s="6">
        <f>IF(J19="","",(K19/J19)/LOOKUP(RIGHT($D$2,3),定数!$A$6:$A$13,定数!$B$6:$B$13))</f>
        <v>1.7558744927509273</v>
      </c>
      <c r="N19" s="39">
        <v>2017</v>
      </c>
      <c r="O19" s="8">
        <v>43616</v>
      </c>
      <c r="P19" s="85">
        <v>1.27884</v>
      </c>
      <c r="Q19" s="85"/>
      <c r="R19" s="86">
        <f>IF(P19="","",T19*M19*LOOKUP(RIGHT($D$2,3),定数!$A$6:$A$13,定数!$B$6:$B$13))</f>
        <v>5394.0464417310968</v>
      </c>
      <c r="S19" s="86"/>
      <c r="T19" s="87">
        <f t="shared" si="4"/>
        <v>25.600000000001177</v>
      </c>
      <c r="U19" s="87"/>
      <c r="V19" s="22">
        <f t="shared" si="2"/>
        <v>1</v>
      </c>
      <c r="W19">
        <f t="shared" si="3"/>
        <v>0</v>
      </c>
      <c r="X19" s="40">
        <f t="shared" si="5"/>
        <v>134363.86808169528</v>
      </c>
      <c r="Y19" s="41">
        <f t="shared" si="6"/>
        <v>5.9100000000002262E-2</v>
      </c>
    </row>
    <row r="20" spans="2:25" x14ac:dyDescent="0.2">
      <c r="B20" s="39">
        <v>12</v>
      </c>
      <c r="C20" s="81">
        <f t="shared" si="0"/>
        <v>131817.00991979789</v>
      </c>
      <c r="D20" s="81"/>
      <c r="E20" s="39">
        <v>2017</v>
      </c>
      <c r="F20" s="8">
        <v>43618</v>
      </c>
      <c r="G20" s="39" t="s">
        <v>3</v>
      </c>
      <c r="H20" s="82">
        <v>1.2874000000000001</v>
      </c>
      <c r="I20" s="82"/>
      <c r="J20" s="39">
        <v>8</v>
      </c>
      <c r="K20" s="83">
        <f t="shared" si="1"/>
        <v>3954.5102975939362</v>
      </c>
      <c r="L20" s="84"/>
      <c r="M20" s="6">
        <f>IF(J20="","",(K20/J20)/LOOKUP(RIGHT($D$2,3),定数!$A$6:$A$13,定数!$B$6:$B$13))</f>
        <v>4.1192815599936834</v>
      </c>
      <c r="N20" s="39">
        <v>2017</v>
      </c>
      <c r="O20" s="8">
        <v>43618</v>
      </c>
      <c r="P20" s="85">
        <v>1.2866599999999999</v>
      </c>
      <c r="Q20" s="85"/>
      <c r="R20" s="86">
        <f>IF(P20="","",T20*M20*LOOKUP(RIGHT($D$2,3),定数!$A$6:$A$13,定数!$B$6:$B$13))</f>
        <v>3657.9220252753048</v>
      </c>
      <c r="S20" s="86"/>
      <c r="T20" s="87">
        <f t="shared" si="4"/>
        <v>7.4000000000018495</v>
      </c>
      <c r="U20" s="87"/>
      <c r="V20" s="22">
        <f t="shared" si="2"/>
        <v>2</v>
      </c>
      <c r="W20">
        <f t="shared" si="3"/>
        <v>0</v>
      </c>
      <c r="X20" s="40">
        <f t="shared" si="5"/>
        <v>134363.86808169528</v>
      </c>
      <c r="Y20" s="41">
        <f t="shared" si="6"/>
        <v>1.8954933333333868E-2</v>
      </c>
    </row>
    <row r="21" spans="2:25" x14ac:dyDescent="0.2">
      <c r="B21" s="39">
        <v>13</v>
      </c>
      <c r="C21" s="81">
        <f t="shared" si="0"/>
        <v>135474.93194507319</v>
      </c>
      <c r="D21" s="81"/>
      <c r="E21" s="39">
        <v>2017</v>
      </c>
      <c r="F21" s="8">
        <v>43618</v>
      </c>
      <c r="G21" s="39" t="s">
        <v>3</v>
      </c>
      <c r="H21" s="82">
        <v>1.2855000000000001</v>
      </c>
      <c r="I21" s="82"/>
      <c r="J21" s="39">
        <v>22</v>
      </c>
      <c r="K21" s="83">
        <f t="shared" si="1"/>
        <v>4064.2479583521954</v>
      </c>
      <c r="L21" s="84"/>
      <c r="M21" s="6">
        <f>IF(J21="","",(K21/J21)/LOOKUP(RIGHT($D$2,3),定数!$A$6:$A$13,定数!$B$6:$B$13))</f>
        <v>1.5394878630121951</v>
      </c>
      <c r="N21" s="39">
        <v>2017</v>
      </c>
      <c r="O21" s="8">
        <v>43618</v>
      </c>
      <c r="P21" s="85">
        <v>1.2877000000000001</v>
      </c>
      <c r="Q21" s="85"/>
      <c r="R21" s="86">
        <f>IF(P21="","",T21*M21*LOOKUP(RIGHT($D$2,3),定数!$A$6:$A$13,定数!$B$6:$B$13))</f>
        <v>-4064.2479583521576</v>
      </c>
      <c r="S21" s="86"/>
      <c r="T21" s="87">
        <f t="shared" si="4"/>
        <v>-21.999999999999797</v>
      </c>
      <c r="U21" s="87"/>
      <c r="V21" s="22">
        <f t="shared" si="2"/>
        <v>0</v>
      </c>
      <c r="W21">
        <f t="shared" si="3"/>
        <v>1</v>
      </c>
      <c r="X21" s="40">
        <f t="shared" si="5"/>
        <v>135474.93194507319</v>
      </c>
      <c r="Y21" s="41">
        <f t="shared" si="6"/>
        <v>0</v>
      </c>
    </row>
    <row r="22" spans="2:25" x14ac:dyDescent="0.2">
      <c r="B22" s="39">
        <v>14</v>
      </c>
      <c r="C22" s="81">
        <f t="shared" si="0"/>
        <v>131410.68398672104</v>
      </c>
      <c r="D22" s="81"/>
      <c r="E22" s="39">
        <v>2017</v>
      </c>
      <c r="F22" s="8">
        <v>43622</v>
      </c>
      <c r="G22" s="39" t="s">
        <v>4</v>
      </c>
      <c r="H22" s="82">
        <v>1.2925</v>
      </c>
      <c r="I22" s="82"/>
      <c r="J22" s="39">
        <v>16</v>
      </c>
      <c r="K22" s="83">
        <f t="shared" si="1"/>
        <v>3942.3205196016311</v>
      </c>
      <c r="L22" s="84"/>
      <c r="M22" s="6">
        <f>IF(J22="","",(K22/J22)/LOOKUP(RIGHT($D$2,3),定数!$A$6:$A$13,定数!$B$6:$B$13))</f>
        <v>2.0532919372925162</v>
      </c>
      <c r="N22" s="39">
        <v>2017</v>
      </c>
      <c r="O22" s="8">
        <v>43622</v>
      </c>
      <c r="P22" s="85">
        <v>1.2945199999999999</v>
      </c>
      <c r="Q22" s="85"/>
      <c r="R22" s="86">
        <f>IF(P22="","",T22*M22*LOOKUP(RIGHT($D$2,3),定数!$A$6:$A$13,定数!$B$6:$B$13))</f>
        <v>4977.1796559968388</v>
      </c>
      <c r="S22" s="86"/>
      <c r="T22" s="87">
        <f t="shared" si="4"/>
        <v>20.199999999999108</v>
      </c>
      <c r="U22" s="87"/>
      <c r="V22" s="22">
        <f t="shared" si="2"/>
        <v>1</v>
      </c>
      <c r="W22">
        <f t="shared" si="3"/>
        <v>0</v>
      </c>
      <c r="X22" s="40">
        <f t="shared" si="5"/>
        <v>135474.93194507319</v>
      </c>
      <c r="Y22" s="41">
        <f t="shared" si="6"/>
        <v>2.9999999999999694E-2</v>
      </c>
    </row>
    <row r="23" spans="2:25" x14ac:dyDescent="0.2">
      <c r="B23" s="39">
        <v>15</v>
      </c>
      <c r="C23" s="81">
        <f t="shared" si="0"/>
        <v>136387.86364271789</v>
      </c>
      <c r="D23" s="81"/>
      <c r="E23" s="39">
        <v>2017</v>
      </c>
      <c r="F23" s="8">
        <v>43628</v>
      </c>
      <c r="G23" s="39" t="s">
        <v>4</v>
      </c>
      <c r="H23" s="82">
        <v>1.2746</v>
      </c>
      <c r="I23" s="82"/>
      <c r="J23" s="39">
        <v>19</v>
      </c>
      <c r="K23" s="83">
        <f t="shared" si="1"/>
        <v>4091.6359092815364</v>
      </c>
      <c r="L23" s="84"/>
      <c r="M23" s="6">
        <f>IF(J23="","",(K23/J23)/LOOKUP(RIGHT($D$2,3),定数!$A$6:$A$13,定数!$B$6:$B$13))</f>
        <v>1.7945771531936563</v>
      </c>
      <c r="N23" s="39">
        <v>2017</v>
      </c>
      <c r="O23" s="8">
        <v>43628</v>
      </c>
      <c r="P23" s="85">
        <v>1.2726999999999999</v>
      </c>
      <c r="Q23" s="85"/>
      <c r="R23" s="86">
        <f>IF(P23="","",T23*M23*LOOKUP(RIGHT($D$2,3),定数!$A$6:$A$13,定数!$B$6:$B$13))</f>
        <v>-4091.6359092815637</v>
      </c>
      <c r="S23" s="86"/>
      <c r="T23" s="87">
        <f t="shared" si="4"/>
        <v>-19.000000000000128</v>
      </c>
      <c r="U23" s="87"/>
      <c r="V23" t="str">
        <f t="shared" ref="V23:W74" si="7">IF(S23&lt;&gt;"",IF(S23&lt;0,1+V22,0),"")</f>
        <v/>
      </c>
      <c r="W23">
        <f t="shared" si="3"/>
        <v>1</v>
      </c>
      <c r="X23" s="40">
        <f t="shared" si="5"/>
        <v>136387.86364271789</v>
      </c>
      <c r="Y23" s="41">
        <f t="shared" si="6"/>
        <v>0</v>
      </c>
    </row>
    <row r="24" spans="2:25" x14ac:dyDescent="0.2">
      <c r="B24" s="39">
        <v>16</v>
      </c>
      <c r="C24" s="81">
        <f t="shared" si="0"/>
        <v>132296.22773343633</v>
      </c>
      <c r="D24" s="81"/>
      <c r="E24" s="39">
        <v>2017</v>
      </c>
      <c r="F24" s="8">
        <v>43630</v>
      </c>
      <c r="G24" s="39" t="s">
        <v>4</v>
      </c>
      <c r="H24" s="82">
        <v>1.2753000000000001</v>
      </c>
      <c r="I24" s="82"/>
      <c r="J24" s="39">
        <v>12</v>
      </c>
      <c r="K24" s="83">
        <f t="shared" si="1"/>
        <v>3968.8868320030897</v>
      </c>
      <c r="L24" s="84"/>
      <c r="M24" s="6">
        <f>IF(J24="","",(K24/J24)/LOOKUP(RIGHT($D$2,3),定数!$A$6:$A$13,定数!$B$6:$B$13))</f>
        <v>2.7561714111132569</v>
      </c>
      <c r="N24" s="39">
        <v>2017</v>
      </c>
      <c r="O24" s="8">
        <v>43630</v>
      </c>
      <c r="P24" s="85">
        <v>1.2741</v>
      </c>
      <c r="Q24" s="85"/>
      <c r="R24" s="86">
        <f>IF(P24="","",T24*M24*LOOKUP(RIGHT($D$2,3),定数!$A$6:$A$13,定数!$B$6:$B$13))</f>
        <v>-3968.8868320033871</v>
      </c>
      <c r="S24" s="86"/>
      <c r="T24" s="87">
        <f t="shared" si="4"/>
        <v>-12.000000000000899</v>
      </c>
      <c r="U24" s="87"/>
      <c r="V24" t="str">
        <f t="shared" si="7"/>
        <v/>
      </c>
      <c r="W24">
        <f t="shared" si="3"/>
        <v>2</v>
      </c>
      <c r="X24" s="40">
        <f t="shared" si="5"/>
        <v>136387.86364271789</v>
      </c>
      <c r="Y24" s="41">
        <f t="shared" si="6"/>
        <v>3.0000000000000138E-2</v>
      </c>
    </row>
    <row r="25" spans="2:25" x14ac:dyDescent="0.2">
      <c r="B25" s="39">
        <v>17</v>
      </c>
      <c r="C25" s="81">
        <f t="shared" si="0"/>
        <v>128327.34090143294</v>
      </c>
      <c r="D25" s="81"/>
      <c r="E25" s="39">
        <v>2017</v>
      </c>
      <c r="F25" s="8">
        <v>43632</v>
      </c>
      <c r="G25" s="39" t="s">
        <v>4</v>
      </c>
      <c r="H25" s="82">
        <v>1.2771999999999999</v>
      </c>
      <c r="I25" s="82"/>
      <c r="J25" s="39">
        <v>14</v>
      </c>
      <c r="K25" s="83">
        <f t="shared" si="1"/>
        <v>3849.8202270429879</v>
      </c>
      <c r="L25" s="84"/>
      <c r="M25" s="6">
        <f>IF(J25="","",(K25/J25)/LOOKUP(RIGHT($D$2,3),定数!$A$6:$A$13,定数!$B$6:$B$13))</f>
        <v>2.2915596589541591</v>
      </c>
      <c r="N25" s="39">
        <v>2017</v>
      </c>
      <c r="O25" s="8">
        <v>43632</v>
      </c>
      <c r="P25" s="85">
        <v>1.2758</v>
      </c>
      <c r="Q25" s="85"/>
      <c r="R25" s="86">
        <f>IF(P25="","",T25*M25*LOOKUP(RIGHT($D$2,3),定数!$A$6:$A$13,定数!$B$6:$B$13))</f>
        <v>-3849.8202270425636</v>
      </c>
      <c r="S25" s="86"/>
      <c r="T25" s="87">
        <f t="shared" si="4"/>
        <v>-13.999999999998458</v>
      </c>
      <c r="U25" s="87"/>
      <c r="V25" t="str">
        <f t="shared" si="7"/>
        <v/>
      </c>
      <c r="W25">
        <f t="shared" si="3"/>
        <v>3</v>
      </c>
      <c r="X25" s="40">
        <f t="shared" si="5"/>
        <v>136387.86364271789</v>
      </c>
      <c r="Y25" s="41">
        <f t="shared" si="6"/>
        <v>5.9100000000002373E-2</v>
      </c>
    </row>
    <row r="26" spans="2:25" x14ac:dyDescent="0.2">
      <c r="B26" s="39">
        <v>18</v>
      </c>
      <c r="C26" s="81">
        <f t="shared" si="0"/>
        <v>124477.52067439037</v>
      </c>
      <c r="D26" s="81"/>
      <c r="E26" s="39">
        <v>2017</v>
      </c>
      <c r="F26" s="8">
        <v>43632</v>
      </c>
      <c r="G26" s="39" t="s">
        <v>4</v>
      </c>
      <c r="H26" s="82">
        <v>1.2781</v>
      </c>
      <c r="I26" s="82"/>
      <c r="J26" s="39">
        <v>21</v>
      </c>
      <c r="K26" s="83">
        <f t="shared" si="1"/>
        <v>3734.3256202317111</v>
      </c>
      <c r="L26" s="84"/>
      <c r="M26" s="6">
        <f>IF(J26="","",(K26/J26)/LOOKUP(RIGHT($D$2,3),定数!$A$6:$A$13,定数!$B$6:$B$13))</f>
        <v>1.481875246123695</v>
      </c>
      <c r="N26" s="39">
        <v>2017</v>
      </c>
      <c r="O26" s="8">
        <v>43632</v>
      </c>
      <c r="P26" s="85">
        <v>1.276</v>
      </c>
      <c r="Q26" s="85"/>
      <c r="R26" s="86">
        <f>IF(P26="","",T26*M26*LOOKUP(RIGHT($D$2,3),定数!$A$6:$A$13,定数!$B$6:$B$13))</f>
        <v>-3734.3256202316952</v>
      </c>
      <c r="S26" s="86"/>
      <c r="T26" s="87">
        <f t="shared" ref="T26" si="8">IF(P26="","",IF(G26="買",(P26-H26),(H26-P26))*IF(RIGHT($D$2,3)="JPY",100,10000))</f>
        <v>-20.999999999999908</v>
      </c>
      <c r="U26" s="87"/>
      <c r="V26" t="str">
        <f t="shared" si="7"/>
        <v/>
      </c>
      <c r="W26">
        <f t="shared" si="3"/>
        <v>4</v>
      </c>
      <c r="X26" s="40">
        <f t="shared" si="5"/>
        <v>136387.86364271789</v>
      </c>
      <c r="Y26" s="41">
        <f t="shared" si="6"/>
        <v>8.7326999999999155E-2</v>
      </c>
    </row>
    <row r="27" spans="2:25" x14ac:dyDescent="0.2">
      <c r="B27" s="39">
        <v>19</v>
      </c>
      <c r="C27" s="81">
        <f t="shared" si="0"/>
        <v>120743.19505415867</v>
      </c>
      <c r="D27" s="81"/>
      <c r="E27" s="44">
        <v>2017</v>
      </c>
      <c r="F27" s="8">
        <v>43637</v>
      </c>
      <c r="G27" s="39" t="s">
        <v>3</v>
      </c>
      <c r="H27" s="82">
        <v>1.2621</v>
      </c>
      <c r="I27" s="82"/>
      <c r="J27" s="39">
        <v>13</v>
      </c>
      <c r="K27" s="83">
        <f t="shared" si="1"/>
        <v>3622.29585162476</v>
      </c>
      <c r="L27" s="84"/>
      <c r="M27" s="6">
        <f>IF(J27="","",(K27/J27)/LOOKUP(RIGHT($D$2,3),定数!$A$6:$A$13,定数!$B$6:$B$13))</f>
        <v>2.3219845202722817</v>
      </c>
      <c r="N27" s="39">
        <v>2017</v>
      </c>
      <c r="O27" s="8">
        <v>43637</v>
      </c>
      <c r="P27" s="85">
        <v>1.2634000000000001</v>
      </c>
      <c r="Q27" s="85"/>
      <c r="R27" s="86">
        <f>IF(P27="","",T27*M27*LOOKUP(RIGHT($D$2,3),定数!$A$6:$A$13,定数!$B$6:$B$13))</f>
        <v>-3622.2958516249796</v>
      </c>
      <c r="S27" s="86"/>
      <c r="T27" s="87">
        <f t="shared" si="4"/>
        <v>-13.000000000000789</v>
      </c>
      <c r="U27" s="87"/>
      <c r="V27" t="str">
        <f t="shared" si="7"/>
        <v/>
      </c>
      <c r="W27">
        <f t="shared" si="3"/>
        <v>5</v>
      </c>
      <c r="X27" s="40">
        <f t="shared" si="5"/>
        <v>136387.86364271789</v>
      </c>
      <c r="Y27" s="41">
        <f t="shared" si="6"/>
        <v>0.11470718999999918</v>
      </c>
    </row>
    <row r="28" spans="2:25" x14ac:dyDescent="0.2">
      <c r="B28" s="39">
        <v>20</v>
      </c>
      <c r="C28" s="81">
        <f t="shared" si="0"/>
        <v>117120.89920253369</v>
      </c>
      <c r="D28" s="81"/>
      <c r="E28" s="44">
        <v>2017</v>
      </c>
      <c r="F28" s="8">
        <v>43639</v>
      </c>
      <c r="G28" s="39" t="s">
        <v>4</v>
      </c>
      <c r="H28" s="82">
        <v>1.2726999999999999</v>
      </c>
      <c r="I28" s="82"/>
      <c r="J28" s="39">
        <v>23</v>
      </c>
      <c r="K28" s="83">
        <f t="shared" si="1"/>
        <v>3513.6269760760106</v>
      </c>
      <c r="L28" s="84"/>
      <c r="M28" s="6">
        <f>IF(J28="","",(K28/J28)/LOOKUP(RIGHT($D$2,3),定数!$A$6:$A$13,定数!$B$6:$B$13))</f>
        <v>1.273053252201453</v>
      </c>
      <c r="N28" s="39">
        <v>2017</v>
      </c>
      <c r="O28" s="8">
        <v>43639</v>
      </c>
      <c r="P28" s="85">
        <v>1.2758</v>
      </c>
      <c r="Q28" s="85"/>
      <c r="R28" s="86">
        <f>IF(P28="","",T28*M28*LOOKUP(RIGHT($D$2,3),定数!$A$6:$A$13,定数!$B$6:$B$13))</f>
        <v>4735.7580981895626</v>
      </c>
      <c r="S28" s="86"/>
      <c r="T28" s="87">
        <f t="shared" si="4"/>
        <v>31.000000000001027</v>
      </c>
      <c r="U28" s="87"/>
      <c r="V28" t="str">
        <f t="shared" si="7"/>
        <v/>
      </c>
      <c r="W28">
        <f t="shared" si="3"/>
        <v>0</v>
      </c>
      <c r="X28" s="40">
        <f t="shared" si="5"/>
        <v>136387.86364271789</v>
      </c>
      <c r="Y28" s="41">
        <f t="shared" si="6"/>
        <v>0.14126597430000076</v>
      </c>
    </row>
    <row r="29" spans="2:25" x14ac:dyDescent="0.2">
      <c r="B29" s="39">
        <v>21</v>
      </c>
      <c r="C29" s="81">
        <f t="shared" si="0"/>
        <v>121856.65730072325</v>
      </c>
      <c r="D29" s="81"/>
      <c r="E29" s="44">
        <v>2017</v>
      </c>
      <c r="F29" s="8">
        <v>43642</v>
      </c>
      <c r="G29" s="39" t="s">
        <v>3</v>
      </c>
      <c r="H29" s="82">
        <v>1.2730999999999999</v>
      </c>
      <c r="I29" s="82"/>
      <c r="J29" s="39">
        <v>22</v>
      </c>
      <c r="K29" s="83">
        <f t="shared" si="1"/>
        <v>3655.6997190216975</v>
      </c>
      <c r="L29" s="84"/>
      <c r="M29" s="6">
        <f>IF(J29="","",(K29/J29)/LOOKUP(RIGHT($D$2,3),定数!$A$6:$A$13,定数!$B$6:$B$13))</f>
        <v>1.3847347420536733</v>
      </c>
      <c r="N29" s="39">
        <v>2017</v>
      </c>
      <c r="O29" s="8">
        <v>43643</v>
      </c>
      <c r="P29" s="85">
        <v>1.2753000000000001</v>
      </c>
      <c r="Q29" s="85"/>
      <c r="R29" s="86">
        <f>IF(P29="","",T29*M29*LOOKUP(RIGHT($D$2,3),定数!$A$6:$A$13,定数!$B$6:$B$13))</f>
        <v>-3655.6997190220327</v>
      </c>
      <c r="S29" s="86"/>
      <c r="T29" s="87">
        <f t="shared" si="4"/>
        <v>-22.000000000002018</v>
      </c>
      <c r="U29" s="87"/>
      <c r="V29" t="str">
        <f t="shared" si="7"/>
        <v/>
      </c>
      <c r="W29">
        <f t="shared" si="3"/>
        <v>1</v>
      </c>
      <c r="X29" s="40">
        <f t="shared" si="5"/>
        <v>136387.86364271789</v>
      </c>
      <c r="Y29" s="41">
        <f t="shared" si="6"/>
        <v>0.10654325065213011</v>
      </c>
    </row>
    <row r="30" spans="2:25" x14ac:dyDescent="0.2">
      <c r="B30" s="39">
        <v>22</v>
      </c>
      <c r="C30" s="81">
        <f t="shared" si="0"/>
        <v>118200.95758170122</v>
      </c>
      <c r="D30" s="81"/>
      <c r="E30" s="44">
        <v>2017</v>
      </c>
      <c r="F30" s="8">
        <v>43645</v>
      </c>
      <c r="G30" s="39" t="s">
        <v>4</v>
      </c>
      <c r="H30" s="82">
        <v>1.2971999999999999</v>
      </c>
      <c r="I30" s="82"/>
      <c r="J30" s="39">
        <v>19</v>
      </c>
      <c r="K30" s="83">
        <f t="shared" si="1"/>
        <v>3546.0287274510365</v>
      </c>
      <c r="L30" s="84"/>
      <c r="M30" s="6">
        <f>IF(J30="","",(K30/J30)/LOOKUP(RIGHT($D$2,3),定数!$A$6:$A$13,定数!$B$6:$B$13))</f>
        <v>1.5552757576539633</v>
      </c>
      <c r="N30" s="39">
        <v>2017</v>
      </c>
      <c r="O30" s="8">
        <v>43645</v>
      </c>
      <c r="P30" s="85">
        <v>1.29958</v>
      </c>
      <c r="Q30" s="85"/>
      <c r="R30" s="86">
        <f>IF(P30="","",T30*M30*LOOKUP(RIGHT($D$2,3),定数!$A$6:$A$13,定数!$B$6:$B$13))</f>
        <v>4441.8675638598097</v>
      </c>
      <c r="S30" s="86"/>
      <c r="T30" s="87">
        <f t="shared" si="4"/>
        <v>23.800000000000487</v>
      </c>
      <c r="U30" s="87"/>
      <c r="V30" t="str">
        <f t="shared" si="7"/>
        <v/>
      </c>
      <c r="W30">
        <f t="shared" si="3"/>
        <v>0</v>
      </c>
      <c r="X30" s="40">
        <f t="shared" si="5"/>
        <v>136387.86364271789</v>
      </c>
      <c r="Y30" s="41">
        <f t="shared" si="6"/>
        <v>0.13334695313256861</v>
      </c>
    </row>
    <row r="31" spans="2:25" x14ac:dyDescent="0.2">
      <c r="B31" s="39">
        <v>23</v>
      </c>
      <c r="C31" s="81">
        <f t="shared" si="0"/>
        <v>122642.82514556103</v>
      </c>
      <c r="D31" s="81"/>
      <c r="E31" s="44">
        <v>2017</v>
      </c>
      <c r="F31" s="8">
        <v>43645</v>
      </c>
      <c r="G31" s="39" t="s">
        <v>4</v>
      </c>
      <c r="H31" s="82">
        <v>1.298</v>
      </c>
      <c r="I31" s="82"/>
      <c r="J31" s="39">
        <v>24</v>
      </c>
      <c r="K31" s="83">
        <f t="shared" si="1"/>
        <v>3679.2847543668308</v>
      </c>
      <c r="L31" s="84"/>
      <c r="M31" s="6">
        <f>IF(J31="","",(K31/J31)/LOOKUP(RIGHT($D$2,3),定数!$A$6:$A$13,定数!$B$6:$B$13))</f>
        <v>1.277529428599594</v>
      </c>
      <c r="N31" s="39">
        <v>2017</v>
      </c>
      <c r="O31" s="8">
        <v>43645</v>
      </c>
      <c r="P31" s="85">
        <v>1.3010999999999999</v>
      </c>
      <c r="Q31" s="85"/>
      <c r="R31" s="86">
        <f>IF(P31="","",T31*M31*LOOKUP(RIGHT($D$2,3),定数!$A$6:$A$13,定数!$B$6:$B$13))</f>
        <v>4752.4094743903061</v>
      </c>
      <c r="S31" s="86"/>
      <c r="T31" s="87">
        <f t="shared" si="4"/>
        <v>30.999999999998806</v>
      </c>
      <c r="U31" s="87"/>
      <c r="V31" t="str">
        <f t="shared" si="7"/>
        <v/>
      </c>
      <c r="W31">
        <f t="shared" si="3"/>
        <v>0</v>
      </c>
      <c r="X31" s="40">
        <f t="shared" si="5"/>
        <v>136387.86364271789</v>
      </c>
      <c r="Y31" s="41">
        <f t="shared" si="6"/>
        <v>0.10077904389765502</v>
      </c>
    </row>
    <row r="32" spans="2:25" x14ac:dyDescent="0.2">
      <c r="B32" s="39">
        <v>24</v>
      </c>
      <c r="C32" s="81">
        <f t="shared" si="0"/>
        <v>127395.23461995134</v>
      </c>
      <c r="D32" s="81"/>
      <c r="E32" s="44">
        <v>2017</v>
      </c>
      <c r="F32" s="8">
        <v>43650</v>
      </c>
      <c r="G32" s="39" t="s">
        <v>3</v>
      </c>
      <c r="H32" s="82">
        <v>1.2925</v>
      </c>
      <c r="I32" s="82"/>
      <c r="J32" s="39">
        <v>19</v>
      </c>
      <c r="K32" s="83">
        <f t="shared" si="1"/>
        <v>3821.8570385985399</v>
      </c>
      <c r="L32" s="84"/>
      <c r="M32" s="6">
        <f>IF(J32="","",(K32/J32)/LOOKUP(RIGHT($D$2,3),定数!$A$6:$A$13,定数!$B$6:$B$13))</f>
        <v>1.6762530871046228</v>
      </c>
      <c r="N32" s="39">
        <v>2017</v>
      </c>
      <c r="O32" s="8">
        <v>43651</v>
      </c>
      <c r="P32" s="85">
        <v>1.2944</v>
      </c>
      <c r="Q32" s="85"/>
      <c r="R32" s="86">
        <f>IF(P32="","",T32*M32*LOOKUP(RIGHT($D$2,3),定数!$A$6:$A$13,定数!$B$6:$B$13))</f>
        <v>-3821.8570385985659</v>
      </c>
      <c r="S32" s="86"/>
      <c r="T32" s="87">
        <f t="shared" si="4"/>
        <v>-19.000000000000128</v>
      </c>
      <c r="U32" s="87"/>
      <c r="V32" t="str">
        <f t="shared" si="7"/>
        <v/>
      </c>
      <c r="W32">
        <f t="shared" si="3"/>
        <v>1</v>
      </c>
      <c r="X32" s="40">
        <f t="shared" si="5"/>
        <v>136387.86364271789</v>
      </c>
      <c r="Y32" s="41">
        <f t="shared" si="6"/>
        <v>6.5934231848690517E-2</v>
      </c>
    </row>
    <row r="33" spans="2:25" x14ac:dyDescent="0.2">
      <c r="B33" s="39">
        <v>25</v>
      </c>
      <c r="C33" s="81">
        <f t="shared" si="0"/>
        <v>123573.37758135278</v>
      </c>
      <c r="D33" s="81"/>
      <c r="E33" s="44">
        <v>2017</v>
      </c>
      <c r="F33" s="8">
        <v>43650</v>
      </c>
      <c r="G33" s="39" t="s">
        <v>3</v>
      </c>
      <c r="H33" s="82">
        <v>1.2916000000000001</v>
      </c>
      <c r="I33" s="82"/>
      <c r="J33" s="39">
        <v>9</v>
      </c>
      <c r="K33" s="83">
        <f t="shared" si="1"/>
        <v>3707.2013274405831</v>
      </c>
      <c r="L33" s="84"/>
      <c r="M33" s="6">
        <f>IF(J33="","",(K33/J33)/LOOKUP(RIGHT($D$2,3),定数!$A$6:$A$13,定数!$B$6:$B$13))</f>
        <v>3.4325938217042435</v>
      </c>
      <c r="N33" s="39">
        <v>2017</v>
      </c>
      <c r="O33" s="8">
        <v>43650</v>
      </c>
      <c r="P33" s="85">
        <v>1.2925</v>
      </c>
      <c r="Q33" s="85"/>
      <c r="R33" s="86">
        <f>IF(P33="","",T33*M33*LOOKUP(RIGHT($D$2,3),定数!$A$6:$A$13,定数!$B$6:$B$13))</f>
        <v>-3707.2013274401747</v>
      </c>
      <c r="S33" s="86"/>
      <c r="T33" s="87">
        <f t="shared" si="4"/>
        <v>-8.9999999999990088</v>
      </c>
      <c r="U33" s="87"/>
      <c r="V33" t="str">
        <f t="shared" si="7"/>
        <v/>
      </c>
      <c r="W33">
        <f t="shared" si="3"/>
        <v>2</v>
      </c>
      <c r="X33" s="40">
        <f t="shared" si="5"/>
        <v>136387.86364271789</v>
      </c>
      <c r="Y33" s="41">
        <f t="shared" si="6"/>
        <v>9.3956204893229978E-2</v>
      </c>
    </row>
    <row r="34" spans="2:25" x14ac:dyDescent="0.2">
      <c r="B34" s="39">
        <v>26</v>
      </c>
      <c r="C34" s="81">
        <f t="shared" si="0"/>
        <v>119866.17625391261</v>
      </c>
      <c r="D34" s="81"/>
      <c r="E34" s="44">
        <v>2017</v>
      </c>
      <c r="F34" s="8">
        <v>43652</v>
      </c>
      <c r="G34" s="39" t="s">
        <v>4</v>
      </c>
      <c r="H34" s="82">
        <v>1.2931999999999999</v>
      </c>
      <c r="I34" s="82"/>
      <c r="J34" s="39">
        <v>10</v>
      </c>
      <c r="K34" s="83">
        <f t="shared" si="1"/>
        <v>3595.9852876173782</v>
      </c>
      <c r="L34" s="84"/>
      <c r="M34" s="6">
        <f>IF(J34="","",(K34/J34)/LOOKUP(RIGHT($D$2,3),定数!$A$6:$A$13,定数!$B$6:$B$13))</f>
        <v>2.9966544063478153</v>
      </c>
      <c r="N34" s="39">
        <v>2017</v>
      </c>
      <c r="O34" s="8">
        <v>43652</v>
      </c>
      <c r="P34" s="85">
        <v>1.2922</v>
      </c>
      <c r="Q34" s="85"/>
      <c r="R34" s="86">
        <f>IF(P34="","",T34*M34*LOOKUP(RIGHT($D$2,3),定数!$A$6:$A$13,定数!$B$6:$B$13))</f>
        <v>-3595.9852876169825</v>
      </c>
      <c r="S34" s="86"/>
      <c r="T34" s="87">
        <f t="shared" si="4"/>
        <v>-9.9999999999988987</v>
      </c>
      <c r="U34" s="87"/>
      <c r="V34" t="str">
        <f t="shared" si="7"/>
        <v/>
      </c>
      <c r="W34">
        <f t="shared" si="3"/>
        <v>3</v>
      </c>
      <c r="X34" s="40">
        <f t="shared" si="5"/>
        <v>136387.86364271789</v>
      </c>
      <c r="Y34" s="41">
        <f t="shared" si="6"/>
        <v>0.12113751874642997</v>
      </c>
    </row>
    <row r="35" spans="2:25" x14ac:dyDescent="0.2">
      <c r="B35" s="39">
        <v>27</v>
      </c>
      <c r="C35" s="81">
        <f t="shared" si="0"/>
        <v>116270.19096629563</v>
      </c>
      <c r="D35" s="81"/>
      <c r="E35" s="44">
        <v>2017</v>
      </c>
      <c r="F35" s="8">
        <v>43653</v>
      </c>
      <c r="G35" s="39" t="s">
        <v>3</v>
      </c>
      <c r="H35" s="82">
        <v>1.2947</v>
      </c>
      <c r="I35" s="82"/>
      <c r="J35" s="39">
        <v>19</v>
      </c>
      <c r="K35" s="83">
        <f t="shared" si="1"/>
        <v>3488.105728988869</v>
      </c>
      <c r="L35" s="84"/>
      <c r="M35" s="6">
        <f>IF(J35="","",(K35/J35)/LOOKUP(RIGHT($D$2,3),定数!$A$6:$A$13,定数!$B$6:$B$13))</f>
        <v>1.5298709337670477</v>
      </c>
      <c r="N35" s="39">
        <v>2017</v>
      </c>
      <c r="O35" s="8">
        <v>43653</v>
      </c>
      <c r="P35" s="85">
        <v>1.2922899999999999</v>
      </c>
      <c r="Q35" s="85"/>
      <c r="R35" s="86">
        <f>IF(P35="","",T35*M35*LOOKUP(RIGHT($D$2,3),定数!$A$6:$A$13,定数!$B$6:$B$13))</f>
        <v>4424.3867404543444</v>
      </c>
      <c r="S35" s="86"/>
      <c r="T35" s="87">
        <f t="shared" si="4"/>
        <v>24.100000000000232</v>
      </c>
      <c r="U35" s="87"/>
      <c r="V35" t="str">
        <f t="shared" si="7"/>
        <v/>
      </c>
      <c r="W35">
        <f t="shared" si="3"/>
        <v>0</v>
      </c>
      <c r="X35" s="40">
        <f t="shared" si="5"/>
        <v>136387.86364271789</v>
      </c>
      <c r="Y35" s="41">
        <f t="shared" si="6"/>
        <v>0.14750339318403416</v>
      </c>
    </row>
    <row r="36" spans="2:25" x14ac:dyDescent="0.2">
      <c r="B36" s="39">
        <v>28</v>
      </c>
      <c r="C36" s="81">
        <f t="shared" si="0"/>
        <v>120694.57770674997</v>
      </c>
      <c r="D36" s="81"/>
      <c r="E36" s="44">
        <v>2017</v>
      </c>
      <c r="F36" s="8">
        <v>43656</v>
      </c>
      <c r="G36" s="39" t="s">
        <v>4</v>
      </c>
      <c r="H36" s="82">
        <v>1.2896000000000001</v>
      </c>
      <c r="I36" s="82"/>
      <c r="J36" s="39">
        <v>8</v>
      </c>
      <c r="K36" s="83">
        <f t="shared" si="1"/>
        <v>3620.8373312024992</v>
      </c>
      <c r="L36" s="84"/>
      <c r="M36" s="6">
        <f>IF(J36="","",(K36/J36)/LOOKUP(RIGHT($D$2,3),定数!$A$6:$A$13,定数!$B$6:$B$13))</f>
        <v>3.7717055533359365</v>
      </c>
      <c r="N36" s="39">
        <v>2017</v>
      </c>
      <c r="O36" s="8">
        <v>43656</v>
      </c>
      <c r="P36" s="85">
        <v>1.2903199999999999</v>
      </c>
      <c r="Q36" s="85"/>
      <c r="R36" s="86">
        <f>IF(P36="","",T36*M36*LOOKUP(RIGHT($D$2,3),定数!$A$6:$A$13,定数!$B$6:$B$13))</f>
        <v>3258.7535980814882</v>
      </c>
      <c r="S36" s="86"/>
      <c r="T36" s="87">
        <f t="shared" si="4"/>
        <v>7.1999999999983189</v>
      </c>
      <c r="U36" s="87"/>
      <c r="V36" t="str">
        <f t="shared" si="7"/>
        <v/>
      </c>
      <c r="W36">
        <f t="shared" si="3"/>
        <v>0</v>
      </c>
      <c r="X36" s="40">
        <f t="shared" si="5"/>
        <v>136387.86364271789</v>
      </c>
      <c r="Y36" s="41">
        <f t="shared" si="6"/>
        <v>0.11506365388256323</v>
      </c>
    </row>
    <row r="37" spans="2:25" x14ac:dyDescent="0.2">
      <c r="B37" s="39">
        <v>29</v>
      </c>
      <c r="C37" s="81">
        <f t="shared" si="0"/>
        <v>123953.33130483146</v>
      </c>
      <c r="D37" s="81"/>
      <c r="E37" s="44">
        <v>2017</v>
      </c>
      <c r="F37" s="8">
        <v>43665</v>
      </c>
      <c r="G37" s="39" t="s">
        <v>3</v>
      </c>
      <c r="H37" s="82">
        <v>1.3021</v>
      </c>
      <c r="I37" s="82"/>
      <c r="J37" s="39">
        <v>21</v>
      </c>
      <c r="K37" s="83">
        <f t="shared" si="1"/>
        <v>3718.5999391449436</v>
      </c>
      <c r="L37" s="84"/>
      <c r="M37" s="6">
        <f>IF(J37="","",(K37/J37)/LOOKUP(RIGHT($D$2,3),定数!$A$6:$A$13,定数!$B$6:$B$13))</f>
        <v>1.4756348964860888</v>
      </c>
      <c r="N37" s="39">
        <v>2017</v>
      </c>
      <c r="O37" s="8">
        <v>43665</v>
      </c>
      <c r="P37" s="85">
        <v>1.3042</v>
      </c>
      <c r="Q37" s="85"/>
      <c r="R37" s="86">
        <f>IF(P37="","",T37*M37*LOOKUP(RIGHT($D$2,3),定数!$A$6:$A$13,定数!$B$6:$B$13))</f>
        <v>-3718.5999391449272</v>
      </c>
      <c r="S37" s="86"/>
      <c r="T37" s="87">
        <f t="shared" si="4"/>
        <v>-20.999999999999908</v>
      </c>
      <c r="U37" s="87"/>
      <c r="V37" t="str">
        <f t="shared" si="7"/>
        <v/>
      </c>
      <c r="W37">
        <f t="shared" si="3"/>
        <v>1</v>
      </c>
      <c r="X37" s="40">
        <f t="shared" si="5"/>
        <v>136387.86364271789</v>
      </c>
      <c r="Y37" s="41">
        <f t="shared" si="6"/>
        <v>9.1170372537398015E-2</v>
      </c>
    </row>
    <row r="38" spans="2:25" x14ac:dyDescent="0.2">
      <c r="B38" s="39">
        <v>30</v>
      </c>
      <c r="C38" s="81">
        <f t="shared" si="0"/>
        <v>120234.73136568653</v>
      </c>
      <c r="D38" s="81"/>
      <c r="E38" s="44">
        <v>2017</v>
      </c>
      <c r="F38" s="8">
        <v>43673</v>
      </c>
      <c r="G38" s="39" t="s">
        <v>4</v>
      </c>
      <c r="H38" s="82">
        <v>1.3147</v>
      </c>
      <c r="I38" s="82"/>
      <c r="J38" s="39">
        <v>18</v>
      </c>
      <c r="K38" s="83">
        <f t="shared" si="1"/>
        <v>3607.041940970596</v>
      </c>
      <c r="L38" s="84"/>
      <c r="M38" s="6">
        <f>IF(J38="","",(K38/J38)/LOOKUP(RIGHT($D$2,3),定数!$A$6:$A$13,定数!$B$6:$B$13))</f>
        <v>1.6699268245234242</v>
      </c>
      <c r="N38" s="39">
        <v>2017</v>
      </c>
      <c r="O38" s="8">
        <v>43673</v>
      </c>
      <c r="P38" s="85">
        <v>1.3129</v>
      </c>
      <c r="Q38" s="85"/>
      <c r="R38" s="86">
        <f>IF(P38="","",T38*M38*LOOKUP(RIGHT($D$2,3),定数!$A$6:$A$13,定数!$B$6:$B$13))</f>
        <v>-3607.0419409706442</v>
      </c>
      <c r="S38" s="86"/>
      <c r="T38" s="87">
        <f t="shared" si="4"/>
        <v>-18.000000000000238</v>
      </c>
      <c r="U38" s="87"/>
      <c r="V38" t="str">
        <f t="shared" si="7"/>
        <v/>
      </c>
      <c r="W38">
        <f t="shared" si="3"/>
        <v>2</v>
      </c>
      <c r="X38" s="40">
        <f t="shared" si="5"/>
        <v>136387.86364271789</v>
      </c>
      <c r="Y38" s="41">
        <f t="shared" si="6"/>
        <v>0.11843526136127591</v>
      </c>
    </row>
    <row r="39" spans="2:25" x14ac:dyDescent="0.2">
      <c r="B39" s="39">
        <v>31</v>
      </c>
      <c r="C39" s="81">
        <f t="shared" si="0"/>
        <v>116627.68942471589</v>
      </c>
      <c r="D39" s="81"/>
      <c r="E39" s="44">
        <v>2017</v>
      </c>
      <c r="F39" s="8">
        <v>43674</v>
      </c>
      <c r="G39" s="39" t="s">
        <v>4</v>
      </c>
      <c r="H39" s="82">
        <v>1.3087</v>
      </c>
      <c r="I39" s="82"/>
      <c r="J39" s="39">
        <v>14</v>
      </c>
      <c r="K39" s="83">
        <f t="shared" si="1"/>
        <v>3498.8306827414767</v>
      </c>
      <c r="L39" s="84"/>
      <c r="M39" s="6">
        <f>IF(J39="","",(K39/J39)/LOOKUP(RIGHT($D$2,3),定数!$A$6:$A$13,定数!$B$6:$B$13))</f>
        <v>2.0826373111556409</v>
      </c>
      <c r="N39" s="39">
        <v>2017</v>
      </c>
      <c r="O39" s="8">
        <v>43674</v>
      </c>
      <c r="P39" s="85">
        <v>1.31057</v>
      </c>
      <c r="Q39" s="85"/>
      <c r="R39" s="86">
        <f>IF(P39="","",T39*M39*LOOKUP(RIGHT($D$2,3),定数!$A$6:$A$13,定数!$B$6:$B$13))</f>
        <v>4673.4381262333545</v>
      </c>
      <c r="S39" s="86"/>
      <c r="T39" s="87">
        <f t="shared" si="4"/>
        <v>18.700000000000383</v>
      </c>
      <c r="U39" s="87"/>
      <c r="V39" t="str">
        <f t="shared" si="7"/>
        <v/>
      </c>
      <c r="W39">
        <f t="shared" si="3"/>
        <v>0</v>
      </c>
      <c r="X39" s="40">
        <f t="shared" si="5"/>
        <v>136387.86364271789</v>
      </c>
      <c r="Y39" s="41">
        <f t="shared" si="6"/>
        <v>0.14488220352043801</v>
      </c>
    </row>
    <row r="40" spans="2:25" x14ac:dyDescent="0.2">
      <c r="B40" s="39">
        <v>32</v>
      </c>
      <c r="C40" s="81">
        <f t="shared" si="0"/>
        <v>121301.12755094924</v>
      </c>
      <c r="D40" s="81"/>
      <c r="E40" s="39">
        <v>2017</v>
      </c>
      <c r="F40" s="8">
        <v>43678</v>
      </c>
      <c r="G40" s="39" t="s">
        <v>4</v>
      </c>
      <c r="H40" s="82">
        <v>1.3205</v>
      </c>
      <c r="I40" s="82"/>
      <c r="J40" s="39">
        <v>15</v>
      </c>
      <c r="K40" s="83">
        <f t="shared" si="1"/>
        <v>3639.0338265284772</v>
      </c>
      <c r="L40" s="84"/>
      <c r="M40" s="6">
        <f>IF(J40="","",(K40/J40)/LOOKUP(RIGHT($D$2,3),定数!$A$6:$A$13,定数!$B$6:$B$13))</f>
        <v>2.0216854591824873</v>
      </c>
      <c r="N40" s="39">
        <v>2017</v>
      </c>
      <c r="O40" s="8">
        <v>43678</v>
      </c>
      <c r="P40" s="85">
        <v>1.3223499999999999</v>
      </c>
      <c r="Q40" s="85"/>
      <c r="R40" s="86">
        <f>IF(P40="","",T40*M40*LOOKUP(RIGHT($D$2,3),定数!$A$6:$A$13,定数!$B$6:$B$13))</f>
        <v>4488.1417193848965</v>
      </c>
      <c r="S40" s="86"/>
      <c r="T40" s="87">
        <f t="shared" si="4"/>
        <v>18.499999999999073</v>
      </c>
      <c r="U40" s="87"/>
      <c r="V40" t="str">
        <f t="shared" si="7"/>
        <v/>
      </c>
      <c r="W40">
        <f t="shared" si="3"/>
        <v>0</v>
      </c>
      <c r="X40" s="40">
        <f t="shared" si="5"/>
        <v>136387.86364271789</v>
      </c>
      <c r="Y40" s="41">
        <f t="shared" si="6"/>
        <v>0.11061641181864912</v>
      </c>
    </row>
    <row r="41" spans="2:25" x14ac:dyDescent="0.2">
      <c r="B41" s="39">
        <v>33</v>
      </c>
      <c r="C41" s="81">
        <f t="shared" si="0"/>
        <v>125789.26927033413</v>
      </c>
      <c r="D41" s="81"/>
      <c r="E41" s="39">
        <v>2017</v>
      </c>
      <c r="F41" s="8">
        <v>43698</v>
      </c>
      <c r="G41" s="39" t="s">
        <v>4</v>
      </c>
      <c r="H41" s="82">
        <v>1.2882</v>
      </c>
      <c r="I41" s="82"/>
      <c r="J41" s="39">
        <v>14</v>
      </c>
      <c r="K41" s="83">
        <f t="shared" si="1"/>
        <v>3773.6780781100238</v>
      </c>
      <c r="L41" s="84"/>
      <c r="M41" s="6">
        <f>IF(J41="","",(K41/J41)/LOOKUP(RIGHT($D$2,3),定数!$A$6:$A$13,定数!$B$6:$B$13))</f>
        <v>2.2462369512559666</v>
      </c>
      <c r="N41" s="39">
        <v>2017</v>
      </c>
      <c r="O41" s="8">
        <v>43698</v>
      </c>
      <c r="P41" s="85">
        <v>1.2899700000000001</v>
      </c>
      <c r="Q41" s="85"/>
      <c r="R41" s="86">
        <f>IF(P41="","",T41*M41*LOOKUP(RIGHT($D$2,3),定数!$A$6:$A$13,定数!$B$6:$B$13))</f>
        <v>4771.0072844678061</v>
      </c>
      <c r="S41" s="86"/>
      <c r="T41" s="87">
        <f t="shared" si="4"/>
        <v>17.700000000000493</v>
      </c>
      <c r="U41" s="87"/>
      <c r="V41" t="str">
        <f t="shared" si="7"/>
        <v/>
      </c>
      <c r="W41">
        <f t="shared" si="3"/>
        <v>0</v>
      </c>
      <c r="X41" s="40">
        <f t="shared" si="5"/>
        <v>136387.86364271789</v>
      </c>
      <c r="Y41" s="41">
        <f t="shared" si="6"/>
        <v>7.7709219055940859E-2</v>
      </c>
    </row>
    <row r="42" spans="2:25" x14ac:dyDescent="0.2">
      <c r="B42" s="39">
        <v>34</v>
      </c>
      <c r="C42" s="81">
        <f t="shared" si="0"/>
        <v>130560.27655480194</v>
      </c>
      <c r="D42" s="81"/>
      <c r="E42" s="39">
        <v>2017</v>
      </c>
      <c r="F42" s="8">
        <v>43699</v>
      </c>
      <c r="G42" s="39" t="s">
        <v>3</v>
      </c>
      <c r="H42" s="82">
        <v>1.2829999999999999</v>
      </c>
      <c r="I42" s="82"/>
      <c r="J42" s="39">
        <v>16</v>
      </c>
      <c r="K42" s="83">
        <f t="shared" si="1"/>
        <v>3916.8082966440579</v>
      </c>
      <c r="L42" s="84"/>
      <c r="M42" s="6">
        <f>IF(J42="","",(K42/J42)/LOOKUP(RIGHT($D$2,3),定数!$A$6:$A$13,定数!$B$6:$B$13))</f>
        <v>2.0400043211687802</v>
      </c>
      <c r="N42" s="39">
        <v>2017</v>
      </c>
      <c r="O42" s="8">
        <v>43699</v>
      </c>
      <c r="P42" s="85">
        <v>1.28101</v>
      </c>
      <c r="Q42" s="85"/>
      <c r="R42" s="86">
        <f>IF(P42="","",T42*M42*LOOKUP(RIGHT($D$2,3),定数!$A$6:$A$13,定数!$B$6:$B$13))</f>
        <v>4871.5303189508913</v>
      </c>
      <c r="S42" s="86"/>
      <c r="T42" s="87">
        <f t="shared" si="4"/>
        <v>19.899999999999363</v>
      </c>
      <c r="U42" s="87"/>
      <c r="V42" t="str">
        <f t="shared" si="7"/>
        <v/>
      </c>
      <c r="W42">
        <f t="shared" si="3"/>
        <v>0</v>
      </c>
      <c r="X42" s="40">
        <f t="shared" si="5"/>
        <v>136387.86364271789</v>
      </c>
      <c r="Y42" s="41">
        <f t="shared" si="6"/>
        <v>4.2728047292990179E-2</v>
      </c>
    </row>
    <row r="43" spans="2:25" x14ac:dyDescent="0.2">
      <c r="B43" s="39">
        <v>35</v>
      </c>
      <c r="C43" s="81">
        <f t="shared" si="0"/>
        <v>135431.80687375282</v>
      </c>
      <c r="D43" s="81"/>
      <c r="E43" s="39">
        <v>2017</v>
      </c>
      <c r="F43" s="8">
        <v>43699</v>
      </c>
      <c r="G43" s="39" t="s">
        <v>3</v>
      </c>
      <c r="H43" s="82">
        <v>1.2819</v>
      </c>
      <c r="I43" s="82"/>
      <c r="J43" s="39">
        <v>8</v>
      </c>
      <c r="K43" s="83">
        <f t="shared" si="1"/>
        <v>4062.9542062125847</v>
      </c>
      <c r="L43" s="84"/>
      <c r="M43" s="6">
        <f>IF(J43="","",(K43/J43)/LOOKUP(RIGHT($D$2,3),定数!$A$6:$A$13,定数!$B$6:$B$13))</f>
        <v>4.232243964804776</v>
      </c>
      <c r="N43" s="39">
        <v>2017</v>
      </c>
      <c r="O43" s="8">
        <v>43700</v>
      </c>
      <c r="P43" s="85">
        <v>1.28112</v>
      </c>
      <c r="Q43" s="85"/>
      <c r="R43" s="86">
        <f>IF(P43="","",T43*M43*LOOKUP(RIGHT($D$2,3),定数!$A$6:$A$13,定数!$B$6:$B$13))</f>
        <v>3961.3803510572848</v>
      </c>
      <c r="S43" s="86"/>
      <c r="T43" s="87">
        <f t="shared" si="4"/>
        <v>7.8000000000000291</v>
      </c>
      <c r="U43" s="87"/>
      <c r="V43" t="str">
        <f t="shared" si="7"/>
        <v/>
      </c>
      <c r="W43">
        <f t="shared" si="3"/>
        <v>0</v>
      </c>
      <c r="X43" s="40">
        <f t="shared" si="5"/>
        <v>136387.86364271789</v>
      </c>
      <c r="Y43" s="41">
        <f t="shared" si="6"/>
        <v>7.0098375576110872E-3</v>
      </c>
    </row>
    <row r="44" spans="2:25" x14ac:dyDescent="0.2">
      <c r="B44" s="39">
        <v>36</v>
      </c>
      <c r="C44" s="81">
        <f t="shared" si="0"/>
        <v>139393.1872248101</v>
      </c>
      <c r="D44" s="81"/>
      <c r="E44" s="39">
        <v>2017</v>
      </c>
      <c r="F44" s="8">
        <v>43700</v>
      </c>
      <c r="G44" s="39" t="s">
        <v>3</v>
      </c>
      <c r="H44" s="82">
        <v>1.2804</v>
      </c>
      <c r="I44" s="82"/>
      <c r="J44" s="39">
        <v>16</v>
      </c>
      <c r="K44" s="83">
        <f t="shared" si="1"/>
        <v>4181.7956167443026</v>
      </c>
      <c r="L44" s="84"/>
      <c r="M44" s="6">
        <f>IF(J44="","",(K44/J44)/LOOKUP(RIGHT($D$2,3),定数!$A$6:$A$13,定数!$B$6:$B$13))</f>
        <v>2.1780185503876575</v>
      </c>
      <c r="N44" s="39">
        <v>2017</v>
      </c>
      <c r="O44" s="8">
        <v>43700</v>
      </c>
      <c r="P44" s="85">
        <v>1.27851</v>
      </c>
      <c r="Q44" s="85"/>
      <c r="R44" s="86">
        <f>IF(P44="","",T44*M44*LOOKUP(RIGHT($D$2,3),定数!$A$6:$A$13,定数!$B$6:$B$13))</f>
        <v>4939.7460722790693</v>
      </c>
      <c r="S44" s="86"/>
      <c r="T44" s="87">
        <f t="shared" si="4"/>
        <v>18.899999999999473</v>
      </c>
      <c r="U44" s="87"/>
      <c r="V44" t="str">
        <f t="shared" si="7"/>
        <v/>
      </c>
      <c r="W44">
        <f t="shared" si="3"/>
        <v>0</v>
      </c>
      <c r="X44" s="40">
        <f t="shared" si="5"/>
        <v>139393.1872248101</v>
      </c>
      <c r="Y44" s="41">
        <f t="shared" si="6"/>
        <v>0</v>
      </c>
    </row>
    <row r="45" spans="2:25" x14ac:dyDescent="0.2">
      <c r="B45" s="39">
        <v>37</v>
      </c>
      <c r="C45" s="81">
        <f t="shared" si="0"/>
        <v>144332.93329708916</v>
      </c>
      <c r="D45" s="81"/>
      <c r="E45" s="39">
        <v>2017</v>
      </c>
      <c r="F45" s="8">
        <v>43712</v>
      </c>
      <c r="G45" s="39" t="s">
        <v>3</v>
      </c>
      <c r="H45" s="85">
        <v>1.2924</v>
      </c>
      <c r="I45" s="85"/>
      <c r="J45" s="39">
        <v>11</v>
      </c>
      <c r="K45" s="83">
        <f t="shared" si="1"/>
        <v>4329.9879989126748</v>
      </c>
      <c r="L45" s="84"/>
      <c r="M45" s="6">
        <f>IF(J45="","",(K45/J45)/LOOKUP(RIGHT($D$2,3),定数!$A$6:$A$13,定数!$B$6:$B$13))</f>
        <v>3.2802939385702081</v>
      </c>
      <c r="N45" s="39">
        <v>2017</v>
      </c>
      <c r="O45" s="8">
        <v>43712</v>
      </c>
      <c r="P45" s="85">
        <v>1.2935000000000001</v>
      </c>
      <c r="Q45" s="85"/>
      <c r="R45" s="86">
        <f>IF(P45="","",T45*M45*LOOKUP(RIGHT($D$2,3),定数!$A$6:$A$13,定数!$B$6:$B$13))</f>
        <v>-4329.9879989130714</v>
      </c>
      <c r="S45" s="86"/>
      <c r="T45" s="87">
        <f t="shared" si="4"/>
        <v>-11.000000000001009</v>
      </c>
      <c r="U45" s="87"/>
      <c r="V45" t="str">
        <f t="shared" si="7"/>
        <v/>
      </c>
      <c r="W45">
        <f t="shared" si="3"/>
        <v>1</v>
      </c>
      <c r="X45" s="40">
        <f t="shared" si="5"/>
        <v>144332.93329708916</v>
      </c>
      <c r="Y45" s="41">
        <f t="shared" si="6"/>
        <v>0</v>
      </c>
    </row>
    <row r="46" spans="2:25" x14ac:dyDescent="0.2">
      <c r="B46" s="39">
        <v>38</v>
      </c>
      <c r="C46" s="81">
        <f t="shared" si="0"/>
        <v>140002.94529817608</v>
      </c>
      <c r="D46" s="81"/>
      <c r="E46" s="39">
        <v>2017</v>
      </c>
      <c r="F46" s="8">
        <v>43719</v>
      </c>
      <c r="G46" s="39" t="s">
        <v>4</v>
      </c>
      <c r="H46" s="85">
        <v>1.3201000000000001</v>
      </c>
      <c r="I46" s="85"/>
      <c r="J46" s="39">
        <v>16</v>
      </c>
      <c r="K46" s="83">
        <f t="shared" si="1"/>
        <v>4200.0883589452824</v>
      </c>
      <c r="L46" s="84"/>
      <c r="M46" s="6">
        <f>IF(J46="","",(K46/J46)/LOOKUP(RIGHT($D$2,3),定数!$A$6:$A$13,定数!$B$6:$B$13))</f>
        <v>2.1875460202840014</v>
      </c>
      <c r="N46" s="39">
        <v>2017</v>
      </c>
      <c r="O46" s="8">
        <v>43719</v>
      </c>
      <c r="P46" s="85">
        <v>1.3185</v>
      </c>
      <c r="Q46" s="85"/>
      <c r="R46" s="86">
        <f>IF(P46="","",T46*M46*LOOKUP(RIGHT($D$2,3),定数!$A$6:$A$13,定数!$B$6:$B$13))</f>
        <v>-4200.0883589454024</v>
      </c>
      <c r="S46" s="86"/>
      <c r="T46" s="87">
        <f t="shared" si="4"/>
        <v>-16.000000000000458</v>
      </c>
      <c r="U46" s="87"/>
      <c r="V46" t="str">
        <f t="shared" si="7"/>
        <v/>
      </c>
      <c r="W46">
        <f t="shared" si="3"/>
        <v>2</v>
      </c>
      <c r="X46" s="40">
        <f t="shared" si="5"/>
        <v>144332.93329708916</v>
      </c>
      <c r="Y46" s="41">
        <f t="shared" si="6"/>
        <v>3.0000000000002802E-2</v>
      </c>
    </row>
    <row r="47" spans="2:25" x14ac:dyDescent="0.2">
      <c r="B47" s="39">
        <v>39</v>
      </c>
      <c r="C47" s="81">
        <f t="shared" si="0"/>
        <v>135802.8569392307</v>
      </c>
      <c r="D47" s="81"/>
      <c r="E47" s="39">
        <v>2017</v>
      </c>
      <c r="F47" s="8">
        <v>43722</v>
      </c>
      <c r="G47" s="39" t="s">
        <v>4</v>
      </c>
      <c r="H47" s="85">
        <v>1.321</v>
      </c>
      <c r="I47" s="85"/>
      <c r="J47" s="39">
        <v>16</v>
      </c>
      <c r="K47" s="83">
        <f t="shared" si="1"/>
        <v>4074.0857081769209</v>
      </c>
      <c r="L47" s="84"/>
      <c r="M47" s="6">
        <f>IF(J47="","",(K47/J47)/LOOKUP(RIGHT($D$2,3),定数!$A$6:$A$13,定数!$B$6:$B$13))</f>
        <v>2.1219196396754798</v>
      </c>
      <c r="N47" s="39">
        <v>2017</v>
      </c>
      <c r="O47" s="8">
        <v>43722</v>
      </c>
      <c r="P47" s="85">
        <v>1.3234300000000001</v>
      </c>
      <c r="Q47" s="85"/>
      <c r="R47" s="86">
        <f>IF(P47="","",T47*M47*LOOKUP(RIGHT($D$2,3),定数!$A$6:$A$13,定数!$B$6:$B$13))</f>
        <v>6187.5176692940922</v>
      </c>
      <c r="S47" s="86"/>
      <c r="T47" s="87">
        <f t="shared" si="4"/>
        <v>24.300000000001543</v>
      </c>
      <c r="U47" s="87"/>
      <c r="V47" t="str">
        <f t="shared" si="7"/>
        <v/>
      </c>
      <c r="W47">
        <f t="shared" si="3"/>
        <v>0</v>
      </c>
      <c r="X47" s="40">
        <f t="shared" si="5"/>
        <v>144332.93329708916</v>
      </c>
      <c r="Y47" s="41">
        <f t="shared" si="6"/>
        <v>5.9100000000003372E-2</v>
      </c>
    </row>
    <row r="48" spans="2:25" x14ac:dyDescent="0.2">
      <c r="B48" s="39">
        <v>40</v>
      </c>
      <c r="C48" s="81">
        <f t="shared" si="0"/>
        <v>141990.37460852478</v>
      </c>
      <c r="D48" s="81"/>
      <c r="E48" s="39">
        <v>2017</v>
      </c>
      <c r="F48" s="8">
        <v>43722</v>
      </c>
      <c r="G48" s="39" t="s">
        <v>4</v>
      </c>
      <c r="H48" s="85">
        <v>1.3402000000000001</v>
      </c>
      <c r="I48" s="85"/>
      <c r="J48" s="39">
        <v>23</v>
      </c>
      <c r="K48" s="83">
        <f t="shared" si="1"/>
        <v>4259.7112382557434</v>
      </c>
      <c r="L48" s="84"/>
      <c r="M48" s="6">
        <f>IF(J48="","",(K48/J48)/LOOKUP(RIGHT($D$2,3),定数!$A$6:$A$13,定数!$B$6:$B$13))</f>
        <v>1.5433736370491824</v>
      </c>
      <c r="N48" s="39">
        <v>2017</v>
      </c>
      <c r="O48" s="8">
        <v>43722</v>
      </c>
      <c r="P48" s="85">
        <v>1.34297</v>
      </c>
      <c r="Q48" s="85"/>
      <c r="R48" s="86">
        <f>IF(P48="","",T48*M48*LOOKUP(RIGHT($D$2,3),定数!$A$6:$A$13,定数!$B$6:$B$13))</f>
        <v>5130.1739695513697</v>
      </c>
      <c r="S48" s="86"/>
      <c r="T48" s="87">
        <f t="shared" si="4"/>
        <v>27.699999999999392</v>
      </c>
      <c r="U48" s="87"/>
      <c r="V48" t="str">
        <f t="shared" si="7"/>
        <v/>
      </c>
      <c r="W48">
        <f t="shared" si="3"/>
        <v>0</v>
      </c>
      <c r="X48" s="40">
        <f t="shared" si="5"/>
        <v>144332.93329708916</v>
      </c>
      <c r="Y48" s="41">
        <f t="shared" si="6"/>
        <v>1.6230243750000817E-2</v>
      </c>
    </row>
    <row r="49" spans="2:25" x14ac:dyDescent="0.2">
      <c r="B49" s="39">
        <v>41</v>
      </c>
      <c r="C49" s="81">
        <f t="shared" si="0"/>
        <v>147120.54857807615</v>
      </c>
      <c r="D49" s="81"/>
      <c r="E49" s="39">
        <v>2017</v>
      </c>
      <c r="F49" s="8">
        <v>43729</v>
      </c>
      <c r="G49" s="39" t="s">
        <v>3</v>
      </c>
      <c r="H49" s="85">
        <v>1.3485</v>
      </c>
      <c r="I49" s="85"/>
      <c r="J49" s="39">
        <v>28</v>
      </c>
      <c r="K49" s="83">
        <f t="shared" si="1"/>
        <v>4413.6164573422848</v>
      </c>
      <c r="L49" s="84"/>
      <c r="M49" s="6">
        <f>IF(J49="","",(K49/J49)/LOOKUP(RIGHT($D$2,3),定数!$A$6:$A$13,定数!$B$6:$B$13))</f>
        <v>1.3135763265899658</v>
      </c>
      <c r="N49" s="39">
        <v>2017</v>
      </c>
      <c r="O49" s="8">
        <v>43729</v>
      </c>
      <c r="P49" s="85">
        <v>1.3512999999999999</v>
      </c>
      <c r="Q49" s="85"/>
      <c r="R49" s="86">
        <f>IF(P49="","",T49*M49*LOOKUP(RIGHT($D$2,3),定数!$A$6:$A$13,定数!$B$6:$B$13))</f>
        <v>-4413.6164573421493</v>
      </c>
      <c r="S49" s="86"/>
      <c r="T49" s="87">
        <f t="shared" si="4"/>
        <v>-27.999999999999137</v>
      </c>
      <c r="U49" s="87"/>
      <c r="V49" t="str">
        <f t="shared" si="7"/>
        <v/>
      </c>
      <c r="W49">
        <f t="shared" si="3"/>
        <v>1</v>
      </c>
      <c r="X49" s="40">
        <f t="shared" si="5"/>
        <v>147120.54857807615</v>
      </c>
      <c r="Y49" s="41">
        <f t="shared" si="6"/>
        <v>0</v>
      </c>
    </row>
    <row r="50" spans="2:25" x14ac:dyDescent="0.2">
      <c r="B50" s="39">
        <v>42</v>
      </c>
      <c r="C50" s="81">
        <f t="shared" si="0"/>
        <v>142706.93212073401</v>
      </c>
      <c r="D50" s="81"/>
      <c r="E50" s="39">
        <v>2017</v>
      </c>
      <c r="F50" s="8">
        <v>43737</v>
      </c>
      <c r="G50" s="39" t="s">
        <v>3</v>
      </c>
      <c r="H50" s="85">
        <v>1.3403</v>
      </c>
      <c r="I50" s="85"/>
      <c r="J50" s="39">
        <v>23</v>
      </c>
      <c r="K50" s="83">
        <f t="shared" si="1"/>
        <v>4281.2079636220205</v>
      </c>
      <c r="L50" s="84"/>
      <c r="M50" s="6">
        <f>IF(J50="","",(K50/J50)/LOOKUP(RIGHT($D$2,3),定数!$A$6:$A$13,定数!$B$6:$B$13))</f>
        <v>1.5511623056601525</v>
      </c>
      <c r="N50" s="39">
        <v>2017</v>
      </c>
      <c r="O50" s="8">
        <v>43737</v>
      </c>
      <c r="P50" s="85">
        <v>1.33725</v>
      </c>
      <c r="Q50" s="85"/>
      <c r="R50" s="86">
        <f>IF(P50="","",T50*M50*LOOKUP(RIGHT($D$2,3),定数!$A$6:$A$13,定数!$B$6:$B$13))</f>
        <v>5677.2540387161534</v>
      </c>
      <c r="S50" s="86"/>
      <c r="T50" s="87">
        <f t="shared" si="4"/>
        <v>30.499999999999972</v>
      </c>
      <c r="U50" s="87"/>
      <c r="V50" t="str">
        <f t="shared" si="7"/>
        <v/>
      </c>
      <c r="W50">
        <f t="shared" si="3"/>
        <v>0</v>
      </c>
      <c r="X50" s="40">
        <f t="shared" si="5"/>
        <v>147120.54857807615</v>
      </c>
      <c r="Y50" s="41">
        <f t="shared" si="6"/>
        <v>2.9999999999999027E-2</v>
      </c>
    </row>
    <row r="51" spans="2:25" x14ac:dyDescent="0.2">
      <c r="B51" s="39">
        <v>43</v>
      </c>
      <c r="C51" s="81">
        <f t="shared" si="0"/>
        <v>148384.18615945015</v>
      </c>
      <c r="D51" s="81"/>
      <c r="E51" s="39">
        <v>2017</v>
      </c>
      <c r="F51" s="8">
        <v>43740</v>
      </c>
      <c r="G51" s="39" t="s">
        <v>3</v>
      </c>
      <c r="H51" s="85">
        <v>1.327</v>
      </c>
      <c r="I51" s="85"/>
      <c r="J51" s="39">
        <v>14</v>
      </c>
      <c r="K51" s="83">
        <f t="shared" si="1"/>
        <v>4451.5255847835042</v>
      </c>
      <c r="L51" s="84"/>
      <c r="M51" s="6">
        <f>IF(J51="","",(K51/J51)/LOOKUP(RIGHT($D$2,3),定数!$A$6:$A$13,定数!$B$6:$B$13))</f>
        <v>2.6497176099901814</v>
      </c>
      <c r="N51" s="39">
        <v>2017</v>
      </c>
      <c r="O51" s="8">
        <v>43740</v>
      </c>
      <c r="P51" s="85">
        <v>1.32535</v>
      </c>
      <c r="Q51" s="85"/>
      <c r="R51" s="86">
        <f>IF(P51="","",T51*M51*LOOKUP(RIGHT($D$2,3),定数!$A$6:$A$13,定数!$B$6:$B$13))</f>
        <v>5246.4408677803349</v>
      </c>
      <c r="S51" s="86"/>
      <c r="T51" s="87">
        <f t="shared" si="4"/>
        <v>16.499999999999293</v>
      </c>
      <c r="U51" s="87"/>
      <c r="V51" t="str">
        <f t="shared" si="7"/>
        <v/>
      </c>
      <c r="W51">
        <f t="shared" si="3"/>
        <v>0</v>
      </c>
      <c r="X51" s="40">
        <f t="shared" si="5"/>
        <v>148384.18615945015</v>
      </c>
      <c r="Y51" s="41">
        <f t="shared" si="6"/>
        <v>0</v>
      </c>
    </row>
    <row r="52" spans="2:25" x14ac:dyDescent="0.2">
      <c r="B52" s="39">
        <v>44</v>
      </c>
      <c r="C52" s="81">
        <f t="shared" si="0"/>
        <v>153630.62702723048</v>
      </c>
      <c r="D52" s="81"/>
      <c r="E52" s="39">
        <v>2017</v>
      </c>
      <c r="F52" s="8">
        <v>43742</v>
      </c>
      <c r="G52" s="39" t="s">
        <v>4</v>
      </c>
      <c r="H52" s="85">
        <v>1.3278000000000001</v>
      </c>
      <c r="I52" s="85"/>
      <c r="J52" s="39">
        <v>18</v>
      </c>
      <c r="K52" s="83">
        <f t="shared" si="1"/>
        <v>4608.9188108169146</v>
      </c>
      <c r="L52" s="84"/>
      <c r="M52" s="6">
        <f>IF(J52="","",(K52/J52)/LOOKUP(RIGHT($D$2,3),定数!$A$6:$A$13,定数!$B$6:$B$13))</f>
        <v>2.1337587087115346</v>
      </c>
      <c r="N52" s="39">
        <v>2017</v>
      </c>
      <c r="O52" s="8">
        <v>43742</v>
      </c>
      <c r="P52" s="85">
        <v>1.3260000000000001</v>
      </c>
      <c r="Q52" s="85"/>
      <c r="R52" s="86">
        <f>IF(P52="","",T52*M52*LOOKUP(RIGHT($D$2,3),定数!$A$6:$A$13,定数!$B$6:$B$13))</f>
        <v>-4608.9188108169756</v>
      </c>
      <c r="S52" s="86"/>
      <c r="T52" s="87">
        <f t="shared" si="4"/>
        <v>-18.000000000000238</v>
      </c>
      <c r="U52" s="87"/>
      <c r="V52" t="str">
        <f t="shared" si="7"/>
        <v/>
      </c>
      <c r="W52">
        <f t="shared" si="3"/>
        <v>1</v>
      </c>
      <c r="X52" s="40">
        <f t="shared" si="5"/>
        <v>153630.62702723048</v>
      </c>
      <c r="Y52" s="41">
        <f t="shared" si="6"/>
        <v>0</v>
      </c>
    </row>
    <row r="53" spans="2:25" x14ac:dyDescent="0.2">
      <c r="B53" s="39">
        <v>45</v>
      </c>
      <c r="C53" s="81">
        <f t="shared" si="0"/>
        <v>149021.70821641351</v>
      </c>
      <c r="D53" s="81"/>
      <c r="E53" s="39">
        <v>2017</v>
      </c>
      <c r="F53" s="8">
        <v>43749</v>
      </c>
      <c r="G53" s="39" t="s">
        <v>3</v>
      </c>
      <c r="H53" s="85">
        <v>1.3186</v>
      </c>
      <c r="I53" s="85"/>
      <c r="J53" s="39">
        <v>21</v>
      </c>
      <c r="K53" s="83">
        <f t="shared" si="1"/>
        <v>4470.6512464924053</v>
      </c>
      <c r="L53" s="84"/>
      <c r="M53" s="6">
        <f>IF(J53="","",(K53/J53)/LOOKUP(RIGHT($D$2,3),定数!$A$6:$A$13,定数!$B$6:$B$13))</f>
        <v>1.7740679549573037</v>
      </c>
      <c r="N53" s="39">
        <v>2017</v>
      </c>
      <c r="O53" s="8">
        <v>43749</v>
      </c>
      <c r="P53" s="85">
        <v>1.3207</v>
      </c>
      <c r="Q53" s="85"/>
      <c r="R53" s="86">
        <f>IF(P53="","",T53*M53*LOOKUP(RIGHT($D$2,3),定数!$A$6:$A$13,定数!$B$6:$B$13))</f>
        <v>-4470.6512464923862</v>
      </c>
      <c r="S53" s="86"/>
      <c r="T53" s="87">
        <f t="shared" si="4"/>
        <v>-20.999999999999908</v>
      </c>
      <c r="U53" s="87"/>
      <c r="V53" t="str">
        <f t="shared" si="7"/>
        <v/>
      </c>
      <c r="W53">
        <f t="shared" si="3"/>
        <v>2</v>
      </c>
      <c r="X53" s="40">
        <f t="shared" si="5"/>
        <v>153630.62702723048</v>
      </c>
      <c r="Y53" s="41">
        <f t="shared" si="6"/>
        <v>3.000000000000036E-2</v>
      </c>
    </row>
    <row r="54" spans="2:25" x14ac:dyDescent="0.2">
      <c r="B54" s="39">
        <v>46</v>
      </c>
      <c r="C54" s="81">
        <f t="shared" si="0"/>
        <v>144551.05696992113</v>
      </c>
      <c r="D54" s="81"/>
      <c r="E54" s="39">
        <v>2017</v>
      </c>
      <c r="F54" s="8">
        <v>43756</v>
      </c>
      <c r="G54" s="39" t="s">
        <v>3</v>
      </c>
      <c r="H54" s="85">
        <v>1.3189</v>
      </c>
      <c r="I54" s="85"/>
      <c r="J54" s="39">
        <v>9</v>
      </c>
      <c r="K54" s="83">
        <f t="shared" si="1"/>
        <v>4336.5317090976341</v>
      </c>
      <c r="L54" s="84"/>
      <c r="M54" s="6">
        <f>IF(J54="","",(K54/J54)/LOOKUP(RIGHT($D$2,3),定数!$A$6:$A$13,定数!$B$6:$B$13))</f>
        <v>4.0153071380533651</v>
      </c>
      <c r="N54" s="39">
        <v>2017</v>
      </c>
      <c r="O54" s="8">
        <v>43756</v>
      </c>
      <c r="P54" s="85">
        <v>1.31799</v>
      </c>
      <c r="Q54" s="85"/>
      <c r="R54" s="86">
        <f>IF(P54="","",T54*M54*LOOKUP(RIGHT($D$2,3),定数!$A$6:$A$13,定数!$B$6:$B$13))</f>
        <v>4384.7153947541128</v>
      </c>
      <c r="S54" s="86"/>
      <c r="T54" s="87">
        <f t="shared" si="4"/>
        <v>9.0999999999996639</v>
      </c>
      <c r="U54" s="87"/>
      <c r="V54" t="str">
        <f t="shared" si="7"/>
        <v/>
      </c>
      <c r="W54">
        <f t="shared" si="3"/>
        <v>0</v>
      </c>
      <c r="X54" s="40">
        <f t="shared" si="5"/>
        <v>153630.62702723048</v>
      </c>
      <c r="Y54" s="41">
        <f t="shared" si="6"/>
        <v>5.9100000000000152E-2</v>
      </c>
    </row>
    <row r="55" spans="2:25" x14ac:dyDescent="0.2">
      <c r="B55" s="39">
        <v>47</v>
      </c>
      <c r="C55" s="81">
        <f t="shared" si="0"/>
        <v>148935.77236467524</v>
      </c>
      <c r="D55" s="81"/>
      <c r="E55" s="39">
        <v>2017</v>
      </c>
      <c r="F55" s="8">
        <v>43761</v>
      </c>
      <c r="G55" s="39" t="s">
        <v>4</v>
      </c>
      <c r="H55" s="85">
        <v>1.32</v>
      </c>
      <c r="I55" s="85"/>
      <c r="J55" s="39">
        <v>10</v>
      </c>
      <c r="K55" s="83">
        <f t="shared" si="1"/>
        <v>4468.0731709402571</v>
      </c>
      <c r="L55" s="84"/>
      <c r="M55" s="6">
        <f>IF(J55="","",(K55/J55)/LOOKUP(RIGHT($D$2,3),定数!$A$6:$A$13,定数!$B$6:$B$13))</f>
        <v>3.7233943091168813</v>
      </c>
      <c r="N55" s="39">
        <v>2017</v>
      </c>
      <c r="O55" s="8">
        <v>43762</v>
      </c>
      <c r="P55" s="85">
        <v>1.3209599999999999</v>
      </c>
      <c r="Q55" s="85"/>
      <c r="R55" s="86">
        <f>IF(P55="","",T55*M55*LOOKUP(RIGHT($D$2,3),定数!$A$6:$A$13,定数!$B$6:$B$13))</f>
        <v>4289.3502441019764</v>
      </c>
      <c r="S55" s="86"/>
      <c r="T55" s="87">
        <f t="shared" si="4"/>
        <v>9.5999999999984986</v>
      </c>
      <c r="U55" s="87"/>
      <c r="V55" t="str">
        <f t="shared" si="7"/>
        <v/>
      </c>
      <c r="W55">
        <f t="shared" si="3"/>
        <v>0</v>
      </c>
      <c r="X55" s="40">
        <f t="shared" si="5"/>
        <v>153630.62702723048</v>
      </c>
      <c r="Y55" s="41">
        <f t="shared" si="6"/>
        <v>3.055936666666792E-2</v>
      </c>
    </row>
    <row r="56" spans="2:25" x14ac:dyDescent="0.2">
      <c r="B56" s="39">
        <v>48</v>
      </c>
      <c r="C56" s="81">
        <f t="shared" si="0"/>
        <v>153225.12260877722</v>
      </c>
      <c r="D56" s="81"/>
      <c r="E56" s="39">
        <v>2017</v>
      </c>
      <c r="F56" s="8">
        <v>43763</v>
      </c>
      <c r="G56" s="39" t="s">
        <v>4</v>
      </c>
      <c r="H56" s="85">
        <v>1.3260000000000001</v>
      </c>
      <c r="I56" s="85"/>
      <c r="J56" s="39">
        <v>36</v>
      </c>
      <c r="K56" s="83">
        <f t="shared" si="1"/>
        <v>4596.7536782633169</v>
      </c>
      <c r="L56" s="84"/>
      <c r="M56" s="6">
        <f>IF(J56="","",(K56/J56)/LOOKUP(RIGHT($D$2,3),定数!$A$6:$A$13,定数!$B$6:$B$13))</f>
        <v>1.0640633514498419</v>
      </c>
      <c r="N56" s="39">
        <v>2017</v>
      </c>
      <c r="O56" s="8">
        <v>43763</v>
      </c>
      <c r="P56" s="85">
        <v>1.3224</v>
      </c>
      <c r="Q56" s="85"/>
      <c r="R56" s="86">
        <f>IF(P56="","",T56*M56*LOOKUP(RIGHT($D$2,3),定数!$A$6:$A$13,定数!$B$6:$B$13))</f>
        <v>-4596.7536782633779</v>
      </c>
      <c r="S56" s="86"/>
      <c r="T56" s="87">
        <f t="shared" si="4"/>
        <v>-36.000000000000476</v>
      </c>
      <c r="U56" s="87"/>
      <c r="V56" t="str">
        <f t="shared" si="7"/>
        <v/>
      </c>
      <c r="W56">
        <f t="shared" si="3"/>
        <v>1</v>
      </c>
      <c r="X56" s="40">
        <f t="shared" si="5"/>
        <v>153630.62702723048</v>
      </c>
      <c r="Y56" s="41">
        <f t="shared" si="6"/>
        <v>2.6394764266722825E-3</v>
      </c>
    </row>
    <row r="57" spans="2:25" x14ac:dyDescent="0.2">
      <c r="B57" s="39">
        <v>49</v>
      </c>
      <c r="C57" s="81">
        <f t="shared" si="0"/>
        <v>148628.36893051385</v>
      </c>
      <c r="D57" s="81"/>
      <c r="E57" s="39">
        <v>2017</v>
      </c>
      <c r="F57" s="8">
        <v>43768</v>
      </c>
      <c r="G57" s="39" t="s">
        <v>4</v>
      </c>
      <c r="H57" s="85">
        <v>1.3140000000000001</v>
      </c>
      <c r="I57" s="85"/>
      <c r="J57" s="39">
        <v>15</v>
      </c>
      <c r="K57" s="83">
        <f t="shared" si="1"/>
        <v>4458.8510679154151</v>
      </c>
      <c r="L57" s="84"/>
      <c r="M57" s="6">
        <f>IF(J57="","",(K57/J57)/LOOKUP(RIGHT($D$2,3),定数!$A$6:$A$13,定数!$B$6:$B$13))</f>
        <v>2.4771394821752306</v>
      </c>
      <c r="N57" s="39">
        <v>2017</v>
      </c>
      <c r="O57" s="8">
        <v>43768</v>
      </c>
      <c r="P57" s="85">
        <v>1.3159400000000001</v>
      </c>
      <c r="Q57" s="85"/>
      <c r="R57" s="86">
        <f>IF(P57="","",T57*M57*LOOKUP(RIGHT($D$2,3),定数!$A$6:$A$13,定数!$B$6:$B$13))</f>
        <v>5766.7807145040933</v>
      </c>
      <c r="S57" s="86"/>
      <c r="T57" s="87">
        <f t="shared" si="4"/>
        <v>19.400000000000528</v>
      </c>
      <c r="U57" s="87"/>
      <c r="V57" t="str">
        <f t="shared" si="7"/>
        <v/>
      </c>
      <c r="W57">
        <f t="shared" si="3"/>
        <v>0</v>
      </c>
      <c r="X57" s="40">
        <f t="shared" si="5"/>
        <v>153630.62702723048</v>
      </c>
      <c r="Y57" s="41">
        <f t="shared" si="6"/>
        <v>3.2560292133872459E-2</v>
      </c>
    </row>
    <row r="58" spans="2:25" x14ac:dyDescent="0.2">
      <c r="B58" s="39">
        <v>50</v>
      </c>
      <c r="C58" s="81">
        <f t="shared" si="0"/>
        <v>154395.14964501795</v>
      </c>
      <c r="D58" s="81"/>
      <c r="E58" s="39">
        <v>2017</v>
      </c>
      <c r="F58" s="8">
        <v>43779</v>
      </c>
      <c r="G58" s="39" t="s">
        <v>4</v>
      </c>
      <c r="H58" s="85">
        <v>1.3161</v>
      </c>
      <c r="I58" s="85"/>
      <c r="J58" s="39">
        <v>18</v>
      </c>
      <c r="K58" s="83">
        <f t="shared" si="1"/>
        <v>4631.8544893505386</v>
      </c>
      <c r="L58" s="84"/>
      <c r="M58" s="6">
        <f>IF(J58="","",(K58/J58)/LOOKUP(RIGHT($D$2,3),定数!$A$6:$A$13,定数!$B$6:$B$13))</f>
        <v>2.1443770784030272</v>
      </c>
      <c r="N58" s="39">
        <v>2017</v>
      </c>
      <c r="O58" s="8">
        <v>43779</v>
      </c>
      <c r="P58" s="85">
        <v>1.31854</v>
      </c>
      <c r="Q58" s="85"/>
      <c r="R58" s="86">
        <f>IF(P58="","",T58*M58*LOOKUP(RIGHT($D$2,3),定数!$A$6:$A$13,定数!$B$6:$B$13))</f>
        <v>6278.7360855640582</v>
      </c>
      <c r="S58" s="86"/>
      <c r="T58" s="87">
        <f t="shared" si="4"/>
        <v>24.399999999999977</v>
      </c>
      <c r="U58" s="87"/>
      <c r="V58" t="str">
        <f t="shared" si="7"/>
        <v/>
      </c>
      <c r="W58">
        <f t="shared" si="3"/>
        <v>0</v>
      </c>
      <c r="X58" s="40">
        <f t="shared" si="5"/>
        <v>154395.14964501795</v>
      </c>
      <c r="Y58" s="41">
        <f t="shared" si="6"/>
        <v>0</v>
      </c>
    </row>
    <row r="59" spans="2:25" x14ac:dyDescent="0.2">
      <c r="B59" s="39">
        <v>51</v>
      </c>
      <c r="C59" s="81">
        <f t="shared" si="0"/>
        <v>160673.885730582</v>
      </c>
      <c r="D59" s="81"/>
      <c r="E59" s="39">
        <v>2017</v>
      </c>
      <c r="F59" s="8">
        <v>43784</v>
      </c>
      <c r="G59" s="39" t="s">
        <v>4</v>
      </c>
      <c r="H59" s="88">
        <v>1.3169999999999999</v>
      </c>
      <c r="I59" s="88"/>
      <c r="J59" s="39">
        <v>29</v>
      </c>
      <c r="K59" s="83">
        <f t="shared" si="1"/>
        <v>4820.21657191746</v>
      </c>
      <c r="L59" s="84"/>
      <c r="M59" s="6">
        <f>IF(J59="","",(K59/J59)/LOOKUP(RIGHT($D$2,3),定数!$A$6:$A$13,定数!$B$6:$B$13))</f>
        <v>1.3851197045739829</v>
      </c>
      <c r="N59" s="39">
        <v>2017</v>
      </c>
      <c r="O59" s="8">
        <v>43785</v>
      </c>
      <c r="P59" s="85">
        <v>1.3141</v>
      </c>
      <c r="Q59" s="85"/>
      <c r="R59" s="86">
        <f>IF(P59="","",T59*M59*LOOKUP(RIGHT($D$2,3),定数!$A$6:$A$13,定数!$B$6:$B$13))</f>
        <v>-4820.2165719172981</v>
      </c>
      <c r="S59" s="86"/>
      <c r="T59" s="87">
        <f t="shared" si="4"/>
        <v>-28.999999999999027</v>
      </c>
      <c r="U59" s="87"/>
      <c r="V59" t="str">
        <f t="shared" si="7"/>
        <v/>
      </c>
      <c r="W59">
        <f t="shared" si="3"/>
        <v>1</v>
      </c>
      <c r="X59" s="40">
        <f t="shared" si="5"/>
        <v>160673.885730582</v>
      </c>
      <c r="Y59" s="41">
        <f t="shared" si="6"/>
        <v>0</v>
      </c>
    </row>
    <row r="60" spans="2:25" x14ac:dyDescent="0.2">
      <c r="B60" s="39">
        <v>52</v>
      </c>
      <c r="C60" s="81">
        <f t="shared" si="0"/>
        <v>155853.66915866471</v>
      </c>
      <c r="D60" s="81"/>
      <c r="E60" s="39">
        <v>2017</v>
      </c>
      <c r="F60" s="8">
        <v>43785</v>
      </c>
      <c r="G60" s="39" t="s">
        <v>4</v>
      </c>
      <c r="H60" s="88">
        <v>1.3172999999999999</v>
      </c>
      <c r="I60" s="88"/>
      <c r="J60" s="39">
        <v>15</v>
      </c>
      <c r="K60" s="83">
        <f t="shared" si="1"/>
        <v>4675.6100747599412</v>
      </c>
      <c r="L60" s="84"/>
      <c r="M60" s="6">
        <f>IF(J60="","",(K60/J60)/LOOKUP(RIGHT($D$2,3),定数!$A$6:$A$13,定数!$B$6:$B$13))</f>
        <v>2.5975611526444116</v>
      </c>
      <c r="N60" s="39">
        <v>2017</v>
      </c>
      <c r="O60" s="8">
        <v>43785</v>
      </c>
      <c r="P60" s="85">
        <v>1.3158000000000001</v>
      </c>
      <c r="Q60" s="85"/>
      <c r="R60" s="86">
        <f>IF(P60="","",T60*M60*LOOKUP(RIGHT($D$2,3),定数!$A$6:$A$13,定数!$B$6:$B$13))</f>
        <v>-4675.6100747594264</v>
      </c>
      <c r="S60" s="86"/>
      <c r="T60" s="87">
        <f t="shared" si="4"/>
        <v>-14.999999999998348</v>
      </c>
      <c r="U60" s="87"/>
      <c r="V60" t="str">
        <f t="shared" si="7"/>
        <v/>
      </c>
      <c r="W60">
        <f t="shared" si="3"/>
        <v>2</v>
      </c>
      <c r="X60" s="40">
        <f t="shared" si="5"/>
        <v>160673.885730582</v>
      </c>
      <c r="Y60" s="41">
        <f t="shared" si="6"/>
        <v>2.9999999999998916E-2</v>
      </c>
    </row>
    <row r="61" spans="2:25" x14ac:dyDescent="0.2">
      <c r="B61" s="39">
        <v>53</v>
      </c>
      <c r="C61" s="81">
        <f t="shared" si="0"/>
        <v>151178.05908390527</v>
      </c>
      <c r="D61" s="81"/>
      <c r="E61" s="39">
        <v>2017</v>
      </c>
      <c r="F61" s="8">
        <v>43785</v>
      </c>
      <c r="G61" s="39" t="s">
        <v>4</v>
      </c>
      <c r="H61" s="88">
        <v>1.3205</v>
      </c>
      <c r="I61" s="88"/>
      <c r="J61" s="39">
        <v>33</v>
      </c>
      <c r="K61" s="83">
        <f t="shared" si="1"/>
        <v>4535.3417725171585</v>
      </c>
      <c r="L61" s="84"/>
      <c r="M61" s="6">
        <f>IF(J61="","",(K61/J61)/LOOKUP(RIGHT($D$2,3),定数!$A$6:$A$13,定数!$B$6:$B$13))</f>
        <v>1.1452883263932219</v>
      </c>
      <c r="N61" s="39">
        <v>2017</v>
      </c>
      <c r="O61" s="8">
        <v>43786</v>
      </c>
      <c r="P61" s="85">
        <v>1.3247500000000001</v>
      </c>
      <c r="Q61" s="85"/>
      <c r="R61" s="86">
        <f>IF(P61="","",T61*M61*LOOKUP(RIGHT($D$2,3),定数!$A$6:$A$13,定数!$B$6:$B$13))</f>
        <v>5840.9704646055507</v>
      </c>
      <c r="S61" s="86"/>
      <c r="T61" s="87">
        <f t="shared" si="4"/>
        <v>42.500000000000867</v>
      </c>
      <c r="U61" s="87"/>
      <c r="V61" t="str">
        <f t="shared" si="7"/>
        <v/>
      </c>
      <c r="W61">
        <f t="shared" si="3"/>
        <v>0</v>
      </c>
      <c r="X61" s="40">
        <f t="shared" si="5"/>
        <v>160673.885730582</v>
      </c>
      <c r="Y61" s="41">
        <f t="shared" si="6"/>
        <v>5.9099999999995823E-2</v>
      </c>
    </row>
    <row r="62" spans="2:25" x14ac:dyDescent="0.2">
      <c r="B62" s="39">
        <v>54</v>
      </c>
      <c r="C62" s="81">
        <f t="shared" si="0"/>
        <v>157019.02954851082</v>
      </c>
      <c r="D62" s="81"/>
      <c r="E62" s="39">
        <v>2017</v>
      </c>
      <c r="F62" s="8">
        <v>43786</v>
      </c>
      <c r="G62" s="39" t="s">
        <v>4</v>
      </c>
      <c r="H62" s="88">
        <v>1.3246</v>
      </c>
      <c r="I62" s="88"/>
      <c r="J62" s="39">
        <v>25</v>
      </c>
      <c r="K62" s="83">
        <f t="shared" si="1"/>
        <v>4710.5708864553244</v>
      </c>
      <c r="L62" s="84"/>
      <c r="M62" s="6">
        <f>IF(J62="","",(K62/J62)/LOOKUP(RIGHT($D$2,3),定数!$A$6:$A$13,定数!$B$6:$B$13))</f>
        <v>1.5701902954851081</v>
      </c>
      <c r="N62" s="39">
        <v>2017</v>
      </c>
      <c r="O62" s="8">
        <v>43786</v>
      </c>
      <c r="P62" s="85">
        <v>1.3221000000000001</v>
      </c>
      <c r="Q62" s="85"/>
      <c r="R62" s="86">
        <f>IF(P62="","",T62*M62*LOOKUP(RIGHT($D$2,3),定数!$A$6:$A$13,定数!$B$6:$B$13))</f>
        <v>-4710.5708864552234</v>
      </c>
      <c r="S62" s="86"/>
      <c r="T62" s="87">
        <f t="shared" si="4"/>
        <v>-24.999999999999467</v>
      </c>
      <c r="U62" s="87"/>
      <c r="V62" t="str">
        <f t="shared" si="7"/>
        <v/>
      </c>
      <c r="W62">
        <f t="shared" si="3"/>
        <v>1</v>
      </c>
      <c r="X62" s="40">
        <f t="shared" si="5"/>
        <v>160673.885730582</v>
      </c>
      <c r="Y62" s="41">
        <f t="shared" si="6"/>
        <v>2.2747045454540427E-2</v>
      </c>
    </row>
    <row r="63" spans="2:25" x14ac:dyDescent="0.2">
      <c r="B63" s="39">
        <v>55</v>
      </c>
      <c r="C63" s="81">
        <f t="shared" si="0"/>
        <v>152308.45866205561</v>
      </c>
      <c r="D63" s="81"/>
      <c r="E63" s="39">
        <v>2017</v>
      </c>
      <c r="F63" s="8">
        <v>43796</v>
      </c>
      <c r="G63" s="39" t="s">
        <v>3</v>
      </c>
      <c r="H63" s="88">
        <v>1.3309</v>
      </c>
      <c r="I63" s="88"/>
      <c r="J63" s="39">
        <v>18</v>
      </c>
      <c r="K63" s="83">
        <f t="shared" si="1"/>
        <v>4569.2537598616682</v>
      </c>
      <c r="L63" s="84"/>
      <c r="M63" s="6">
        <f>IF(J63="","",(K63/J63)/LOOKUP(RIGHT($D$2,3),定数!$A$6:$A$13,定数!$B$6:$B$13))</f>
        <v>2.1153952591952168</v>
      </c>
      <c r="N63" s="39">
        <v>2017</v>
      </c>
      <c r="O63" s="8">
        <v>43796</v>
      </c>
      <c r="P63" s="85">
        <v>1.3327</v>
      </c>
      <c r="Q63" s="85"/>
      <c r="R63" s="86">
        <f>IF(P63="","",T63*M63*LOOKUP(RIGHT($D$2,3),定数!$A$6:$A$13,定数!$B$6:$B$13))</f>
        <v>-4569.2537598617291</v>
      </c>
      <c r="S63" s="86"/>
      <c r="T63" s="87">
        <f t="shared" si="4"/>
        <v>-18.000000000000238</v>
      </c>
      <c r="U63" s="87"/>
      <c r="V63" t="str">
        <f t="shared" si="7"/>
        <v/>
      </c>
      <c r="W63">
        <f t="shared" si="3"/>
        <v>2</v>
      </c>
      <c r="X63" s="40">
        <f t="shared" si="5"/>
        <v>160673.885730582</v>
      </c>
      <c r="Y63" s="41">
        <f t="shared" si="6"/>
        <v>5.206463409090345E-2</v>
      </c>
    </row>
    <row r="64" spans="2:25" x14ac:dyDescent="0.2">
      <c r="B64" s="39">
        <v>56</v>
      </c>
      <c r="C64" s="81">
        <f t="shared" si="0"/>
        <v>147739.20490219389</v>
      </c>
      <c r="D64" s="81"/>
      <c r="E64" s="39">
        <v>2017</v>
      </c>
      <c r="F64" s="8">
        <v>43798</v>
      </c>
      <c r="G64" s="39" t="s">
        <v>4</v>
      </c>
      <c r="H64" s="88">
        <v>1.3366</v>
      </c>
      <c r="I64" s="88"/>
      <c r="J64" s="39">
        <v>12</v>
      </c>
      <c r="K64" s="83">
        <f t="shared" si="1"/>
        <v>4432.1761470658166</v>
      </c>
      <c r="L64" s="84"/>
      <c r="M64" s="6">
        <f>IF(J64="","",(K64/J64)/LOOKUP(RIGHT($D$2,3),定数!$A$6:$A$13,定数!$B$6:$B$13))</f>
        <v>3.0779001021290395</v>
      </c>
      <c r="N64" s="39">
        <v>2017</v>
      </c>
      <c r="O64" s="8">
        <v>43798</v>
      </c>
      <c r="P64" s="85">
        <v>1.3380000000000001</v>
      </c>
      <c r="Q64" s="85"/>
      <c r="R64" s="86">
        <f>IF(P64="","",T64*M64*LOOKUP(RIGHT($D$2,3),定数!$A$6:$A$13,定数!$B$6:$B$13))</f>
        <v>5170.8721715770371</v>
      </c>
      <c r="S64" s="86"/>
      <c r="T64" s="87">
        <f t="shared" si="4"/>
        <v>14.000000000000679</v>
      </c>
      <c r="U64" s="87"/>
      <c r="V64" t="str">
        <f t="shared" si="7"/>
        <v/>
      </c>
      <c r="W64">
        <f t="shared" si="3"/>
        <v>0</v>
      </c>
      <c r="X64" s="40">
        <f t="shared" si="5"/>
        <v>160673.885730582</v>
      </c>
      <c r="Y64" s="41">
        <f t="shared" si="6"/>
        <v>8.0502695068176755E-2</v>
      </c>
    </row>
    <row r="65" spans="2:25" x14ac:dyDescent="0.2">
      <c r="B65" s="39">
        <v>57</v>
      </c>
      <c r="C65" s="81">
        <f t="shared" si="0"/>
        <v>152910.07707377092</v>
      </c>
      <c r="D65" s="81"/>
      <c r="E65" s="39">
        <v>2017</v>
      </c>
      <c r="F65" s="8">
        <v>43798</v>
      </c>
      <c r="G65" s="39" t="s">
        <v>4</v>
      </c>
      <c r="H65" s="88">
        <v>1.3426</v>
      </c>
      <c r="I65" s="88"/>
      <c r="J65" s="39">
        <v>56</v>
      </c>
      <c r="K65" s="83">
        <f t="shared" si="1"/>
        <v>4587.3023122131272</v>
      </c>
      <c r="L65" s="84"/>
      <c r="M65" s="6">
        <f>IF(J65="","",(K65/J65)/LOOKUP(RIGHT($D$2,3),定数!$A$6:$A$13,定数!$B$6:$B$13))</f>
        <v>0.68263427265076293</v>
      </c>
      <c r="N65" s="39">
        <v>2017</v>
      </c>
      <c r="O65" s="8">
        <v>43799</v>
      </c>
      <c r="P65" s="85">
        <v>1.3504700000000001</v>
      </c>
      <c r="Q65" s="85"/>
      <c r="R65" s="86">
        <f>IF(P65="","",T65*M65*LOOKUP(RIGHT($D$2,3),定数!$A$6:$A$13,定数!$B$6:$B$13))</f>
        <v>6446.798070913841</v>
      </c>
      <c r="S65" s="86"/>
      <c r="T65" s="87">
        <f t="shared" si="4"/>
        <v>78.700000000000443</v>
      </c>
      <c r="U65" s="87"/>
      <c r="V65" t="str">
        <f t="shared" si="7"/>
        <v/>
      </c>
      <c r="W65">
        <f t="shared" si="3"/>
        <v>0</v>
      </c>
      <c r="X65" s="40">
        <f t="shared" si="5"/>
        <v>160673.885730582</v>
      </c>
      <c r="Y65" s="41">
        <f t="shared" si="6"/>
        <v>4.8320289395561322E-2</v>
      </c>
    </row>
    <row r="66" spans="2:25" x14ac:dyDescent="0.2">
      <c r="B66" s="39">
        <v>58</v>
      </c>
      <c r="C66" s="81">
        <f t="shared" si="0"/>
        <v>159356.87514468477</v>
      </c>
      <c r="D66" s="81"/>
      <c r="E66" s="39">
        <v>2017</v>
      </c>
      <c r="F66" s="8">
        <v>43799</v>
      </c>
      <c r="G66" s="39" t="s">
        <v>4</v>
      </c>
      <c r="H66" s="88">
        <v>1.3467</v>
      </c>
      <c r="I66" s="88"/>
      <c r="J66" s="39">
        <v>22</v>
      </c>
      <c r="K66" s="83">
        <f t="shared" si="1"/>
        <v>4780.7062543405427</v>
      </c>
      <c r="L66" s="84"/>
      <c r="M66" s="6">
        <f>IF(J66="","",(K66/J66)/LOOKUP(RIGHT($D$2,3),定数!$A$6:$A$13,定数!$B$6:$B$13))</f>
        <v>1.8108735811895995</v>
      </c>
      <c r="N66" s="39">
        <v>2017</v>
      </c>
      <c r="O66" s="8">
        <v>43799</v>
      </c>
      <c r="P66" s="82">
        <v>1.3445</v>
      </c>
      <c r="Q66" s="82"/>
      <c r="R66" s="86">
        <f>IF(P66="","",T66*M66*LOOKUP(RIGHT($D$2,3),定数!$A$6:$A$13,定数!$B$6:$B$13))</f>
        <v>-4780.7062543404991</v>
      </c>
      <c r="S66" s="86"/>
      <c r="T66" s="87">
        <f t="shared" si="4"/>
        <v>-21.999999999999797</v>
      </c>
      <c r="U66" s="87"/>
      <c r="V66" t="str">
        <f t="shared" si="7"/>
        <v/>
      </c>
      <c r="W66">
        <f t="shared" si="3"/>
        <v>1</v>
      </c>
      <c r="X66" s="40">
        <f t="shared" si="5"/>
        <v>160673.885730582</v>
      </c>
      <c r="Y66" s="41">
        <f t="shared" si="6"/>
        <v>8.1967930252561105E-3</v>
      </c>
    </row>
    <row r="67" spans="2:25" x14ac:dyDescent="0.2">
      <c r="B67" s="39">
        <v>59</v>
      </c>
      <c r="C67" s="81">
        <f t="shared" si="0"/>
        <v>154576.16889034427</v>
      </c>
      <c r="D67" s="81"/>
      <c r="E67" s="39">
        <v>2017</v>
      </c>
      <c r="F67" s="8">
        <v>43804</v>
      </c>
      <c r="G67" s="39" t="s">
        <v>3</v>
      </c>
      <c r="H67" s="88">
        <v>1.3466</v>
      </c>
      <c r="I67" s="88"/>
      <c r="J67" s="39">
        <v>10</v>
      </c>
      <c r="K67" s="83">
        <f t="shared" si="1"/>
        <v>4637.2850667103276</v>
      </c>
      <c r="L67" s="84"/>
      <c r="M67" s="6">
        <f>IF(J67="","",(K67/J67)/LOOKUP(RIGHT($D$2,3),定数!$A$6:$A$13,定数!$B$6:$B$13))</f>
        <v>3.8644042222586061</v>
      </c>
      <c r="N67" s="39">
        <v>2017</v>
      </c>
      <c r="O67" s="8">
        <v>43804</v>
      </c>
      <c r="P67" s="82">
        <v>1.3454900000000001</v>
      </c>
      <c r="Q67" s="82"/>
      <c r="R67" s="86">
        <f>IF(P67="","",T67*M67*LOOKUP(RIGHT($D$2,3),定数!$A$6:$A$13,定数!$B$6:$B$13))</f>
        <v>5147.3864240482053</v>
      </c>
      <c r="S67" s="86"/>
      <c r="T67" s="87">
        <f t="shared" si="4"/>
        <v>11.099999999999444</v>
      </c>
      <c r="U67" s="87"/>
      <c r="V67" t="str">
        <f t="shared" si="7"/>
        <v/>
      </c>
      <c r="W67">
        <f t="shared" si="3"/>
        <v>0</v>
      </c>
      <c r="X67" s="40">
        <f t="shared" si="5"/>
        <v>160673.885730582</v>
      </c>
      <c r="Y67" s="41">
        <f t="shared" si="6"/>
        <v>3.7950889234498186E-2</v>
      </c>
    </row>
    <row r="68" spans="2:25" x14ac:dyDescent="0.2">
      <c r="B68" s="39">
        <v>60</v>
      </c>
      <c r="C68" s="81">
        <f t="shared" si="0"/>
        <v>159723.55531439246</v>
      </c>
      <c r="D68" s="81"/>
      <c r="E68" s="39">
        <v>2017</v>
      </c>
      <c r="F68" s="8">
        <v>43805</v>
      </c>
      <c r="G68" s="39" t="s">
        <v>3</v>
      </c>
      <c r="H68" s="88">
        <v>1.3374999999999999</v>
      </c>
      <c r="I68" s="88"/>
      <c r="J68" s="39">
        <v>13</v>
      </c>
      <c r="K68" s="83">
        <f t="shared" si="1"/>
        <v>4791.7066594317739</v>
      </c>
      <c r="L68" s="84"/>
      <c r="M68" s="6">
        <f>IF(J68="","",(K68/J68)/LOOKUP(RIGHT($D$2,3),定数!$A$6:$A$13,定数!$B$6:$B$13))</f>
        <v>3.0716068329690862</v>
      </c>
      <c r="N68" s="39">
        <v>2017</v>
      </c>
      <c r="O68" s="8">
        <v>43805</v>
      </c>
      <c r="P68" s="82">
        <v>1.3388</v>
      </c>
      <c r="Q68" s="82"/>
      <c r="R68" s="86">
        <f>IF(P68="","",T68*M68*LOOKUP(RIGHT($D$2,3),定数!$A$6:$A$13,定数!$B$6:$B$13))</f>
        <v>-4791.706659432065</v>
      </c>
      <c r="S68" s="86"/>
      <c r="T68" s="87">
        <f t="shared" si="4"/>
        <v>-13.000000000000789</v>
      </c>
      <c r="U68" s="87"/>
      <c r="V68" t="str">
        <f t="shared" si="7"/>
        <v/>
      </c>
      <c r="W68">
        <f t="shared" si="3"/>
        <v>1</v>
      </c>
      <c r="X68" s="40">
        <f t="shared" si="5"/>
        <v>160673.885730582</v>
      </c>
      <c r="Y68" s="41">
        <f t="shared" si="6"/>
        <v>5.914653846008644E-3</v>
      </c>
    </row>
    <row r="69" spans="2:25" x14ac:dyDescent="0.2">
      <c r="B69" s="39">
        <v>61</v>
      </c>
      <c r="C69" s="81">
        <f t="shared" si="0"/>
        <v>154931.8486549604</v>
      </c>
      <c r="D69" s="81"/>
      <c r="E69" s="39">
        <v>2017</v>
      </c>
      <c r="F69" s="8">
        <v>43807</v>
      </c>
      <c r="G69" s="39" t="s">
        <v>3</v>
      </c>
      <c r="H69" s="88">
        <v>1.3382000000000001</v>
      </c>
      <c r="I69" s="88"/>
      <c r="J69" s="39">
        <v>25</v>
      </c>
      <c r="K69" s="83">
        <f t="shared" si="1"/>
        <v>4647.9554596488115</v>
      </c>
      <c r="L69" s="84"/>
      <c r="M69" s="6">
        <f>IF(J69="","",(K69/J69)/LOOKUP(RIGHT($D$2,3),定数!$A$6:$A$13,定数!$B$6:$B$13))</f>
        <v>1.5493184865496039</v>
      </c>
      <c r="N69" s="39">
        <v>2017</v>
      </c>
      <c r="O69" s="8">
        <v>43810</v>
      </c>
      <c r="P69" s="82">
        <v>1.3407</v>
      </c>
      <c r="Q69" s="82"/>
      <c r="R69" s="86">
        <f>IF(P69="","",T69*M69*LOOKUP(RIGHT($D$2,3),定数!$A$6:$A$13,定数!$B$6:$B$13))</f>
        <v>-4647.9554596487123</v>
      </c>
      <c r="S69" s="86"/>
      <c r="T69" s="87">
        <f t="shared" si="4"/>
        <v>-24.999999999999467</v>
      </c>
      <c r="U69" s="87"/>
      <c r="V69" t="str">
        <f t="shared" si="7"/>
        <v/>
      </c>
      <c r="W69">
        <f t="shared" si="3"/>
        <v>2</v>
      </c>
      <c r="X69" s="40">
        <f t="shared" si="5"/>
        <v>160673.885730582</v>
      </c>
      <c r="Y69" s="41">
        <f t="shared" si="6"/>
        <v>3.5737214230630143E-2</v>
      </c>
    </row>
    <row r="70" spans="2:25" x14ac:dyDescent="0.2">
      <c r="B70" s="39">
        <v>62</v>
      </c>
      <c r="C70" s="81">
        <f t="shared" si="0"/>
        <v>150283.89319531168</v>
      </c>
      <c r="D70" s="81"/>
      <c r="E70" s="39">
        <v>2017</v>
      </c>
      <c r="F70" s="8">
        <v>43812</v>
      </c>
      <c r="G70" s="39" t="s">
        <v>4</v>
      </c>
      <c r="H70" s="88">
        <v>1.3365</v>
      </c>
      <c r="I70" s="88"/>
      <c r="J70" s="39">
        <v>43</v>
      </c>
      <c r="K70" s="83">
        <f t="shared" si="1"/>
        <v>4508.5167958593502</v>
      </c>
      <c r="L70" s="84"/>
      <c r="M70" s="6">
        <f>IF(J70="","",(K70/J70)/LOOKUP(RIGHT($D$2,3),定数!$A$6:$A$13,定数!$B$6:$B$13))</f>
        <v>0.8737435650890214</v>
      </c>
      <c r="N70" s="39">
        <v>2017</v>
      </c>
      <c r="O70" s="8">
        <v>43812</v>
      </c>
      <c r="P70" s="82">
        <v>1.3424700000000001</v>
      </c>
      <c r="Q70" s="82"/>
      <c r="R70" s="86">
        <f>IF(P70="","",T70*M70*LOOKUP(RIGHT($D$2,3),定数!$A$6:$A$13,定数!$B$6:$B$13))</f>
        <v>6259.4989002977818</v>
      </c>
      <c r="S70" s="86"/>
      <c r="T70" s="87">
        <f t="shared" si="4"/>
        <v>59.700000000000308</v>
      </c>
      <c r="U70" s="87"/>
      <c r="V70" t="str">
        <f t="shared" si="7"/>
        <v/>
      </c>
      <c r="W70">
        <f t="shared" si="3"/>
        <v>0</v>
      </c>
      <c r="X70" s="40">
        <f t="shared" si="5"/>
        <v>160673.885730582</v>
      </c>
      <c r="Y70" s="41">
        <f t="shared" si="6"/>
        <v>6.4665097803710658E-2</v>
      </c>
    </row>
    <row r="71" spans="2:25" x14ac:dyDescent="0.2">
      <c r="B71" s="39">
        <v>63</v>
      </c>
      <c r="C71" s="81">
        <f t="shared" si="0"/>
        <v>156543.39209560945</v>
      </c>
      <c r="D71" s="81"/>
      <c r="E71" s="39">
        <v>2017</v>
      </c>
      <c r="F71" s="8">
        <v>43813</v>
      </c>
      <c r="G71" s="39" t="s">
        <v>4</v>
      </c>
      <c r="H71" s="88">
        <v>1.3420000000000001</v>
      </c>
      <c r="I71" s="88"/>
      <c r="J71" s="39">
        <v>44</v>
      </c>
      <c r="K71" s="83">
        <f t="shared" si="1"/>
        <v>4696.3017628682837</v>
      </c>
      <c r="L71" s="84"/>
      <c r="M71" s="6">
        <f>IF(J71="","",(K71/J71)/LOOKUP(RIGHT($D$2,3),定数!$A$6:$A$13,定数!$B$6:$B$13))</f>
        <v>0.88945109145232648</v>
      </c>
      <c r="N71" s="39">
        <v>2017</v>
      </c>
      <c r="O71" s="8">
        <v>43814</v>
      </c>
      <c r="P71" s="82">
        <v>1.3375999999999999</v>
      </c>
      <c r="Q71" s="82"/>
      <c r="R71" s="86">
        <f>IF(P71="","",T71*M71*LOOKUP(RIGHT($D$2,3),定数!$A$6:$A$13,定数!$B$6:$B$13))</f>
        <v>-4696.3017628684775</v>
      </c>
      <c r="S71" s="86"/>
      <c r="T71" s="87">
        <f t="shared" si="4"/>
        <v>-44.000000000001819</v>
      </c>
      <c r="U71" s="87"/>
      <c r="V71" t="str">
        <f t="shared" si="7"/>
        <v/>
      </c>
      <c r="W71">
        <f t="shared" si="3"/>
        <v>1</v>
      </c>
      <c r="X71" s="40">
        <f t="shared" si="5"/>
        <v>160673.885730582</v>
      </c>
      <c r="Y71" s="41">
        <f t="shared" si="6"/>
        <v>2.5707311528511578E-2</v>
      </c>
    </row>
    <row r="72" spans="2:25" x14ac:dyDescent="0.2">
      <c r="B72" s="39">
        <v>64</v>
      </c>
      <c r="C72" s="81">
        <f t="shared" si="0"/>
        <v>151847.09033274098</v>
      </c>
      <c r="D72" s="81"/>
      <c r="E72" s="39">
        <v>2018</v>
      </c>
      <c r="F72" s="8">
        <v>43817</v>
      </c>
      <c r="G72" s="39" t="s">
        <v>4</v>
      </c>
      <c r="H72" s="88">
        <v>1.3357000000000001</v>
      </c>
      <c r="I72" s="88"/>
      <c r="J72" s="39">
        <v>24</v>
      </c>
      <c r="K72" s="83">
        <f t="shared" si="1"/>
        <v>4555.412709982229</v>
      </c>
      <c r="L72" s="84"/>
      <c r="M72" s="6">
        <f>IF(J72="","",(K72/J72)/LOOKUP(RIGHT($D$2,3),定数!$A$6:$A$13,定数!$B$6:$B$13))</f>
        <v>1.5817405242993849</v>
      </c>
      <c r="N72" s="39">
        <v>2017</v>
      </c>
      <c r="O72" s="8">
        <v>43817</v>
      </c>
      <c r="P72" s="82">
        <v>1.3387800000000001</v>
      </c>
      <c r="Q72" s="82"/>
      <c r="R72" s="86">
        <f>IF(P72="","",T72*M72*LOOKUP(RIGHT($D$2,3),定数!$A$6:$A$13,定数!$B$6:$B$13))</f>
        <v>5846.1129778104732</v>
      </c>
      <c r="S72" s="86"/>
      <c r="T72" s="87">
        <f t="shared" si="4"/>
        <v>30.799999999999716</v>
      </c>
      <c r="U72" s="87"/>
      <c r="V72" t="str">
        <f t="shared" si="7"/>
        <v/>
      </c>
      <c r="W72">
        <f t="shared" si="3"/>
        <v>0</v>
      </c>
      <c r="X72" s="40">
        <f t="shared" si="5"/>
        <v>160673.885730582</v>
      </c>
      <c r="Y72" s="41">
        <f t="shared" si="6"/>
        <v>5.4936092182657492E-2</v>
      </c>
    </row>
    <row r="73" spans="2:25" x14ac:dyDescent="0.2">
      <c r="B73" s="39">
        <v>65</v>
      </c>
      <c r="C73" s="81">
        <f t="shared" si="0"/>
        <v>157693.20331055144</v>
      </c>
      <c r="D73" s="81"/>
      <c r="E73" s="39"/>
      <c r="F73" s="8"/>
      <c r="G73" s="39"/>
      <c r="H73" s="88"/>
      <c r="I73" s="88"/>
      <c r="J73" s="39"/>
      <c r="K73" s="83"/>
      <c r="L73" s="84"/>
      <c r="M73" s="6"/>
      <c r="N73" s="39"/>
      <c r="O73" s="8"/>
      <c r="P73" s="82"/>
      <c r="Q73" s="82"/>
      <c r="R73" s="86" t="str">
        <f>IF(P73="","",T73*M73*LOOKUP(RIGHT($D$2,3),定数!$A$6:$A$13,定数!$B$6:$B$13))</f>
        <v/>
      </c>
      <c r="S73" s="86"/>
      <c r="T73" s="87" t="str">
        <f t="shared" si="4"/>
        <v/>
      </c>
      <c r="U73" s="87"/>
      <c r="V73" t="str">
        <f t="shared" si="7"/>
        <v/>
      </c>
      <c r="W73" t="str">
        <f t="shared" si="3"/>
        <v/>
      </c>
      <c r="X73" s="40">
        <f t="shared" si="5"/>
        <v>160673.885730582</v>
      </c>
      <c r="Y73" s="41">
        <f t="shared" si="6"/>
        <v>1.8551131731690096E-2</v>
      </c>
    </row>
    <row r="74" spans="2:25" x14ac:dyDescent="0.2">
      <c r="B74" s="39">
        <v>66</v>
      </c>
      <c r="C74" s="81" t="str">
        <f t="shared" ref="C74:C108" si="9">IF(R73="","",C73+R73)</f>
        <v/>
      </c>
      <c r="D74" s="81"/>
      <c r="E74" s="39"/>
      <c r="F74" s="8"/>
      <c r="G74" s="39"/>
      <c r="H74" s="88"/>
      <c r="I74" s="88"/>
      <c r="J74" s="39"/>
      <c r="K74" s="83"/>
      <c r="L74" s="84"/>
      <c r="M74" s="6"/>
      <c r="N74" s="39"/>
      <c r="O74" s="8"/>
      <c r="P74" s="82"/>
      <c r="Q74" s="82"/>
      <c r="R74" s="86" t="str">
        <f>IF(P74="","",T74*M74*LOOKUP(RIGHT($D$2,3),定数!$A$6:$A$13,定数!$B$6:$B$13))</f>
        <v/>
      </c>
      <c r="S74" s="86"/>
      <c r="T74" s="87" t="str">
        <f t="shared" si="4"/>
        <v/>
      </c>
      <c r="U74" s="87"/>
      <c r="V74" t="str">
        <f t="shared" si="7"/>
        <v/>
      </c>
      <c r="W74" t="str">
        <f t="shared" si="7"/>
        <v/>
      </c>
      <c r="X74" s="40" t="str">
        <f t="shared" si="5"/>
        <v/>
      </c>
      <c r="Y74" s="41" t="str">
        <f t="shared" si="6"/>
        <v/>
      </c>
    </row>
    <row r="75" spans="2:25" x14ac:dyDescent="0.2">
      <c r="B75" s="39">
        <v>67</v>
      </c>
      <c r="C75" s="81" t="str">
        <f t="shared" si="9"/>
        <v/>
      </c>
      <c r="D75" s="81"/>
      <c r="E75" s="39"/>
      <c r="F75" s="8"/>
      <c r="G75" s="39"/>
      <c r="H75" s="88"/>
      <c r="I75" s="88"/>
      <c r="J75" s="39"/>
      <c r="K75" s="83"/>
      <c r="L75" s="84"/>
      <c r="M75" s="6"/>
      <c r="N75" s="39"/>
      <c r="O75" s="8"/>
      <c r="P75" s="82"/>
      <c r="Q75" s="82"/>
      <c r="R75" s="86" t="str">
        <f>IF(P75="","",T75*M75*LOOKUP(RIGHT($D$2,3),定数!$A$6:$A$13,定数!$B$6:$B$13))</f>
        <v/>
      </c>
      <c r="S75" s="86"/>
      <c r="T75" s="87" t="str">
        <f t="shared" si="4"/>
        <v/>
      </c>
      <c r="U75" s="87"/>
      <c r="V75" t="str">
        <f t="shared" ref="V75:W90" si="10">IF(S75&lt;&gt;"",IF(S75&lt;0,1+V74,0),"")</f>
        <v/>
      </c>
      <c r="W75" t="str">
        <f t="shared" si="10"/>
        <v/>
      </c>
      <c r="X75" s="40" t="str">
        <f t="shared" si="5"/>
        <v/>
      </c>
      <c r="Y75" s="41" t="str">
        <f t="shared" si="6"/>
        <v/>
      </c>
    </row>
    <row r="76" spans="2:25" x14ac:dyDescent="0.2">
      <c r="B76" s="39">
        <v>68</v>
      </c>
      <c r="C76" s="81" t="str">
        <f t="shared" si="9"/>
        <v/>
      </c>
      <c r="D76" s="81"/>
      <c r="E76" s="39"/>
      <c r="F76" s="8"/>
      <c r="G76" s="39"/>
      <c r="H76" s="88"/>
      <c r="I76" s="88"/>
      <c r="J76" s="39"/>
      <c r="K76" s="83"/>
      <c r="L76" s="84"/>
      <c r="M76" s="6"/>
      <c r="N76" s="39"/>
      <c r="O76" s="8"/>
      <c r="P76" s="82"/>
      <c r="Q76" s="82"/>
      <c r="R76" s="86" t="str">
        <f>IF(P76="","",T76*M76*LOOKUP(RIGHT($D$2,3),定数!$A$6:$A$13,定数!$B$6:$B$13))</f>
        <v/>
      </c>
      <c r="S76" s="86"/>
      <c r="T76" s="87" t="str">
        <f t="shared" ref="T76:T108" si="11">IF(P76="","",IF(G76="買",(P76-H76),(H76-P76))*IF(RIGHT($D$2,3)="JPY",100,10000))</f>
        <v/>
      </c>
      <c r="U76" s="87"/>
      <c r="V76" t="str">
        <f t="shared" si="10"/>
        <v/>
      </c>
      <c r="W76" t="str">
        <f t="shared" si="10"/>
        <v/>
      </c>
      <c r="X76" s="40" t="str">
        <f t="shared" ref="X76:X108" si="12">IF(C76&lt;&gt;"",MAX(X75,C76),"")</f>
        <v/>
      </c>
      <c r="Y76" s="41" t="str">
        <f t="shared" ref="Y76:Y108" si="13">IF(X76&lt;&gt;"",1-(C76/X76),"")</f>
        <v/>
      </c>
    </row>
    <row r="77" spans="2:25" x14ac:dyDescent="0.2">
      <c r="B77" s="39">
        <v>69</v>
      </c>
      <c r="C77" s="81" t="str">
        <f t="shared" si="9"/>
        <v/>
      </c>
      <c r="D77" s="81"/>
      <c r="E77" s="39"/>
      <c r="F77" s="8"/>
      <c r="G77" s="39"/>
      <c r="H77" s="82"/>
      <c r="I77" s="82"/>
      <c r="J77" s="39"/>
      <c r="K77" s="83"/>
      <c r="L77" s="84"/>
      <c r="M77" s="6"/>
      <c r="N77" s="39"/>
      <c r="O77" s="8"/>
      <c r="P77" s="82"/>
      <c r="Q77" s="82"/>
      <c r="R77" s="86" t="str">
        <f>IF(P77="","",T77*M77*LOOKUP(RIGHT($D$2,3),定数!$A$6:$A$13,定数!$B$6:$B$13))</f>
        <v/>
      </c>
      <c r="S77" s="86"/>
      <c r="T77" s="87" t="str">
        <f t="shared" si="11"/>
        <v/>
      </c>
      <c r="U77" s="87"/>
      <c r="V77" t="str">
        <f t="shared" si="10"/>
        <v/>
      </c>
      <c r="W77" t="str">
        <f t="shared" si="10"/>
        <v/>
      </c>
      <c r="X77" s="40" t="str">
        <f t="shared" si="12"/>
        <v/>
      </c>
      <c r="Y77" s="41" t="str">
        <f t="shared" si="13"/>
        <v/>
      </c>
    </row>
    <row r="78" spans="2:25" x14ac:dyDescent="0.2">
      <c r="B78" s="39">
        <v>70</v>
      </c>
      <c r="C78" s="81" t="str">
        <f t="shared" si="9"/>
        <v/>
      </c>
      <c r="D78" s="81"/>
      <c r="E78" s="39"/>
      <c r="F78" s="8"/>
      <c r="G78" s="39"/>
      <c r="H78" s="82"/>
      <c r="I78" s="82"/>
      <c r="J78" s="39"/>
      <c r="K78" s="83"/>
      <c r="L78" s="84"/>
      <c r="M78" s="6"/>
      <c r="N78" s="39"/>
      <c r="O78" s="8"/>
      <c r="P78" s="82"/>
      <c r="Q78" s="82"/>
      <c r="R78" s="86" t="str">
        <f>IF(P78="","",T78*M78*LOOKUP(RIGHT($D$2,3),定数!$A$6:$A$13,定数!$B$6:$B$13))</f>
        <v/>
      </c>
      <c r="S78" s="86"/>
      <c r="T78" s="87" t="str">
        <f t="shared" si="11"/>
        <v/>
      </c>
      <c r="U78" s="87"/>
      <c r="V78" t="str">
        <f t="shared" si="10"/>
        <v/>
      </c>
      <c r="W78" t="str">
        <f t="shared" si="10"/>
        <v/>
      </c>
      <c r="X78" s="40" t="str">
        <f t="shared" si="12"/>
        <v/>
      </c>
      <c r="Y78" s="41" t="str">
        <f t="shared" si="13"/>
        <v/>
      </c>
    </row>
    <row r="79" spans="2:25" x14ac:dyDescent="0.2">
      <c r="B79" s="39">
        <v>71</v>
      </c>
      <c r="C79" s="81" t="str">
        <f t="shared" si="9"/>
        <v/>
      </c>
      <c r="D79" s="81"/>
      <c r="E79" s="39"/>
      <c r="F79" s="8"/>
      <c r="G79" s="39"/>
      <c r="H79" s="82"/>
      <c r="I79" s="82"/>
      <c r="J79" s="39"/>
      <c r="K79" s="83"/>
      <c r="L79" s="84"/>
      <c r="M79" s="6"/>
      <c r="N79" s="39"/>
      <c r="O79" s="8"/>
      <c r="P79" s="82"/>
      <c r="Q79" s="82"/>
      <c r="R79" s="86" t="str">
        <f>IF(P79="","",T79*M79*LOOKUP(RIGHT($D$2,3),定数!$A$6:$A$13,定数!$B$6:$B$13))</f>
        <v/>
      </c>
      <c r="S79" s="86"/>
      <c r="T79" s="87" t="str">
        <f t="shared" si="11"/>
        <v/>
      </c>
      <c r="U79" s="87"/>
      <c r="V79" t="str">
        <f t="shared" si="10"/>
        <v/>
      </c>
      <c r="W79" t="str">
        <f t="shared" si="10"/>
        <v/>
      </c>
      <c r="X79" s="40" t="str">
        <f t="shared" si="12"/>
        <v/>
      </c>
      <c r="Y79" s="41" t="str">
        <f t="shared" si="13"/>
        <v/>
      </c>
    </row>
    <row r="80" spans="2:25" x14ac:dyDescent="0.2">
      <c r="B80" s="39">
        <v>72</v>
      </c>
      <c r="C80" s="81" t="str">
        <f t="shared" si="9"/>
        <v/>
      </c>
      <c r="D80" s="81"/>
      <c r="E80" s="39"/>
      <c r="F80" s="8"/>
      <c r="G80" s="39"/>
      <c r="H80" s="82"/>
      <c r="I80" s="82"/>
      <c r="J80" s="39"/>
      <c r="K80" s="83"/>
      <c r="L80" s="84"/>
      <c r="M80" s="6"/>
      <c r="N80" s="39"/>
      <c r="O80" s="8"/>
      <c r="P80" s="82"/>
      <c r="Q80" s="82"/>
      <c r="R80" s="86" t="str">
        <f>IF(P80="","",T80*M80*LOOKUP(RIGHT($D$2,3),定数!$A$6:$A$13,定数!$B$6:$B$13))</f>
        <v/>
      </c>
      <c r="S80" s="86"/>
      <c r="T80" s="87" t="str">
        <f t="shared" si="11"/>
        <v/>
      </c>
      <c r="U80" s="87"/>
      <c r="V80" t="str">
        <f t="shared" si="10"/>
        <v/>
      </c>
      <c r="W80" t="str">
        <f t="shared" si="10"/>
        <v/>
      </c>
      <c r="X80" s="40" t="str">
        <f t="shared" si="12"/>
        <v/>
      </c>
      <c r="Y80" s="41" t="str">
        <f t="shared" si="13"/>
        <v/>
      </c>
    </row>
    <row r="81" spans="2:25" x14ac:dyDescent="0.2">
      <c r="B81" s="39">
        <v>73</v>
      </c>
      <c r="C81" s="81" t="str">
        <f t="shared" si="9"/>
        <v/>
      </c>
      <c r="D81" s="81"/>
      <c r="E81" s="39"/>
      <c r="F81" s="8"/>
      <c r="G81" s="39"/>
      <c r="H81" s="82"/>
      <c r="I81" s="82"/>
      <c r="J81" s="39"/>
      <c r="K81" s="83"/>
      <c r="L81" s="84"/>
      <c r="M81" s="6"/>
      <c r="N81" s="39"/>
      <c r="O81" s="8"/>
      <c r="P81" s="82"/>
      <c r="Q81" s="82"/>
      <c r="R81" s="86" t="str">
        <f>IF(P81="","",T81*M81*LOOKUP(RIGHT($D$2,3),定数!$A$6:$A$13,定数!$B$6:$B$13))</f>
        <v/>
      </c>
      <c r="S81" s="86"/>
      <c r="T81" s="87" t="str">
        <f t="shared" si="11"/>
        <v/>
      </c>
      <c r="U81" s="87"/>
      <c r="V81" t="str">
        <f t="shared" si="10"/>
        <v/>
      </c>
      <c r="W81" t="str">
        <f t="shared" si="10"/>
        <v/>
      </c>
      <c r="X81" s="40" t="str">
        <f t="shared" si="12"/>
        <v/>
      </c>
      <c r="Y81" s="41" t="str">
        <f t="shared" si="13"/>
        <v/>
      </c>
    </row>
    <row r="82" spans="2:25" x14ac:dyDescent="0.2">
      <c r="B82" s="39">
        <v>74</v>
      </c>
      <c r="C82" s="81" t="str">
        <f t="shared" si="9"/>
        <v/>
      </c>
      <c r="D82" s="81"/>
      <c r="E82" s="39"/>
      <c r="F82" s="8"/>
      <c r="G82" s="39"/>
      <c r="H82" s="82"/>
      <c r="I82" s="82"/>
      <c r="J82" s="39"/>
      <c r="K82" s="83"/>
      <c r="L82" s="84"/>
      <c r="M82" s="6"/>
      <c r="N82" s="39"/>
      <c r="O82" s="8"/>
      <c r="P82" s="82"/>
      <c r="Q82" s="82"/>
      <c r="R82" s="86" t="str">
        <f>IF(P82="","",T82*M82*LOOKUP(RIGHT($D$2,3),定数!$A$6:$A$13,定数!$B$6:$B$13))</f>
        <v/>
      </c>
      <c r="S82" s="86"/>
      <c r="T82" s="87" t="str">
        <f t="shared" si="11"/>
        <v/>
      </c>
      <c r="U82" s="87"/>
      <c r="V82" t="str">
        <f t="shared" si="10"/>
        <v/>
      </c>
      <c r="W82" t="str">
        <f t="shared" si="10"/>
        <v/>
      </c>
      <c r="X82" s="40" t="str">
        <f t="shared" si="12"/>
        <v/>
      </c>
      <c r="Y82" s="41" t="str">
        <f t="shared" si="13"/>
        <v/>
      </c>
    </row>
    <row r="83" spans="2:25" x14ac:dyDescent="0.2">
      <c r="B83" s="39">
        <v>75</v>
      </c>
      <c r="C83" s="81" t="str">
        <f t="shared" si="9"/>
        <v/>
      </c>
      <c r="D83" s="81"/>
      <c r="E83" s="39"/>
      <c r="F83" s="8"/>
      <c r="G83" s="39"/>
      <c r="H83" s="82"/>
      <c r="I83" s="82"/>
      <c r="J83" s="39"/>
      <c r="K83" s="83"/>
      <c r="L83" s="84"/>
      <c r="M83" s="6"/>
      <c r="N83" s="39"/>
      <c r="O83" s="8"/>
      <c r="P83" s="82"/>
      <c r="Q83" s="82"/>
      <c r="R83" s="86" t="str">
        <f>IF(P83="","",T83*M83*LOOKUP(RIGHT($D$2,3),定数!$A$6:$A$13,定数!$B$6:$B$13))</f>
        <v/>
      </c>
      <c r="S83" s="86"/>
      <c r="T83" s="87" t="str">
        <f t="shared" si="11"/>
        <v/>
      </c>
      <c r="U83" s="87"/>
      <c r="V83" t="str">
        <f t="shared" si="10"/>
        <v/>
      </c>
      <c r="W83" t="str">
        <f t="shared" si="10"/>
        <v/>
      </c>
      <c r="X83" s="40" t="str">
        <f t="shared" si="12"/>
        <v/>
      </c>
      <c r="Y83" s="41" t="str">
        <f t="shared" si="13"/>
        <v/>
      </c>
    </row>
    <row r="84" spans="2:25" x14ac:dyDescent="0.2">
      <c r="B84" s="39">
        <v>76</v>
      </c>
      <c r="C84" s="81" t="str">
        <f t="shared" si="9"/>
        <v/>
      </c>
      <c r="D84" s="81"/>
      <c r="E84" s="39"/>
      <c r="F84" s="8"/>
      <c r="G84" s="39"/>
      <c r="H84" s="82"/>
      <c r="I84" s="82"/>
      <c r="J84" s="39"/>
      <c r="K84" s="83"/>
      <c r="L84" s="84"/>
      <c r="M84" s="6"/>
      <c r="N84" s="39"/>
      <c r="O84" s="8"/>
      <c r="P84" s="82"/>
      <c r="Q84" s="82"/>
      <c r="R84" s="86" t="str">
        <f>IF(P84="","",T84*M84*LOOKUP(RIGHT($D$2,3),定数!$A$6:$A$13,定数!$B$6:$B$13))</f>
        <v/>
      </c>
      <c r="S84" s="86"/>
      <c r="T84" s="87" t="str">
        <f t="shared" si="11"/>
        <v/>
      </c>
      <c r="U84" s="87"/>
      <c r="V84" t="str">
        <f t="shared" si="10"/>
        <v/>
      </c>
      <c r="W84" t="str">
        <f t="shared" si="10"/>
        <v/>
      </c>
      <c r="X84" s="40" t="str">
        <f t="shared" si="12"/>
        <v/>
      </c>
      <c r="Y84" s="41" t="str">
        <f t="shared" si="13"/>
        <v/>
      </c>
    </row>
    <row r="85" spans="2:25" x14ac:dyDescent="0.2">
      <c r="B85" s="39">
        <v>77</v>
      </c>
      <c r="C85" s="81" t="str">
        <f t="shared" si="9"/>
        <v/>
      </c>
      <c r="D85" s="81"/>
      <c r="E85" s="39"/>
      <c r="F85" s="8"/>
      <c r="G85" s="39"/>
      <c r="H85" s="82"/>
      <c r="I85" s="82"/>
      <c r="J85" s="39"/>
      <c r="K85" s="83"/>
      <c r="L85" s="84"/>
      <c r="M85" s="6"/>
      <c r="N85" s="39"/>
      <c r="O85" s="8"/>
      <c r="P85" s="82"/>
      <c r="Q85" s="82"/>
      <c r="R85" s="86" t="str">
        <f>IF(P85="","",T85*M85*LOOKUP(RIGHT($D$2,3),定数!$A$6:$A$13,定数!$B$6:$B$13))</f>
        <v/>
      </c>
      <c r="S85" s="86"/>
      <c r="T85" s="87" t="str">
        <f t="shared" si="11"/>
        <v/>
      </c>
      <c r="U85" s="87"/>
      <c r="V85" t="str">
        <f t="shared" si="10"/>
        <v/>
      </c>
      <c r="W85" t="str">
        <f t="shared" si="10"/>
        <v/>
      </c>
      <c r="X85" s="40" t="str">
        <f t="shared" si="12"/>
        <v/>
      </c>
      <c r="Y85" s="41" t="str">
        <f t="shared" si="13"/>
        <v/>
      </c>
    </row>
    <row r="86" spans="2:25" x14ac:dyDescent="0.2">
      <c r="B86" s="39">
        <v>78</v>
      </c>
      <c r="C86" s="81" t="str">
        <f t="shared" si="9"/>
        <v/>
      </c>
      <c r="D86" s="81"/>
      <c r="E86" s="39"/>
      <c r="F86" s="8"/>
      <c r="G86" s="39"/>
      <c r="H86" s="82"/>
      <c r="I86" s="82"/>
      <c r="J86" s="39"/>
      <c r="K86" s="83"/>
      <c r="L86" s="84"/>
      <c r="M86" s="6"/>
      <c r="N86" s="39"/>
      <c r="O86" s="8"/>
      <c r="P86" s="82"/>
      <c r="Q86" s="82"/>
      <c r="R86" s="86" t="str">
        <f>IF(P86="","",T86*M86*LOOKUP(RIGHT($D$2,3),定数!$A$6:$A$13,定数!$B$6:$B$13))</f>
        <v/>
      </c>
      <c r="S86" s="86"/>
      <c r="T86" s="87" t="str">
        <f t="shared" si="11"/>
        <v/>
      </c>
      <c r="U86" s="87"/>
      <c r="V86" t="str">
        <f t="shared" si="10"/>
        <v/>
      </c>
      <c r="W86" t="str">
        <f t="shared" si="10"/>
        <v/>
      </c>
      <c r="X86" s="40" t="str">
        <f t="shared" si="12"/>
        <v/>
      </c>
      <c r="Y86" s="41" t="str">
        <f t="shared" si="13"/>
        <v/>
      </c>
    </row>
    <row r="87" spans="2:25" x14ac:dyDescent="0.2">
      <c r="B87" s="39">
        <v>79</v>
      </c>
      <c r="C87" s="81" t="str">
        <f t="shared" si="9"/>
        <v/>
      </c>
      <c r="D87" s="81"/>
      <c r="E87" s="39"/>
      <c r="F87" s="8"/>
      <c r="G87" s="39"/>
      <c r="H87" s="82"/>
      <c r="I87" s="82"/>
      <c r="J87" s="39"/>
      <c r="K87" s="83"/>
      <c r="L87" s="84"/>
      <c r="M87" s="6"/>
      <c r="N87" s="39"/>
      <c r="O87" s="8"/>
      <c r="P87" s="82"/>
      <c r="Q87" s="82"/>
      <c r="R87" s="86" t="str">
        <f>IF(P87="","",T87*M87*LOOKUP(RIGHT($D$2,3),定数!$A$6:$A$13,定数!$B$6:$B$13))</f>
        <v/>
      </c>
      <c r="S87" s="86"/>
      <c r="T87" s="87" t="str">
        <f t="shared" si="11"/>
        <v/>
      </c>
      <c r="U87" s="87"/>
      <c r="V87" t="str">
        <f t="shared" si="10"/>
        <v/>
      </c>
      <c r="W87" t="str">
        <f t="shared" si="10"/>
        <v/>
      </c>
      <c r="X87" s="40" t="str">
        <f t="shared" si="12"/>
        <v/>
      </c>
      <c r="Y87" s="41" t="str">
        <f t="shared" si="13"/>
        <v/>
      </c>
    </row>
    <row r="88" spans="2:25" x14ac:dyDescent="0.2">
      <c r="B88" s="39">
        <v>80</v>
      </c>
      <c r="C88" s="81" t="str">
        <f t="shared" si="9"/>
        <v/>
      </c>
      <c r="D88" s="81"/>
      <c r="E88" s="39"/>
      <c r="F88" s="8"/>
      <c r="G88" s="39"/>
      <c r="H88" s="82"/>
      <c r="I88" s="82"/>
      <c r="J88" s="39"/>
      <c r="K88" s="83"/>
      <c r="L88" s="84"/>
      <c r="M88" s="6"/>
      <c r="N88" s="39"/>
      <c r="O88" s="8"/>
      <c r="P88" s="82"/>
      <c r="Q88" s="82"/>
      <c r="R88" s="86" t="str">
        <f>IF(P88="","",T88*M88*LOOKUP(RIGHT($D$2,3),定数!$A$6:$A$13,定数!$B$6:$B$13))</f>
        <v/>
      </c>
      <c r="S88" s="86"/>
      <c r="T88" s="87" t="str">
        <f t="shared" si="11"/>
        <v/>
      </c>
      <c r="U88" s="87"/>
      <c r="V88" t="str">
        <f t="shared" si="10"/>
        <v/>
      </c>
      <c r="W88" t="str">
        <f t="shared" si="10"/>
        <v/>
      </c>
      <c r="X88" s="40" t="str">
        <f t="shared" si="12"/>
        <v/>
      </c>
      <c r="Y88" s="41" t="str">
        <f t="shared" si="13"/>
        <v/>
      </c>
    </row>
    <row r="89" spans="2:25" x14ac:dyDescent="0.2">
      <c r="B89" s="39">
        <v>81</v>
      </c>
      <c r="C89" s="81" t="str">
        <f t="shared" si="9"/>
        <v/>
      </c>
      <c r="D89" s="81"/>
      <c r="E89" s="39"/>
      <c r="F89" s="8"/>
      <c r="G89" s="39"/>
      <c r="H89" s="82"/>
      <c r="I89" s="82"/>
      <c r="J89" s="39"/>
      <c r="K89" s="83"/>
      <c r="L89" s="84"/>
      <c r="M89" s="6"/>
      <c r="N89" s="39"/>
      <c r="O89" s="8"/>
      <c r="P89" s="82"/>
      <c r="Q89" s="82"/>
      <c r="R89" s="86" t="str">
        <f>IF(P89="","",T89*M89*LOOKUP(RIGHT($D$2,3),定数!$A$6:$A$13,定数!$B$6:$B$13))</f>
        <v/>
      </c>
      <c r="S89" s="86"/>
      <c r="T89" s="87" t="str">
        <f t="shared" si="11"/>
        <v/>
      </c>
      <c r="U89" s="87"/>
      <c r="V89" t="str">
        <f t="shared" si="10"/>
        <v/>
      </c>
      <c r="W89" t="str">
        <f t="shared" si="10"/>
        <v/>
      </c>
      <c r="X89" s="40" t="str">
        <f t="shared" si="12"/>
        <v/>
      </c>
      <c r="Y89" s="41" t="str">
        <f t="shared" si="13"/>
        <v/>
      </c>
    </row>
    <row r="90" spans="2:25" x14ac:dyDescent="0.2">
      <c r="B90" s="39">
        <v>82</v>
      </c>
      <c r="C90" s="81" t="str">
        <f t="shared" si="9"/>
        <v/>
      </c>
      <c r="D90" s="81"/>
      <c r="E90" s="39"/>
      <c r="F90" s="8"/>
      <c r="G90" s="39"/>
      <c r="H90" s="82"/>
      <c r="I90" s="82"/>
      <c r="J90" s="39"/>
      <c r="K90" s="83"/>
      <c r="L90" s="84"/>
      <c r="M90" s="6"/>
      <c r="N90" s="39"/>
      <c r="O90" s="8"/>
      <c r="P90" s="82"/>
      <c r="Q90" s="82"/>
      <c r="R90" s="86" t="str">
        <f>IF(P90="","",T90*M90*LOOKUP(RIGHT($D$2,3),定数!$A$6:$A$13,定数!$B$6:$B$13))</f>
        <v/>
      </c>
      <c r="S90" s="86"/>
      <c r="T90" s="87" t="str">
        <f t="shared" si="11"/>
        <v/>
      </c>
      <c r="U90" s="87"/>
      <c r="V90" t="str">
        <f t="shared" si="10"/>
        <v/>
      </c>
      <c r="W90" t="str">
        <f t="shared" si="10"/>
        <v/>
      </c>
      <c r="X90" s="40" t="str">
        <f t="shared" si="12"/>
        <v/>
      </c>
      <c r="Y90" s="41" t="str">
        <f t="shared" si="13"/>
        <v/>
      </c>
    </row>
    <row r="91" spans="2:25" x14ac:dyDescent="0.2">
      <c r="B91" s="39">
        <v>83</v>
      </c>
      <c r="C91" s="81" t="str">
        <f t="shared" si="9"/>
        <v/>
      </c>
      <c r="D91" s="81"/>
      <c r="E91" s="39"/>
      <c r="F91" s="8"/>
      <c r="G91" s="39"/>
      <c r="H91" s="82"/>
      <c r="I91" s="82"/>
      <c r="J91" s="39"/>
      <c r="K91" s="83"/>
      <c r="L91" s="84"/>
      <c r="M91" s="6"/>
      <c r="N91" s="39"/>
      <c r="O91" s="8"/>
      <c r="P91" s="82"/>
      <c r="Q91" s="82"/>
      <c r="R91" s="86" t="str">
        <f>IF(P91="","",T91*M91*LOOKUP(RIGHT($D$2,3),定数!$A$6:$A$13,定数!$B$6:$B$13))</f>
        <v/>
      </c>
      <c r="S91" s="86"/>
      <c r="T91" s="87" t="str">
        <f t="shared" si="11"/>
        <v/>
      </c>
      <c r="U91" s="87"/>
      <c r="V91" t="str">
        <f t="shared" ref="V91:W106" si="14">IF(S91&lt;&gt;"",IF(S91&lt;0,1+V90,0),"")</f>
        <v/>
      </c>
      <c r="W91" t="str">
        <f t="shared" si="14"/>
        <v/>
      </c>
      <c r="X91" s="40" t="str">
        <f t="shared" si="12"/>
        <v/>
      </c>
      <c r="Y91" s="41" t="str">
        <f t="shared" si="13"/>
        <v/>
      </c>
    </row>
    <row r="92" spans="2:25" x14ac:dyDescent="0.2">
      <c r="B92" s="39">
        <v>84</v>
      </c>
      <c r="C92" s="81" t="str">
        <f t="shared" si="9"/>
        <v/>
      </c>
      <c r="D92" s="81"/>
      <c r="E92" s="39"/>
      <c r="F92" s="8"/>
      <c r="G92" s="39"/>
      <c r="H92" s="82"/>
      <c r="I92" s="82"/>
      <c r="J92" s="39"/>
      <c r="K92" s="83"/>
      <c r="L92" s="84"/>
      <c r="M92" s="6"/>
      <c r="N92" s="39"/>
      <c r="O92" s="8"/>
      <c r="P92" s="82"/>
      <c r="Q92" s="82"/>
      <c r="R92" s="86" t="str">
        <f>IF(P92="","",T92*M92*LOOKUP(RIGHT($D$2,3),定数!$A$6:$A$13,定数!$B$6:$B$13))</f>
        <v/>
      </c>
      <c r="S92" s="86"/>
      <c r="T92" s="87" t="str">
        <f t="shared" si="11"/>
        <v/>
      </c>
      <c r="U92" s="87"/>
      <c r="V92" t="str">
        <f t="shared" si="14"/>
        <v/>
      </c>
      <c r="W92" t="str">
        <f t="shared" si="14"/>
        <v/>
      </c>
      <c r="X92" s="40" t="str">
        <f t="shared" si="12"/>
        <v/>
      </c>
      <c r="Y92" s="41" t="str">
        <f t="shared" si="13"/>
        <v/>
      </c>
    </row>
    <row r="93" spans="2:25" x14ac:dyDescent="0.2">
      <c r="B93" s="39">
        <v>85</v>
      </c>
      <c r="C93" s="81" t="str">
        <f t="shared" si="9"/>
        <v/>
      </c>
      <c r="D93" s="81"/>
      <c r="E93" s="39"/>
      <c r="F93" s="8"/>
      <c r="G93" s="39"/>
      <c r="H93" s="82"/>
      <c r="I93" s="82"/>
      <c r="J93" s="39"/>
      <c r="K93" s="83"/>
      <c r="L93" s="84"/>
      <c r="M93" s="6"/>
      <c r="N93" s="39"/>
      <c r="O93" s="8"/>
      <c r="P93" s="82"/>
      <c r="Q93" s="82"/>
      <c r="R93" s="86" t="str">
        <f>IF(P93="","",T93*M93*LOOKUP(RIGHT($D$2,3),定数!$A$6:$A$13,定数!$B$6:$B$13))</f>
        <v/>
      </c>
      <c r="S93" s="86"/>
      <c r="T93" s="87" t="str">
        <f t="shared" si="11"/>
        <v/>
      </c>
      <c r="U93" s="87"/>
      <c r="V93" t="str">
        <f t="shared" si="14"/>
        <v/>
      </c>
      <c r="W93" t="str">
        <f t="shared" si="14"/>
        <v/>
      </c>
      <c r="X93" s="40" t="str">
        <f t="shared" si="12"/>
        <v/>
      </c>
      <c r="Y93" s="41" t="str">
        <f t="shared" si="13"/>
        <v/>
      </c>
    </row>
    <row r="94" spans="2:25" x14ac:dyDescent="0.2">
      <c r="B94" s="39">
        <v>86</v>
      </c>
      <c r="C94" s="81" t="str">
        <f t="shared" si="9"/>
        <v/>
      </c>
      <c r="D94" s="81"/>
      <c r="E94" s="39"/>
      <c r="F94" s="8"/>
      <c r="G94" s="39"/>
      <c r="H94" s="82"/>
      <c r="I94" s="82"/>
      <c r="J94" s="39"/>
      <c r="K94" s="83"/>
      <c r="L94" s="84"/>
      <c r="M94" s="6"/>
      <c r="N94" s="39"/>
      <c r="O94" s="8"/>
      <c r="P94" s="82"/>
      <c r="Q94" s="82"/>
      <c r="R94" s="86" t="str">
        <f>IF(P94="","",T94*M94*LOOKUP(RIGHT($D$2,3),定数!$A$6:$A$13,定数!$B$6:$B$13))</f>
        <v/>
      </c>
      <c r="S94" s="86"/>
      <c r="T94" s="87" t="str">
        <f t="shared" si="11"/>
        <v/>
      </c>
      <c r="U94" s="87"/>
      <c r="V94" t="str">
        <f t="shared" si="14"/>
        <v/>
      </c>
      <c r="W94" t="str">
        <f t="shared" si="14"/>
        <v/>
      </c>
      <c r="X94" s="40" t="str">
        <f t="shared" si="12"/>
        <v/>
      </c>
      <c r="Y94" s="41" t="str">
        <f t="shared" si="13"/>
        <v/>
      </c>
    </row>
    <row r="95" spans="2:25" x14ac:dyDescent="0.2">
      <c r="B95" s="39">
        <v>87</v>
      </c>
      <c r="C95" s="81" t="str">
        <f t="shared" si="9"/>
        <v/>
      </c>
      <c r="D95" s="81"/>
      <c r="E95" s="39"/>
      <c r="F95" s="8"/>
      <c r="G95" s="39"/>
      <c r="H95" s="82"/>
      <c r="I95" s="82"/>
      <c r="J95" s="39"/>
      <c r="K95" s="83"/>
      <c r="L95" s="84"/>
      <c r="M95" s="6"/>
      <c r="N95" s="39"/>
      <c r="O95" s="8"/>
      <c r="P95" s="82"/>
      <c r="Q95" s="82"/>
      <c r="R95" s="86" t="str">
        <f>IF(P95="","",T95*M95*LOOKUP(RIGHT($D$2,3),定数!$A$6:$A$13,定数!$B$6:$B$13))</f>
        <v/>
      </c>
      <c r="S95" s="86"/>
      <c r="T95" s="87" t="str">
        <f t="shared" si="11"/>
        <v/>
      </c>
      <c r="U95" s="87"/>
      <c r="V95" t="str">
        <f t="shared" si="14"/>
        <v/>
      </c>
      <c r="W95" t="str">
        <f t="shared" si="14"/>
        <v/>
      </c>
      <c r="X95" s="40" t="str">
        <f t="shared" si="12"/>
        <v/>
      </c>
      <c r="Y95" s="41" t="str">
        <f t="shared" si="13"/>
        <v/>
      </c>
    </row>
    <row r="96" spans="2:25" x14ac:dyDescent="0.2">
      <c r="B96" s="39">
        <v>88</v>
      </c>
      <c r="C96" s="81" t="str">
        <f t="shared" si="9"/>
        <v/>
      </c>
      <c r="D96" s="81"/>
      <c r="E96" s="39"/>
      <c r="F96" s="8"/>
      <c r="G96" s="39"/>
      <c r="H96" s="82"/>
      <c r="I96" s="82"/>
      <c r="J96" s="39"/>
      <c r="K96" s="83"/>
      <c r="L96" s="84"/>
      <c r="M96" s="6"/>
      <c r="N96" s="39"/>
      <c r="O96" s="8"/>
      <c r="P96" s="82"/>
      <c r="Q96" s="82"/>
      <c r="R96" s="86" t="str">
        <f>IF(P96="","",T96*M96*LOOKUP(RIGHT($D$2,3),定数!$A$6:$A$13,定数!$B$6:$B$13))</f>
        <v/>
      </c>
      <c r="S96" s="86"/>
      <c r="T96" s="87" t="str">
        <f t="shared" si="11"/>
        <v/>
      </c>
      <c r="U96" s="87"/>
      <c r="V96" t="str">
        <f t="shared" si="14"/>
        <v/>
      </c>
      <c r="W96" t="str">
        <f t="shared" si="14"/>
        <v/>
      </c>
      <c r="X96" s="40" t="str">
        <f t="shared" si="12"/>
        <v/>
      </c>
      <c r="Y96" s="41" t="str">
        <f t="shared" si="13"/>
        <v/>
      </c>
    </row>
    <row r="97" spans="2:25" x14ac:dyDescent="0.2">
      <c r="B97" s="39">
        <v>89</v>
      </c>
      <c r="C97" s="81" t="str">
        <f t="shared" si="9"/>
        <v/>
      </c>
      <c r="D97" s="81"/>
      <c r="E97" s="39"/>
      <c r="F97" s="8"/>
      <c r="G97" s="39"/>
      <c r="H97" s="82"/>
      <c r="I97" s="82"/>
      <c r="J97" s="39"/>
      <c r="K97" s="83" t="str">
        <f t="shared" ref="K97:K108" si="15">IF(J97="","",C97*0.03)</f>
        <v/>
      </c>
      <c r="L97" s="84"/>
      <c r="M97" s="6" t="str">
        <f>IF(J97="","",(K97/J97)/LOOKUP(RIGHT($D$2,3),定数!$A$6:$A$13,定数!$B$6:$B$13))</f>
        <v/>
      </c>
      <c r="N97" s="39"/>
      <c r="O97" s="8"/>
      <c r="P97" s="82"/>
      <c r="Q97" s="82"/>
      <c r="R97" s="86" t="str">
        <f>IF(P97="","",T97*M97*LOOKUP(RIGHT($D$2,3),定数!$A$6:$A$13,定数!$B$6:$B$13))</f>
        <v/>
      </c>
      <c r="S97" s="86"/>
      <c r="T97" s="87" t="str">
        <f t="shared" si="11"/>
        <v/>
      </c>
      <c r="U97" s="87"/>
      <c r="V97" t="str">
        <f t="shared" si="14"/>
        <v/>
      </c>
      <c r="W97" t="str">
        <f t="shared" si="14"/>
        <v/>
      </c>
      <c r="X97" s="40" t="str">
        <f t="shared" si="12"/>
        <v/>
      </c>
      <c r="Y97" s="41" t="str">
        <f t="shared" si="13"/>
        <v/>
      </c>
    </row>
    <row r="98" spans="2:25" x14ac:dyDescent="0.2">
      <c r="B98" s="39">
        <v>90</v>
      </c>
      <c r="C98" s="81" t="str">
        <f t="shared" si="9"/>
        <v/>
      </c>
      <c r="D98" s="81"/>
      <c r="E98" s="39"/>
      <c r="F98" s="8"/>
      <c r="G98" s="39"/>
      <c r="H98" s="82"/>
      <c r="I98" s="82"/>
      <c r="J98" s="39"/>
      <c r="K98" s="83" t="str">
        <f t="shared" si="15"/>
        <v/>
      </c>
      <c r="L98" s="84"/>
      <c r="M98" s="6" t="str">
        <f>IF(J98="","",(K98/J98)/LOOKUP(RIGHT($D$2,3),定数!$A$6:$A$13,定数!$B$6:$B$13))</f>
        <v/>
      </c>
      <c r="N98" s="39"/>
      <c r="O98" s="8"/>
      <c r="P98" s="82"/>
      <c r="Q98" s="82"/>
      <c r="R98" s="86" t="str">
        <f>IF(P98="","",T98*M98*LOOKUP(RIGHT($D$2,3),定数!$A$6:$A$13,定数!$B$6:$B$13))</f>
        <v/>
      </c>
      <c r="S98" s="86"/>
      <c r="T98" s="87" t="str">
        <f t="shared" si="11"/>
        <v/>
      </c>
      <c r="U98" s="87"/>
      <c r="V98" t="str">
        <f t="shared" si="14"/>
        <v/>
      </c>
      <c r="W98" t="str">
        <f t="shared" si="14"/>
        <v/>
      </c>
      <c r="X98" s="40" t="str">
        <f t="shared" si="12"/>
        <v/>
      </c>
      <c r="Y98" s="41" t="str">
        <f t="shared" si="13"/>
        <v/>
      </c>
    </row>
    <row r="99" spans="2:25" x14ac:dyDescent="0.2">
      <c r="B99" s="39">
        <v>91</v>
      </c>
      <c r="C99" s="81" t="str">
        <f t="shared" si="9"/>
        <v/>
      </c>
      <c r="D99" s="81"/>
      <c r="E99" s="39"/>
      <c r="F99" s="8"/>
      <c r="G99" s="39"/>
      <c r="H99" s="82"/>
      <c r="I99" s="82"/>
      <c r="J99" s="39"/>
      <c r="K99" s="83" t="str">
        <f t="shared" si="15"/>
        <v/>
      </c>
      <c r="L99" s="84"/>
      <c r="M99" s="6" t="str">
        <f>IF(J99="","",(K99/J99)/LOOKUP(RIGHT($D$2,3),定数!$A$6:$A$13,定数!$B$6:$B$13))</f>
        <v/>
      </c>
      <c r="N99" s="39"/>
      <c r="O99" s="8"/>
      <c r="P99" s="82"/>
      <c r="Q99" s="82"/>
      <c r="R99" s="86" t="str">
        <f>IF(P99="","",T99*M99*LOOKUP(RIGHT($D$2,3),定数!$A$6:$A$13,定数!$B$6:$B$13))</f>
        <v/>
      </c>
      <c r="S99" s="86"/>
      <c r="T99" s="87" t="str">
        <f t="shared" si="11"/>
        <v/>
      </c>
      <c r="U99" s="87"/>
      <c r="V99" t="str">
        <f t="shared" si="14"/>
        <v/>
      </c>
      <c r="W99" t="str">
        <f t="shared" si="14"/>
        <v/>
      </c>
      <c r="X99" s="40" t="str">
        <f t="shared" si="12"/>
        <v/>
      </c>
      <c r="Y99" s="41" t="str">
        <f t="shared" si="13"/>
        <v/>
      </c>
    </row>
    <row r="100" spans="2:25" x14ac:dyDescent="0.2">
      <c r="B100" s="39">
        <v>92</v>
      </c>
      <c r="C100" s="81" t="str">
        <f t="shared" si="9"/>
        <v/>
      </c>
      <c r="D100" s="81"/>
      <c r="E100" s="39"/>
      <c r="F100" s="8"/>
      <c r="G100" s="39"/>
      <c r="H100" s="82"/>
      <c r="I100" s="82"/>
      <c r="J100" s="39"/>
      <c r="K100" s="83" t="str">
        <f t="shared" si="15"/>
        <v/>
      </c>
      <c r="L100" s="84"/>
      <c r="M100" s="6" t="str">
        <f>IF(J100="","",(K100/J100)/LOOKUP(RIGHT($D$2,3),定数!$A$6:$A$13,定数!$B$6:$B$13))</f>
        <v/>
      </c>
      <c r="N100" s="39"/>
      <c r="O100" s="8"/>
      <c r="P100" s="82"/>
      <c r="Q100" s="82"/>
      <c r="R100" s="86" t="str">
        <f>IF(P100="","",T100*M100*LOOKUP(RIGHT($D$2,3),定数!$A$6:$A$13,定数!$B$6:$B$13))</f>
        <v/>
      </c>
      <c r="S100" s="86"/>
      <c r="T100" s="87" t="str">
        <f t="shared" si="11"/>
        <v/>
      </c>
      <c r="U100" s="87"/>
      <c r="V100" t="str">
        <f t="shared" si="14"/>
        <v/>
      </c>
      <c r="W100" t="str">
        <f t="shared" si="14"/>
        <v/>
      </c>
      <c r="X100" s="40" t="str">
        <f t="shared" si="12"/>
        <v/>
      </c>
      <c r="Y100" s="41" t="str">
        <f t="shared" si="13"/>
        <v/>
      </c>
    </row>
    <row r="101" spans="2:25" x14ac:dyDescent="0.2">
      <c r="B101" s="39">
        <v>93</v>
      </c>
      <c r="C101" s="81" t="str">
        <f t="shared" si="9"/>
        <v/>
      </c>
      <c r="D101" s="81"/>
      <c r="E101" s="39"/>
      <c r="F101" s="8"/>
      <c r="G101" s="39"/>
      <c r="H101" s="82"/>
      <c r="I101" s="82"/>
      <c r="J101" s="39"/>
      <c r="K101" s="83" t="str">
        <f t="shared" si="15"/>
        <v/>
      </c>
      <c r="L101" s="84"/>
      <c r="M101" s="6" t="str">
        <f>IF(J101="","",(K101/J101)/LOOKUP(RIGHT($D$2,3),定数!$A$6:$A$13,定数!$B$6:$B$13))</f>
        <v/>
      </c>
      <c r="N101" s="39"/>
      <c r="O101" s="8"/>
      <c r="P101" s="82"/>
      <c r="Q101" s="82"/>
      <c r="R101" s="86" t="str">
        <f>IF(P101="","",T101*M101*LOOKUP(RIGHT($D$2,3),定数!$A$6:$A$13,定数!$B$6:$B$13))</f>
        <v/>
      </c>
      <c r="S101" s="86"/>
      <c r="T101" s="87" t="str">
        <f t="shared" si="11"/>
        <v/>
      </c>
      <c r="U101" s="87"/>
      <c r="V101" t="str">
        <f t="shared" si="14"/>
        <v/>
      </c>
      <c r="W101" t="str">
        <f t="shared" si="14"/>
        <v/>
      </c>
      <c r="X101" s="40" t="str">
        <f t="shared" si="12"/>
        <v/>
      </c>
      <c r="Y101" s="41" t="str">
        <f t="shared" si="13"/>
        <v/>
      </c>
    </row>
    <row r="102" spans="2:25" x14ac:dyDescent="0.2">
      <c r="B102" s="39">
        <v>94</v>
      </c>
      <c r="C102" s="81" t="str">
        <f t="shared" si="9"/>
        <v/>
      </c>
      <c r="D102" s="81"/>
      <c r="E102" s="39"/>
      <c r="F102" s="8"/>
      <c r="G102" s="39"/>
      <c r="H102" s="82"/>
      <c r="I102" s="82"/>
      <c r="J102" s="39"/>
      <c r="K102" s="83" t="str">
        <f t="shared" si="15"/>
        <v/>
      </c>
      <c r="L102" s="84"/>
      <c r="M102" s="6" t="str">
        <f>IF(J102="","",(K102/J102)/LOOKUP(RIGHT($D$2,3),定数!$A$6:$A$13,定数!$B$6:$B$13))</f>
        <v/>
      </c>
      <c r="N102" s="39"/>
      <c r="O102" s="8"/>
      <c r="P102" s="82"/>
      <c r="Q102" s="82"/>
      <c r="R102" s="86" t="str">
        <f>IF(P102="","",T102*M102*LOOKUP(RIGHT($D$2,3),定数!$A$6:$A$13,定数!$B$6:$B$13))</f>
        <v/>
      </c>
      <c r="S102" s="86"/>
      <c r="T102" s="87" t="str">
        <f t="shared" si="11"/>
        <v/>
      </c>
      <c r="U102" s="87"/>
      <c r="V102" t="str">
        <f t="shared" si="14"/>
        <v/>
      </c>
      <c r="W102" t="str">
        <f t="shared" si="14"/>
        <v/>
      </c>
      <c r="X102" s="40" t="str">
        <f t="shared" si="12"/>
        <v/>
      </c>
      <c r="Y102" s="41" t="str">
        <f t="shared" si="13"/>
        <v/>
      </c>
    </row>
    <row r="103" spans="2:25" x14ac:dyDescent="0.2">
      <c r="B103" s="39">
        <v>95</v>
      </c>
      <c r="C103" s="81" t="str">
        <f t="shared" si="9"/>
        <v/>
      </c>
      <c r="D103" s="81"/>
      <c r="E103" s="39"/>
      <c r="F103" s="8"/>
      <c r="G103" s="39"/>
      <c r="H103" s="82"/>
      <c r="I103" s="82"/>
      <c r="J103" s="39"/>
      <c r="K103" s="83" t="str">
        <f t="shared" si="15"/>
        <v/>
      </c>
      <c r="L103" s="84"/>
      <c r="M103" s="6" t="str">
        <f>IF(J103="","",(K103/J103)/LOOKUP(RIGHT($D$2,3),定数!$A$6:$A$13,定数!$B$6:$B$13))</f>
        <v/>
      </c>
      <c r="N103" s="39"/>
      <c r="O103" s="8"/>
      <c r="P103" s="82"/>
      <c r="Q103" s="82"/>
      <c r="R103" s="86" t="str">
        <f>IF(P103="","",T103*M103*LOOKUP(RIGHT($D$2,3),定数!$A$6:$A$13,定数!$B$6:$B$13))</f>
        <v/>
      </c>
      <c r="S103" s="86"/>
      <c r="T103" s="87" t="str">
        <f t="shared" si="11"/>
        <v/>
      </c>
      <c r="U103" s="87"/>
      <c r="V103" t="str">
        <f t="shared" si="14"/>
        <v/>
      </c>
      <c r="W103" t="str">
        <f t="shared" si="14"/>
        <v/>
      </c>
      <c r="X103" s="40" t="str">
        <f t="shared" si="12"/>
        <v/>
      </c>
      <c r="Y103" s="41" t="str">
        <f t="shared" si="13"/>
        <v/>
      </c>
    </row>
    <row r="104" spans="2:25" x14ac:dyDescent="0.2">
      <c r="B104" s="39">
        <v>96</v>
      </c>
      <c r="C104" s="81" t="str">
        <f t="shared" si="9"/>
        <v/>
      </c>
      <c r="D104" s="81"/>
      <c r="E104" s="39"/>
      <c r="F104" s="8"/>
      <c r="G104" s="39"/>
      <c r="H104" s="82"/>
      <c r="I104" s="82"/>
      <c r="J104" s="39"/>
      <c r="K104" s="83" t="str">
        <f t="shared" si="15"/>
        <v/>
      </c>
      <c r="L104" s="84"/>
      <c r="M104" s="6" t="str">
        <f>IF(J104="","",(K104/J104)/LOOKUP(RIGHT($D$2,3),定数!$A$6:$A$13,定数!$B$6:$B$13))</f>
        <v/>
      </c>
      <c r="N104" s="39"/>
      <c r="O104" s="8"/>
      <c r="P104" s="82"/>
      <c r="Q104" s="82"/>
      <c r="R104" s="86" t="str">
        <f>IF(P104="","",T104*M104*LOOKUP(RIGHT($D$2,3),定数!$A$6:$A$13,定数!$B$6:$B$13))</f>
        <v/>
      </c>
      <c r="S104" s="86"/>
      <c r="T104" s="87" t="str">
        <f t="shared" si="11"/>
        <v/>
      </c>
      <c r="U104" s="87"/>
      <c r="V104" t="str">
        <f t="shared" si="14"/>
        <v/>
      </c>
      <c r="W104" t="str">
        <f t="shared" si="14"/>
        <v/>
      </c>
      <c r="X104" s="40" t="str">
        <f t="shared" si="12"/>
        <v/>
      </c>
      <c r="Y104" s="41" t="str">
        <f t="shared" si="13"/>
        <v/>
      </c>
    </row>
    <row r="105" spans="2:25" x14ac:dyDescent="0.2">
      <c r="B105" s="39">
        <v>97</v>
      </c>
      <c r="C105" s="81" t="str">
        <f t="shared" si="9"/>
        <v/>
      </c>
      <c r="D105" s="81"/>
      <c r="E105" s="39"/>
      <c r="F105" s="8"/>
      <c r="G105" s="39"/>
      <c r="H105" s="82"/>
      <c r="I105" s="82"/>
      <c r="J105" s="39"/>
      <c r="K105" s="83" t="str">
        <f t="shared" si="15"/>
        <v/>
      </c>
      <c r="L105" s="84"/>
      <c r="M105" s="6" t="str">
        <f>IF(J105="","",(K105/J105)/LOOKUP(RIGHT($D$2,3),定数!$A$6:$A$13,定数!$B$6:$B$13))</f>
        <v/>
      </c>
      <c r="N105" s="39"/>
      <c r="O105" s="8"/>
      <c r="P105" s="82"/>
      <c r="Q105" s="82"/>
      <c r="R105" s="86" t="str">
        <f>IF(P105="","",T105*M105*LOOKUP(RIGHT($D$2,3),定数!$A$6:$A$13,定数!$B$6:$B$13))</f>
        <v/>
      </c>
      <c r="S105" s="86"/>
      <c r="T105" s="87" t="str">
        <f t="shared" si="11"/>
        <v/>
      </c>
      <c r="U105" s="87"/>
      <c r="V105" t="str">
        <f t="shared" si="14"/>
        <v/>
      </c>
      <c r="W105" t="str">
        <f t="shared" si="14"/>
        <v/>
      </c>
      <c r="X105" s="40" t="str">
        <f t="shared" si="12"/>
        <v/>
      </c>
      <c r="Y105" s="41" t="str">
        <f t="shared" si="13"/>
        <v/>
      </c>
    </row>
    <row r="106" spans="2:25" x14ac:dyDescent="0.2">
      <c r="B106" s="39">
        <v>98</v>
      </c>
      <c r="C106" s="81" t="str">
        <f t="shared" si="9"/>
        <v/>
      </c>
      <c r="D106" s="81"/>
      <c r="E106" s="39"/>
      <c r="F106" s="8"/>
      <c r="G106" s="39"/>
      <c r="H106" s="82"/>
      <c r="I106" s="82"/>
      <c r="J106" s="39"/>
      <c r="K106" s="83" t="str">
        <f t="shared" si="15"/>
        <v/>
      </c>
      <c r="L106" s="84"/>
      <c r="M106" s="6" t="str">
        <f>IF(J106="","",(K106/J106)/LOOKUP(RIGHT($D$2,3),定数!$A$6:$A$13,定数!$B$6:$B$13))</f>
        <v/>
      </c>
      <c r="N106" s="39"/>
      <c r="O106" s="8"/>
      <c r="P106" s="82"/>
      <c r="Q106" s="82"/>
      <c r="R106" s="86" t="str">
        <f>IF(P106="","",T106*M106*LOOKUP(RIGHT($D$2,3),定数!$A$6:$A$13,定数!$B$6:$B$13))</f>
        <v/>
      </c>
      <c r="S106" s="86"/>
      <c r="T106" s="87" t="str">
        <f t="shared" si="11"/>
        <v/>
      </c>
      <c r="U106" s="87"/>
      <c r="V106" t="str">
        <f t="shared" si="14"/>
        <v/>
      </c>
      <c r="W106" t="str">
        <f t="shared" si="14"/>
        <v/>
      </c>
      <c r="X106" s="40" t="str">
        <f t="shared" si="12"/>
        <v/>
      </c>
      <c r="Y106" s="41" t="str">
        <f t="shared" si="13"/>
        <v/>
      </c>
    </row>
    <row r="107" spans="2:25" x14ac:dyDescent="0.2">
      <c r="B107" s="39">
        <v>99</v>
      </c>
      <c r="C107" s="81" t="str">
        <f t="shared" si="9"/>
        <v/>
      </c>
      <c r="D107" s="81"/>
      <c r="E107" s="39"/>
      <c r="F107" s="8"/>
      <c r="G107" s="39"/>
      <c r="H107" s="82"/>
      <c r="I107" s="82"/>
      <c r="J107" s="39"/>
      <c r="K107" s="83" t="str">
        <f t="shared" si="15"/>
        <v/>
      </c>
      <c r="L107" s="84"/>
      <c r="M107" s="6" t="str">
        <f>IF(J107="","",(K107/J107)/LOOKUP(RIGHT($D$2,3),定数!$A$6:$A$13,定数!$B$6:$B$13))</f>
        <v/>
      </c>
      <c r="N107" s="39"/>
      <c r="O107" s="8"/>
      <c r="P107" s="82"/>
      <c r="Q107" s="82"/>
      <c r="R107" s="86" t="str">
        <f>IF(P107="","",T107*M107*LOOKUP(RIGHT($D$2,3),定数!$A$6:$A$13,定数!$B$6:$B$13))</f>
        <v/>
      </c>
      <c r="S107" s="86"/>
      <c r="T107" s="87" t="str">
        <f t="shared" si="11"/>
        <v/>
      </c>
      <c r="U107" s="87"/>
      <c r="V107" t="str">
        <f>IF(S107&lt;&gt;"",IF(S107&lt;0,1+V106,0),"")</f>
        <v/>
      </c>
      <c r="W107" t="str">
        <f>IF(T107&lt;&gt;"",IF(T107&lt;0,1+W106,0),"")</f>
        <v/>
      </c>
      <c r="X107" s="40" t="str">
        <f t="shared" si="12"/>
        <v/>
      </c>
      <c r="Y107" s="41" t="str">
        <f t="shared" si="13"/>
        <v/>
      </c>
    </row>
    <row r="108" spans="2:25" x14ac:dyDescent="0.2">
      <c r="B108" s="39">
        <v>100</v>
      </c>
      <c r="C108" s="81" t="str">
        <f t="shared" si="9"/>
        <v/>
      </c>
      <c r="D108" s="81"/>
      <c r="E108" s="39"/>
      <c r="F108" s="8"/>
      <c r="G108" s="39"/>
      <c r="H108" s="82"/>
      <c r="I108" s="82"/>
      <c r="J108" s="39"/>
      <c r="K108" s="83" t="str">
        <f t="shared" si="15"/>
        <v/>
      </c>
      <c r="L108" s="84"/>
      <c r="M108" s="6" t="str">
        <f>IF(J108="","",(K108/J108)/LOOKUP(RIGHT($D$2,3),定数!$A$6:$A$13,定数!$B$6:$B$13))</f>
        <v/>
      </c>
      <c r="N108" s="39"/>
      <c r="O108" s="8"/>
      <c r="P108" s="82"/>
      <c r="Q108" s="82"/>
      <c r="R108" s="86" t="str">
        <f>IF(P108="","",T108*M108*LOOKUP(RIGHT($D$2,3),定数!$A$6:$A$13,定数!$B$6:$B$13))</f>
        <v/>
      </c>
      <c r="S108" s="86"/>
      <c r="T108" s="87" t="str">
        <f t="shared" si="11"/>
        <v/>
      </c>
      <c r="U108" s="87"/>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41" priority="11" stopIfTrue="1" operator="equal">
      <formula>"買"</formula>
    </cfRule>
    <cfRule type="cellIs" dxfId="40" priority="12" stopIfTrue="1" operator="equal">
      <formula>"売"</formula>
    </cfRule>
  </conditionalFormatting>
  <conditionalFormatting sqref="G9 G14:G45 G47:G108">
    <cfRule type="cellIs" dxfId="39" priority="13" stopIfTrue="1" operator="equal">
      <formula>"買"</formula>
    </cfRule>
    <cfRule type="cellIs" dxfId="38" priority="14" stopIfTrue="1" operator="equal">
      <formula>"売"</formula>
    </cfRule>
  </conditionalFormatting>
  <conditionalFormatting sqref="G12">
    <cfRule type="cellIs" dxfId="37" priority="9" stopIfTrue="1" operator="equal">
      <formula>"買"</formula>
    </cfRule>
    <cfRule type="cellIs" dxfId="36" priority="10" stopIfTrue="1" operator="equal">
      <formula>"売"</formula>
    </cfRule>
  </conditionalFormatting>
  <conditionalFormatting sqref="G10">
    <cfRule type="cellIs" dxfId="35" priority="5" stopIfTrue="1" operator="equal">
      <formula>"買"</formula>
    </cfRule>
    <cfRule type="cellIs" dxfId="34" priority="6" stopIfTrue="1" operator="equal">
      <formula>"売"</formula>
    </cfRule>
  </conditionalFormatting>
  <conditionalFormatting sqref="G11">
    <cfRule type="cellIs" dxfId="33" priority="3" stopIfTrue="1" operator="equal">
      <formula>"買"</formula>
    </cfRule>
    <cfRule type="cellIs" dxfId="32" priority="4" stopIfTrue="1" operator="equal">
      <formula>"売"</formula>
    </cfRule>
  </conditionalFormatting>
  <conditionalFormatting sqref="G13">
    <cfRule type="cellIs" dxfId="31" priority="1" stopIfTrue="1" operator="equal">
      <formula>"買"</formula>
    </cfRule>
    <cfRule type="cellIs" dxfId="30" priority="2" stopIfTrue="1" operator="equal">
      <formula>"売"</formula>
    </cfRule>
  </conditionalFormatting>
  <dataValidations disablePrompts="1"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B1" zoomScale="90" zoomScaleNormal="90" workbookViewId="0">
      <pane ySplit="8" topLeftCell="A42" activePane="bottomLeft" state="frozen"/>
      <selection pane="bottomLeft" activeCell="H81" sqref="H81:I81"/>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47" t="s">
        <v>5</v>
      </c>
      <c r="C2" s="47"/>
      <c r="D2" s="52" t="s">
        <v>68</v>
      </c>
      <c r="E2" s="52"/>
      <c r="F2" s="47" t="s">
        <v>6</v>
      </c>
      <c r="G2" s="47"/>
      <c r="H2" s="50" t="s">
        <v>72</v>
      </c>
      <c r="I2" s="50"/>
      <c r="J2" s="47" t="s">
        <v>7</v>
      </c>
      <c r="K2" s="47"/>
      <c r="L2" s="51">
        <v>100000</v>
      </c>
      <c r="M2" s="52"/>
      <c r="N2" s="47" t="s">
        <v>8</v>
      </c>
      <c r="O2" s="47"/>
      <c r="P2" s="53">
        <f>SUM(L2,D4)</f>
        <v>210983.89382357796</v>
      </c>
      <c r="Q2" s="50"/>
      <c r="R2" s="1"/>
      <c r="S2" s="1"/>
      <c r="T2" s="1"/>
    </row>
    <row r="3" spans="2:25" ht="57" customHeight="1" x14ac:dyDescent="0.2">
      <c r="B3" s="47" t="s">
        <v>9</v>
      </c>
      <c r="C3" s="47"/>
      <c r="D3" s="54" t="s">
        <v>69</v>
      </c>
      <c r="E3" s="54"/>
      <c r="F3" s="54"/>
      <c r="G3" s="54"/>
      <c r="H3" s="54"/>
      <c r="I3" s="54"/>
      <c r="J3" s="47" t="s">
        <v>10</v>
      </c>
      <c r="K3" s="47"/>
      <c r="L3" s="54" t="s">
        <v>64</v>
      </c>
      <c r="M3" s="55"/>
      <c r="N3" s="55"/>
      <c r="O3" s="55"/>
      <c r="P3" s="55"/>
      <c r="Q3" s="55"/>
      <c r="R3" s="1"/>
      <c r="S3" s="1"/>
    </row>
    <row r="4" spans="2:25" x14ac:dyDescent="0.2">
      <c r="B4" s="47" t="s">
        <v>11</v>
      </c>
      <c r="C4" s="47"/>
      <c r="D4" s="48">
        <f>SUM($R$9:$S$993)</f>
        <v>110983.89382357796</v>
      </c>
      <c r="E4" s="48"/>
      <c r="F4" s="47" t="s">
        <v>12</v>
      </c>
      <c r="G4" s="47"/>
      <c r="H4" s="49">
        <f>SUM($T$9:$U$108)</f>
        <v>644.69999999999595</v>
      </c>
      <c r="I4" s="50"/>
      <c r="J4" s="56" t="s">
        <v>61</v>
      </c>
      <c r="K4" s="56"/>
      <c r="L4" s="53">
        <f>MAX($C$9:$D$990)-C9</f>
        <v>110983.89382357805</v>
      </c>
      <c r="M4" s="53"/>
      <c r="N4" s="56" t="s">
        <v>60</v>
      </c>
      <c r="O4" s="56"/>
      <c r="P4" s="57">
        <f>MAX(Y:Y)</f>
        <v>0.1920171552188713</v>
      </c>
      <c r="Q4" s="57"/>
      <c r="R4" s="1"/>
      <c r="S4" s="1"/>
      <c r="T4" s="1"/>
    </row>
    <row r="5" spans="2:25" x14ac:dyDescent="0.2">
      <c r="B5" s="35" t="s">
        <v>15</v>
      </c>
      <c r="C5" s="2">
        <f>COUNTIF($R$9:$R$990,"&gt;0")</f>
        <v>33</v>
      </c>
      <c r="D5" s="36" t="s">
        <v>16</v>
      </c>
      <c r="E5" s="15">
        <f>COUNTIF($R$9:$R$990,"&lt;0")</f>
        <v>31</v>
      </c>
      <c r="F5" s="36" t="s">
        <v>17</v>
      </c>
      <c r="G5" s="2">
        <f>COUNTIF($R$9:$R$990,"=0")</f>
        <v>0</v>
      </c>
      <c r="H5" s="36" t="s">
        <v>18</v>
      </c>
      <c r="I5" s="3">
        <f>C5/SUM(C5,E5,G5)</f>
        <v>0.515625</v>
      </c>
      <c r="J5" s="58" t="s">
        <v>19</v>
      </c>
      <c r="K5" s="47"/>
      <c r="L5" s="59">
        <f>MAX(V9:V993)</f>
        <v>2</v>
      </c>
      <c r="M5" s="60"/>
      <c r="N5" s="17" t="s">
        <v>20</v>
      </c>
      <c r="O5" s="9"/>
      <c r="P5" s="59">
        <f>MAX(W9:W993)</f>
        <v>7</v>
      </c>
      <c r="Q5" s="60"/>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5" x14ac:dyDescent="0.2">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c r="Y8" t="s">
        <v>59</v>
      </c>
    </row>
    <row r="9" spans="2:25" x14ac:dyDescent="0.2">
      <c r="B9" s="34">
        <v>1</v>
      </c>
      <c r="C9" s="81">
        <f>L2</f>
        <v>100000</v>
      </c>
      <c r="D9" s="81"/>
      <c r="E9" s="34">
        <v>2001</v>
      </c>
      <c r="F9" s="8">
        <v>42111</v>
      </c>
      <c r="G9" s="34" t="s">
        <v>4</v>
      </c>
      <c r="H9" s="82">
        <v>1</v>
      </c>
      <c r="I9" s="82"/>
      <c r="J9" s="34">
        <v>57</v>
      </c>
      <c r="K9" s="81">
        <f>IF(J9="","",C9*0.03)</f>
        <v>3000</v>
      </c>
      <c r="L9" s="81"/>
      <c r="M9" s="6">
        <f>IF(J9="","",(K9/J9)/LOOKUP(RIGHT($D$2,3),定数!$A$6:$A$13,定数!$B$6:$B$13))</f>
        <v>0.43859649122807015</v>
      </c>
      <c r="N9" s="34">
        <v>2001</v>
      </c>
      <c r="O9" s="8">
        <v>42111</v>
      </c>
      <c r="P9" s="82">
        <v>1.02</v>
      </c>
      <c r="Q9" s="82"/>
      <c r="R9" s="86">
        <f>IF(P9="","",T9*M9*LOOKUP(RIGHT($D$2,3),定数!$A$6:$A$13,定数!$B$6:$B$13))</f>
        <v>10526.315789473692</v>
      </c>
      <c r="S9" s="86"/>
      <c r="T9" s="87">
        <f>IF(P9="","",IF(G9="買",(P9-H9),(H9-P9))*IF(RIGHT($D$2,3)="JPY",100,10000))</f>
        <v>200.00000000000017</v>
      </c>
      <c r="U9" s="87"/>
      <c r="V9" s="1">
        <f>IF(T9&lt;&gt;"",IF(T9&gt;0,1+V8,0),"")</f>
        <v>1</v>
      </c>
      <c r="W9">
        <f>IF(T9&lt;&gt;"",IF(T9&lt;0,1+W8,0),"")</f>
        <v>0</v>
      </c>
    </row>
    <row r="10" spans="2:25" x14ac:dyDescent="0.2">
      <c r="B10" s="34">
        <v>2</v>
      </c>
      <c r="C10" s="81">
        <f t="shared" ref="C10:C73" si="0">IF(R9="","",C9+R9)</f>
        <v>110526.31578947369</v>
      </c>
      <c r="D10" s="81"/>
      <c r="E10" s="34">
        <v>2017</v>
      </c>
      <c r="F10" s="8">
        <v>43587</v>
      </c>
      <c r="G10" s="34" t="s">
        <v>4</v>
      </c>
      <c r="H10" s="82">
        <v>1.2924</v>
      </c>
      <c r="I10" s="82"/>
      <c r="J10" s="34">
        <v>10</v>
      </c>
      <c r="K10" s="83">
        <f t="shared" ref="K10:K35" si="1">IF(J10="","",C10*0.03)</f>
        <v>3315.7894736842109</v>
      </c>
      <c r="L10" s="84"/>
      <c r="M10" s="6">
        <f>IF(J10="","",(K10/J10)/LOOKUP(RIGHT($D$2,3),定数!$A$6:$A$13,定数!$B$6:$B$13))</f>
        <v>2.7631578947368425</v>
      </c>
      <c r="N10" s="34">
        <v>2017</v>
      </c>
      <c r="O10" s="8">
        <v>43587</v>
      </c>
      <c r="P10" s="89">
        <v>1.2938499999999999</v>
      </c>
      <c r="Q10" s="89"/>
      <c r="R10" s="86">
        <f>IF(P10="","",T10*M10*LOOKUP(RIGHT($D$2,3),定数!$A$6:$A$13,定数!$B$6:$B$13))</f>
        <v>4807.894736841944</v>
      </c>
      <c r="S10" s="86"/>
      <c r="T10" s="87">
        <f>IF(P10="","",IF(G10="買",(P10-H10),(H10-P10))*IF(RIGHT($D$2,3)="JPY",100,10000))</f>
        <v>14.499999999999513</v>
      </c>
      <c r="U10" s="87"/>
      <c r="V10" s="22">
        <f t="shared" ref="V10:V22" si="2">IF(T10&lt;&gt;"",IF(T10&gt;0,1+V9,0),"")</f>
        <v>2</v>
      </c>
      <c r="W10">
        <f t="shared" ref="W10:W73" si="3">IF(T10&lt;&gt;"",IF(T10&lt;0,1+W9,0),"")</f>
        <v>0</v>
      </c>
      <c r="X10" s="40">
        <f>IF(C10&lt;&gt;"",MAX(C10,C9),"")</f>
        <v>110526.31578947369</v>
      </c>
    </row>
    <row r="11" spans="2:25" x14ac:dyDescent="0.2">
      <c r="B11" s="34">
        <v>3</v>
      </c>
      <c r="C11" s="81">
        <f t="shared" ref="C11:C16" si="4">IF(R10="","",C10+R10)</f>
        <v>115334.21052631564</v>
      </c>
      <c r="D11" s="81"/>
      <c r="E11" s="44">
        <v>2017</v>
      </c>
      <c r="F11" s="8">
        <v>43590</v>
      </c>
      <c r="G11" s="44" t="s">
        <v>4</v>
      </c>
      <c r="H11" s="82">
        <v>1.2952999999999999</v>
      </c>
      <c r="I11" s="82"/>
      <c r="J11" s="44">
        <v>23</v>
      </c>
      <c r="K11" s="83">
        <f t="shared" si="1"/>
        <v>3460.0263157894692</v>
      </c>
      <c r="L11" s="84"/>
      <c r="M11" s="6">
        <f>IF(J11="","",(K11/J11)/LOOKUP(RIGHT($D$2,3),定数!$A$6:$A$13,定数!$B$6:$B$13))</f>
        <v>1.2536327231121265</v>
      </c>
      <c r="N11" s="44">
        <v>2017</v>
      </c>
      <c r="O11" s="8">
        <v>43593</v>
      </c>
      <c r="P11" s="89">
        <v>1.2929999999999999</v>
      </c>
      <c r="Q11" s="89"/>
      <c r="R11" s="86">
        <f>IF(P11="","",T11*M11*LOOKUP(RIGHT($D$2,3),定数!$A$6:$A$13,定数!$B$6:$B$13))</f>
        <v>-3460.0263157894219</v>
      </c>
      <c r="S11" s="86"/>
      <c r="T11" s="87">
        <f>IF(P11="","",IF(G11="買",(P11-H11),(H11-P11))*IF(RIGHT($D$2,3)="JPY",100,10000))</f>
        <v>-22.999999999999687</v>
      </c>
      <c r="U11" s="87"/>
      <c r="V11" s="22">
        <f t="shared" si="2"/>
        <v>0</v>
      </c>
      <c r="W11">
        <f t="shared" si="3"/>
        <v>1</v>
      </c>
      <c r="X11" s="40">
        <f>IF(C11&lt;&gt;"",MAX(X10,C11),"")</f>
        <v>115334.21052631564</v>
      </c>
      <c r="Y11" s="41">
        <f>IF(X11&lt;&gt;"",1-(C11/X11),"")</f>
        <v>0</v>
      </c>
    </row>
    <row r="12" spans="2:25" x14ac:dyDescent="0.2">
      <c r="B12" s="34">
        <v>4</v>
      </c>
      <c r="C12" s="81">
        <f t="shared" si="4"/>
        <v>111874.18421052622</v>
      </c>
      <c r="D12" s="81"/>
      <c r="E12" s="34">
        <v>2017</v>
      </c>
      <c r="F12" s="8">
        <v>43596</v>
      </c>
      <c r="G12" s="34" t="s">
        <v>3</v>
      </c>
      <c r="H12" s="82">
        <v>1.2930999999999999</v>
      </c>
      <c r="I12" s="82"/>
      <c r="J12" s="34">
        <v>17</v>
      </c>
      <c r="K12" s="83">
        <f t="shared" si="1"/>
        <v>3356.2255263157863</v>
      </c>
      <c r="L12" s="84"/>
      <c r="M12" s="6">
        <f>IF(J12="","",(K12/J12)/LOOKUP(RIGHT($D$2,3),定数!$A$6:$A$13,定数!$B$6:$B$13))</f>
        <v>1.6452085913312677</v>
      </c>
      <c r="N12" s="34">
        <v>2017</v>
      </c>
      <c r="O12" s="8">
        <v>43596</v>
      </c>
      <c r="P12" s="89">
        <v>1.2900700000000001</v>
      </c>
      <c r="Q12" s="89"/>
      <c r="R12" s="86">
        <f>IF(P12="","",T12*M12*LOOKUP(RIGHT($D$2,3),定数!$A$6:$A$13,定数!$B$6:$B$13))</f>
        <v>5981.9784380802248</v>
      </c>
      <c r="S12" s="86"/>
      <c r="T12" s="87">
        <f t="shared" ref="T12:T75" si="5">IF(P12="","",IF(G12="買",(P12-H12),(H12-P12))*IF(RIGHT($D$2,3)="JPY",100,10000))</f>
        <v>30.299999999998661</v>
      </c>
      <c r="U12" s="87"/>
      <c r="V12" s="22">
        <f t="shared" si="2"/>
        <v>1</v>
      </c>
      <c r="W12">
        <f t="shared" si="3"/>
        <v>0</v>
      </c>
      <c r="X12" s="40">
        <f t="shared" ref="X12:X75" si="6">IF(C12&lt;&gt;"",MAX(X11,C12),"")</f>
        <v>115334.21052631564</v>
      </c>
      <c r="Y12" s="41">
        <f t="shared" ref="Y12:Y75" si="7">IF(X12&lt;&gt;"",1-(C12/X12),"")</f>
        <v>2.9999999999999583E-2</v>
      </c>
    </row>
    <row r="13" spans="2:25" x14ac:dyDescent="0.2">
      <c r="B13" s="34">
        <v>5</v>
      </c>
      <c r="C13" s="81">
        <f t="shared" si="4"/>
        <v>117856.16264860645</v>
      </c>
      <c r="D13" s="81"/>
      <c r="E13" s="34">
        <v>2017</v>
      </c>
      <c r="F13" s="8">
        <v>43602</v>
      </c>
      <c r="G13" s="34" t="s">
        <v>4</v>
      </c>
      <c r="H13" s="82">
        <v>1.2919</v>
      </c>
      <c r="I13" s="82"/>
      <c r="J13" s="34">
        <v>13</v>
      </c>
      <c r="K13" s="83">
        <f t="shared" si="1"/>
        <v>3535.6848794581933</v>
      </c>
      <c r="L13" s="84"/>
      <c r="M13" s="6">
        <f>IF(J13="","",(K13/J13)/LOOKUP(RIGHT($D$2,3),定数!$A$6:$A$13,定数!$B$6:$B$13))</f>
        <v>2.2664646663193548</v>
      </c>
      <c r="N13" s="34">
        <v>2017</v>
      </c>
      <c r="O13" s="8">
        <v>43602</v>
      </c>
      <c r="P13" s="89">
        <v>1.2940400000000001</v>
      </c>
      <c r="Q13" s="89"/>
      <c r="R13" s="86">
        <f>IF(P13="","",T13*M13*LOOKUP(RIGHT($D$2,3),定数!$A$6:$A$13,定数!$B$6:$B$13))</f>
        <v>5820.281263108187</v>
      </c>
      <c r="S13" s="86"/>
      <c r="T13" s="87">
        <f t="shared" si="5"/>
        <v>21.400000000000308</v>
      </c>
      <c r="U13" s="87"/>
      <c r="V13" s="22">
        <f t="shared" si="2"/>
        <v>2</v>
      </c>
      <c r="W13">
        <f t="shared" si="3"/>
        <v>0</v>
      </c>
      <c r="X13" s="40">
        <f t="shared" si="6"/>
        <v>117856.16264860645</v>
      </c>
      <c r="Y13" s="41">
        <f t="shared" si="7"/>
        <v>0</v>
      </c>
    </row>
    <row r="14" spans="2:25" x14ac:dyDescent="0.2">
      <c r="B14" s="34">
        <v>6</v>
      </c>
      <c r="C14" s="81">
        <f t="shared" si="4"/>
        <v>123676.44391171464</v>
      </c>
      <c r="D14" s="81"/>
      <c r="E14" s="34">
        <v>2017</v>
      </c>
      <c r="F14" s="8">
        <v>43608</v>
      </c>
      <c r="G14" s="34" t="s">
        <v>3</v>
      </c>
      <c r="H14" s="82">
        <v>1.2985</v>
      </c>
      <c r="I14" s="82"/>
      <c r="J14" s="34">
        <v>12</v>
      </c>
      <c r="K14" s="83">
        <f t="shared" si="1"/>
        <v>3710.2933173514389</v>
      </c>
      <c r="L14" s="84"/>
      <c r="M14" s="6">
        <f>IF(J14="","",(K14/J14)/LOOKUP(RIGHT($D$2,3),定数!$A$6:$A$13,定数!$B$6:$B$13))</f>
        <v>2.5765925814940549</v>
      </c>
      <c r="N14" s="34">
        <v>2017</v>
      </c>
      <c r="O14" s="8">
        <v>43608</v>
      </c>
      <c r="P14" s="89">
        <v>1.2997000000000001</v>
      </c>
      <c r="Q14" s="89"/>
      <c r="R14" s="86">
        <f>IF(P14="","",T14*M14*LOOKUP(RIGHT($D$2,3),定数!$A$6:$A$13,定数!$B$6:$B$13))</f>
        <v>-3710.2933173517167</v>
      </c>
      <c r="S14" s="86"/>
      <c r="T14" s="87">
        <f t="shared" si="5"/>
        <v>-12.000000000000899</v>
      </c>
      <c r="U14" s="87"/>
      <c r="V14" s="22">
        <f t="shared" si="2"/>
        <v>0</v>
      </c>
      <c r="W14">
        <f t="shared" si="3"/>
        <v>1</v>
      </c>
      <c r="X14" s="40">
        <f t="shared" si="6"/>
        <v>123676.44391171464</v>
      </c>
      <c r="Y14" s="41">
        <f t="shared" si="7"/>
        <v>0</v>
      </c>
    </row>
    <row r="15" spans="2:25" x14ac:dyDescent="0.2">
      <c r="B15" s="34">
        <v>7</v>
      </c>
      <c r="C15" s="81">
        <f t="shared" si="4"/>
        <v>119966.15059436292</v>
      </c>
      <c r="D15" s="81"/>
      <c r="E15" s="44">
        <v>2017</v>
      </c>
      <c r="F15" s="8">
        <v>43610</v>
      </c>
      <c r="G15" s="44" t="s">
        <v>3</v>
      </c>
      <c r="H15" s="82">
        <v>1.2941</v>
      </c>
      <c r="I15" s="82"/>
      <c r="J15" s="44">
        <v>25</v>
      </c>
      <c r="K15" s="83">
        <f t="shared" si="1"/>
        <v>3598.9845178308874</v>
      </c>
      <c r="L15" s="84"/>
      <c r="M15" s="6">
        <f>IF(J15="","",(K15/J15)/LOOKUP(RIGHT($D$2,3),定数!$A$6:$A$13,定数!$B$6:$B$13))</f>
        <v>1.1996615059436293</v>
      </c>
      <c r="N15" s="44">
        <v>2017</v>
      </c>
      <c r="O15" s="8">
        <v>43611</v>
      </c>
      <c r="P15" s="89">
        <v>1.28949</v>
      </c>
      <c r="Q15" s="89"/>
      <c r="R15" s="86">
        <f>IF(P15="","",T15*M15*LOOKUP(RIGHT($D$2,3),定数!$A$6:$A$13,定数!$B$6:$B$13))</f>
        <v>6636.5274508801622</v>
      </c>
      <c r="S15" s="86"/>
      <c r="T15" s="87">
        <f t="shared" si="5"/>
        <v>46.10000000000003</v>
      </c>
      <c r="U15" s="87"/>
      <c r="V15" s="22">
        <f t="shared" si="2"/>
        <v>1</v>
      </c>
      <c r="W15">
        <f t="shared" si="3"/>
        <v>0</v>
      </c>
      <c r="X15" s="40">
        <f t="shared" si="6"/>
        <v>123676.44391171464</v>
      </c>
      <c r="Y15" s="41">
        <f t="shared" si="7"/>
        <v>3.0000000000002247E-2</v>
      </c>
    </row>
    <row r="16" spans="2:25" x14ac:dyDescent="0.2">
      <c r="B16" s="34">
        <v>8</v>
      </c>
      <c r="C16" s="81">
        <f t="shared" si="4"/>
        <v>126602.67804524308</v>
      </c>
      <c r="D16" s="81"/>
      <c r="E16" s="34">
        <v>2017</v>
      </c>
      <c r="F16" s="8">
        <v>43611</v>
      </c>
      <c r="G16" s="34" t="s">
        <v>3</v>
      </c>
      <c r="H16" s="82">
        <v>1.2856000000000001</v>
      </c>
      <c r="I16" s="82"/>
      <c r="J16" s="34">
        <v>27</v>
      </c>
      <c r="K16" s="83">
        <f t="shared" si="1"/>
        <v>3798.0803413572921</v>
      </c>
      <c r="L16" s="84"/>
      <c r="M16" s="6">
        <f>IF(J16="","",(K16/J16)/LOOKUP(RIGHT($D$2,3),定数!$A$6:$A$13,定数!$B$6:$B$13))</f>
        <v>1.1722470189374359</v>
      </c>
      <c r="N16" s="34">
        <v>2017</v>
      </c>
      <c r="O16" s="8">
        <v>43611</v>
      </c>
      <c r="P16" s="89">
        <v>1.2805800000000001</v>
      </c>
      <c r="Q16" s="89"/>
      <c r="R16" s="86">
        <f>IF(P16="","",T16*M16*LOOKUP(RIGHT($D$2,3),定数!$A$6:$A$13,定数!$B$6:$B$13))</f>
        <v>7061.6160420791484</v>
      </c>
      <c r="S16" s="86"/>
      <c r="T16" s="87">
        <f t="shared" si="5"/>
        <v>50.200000000000244</v>
      </c>
      <c r="U16" s="87"/>
      <c r="V16" s="22">
        <f t="shared" si="2"/>
        <v>2</v>
      </c>
      <c r="W16">
        <f t="shared" si="3"/>
        <v>0</v>
      </c>
      <c r="X16" s="40">
        <f t="shared" si="6"/>
        <v>126602.67804524308</v>
      </c>
      <c r="Y16" s="41">
        <f t="shared" si="7"/>
        <v>0</v>
      </c>
    </row>
    <row r="17" spans="2:25" x14ac:dyDescent="0.2">
      <c r="B17" s="34">
        <v>9</v>
      </c>
      <c r="C17" s="81">
        <f t="shared" si="0"/>
        <v>133664.29408732223</v>
      </c>
      <c r="D17" s="81"/>
      <c r="E17" s="44">
        <v>2017</v>
      </c>
      <c r="F17" s="8">
        <v>43614</v>
      </c>
      <c r="G17" s="44" t="s">
        <v>4</v>
      </c>
      <c r="H17" s="82">
        <v>1.2835000000000001</v>
      </c>
      <c r="I17" s="82"/>
      <c r="J17" s="44">
        <v>15</v>
      </c>
      <c r="K17" s="83">
        <f t="shared" si="1"/>
        <v>4009.9288226196668</v>
      </c>
      <c r="L17" s="84"/>
      <c r="M17" s="6">
        <f>IF(J17="","",(K17/J17)/LOOKUP(RIGHT($D$2,3),定数!$A$6:$A$13,定数!$B$6:$B$13))</f>
        <v>2.2277382347887036</v>
      </c>
      <c r="N17" s="44">
        <v>2017</v>
      </c>
      <c r="O17" s="8">
        <v>43615</v>
      </c>
      <c r="P17" s="89">
        <v>1.282</v>
      </c>
      <c r="Q17" s="89"/>
      <c r="R17" s="86">
        <f>IF(P17="","",T17*M17*LOOKUP(RIGHT($D$2,3),定数!$A$6:$A$13,定数!$B$6:$B$13))</f>
        <v>-4009.9288226198182</v>
      </c>
      <c r="S17" s="86"/>
      <c r="T17" s="87">
        <f t="shared" si="5"/>
        <v>-15.000000000000568</v>
      </c>
      <c r="U17" s="87"/>
      <c r="V17" s="22">
        <f t="shared" si="2"/>
        <v>0</v>
      </c>
      <c r="W17">
        <f t="shared" si="3"/>
        <v>1</v>
      </c>
      <c r="X17" s="40">
        <f t="shared" si="6"/>
        <v>133664.29408732223</v>
      </c>
      <c r="Y17" s="41">
        <f t="shared" si="7"/>
        <v>0</v>
      </c>
    </row>
    <row r="18" spans="2:25" x14ac:dyDescent="0.2">
      <c r="B18" s="34">
        <v>10</v>
      </c>
      <c r="C18" s="81">
        <f t="shared" si="0"/>
        <v>129654.36526470241</v>
      </c>
      <c r="D18" s="81"/>
      <c r="E18" s="34">
        <v>2017</v>
      </c>
      <c r="F18" s="8">
        <v>43615</v>
      </c>
      <c r="G18" s="34" t="s">
        <v>3</v>
      </c>
      <c r="H18" s="82">
        <v>1.2805</v>
      </c>
      <c r="I18" s="82"/>
      <c r="J18" s="34">
        <v>15</v>
      </c>
      <c r="K18" s="83">
        <f t="shared" si="1"/>
        <v>3889.6309579410722</v>
      </c>
      <c r="L18" s="84"/>
      <c r="M18" s="6">
        <f>IF(J18="","",(K18/J18)/LOOKUP(RIGHT($D$2,3),定数!$A$6:$A$13,定数!$B$6:$B$13))</f>
        <v>2.1609060877450403</v>
      </c>
      <c r="N18" s="34">
        <v>2017</v>
      </c>
      <c r="O18" s="8">
        <v>43615</v>
      </c>
      <c r="P18" s="89">
        <v>1.282</v>
      </c>
      <c r="Q18" s="89"/>
      <c r="R18" s="86">
        <f>IF(P18="","",T18*M18*LOOKUP(RIGHT($D$2,3),定数!$A$6:$A$13,定数!$B$6:$B$13))</f>
        <v>-3889.63095794122</v>
      </c>
      <c r="S18" s="86"/>
      <c r="T18" s="87">
        <f t="shared" si="5"/>
        <v>-15.000000000000568</v>
      </c>
      <c r="U18" s="87"/>
      <c r="V18" s="22">
        <f t="shared" si="2"/>
        <v>0</v>
      </c>
      <c r="W18">
        <f t="shared" si="3"/>
        <v>2</v>
      </c>
      <c r="X18" s="40">
        <f t="shared" si="6"/>
        <v>133664.29408732223</v>
      </c>
      <c r="Y18" s="41">
        <f t="shared" si="7"/>
        <v>3.0000000000001137E-2</v>
      </c>
    </row>
    <row r="19" spans="2:25" x14ac:dyDescent="0.2">
      <c r="B19" s="34">
        <v>11</v>
      </c>
      <c r="C19" s="81">
        <f t="shared" si="0"/>
        <v>125764.73430676119</v>
      </c>
      <c r="D19" s="81"/>
      <c r="E19" s="34">
        <v>2017</v>
      </c>
      <c r="F19" s="8">
        <v>43616</v>
      </c>
      <c r="G19" s="34" t="s">
        <v>3</v>
      </c>
      <c r="H19" s="82">
        <v>1.2814000000000001</v>
      </c>
      <c r="I19" s="82"/>
      <c r="J19" s="34">
        <v>18</v>
      </c>
      <c r="K19" s="83">
        <f t="shared" si="1"/>
        <v>3772.9420292028358</v>
      </c>
      <c r="L19" s="84"/>
      <c r="M19" s="6">
        <f>IF(J19="","",(K19/J19)/LOOKUP(RIGHT($D$2,3),定数!$A$6:$A$13,定数!$B$6:$B$13))</f>
        <v>1.7467324209272388</v>
      </c>
      <c r="N19" s="34">
        <v>2017</v>
      </c>
      <c r="O19" s="8">
        <v>43616</v>
      </c>
      <c r="P19" s="89">
        <v>1.2779799999999999</v>
      </c>
      <c r="Q19" s="89"/>
      <c r="R19" s="86">
        <f>IF(P19="","",T19*M19*LOOKUP(RIGHT($D$2,3),定数!$A$6:$A$13,定数!$B$6:$B$13))</f>
        <v>7168.5898554858086</v>
      </c>
      <c r="S19" s="86"/>
      <c r="T19" s="87">
        <f t="shared" si="5"/>
        <v>34.200000000002007</v>
      </c>
      <c r="U19" s="87"/>
      <c r="V19" s="22">
        <f t="shared" si="2"/>
        <v>1</v>
      </c>
      <c r="W19">
        <f t="shared" si="3"/>
        <v>0</v>
      </c>
      <c r="X19" s="40">
        <f t="shared" si="6"/>
        <v>133664.29408732223</v>
      </c>
      <c r="Y19" s="41">
        <f t="shared" si="7"/>
        <v>5.9100000000002151E-2</v>
      </c>
    </row>
    <row r="20" spans="2:25" x14ac:dyDescent="0.2">
      <c r="B20" s="34">
        <v>12</v>
      </c>
      <c r="C20" s="81">
        <f t="shared" si="0"/>
        <v>132933.32416224701</v>
      </c>
      <c r="D20" s="81"/>
      <c r="E20" s="34">
        <v>2017</v>
      </c>
      <c r="F20" s="8">
        <v>43618</v>
      </c>
      <c r="G20" s="34" t="s">
        <v>3</v>
      </c>
      <c r="H20" s="82">
        <v>1.2874000000000001</v>
      </c>
      <c r="I20" s="82"/>
      <c r="J20" s="34">
        <v>8</v>
      </c>
      <c r="K20" s="83">
        <f t="shared" si="1"/>
        <v>3987.9997248674099</v>
      </c>
      <c r="L20" s="84"/>
      <c r="M20" s="6">
        <f>IF(J20="","",(K20/J20)/LOOKUP(RIGHT($D$2,3),定数!$A$6:$A$13,定数!$B$6:$B$13))</f>
        <v>4.1541663800702189</v>
      </c>
      <c r="N20" s="34">
        <v>2017</v>
      </c>
      <c r="O20" s="8">
        <v>43618</v>
      </c>
      <c r="P20" s="89">
        <v>1.28637</v>
      </c>
      <c r="Q20" s="89"/>
      <c r="R20" s="86">
        <f>IF(P20="","",T20*M20*LOOKUP(RIGHT($D$2,3),定数!$A$6:$A$13,定数!$B$6:$B$13))</f>
        <v>5134.5496457672207</v>
      </c>
      <c r="S20" s="86"/>
      <c r="T20" s="87">
        <f t="shared" si="5"/>
        <v>10.300000000000864</v>
      </c>
      <c r="U20" s="87"/>
      <c r="V20" s="22">
        <f t="shared" si="2"/>
        <v>2</v>
      </c>
      <c r="W20">
        <f t="shared" si="3"/>
        <v>0</v>
      </c>
      <c r="X20" s="40">
        <f t="shared" si="6"/>
        <v>133664.29408732223</v>
      </c>
      <c r="Y20" s="41">
        <f t="shared" si="7"/>
        <v>5.4686999999991048E-3</v>
      </c>
    </row>
    <row r="21" spans="2:25" x14ac:dyDescent="0.2">
      <c r="B21" s="34">
        <v>13</v>
      </c>
      <c r="C21" s="81">
        <f t="shared" si="0"/>
        <v>138067.87380801424</v>
      </c>
      <c r="D21" s="81"/>
      <c r="E21" s="34">
        <v>2017</v>
      </c>
      <c r="F21" s="8">
        <v>43618</v>
      </c>
      <c r="G21" s="34" t="s">
        <v>3</v>
      </c>
      <c r="H21" s="82">
        <v>1.2855000000000001</v>
      </c>
      <c r="I21" s="82"/>
      <c r="J21" s="34">
        <v>22</v>
      </c>
      <c r="K21" s="83">
        <f t="shared" si="1"/>
        <v>4142.0362142404265</v>
      </c>
      <c r="L21" s="84"/>
      <c r="M21" s="6">
        <f>IF(J21="","",(K21/J21)/LOOKUP(RIGHT($D$2,3),定数!$A$6:$A$13,定数!$B$6:$B$13))</f>
        <v>1.5689531114547071</v>
      </c>
      <c r="N21" s="34">
        <v>2017</v>
      </c>
      <c r="O21" s="8">
        <v>43618</v>
      </c>
      <c r="P21" s="89">
        <v>1.2877000000000001</v>
      </c>
      <c r="Q21" s="89"/>
      <c r="R21" s="86">
        <f>IF(P21="","",T21*M21*LOOKUP(RIGHT($D$2,3),定数!$A$6:$A$13,定数!$B$6:$B$13))</f>
        <v>-4142.0362142403892</v>
      </c>
      <c r="S21" s="86"/>
      <c r="T21" s="87">
        <f t="shared" si="5"/>
        <v>-21.999999999999797</v>
      </c>
      <c r="U21" s="87"/>
      <c r="V21" s="22">
        <f t="shared" si="2"/>
        <v>0</v>
      </c>
      <c r="W21">
        <f t="shared" si="3"/>
        <v>1</v>
      </c>
      <c r="X21" s="40">
        <f t="shared" si="6"/>
        <v>138067.87380801424</v>
      </c>
      <c r="Y21" s="41">
        <f t="shared" si="7"/>
        <v>0</v>
      </c>
    </row>
    <row r="22" spans="2:25" x14ac:dyDescent="0.2">
      <c r="B22" s="34">
        <v>14</v>
      </c>
      <c r="C22" s="81">
        <f t="shared" si="0"/>
        <v>133925.83759377385</v>
      </c>
      <c r="D22" s="81"/>
      <c r="E22" s="34">
        <v>2017</v>
      </c>
      <c r="F22" s="8">
        <v>43622</v>
      </c>
      <c r="G22" s="34" t="s">
        <v>4</v>
      </c>
      <c r="H22" s="82">
        <v>1.2925</v>
      </c>
      <c r="I22" s="82"/>
      <c r="J22" s="34">
        <v>16</v>
      </c>
      <c r="K22" s="83">
        <f t="shared" si="1"/>
        <v>4017.775127813215</v>
      </c>
      <c r="L22" s="84"/>
      <c r="M22" s="6">
        <f>IF(J22="","",(K22/J22)/LOOKUP(RIGHT($D$2,3),定数!$A$6:$A$13,定数!$B$6:$B$13))</f>
        <v>2.0925912124027159</v>
      </c>
      <c r="N22" s="34">
        <v>2017</v>
      </c>
      <c r="O22" s="8">
        <v>43622</v>
      </c>
      <c r="P22" s="89">
        <v>1.2908999999999999</v>
      </c>
      <c r="Q22" s="89"/>
      <c r="R22" s="86">
        <f>IF(P22="","",T22*M22*LOOKUP(RIGHT($D$2,3),定数!$A$6:$A$13,定数!$B$6:$B$13))</f>
        <v>-4017.7751278133296</v>
      </c>
      <c r="S22" s="86"/>
      <c r="T22" s="87">
        <f t="shared" si="5"/>
        <v>-16.000000000000458</v>
      </c>
      <c r="U22" s="87"/>
      <c r="V22" s="22">
        <f t="shared" si="2"/>
        <v>0</v>
      </c>
      <c r="W22">
        <f t="shared" si="3"/>
        <v>2</v>
      </c>
      <c r="X22" s="40">
        <f t="shared" si="6"/>
        <v>138067.87380801424</v>
      </c>
      <c r="Y22" s="41">
        <f t="shared" si="7"/>
        <v>2.9999999999999694E-2</v>
      </c>
    </row>
    <row r="23" spans="2:25" x14ac:dyDescent="0.2">
      <c r="B23" s="34">
        <v>15</v>
      </c>
      <c r="C23" s="81">
        <f t="shared" si="0"/>
        <v>129908.06246596051</v>
      </c>
      <c r="D23" s="81"/>
      <c r="E23" s="34">
        <v>2017</v>
      </c>
      <c r="F23" s="8">
        <v>43628</v>
      </c>
      <c r="G23" s="34" t="s">
        <v>4</v>
      </c>
      <c r="H23" s="82">
        <v>1.2746</v>
      </c>
      <c r="I23" s="82"/>
      <c r="J23" s="34">
        <v>19</v>
      </c>
      <c r="K23" s="83">
        <f t="shared" si="1"/>
        <v>3897.241873978815</v>
      </c>
      <c r="L23" s="84"/>
      <c r="M23" s="6">
        <f>IF(J23="","",(K23/J23)/LOOKUP(RIGHT($D$2,3),定数!$A$6:$A$13,定数!$B$6:$B$13))</f>
        <v>1.7093166113942171</v>
      </c>
      <c r="N23" s="34">
        <v>2017</v>
      </c>
      <c r="O23" s="8">
        <v>43628</v>
      </c>
      <c r="P23" s="89">
        <v>1.2726999999999999</v>
      </c>
      <c r="Q23" s="89"/>
      <c r="R23" s="86">
        <f>IF(P23="","",T23*M23*LOOKUP(RIGHT($D$2,3),定数!$A$6:$A$13,定数!$B$6:$B$13))</f>
        <v>-3897.2418739788409</v>
      </c>
      <c r="S23" s="86"/>
      <c r="T23" s="87">
        <f t="shared" si="5"/>
        <v>-19.000000000000128</v>
      </c>
      <c r="U23" s="87"/>
      <c r="V23" t="str">
        <f t="shared" ref="V23:W74" si="8">IF(S23&lt;&gt;"",IF(S23&lt;0,1+V22,0),"")</f>
        <v/>
      </c>
      <c r="W23">
        <f t="shared" si="3"/>
        <v>3</v>
      </c>
      <c r="X23" s="40">
        <f t="shared" si="6"/>
        <v>138067.87380801424</v>
      </c>
      <c r="Y23" s="41">
        <f t="shared" si="7"/>
        <v>5.9100000000000597E-2</v>
      </c>
    </row>
    <row r="24" spans="2:25" x14ac:dyDescent="0.2">
      <c r="B24" s="34">
        <v>16</v>
      </c>
      <c r="C24" s="81">
        <f t="shared" si="0"/>
        <v>126010.82059198167</v>
      </c>
      <c r="D24" s="81"/>
      <c r="E24" s="34">
        <v>2017</v>
      </c>
      <c r="F24" s="8">
        <v>43630</v>
      </c>
      <c r="G24" s="34" t="s">
        <v>4</v>
      </c>
      <c r="H24" s="82">
        <v>1.2753000000000001</v>
      </c>
      <c r="I24" s="82"/>
      <c r="J24" s="34">
        <v>12</v>
      </c>
      <c r="K24" s="83">
        <f t="shared" si="1"/>
        <v>3780.3246177594501</v>
      </c>
      <c r="L24" s="84"/>
      <c r="M24" s="6">
        <f>IF(J24="","",(K24/J24)/LOOKUP(RIGHT($D$2,3),定数!$A$6:$A$13,定数!$B$6:$B$13))</f>
        <v>2.6252254289996184</v>
      </c>
      <c r="N24" s="34">
        <v>2017</v>
      </c>
      <c r="O24" s="8">
        <v>43630</v>
      </c>
      <c r="P24" s="89">
        <v>1.2741</v>
      </c>
      <c r="Q24" s="89"/>
      <c r="R24" s="86">
        <f>IF(P24="","",T24*M24*LOOKUP(RIGHT($D$2,3),定数!$A$6:$A$13,定数!$B$6:$B$13))</f>
        <v>-3780.3246177597334</v>
      </c>
      <c r="S24" s="86"/>
      <c r="T24" s="87">
        <f t="shared" si="5"/>
        <v>-12.000000000000899</v>
      </c>
      <c r="U24" s="87"/>
      <c r="V24" t="str">
        <f t="shared" si="8"/>
        <v/>
      </c>
      <c r="W24">
        <f t="shared" si="3"/>
        <v>4</v>
      </c>
      <c r="X24" s="40">
        <f t="shared" si="6"/>
        <v>138067.87380801424</v>
      </c>
      <c r="Y24" s="41">
        <f t="shared" si="7"/>
        <v>8.7327000000000821E-2</v>
      </c>
    </row>
    <row r="25" spans="2:25" x14ac:dyDescent="0.2">
      <c r="B25" s="34">
        <v>17</v>
      </c>
      <c r="C25" s="81">
        <f t="shared" si="0"/>
        <v>122230.49597422194</v>
      </c>
      <c r="D25" s="81"/>
      <c r="E25" s="34">
        <v>2017</v>
      </c>
      <c r="F25" s="8">
        <v>43632</v>
      </c>
      <c r="G25" s="34" t="s">
        <v>4</v>
      </c>
      <c r="H25" s="82">
        <v>1.2771999999999999</v>
      </c>
      <c r="I25" s="82"/>
      <c r="J25" s="34">
        <v>14</v>
      </c>
      <c r="K25" s="83">
        <f t="shared" si="1"/>
        <v>3666.9148792266578</v>
      </c>
      <c r="L25" s="84"/>
      <c r="M25" s="6">
        <f>IF(J25="","",(K25/J25)/LOOKUP(RIGHT($D$2,3),定数!$A$6:$A$13,定数!$B$6:$B$13))</f>
        <v>2.1826874281111062</v>
      </c>
      <c r="N25" s="34">
        <v>2017</v>
      </c>
      <c r="O25" s="8">
        <v>43632</v>
      </c>
      <c r="P25" s="89">
        <v>1.2758</v>
      </c>
      <c r="Q25" s="89"/>
      <c r="R25" s="86">
        <f>IF(P25="","",T25*M25*LOOKUP(RIGHT($D$2,3),定数!$A$6:$A$13,定数!$B$6:$B$13))</f>
        <v>-3666.9148792262545</v>
      </c>
      <c r="S25" s="86"/>
      <c r="T25" s="87">
        <f t="shared" si="5"/>
        <v>-13.999999999998458</v>
      </c>
      <c r="U25" s="87"/>
      <c r="V25" t="str">
        <f t="shared" si="8"/>
        <v/>
      </c>
      <c r="W25">
        <f t="shared" si="3"/>
        <v>5</v>
      </c>
      <c r="X25" s="40">
        <f t="shared" si="6"/>
        <v>138067.87380801424</v>
      </c>
      <c r="Y25" s="41">
        <f t="shared" si="7"/>
        <v>0.11470719000000285</v>
      </c>
    </row>
    <row r="26" spans="2:25" x14ac:dyDescent="0.2">
      <c r="B26" s="34">
        <v>18</v>
      </c>
      <c r="C26" s="81">
        <f t="shared" si="0"/>
        <v>118563.58109499568</v>
      </c>
      <c r="D26" s="81"/>
      <c r="E26" s="44">
        <v>2017</v>
      </c>
      <c r="F26" s="8">
        <v>43632</v>
      </c>
      <c r="G26" s="44" t="s">
        <v>4</v>
      </c>
      <c r="H26" s="82">
        <v>1.2781</v>
      </c>
      <c r="I26" s="82"/>
      <c r="J26" s="44">
        <v>21</v>
      </c>
      <c r="K26" s="83">
        <f t="shared" si="1"/>
        <v>3556.9074328498705</v>
      </c>
      <c r="L26" s="84"/>
      <c r="M26" s="6">
        <f>IF(J26="","",(K26/J26)/LOOKUP(RIGHT($D$2,3),定数!$A$6:$A$13,定数!$B$6:$B$13))</f>
        <v>1.4114712035118535</v>
      </c>
      <c r="N26" s="44">
        <v>2017</v>
      </c>
      <c r="O26" s="8">
        <v>43632</v>
      </c>
      <c r="P26" s="89">
        <v>1.276</v>
      </c>
      <c r="Q26" s="89"/>
      <c r="R26" s="86">
        <f>IF(P26="","",T26*M26*LOOKUP(RIGHT($D$2,3),定数!$A$6:$A$13,定数!$B$6:$B$13))</f>
        <v>-3556.907432849855</v>
      </c>
      <c r="S26" s="86"/>
      <c r="T26" s="87">
        <f t="shared" ref="T26" si="9">IF(P26="","",IF(G26="買",(P26-H26),(H26-P26))*IF(RIGHT($D$2,3)="JPY",100,10000))</f>
        <v>-20.999999999999908</v>
      </c>
      <c r="U26" s="87"/>
      <c r="V26" t="str">
        <f t="shared" si="8"/>
        <v/>
      </c>
      <c r="W26">
        <f t="shared" si="3"/>
        <v>6</v>
      </c>
      <c r="X26" s="40">
        <f t="shared" si="6"/>
        <v>138067.87380801424</v>
      </c>
      <c r="Y26" s="41">
        <f t="shared" si="7"/>
        <v>0.14126597429999976</v>
      </c>
    </row>
    <row r="27" spans="2:25" x14ac:dyDescent="0.2">
      <c r="B27" s="34">
        <v>19</v>
      </c>
      <c r="C27" s="81">
        <f t="shared" si="0"/>
        <v>115006.67366214583</v>
      </c>
      <c r="D27" s="81"/>
      <c r="E27" s="34">
        <v>2017</v>
      </c>
      <c r="F27" s="8">
        <v>43637</v>
      </c>
      <c r="G27" s="34" t="s">
        <v>3</v>
      </c>
      <c r="H27" s="82">
        <v>1.2621</v>
      </c>
      <c r="I27" s="82"/>
      <c r="J27" s="34">
        <v>13</v>
      </c>
      <c r="K27" s="83">
        <f t="shared" si="1"/>
        <v>3450.2002098643748</v>
      </c>
      <c r="L27" s="84"/>
      <c r="M27" s="6">
        <f>IF(J27="","",(K27/J27)/LOOKUP(RIGHT($D$2,3),定数!$A$6:$A$13,定数!$B$6:$B$13))</f>
        <v>2.2116668011951122</v>
      </c>
      <c r="N27" s="34">
        <v>2017</v>
      </c>
      <c r="O27" s="8">
        <v>43637</v>
      </c>
      <c r="P27" s="89">
        <v>1.2634000000000001</v>
      </c>
      <c r="Q27" s="89"/>
      <c r="R27" s="86">
        <f>IF(P27="","",T27*M27*LOOKUP(RIGHT($D$2,3),定数!$A$6:$A$13,定数!$B$6:$B$13))</f>
        <v>-3450.2002098645844</v>
      </c>
      <c r="S27" s="86"/>
      <c r="T27" s="87">
        <f t="shared" si="5"/>
        <v>-13.000000000000789</v>
      </c>
      <c r="U27" s="87"/>
      <c r="V27" t="str">
        <f t="shared" si="8"/>
        <v/>
      </c>
      <c r="W27">
        <f t="shared" si="3"/>
        <v>7</v>
      </c>
      <c r="X27" s="40">
        <f t="shared" si="6"/>
        <v>138067.87380801424</v>
      </c>
      <c r="Y27" s="41">
        <f t="shared" si="7"/>
        <v>0.16702799507099975</v>
      </c>
    </row>
    <row r="28" spans="2:25" x14ac:dyDescent="0.2">
      <c r="B28" s="34">
        <v>20</v>
      </c>
      <c r="C28" s="81">
        <f t="shared" si="0"/>
        <v>111556.47345228124</v>
      </c>
      <c r="D28" s="81"/>
      <c r="E28" s="34">
        <v>2017</v>
      </c>
      <c r="F28" s="8">
        <v>43639</v>
      </c>
      <c r="G28" s="34" t="s">
        <v>4</v>
      </c>
      <c r="H28" s="82">
        <v>1.2726999999999999</v>
      </c>
      <c r="I28" s="82"/>
      <c r="J28" s="34">
        <v>23</v>
      </c>
      <c r="K28" s="83">
        <f t="shared" si="1"/>
        <v>3346.6942035684369</v>
      </c>
      <c r="L28" s="84"/>
      <c r="M28" s="6">
        <f>IF(J28="","",(K28/J28)/LOOKUP(RIGHT($D$2,3),定数!$A$6:$A$13,定数!$B$6:$B$13))</f>
        <v>1.2125703636117526</v>
      </c>
      <c r="N28" s="34">
        <v>2017</v>
      </c>
      <c r="O28" s="8">
        <v>43643</v>
      </c>
      <c r="P28" s="89">
        <v>1.2768600000000001</v>
      </c>
      <c r="Q28" s="89"/>
      <c r="R28" s="86">
        <f>IF(P28="","",T28*M28*LOOKUP(RIGHT($D$2,3),定数!$A$6:$A$13,定数!$B$6:$B$13))</f>
        <v>6053.1512551501073</v>
      </c>
      <c r="S28" s="86"/>
      <c r="T28" s="87">
        <f t="shared" si="5"/>
        <v>41.600000000001636</v>
      </c>
      <c r="U28" s="87"/>
      <c r="V28" t="str">
        <f t="shared" si="8"/>
        <v/>
      </c>
      <c r="W28">
        <f t="shared" si="3"/>
        <v>0</v>
      </c>
      <c r="X28" s="40">
        <f t="shared" si="6"/>
        <v>138067.87380801424</v>
      </c>
      <c r="Y28" s="41">
        <f t="shared" si="7"/>
        <v>0.1920171552188713</v>
      </c>
    </row>
    <row r="29" spans="2:25" x14ac:dyDescent="0.2">
      <c r="B29" s="34">
        <v>21</v>
      </c>
      <c r="C29" s="81">
        <f t="shared" si="0"/>
        <v>117609.62470743134</v>
      </c>
      <c r="D29" s="81"/>
      <c r="E29" s="34">
        <v>2017</v>
      </c>
      <c r="F29" s="8">
        <v>43642</v>
      </c>
      <c r="G29" s="34" t="s">
        <v>3</v>
      </c>
      <c r="H29" s="82">
        <v>1.2730999999999999</v>
      </c>
      <c r="I29" s="82"/>
      <c r="J29" s="34">
        <v>22</v>
      </c>
      <c r="K29" s="83">
        <f t="shared" si="1"/>
        <v>3528.2887412229402</v>
      </c>
      <c r="L29" s="84"/>
      <c r="M29" s="6">
        <f>IF(J29="","",(K29/J29)/LOOKUP(RIGHT($D$2,3),定数!$A$6:$A$13,定数!$B$6:$B$13))</f>
        <v>1.3364730080389926</v>
      </c>
      <c r="N29" s="34">
        <v>2017</v>
      </c>
      <c r="O29" s="8">
        <v>43643</v>
      </c>
      <c r="P29" s="89">
        <v>1.2753000000000001</v>
      </c>
      <c r="Q29" s="89"/>
      <c r="R29" s="86">
        <f>IF(P29="","",T29*M29*LOOKUP(RIGHT($D$2,3),定数!$A$6:$A$13,定数!$B$6:$B$13))</f>
        <v>-3528.288741223264</v>
      </c>
      <c r="S29" s="86"/>
      <c r="T29" s="87">
        <f t="shared" si="5"/>
        <v>-22.000000000002018</v>
      </c>
      <c r="U29" s="87"/>
      <c r="V29" t="str">
        <f t="shared" si="8"/>
        <v/>
      </c>
      <c r="W29">
        <f t="shared" si="3"/>
        <v>1</v>
      </c>
      <c r="X29" s="40">
        <f t="shared" si="6"/>
        <v>138067.87380801424</v>
      </c>
      <c r="Y29" s="41">
        <f t="shared" si="7"/>
        <v>0.14817530346726737</v>
      </c>
    </row>
    <row r="30" spans="2:25" x14ac:dyDescent="0.2">
      <c r="B30" s="34">
        <v>22</v>
      </c>
      <c r="C30" s="81">
        <f t="shared" si="0"/>
        <v>114081.33596620808</v>
      </c>
      <c r="D30" s="81"/>
      <c r="E30" s="44">
        <v>2017</v>
      </c>
      <c r="F30" s="8">
        <v>43645</v>
      </c>
      <c r="G30" s="44" t="s">
        <v>4</v>
      </c>
      <c r="H30" s="88">
        <v>1.2971999999999999</v>
      </c>
      <c r="I30" s="88"/>
      <c r="J30" s="44">
        <v>19</v>
      </c>
      <c r="K30" s="83">
        <f t="shared" si="1"/>
        <v>3422.440078986242</v>
      </c>
      <c r="L30" s="84"/>
      <c r="M30" s="6">
        <f>IF(J30="","",(K30/J30)/LOOKUP(RIGHT($D$2,3),定数!$A$6:$A$13,定数!$B$6:$B$13))</f>
        <v>1.5010702100816851</v>
      </c>
      <c r="N30" s="44">
        <v>2017</v>
      </c>
      <c r="O30" s="8">
        <v>43645</v>
      </c>
      <c r="P30" s="89">
        <v>1.3004199999999999</v>
      </c>
      <c r="Q30" s="89"/>
      <c r="R30" s="86">
        <f>IF(P30="","",T30*M30*LOOKUP(RIGHT($D$2,3),定数!$A$6:$A$13,定数!$B$6:$B$13))</f>
        <v>5800.1352917556314</v>
      </c>
      <c r="S30" s="86"/>
      <c r="T30" s="87">
        <f t="shared" si="5"/>
        <v>32.200000000000003</v>
      </c>
      <c r="U30" s="87"/>
      <c r="V30" t="str">
        <f t="shared" si="8"/>
        <v/>
      </c>
      <c r="W30">
        <f t="shared" si="3"/>
        <v>0</v>
      </c>
      <c r="X30" s="40">
        <f t="shared" si="6"/>
        <v>138067.87380801424</v>
      </c>
      <c r="Y30" s="41">
        <f t="shared" si="7"/>
        <v>0.17373004436325179</v>
      </c>
    </row>
    <row r="31" spans="2:25" x14ac:dyDescent="0.2">
      <c r="B31" s="34">
        <v>23</v>
      </c>
      <c r="C31" s="81">
        <f t="shared" si="0"/>
        <v>119881.47125796371</v>
      </c>
      <c r="D31" s="81"/>
      <c r="E31" s="34">
        <v>2017</v>
      </c>
      <c r="F31" s="8">
        <v>43645</v>
      </c>
      <c r="G31" s="34" t="s">
        <v>4</v>
      </c>
      <c r="H31" s="82">
        <v>1.298</v>
      </c>
      <c r="I31" s="82"/>
      <c r="J31" s="34">
        <v>24</v>
      </c>
      <c r="K31" s="83">
        <f t="shared" si="1"/>
        <v>3596.4441377389112</v>
      </c>
      <c r="L31" s="84"/>
      <c r="M31" s="6">
        <f>IF(J31="","",(K31/J31)/LOOKUP(RIGHT($D$2,3),定数!$A$6:$A$13,定数!$B$6:$B$13))</f>
        <v>1.2487653256037885</v>
      </c>
      <c r="N31" s="34">
        <v>2017</v>
      </c>
      <c r="O31" s="8">
        <v>43645</v>
      </c>
      <c r="P31" s="89">
        <v>1.3021799999999999</v>
      </c>
      <c r="Q31" s="89"/>
      <c r="R31" s="86">
        <f>IF(P31="","",T31*M31*LOOKUP(RIGHT($D$2,3),定数!$A$6:$A$13,定数!$B$6:$B$13))</f>
        <v>6263.8068732283791</v>
      </c>
      <c r="S31" s="86"/>
      <c r="T31" s="87">
        <f t="shared" si="5"/>
        <v>41.799999999998505</v>
      </c>
      <c r="U31" s="87"/>
      <c r="V31" t="str">
        <f t="shared" si="8"/>
        <v/>
      </c>
      <c r="W31">
        <f t="shared" si="3"/>
        <v>0</v>
      </c>
      <c r="X31" s="40">
        <f t="shared" si="6"/>
        <v>138067.87380801424</v>
      </c>
      <c r="Y31" s="41">
        <f t="shared" si="7"/>
        <v>0.13172074030298342</v>
      </c>
    </row>
    <row r="32" spans="2:25" x14ac:dyDescent="0.2">
      <c r="B32" s="34">
        <v>24</v>
      </c>
      <c r="C32" s="81">
        <f t="shared" si="0"/>
        <v>126145.27813119208</v>
      </c>
      <c r="D32" s="81"/>
      <c r="E32" s="34">
        <v>2017</v>
      </c>
      <c r="F32" s="8">
        <v>43650</v>
      </c>
      <c r="G32" s="34" t="s">
        <v>3</v>
      </c>
      <c r="H32" s="82">
        <v>1.2925</v>
      </c>
      <c r="I32" s="82"/>
      <c r="J32" s="34">
        <v>19</v>
      </c>
      <c r="K32" s="83">
        <f t="shared" si="1"/>
        <v>3784.3583439357626</v>
      </c>
      <c r="L32" s="84"/>
      <c r="M32" s="6">
        <f>IF(J32="","",(K32/J32)/LOOKUP(RIGHT($D$2,3),定数!$A$6:$A$13,定数!$B$6:$B$13))</f>
        <v>1.6598062911998959</v>
      </c>
      <c r="N32" s="34">
        <v>2017</v>
      </c>
      <c r="O32" s="8">
        <v>43651</v>
      </c>
      <c r="P32" s="89">
        <v>1.2944</v>
      </c>
      <c r="Q32" s="89"/>
      <c r="R32" s="86">
        <f>IF(P32="","",T32*M32*LOOKUP(RIGHT($D$2,3),定数!$A$6:$A$13,定数!$B$6:$B$13))</f>
        <v>-3784.3583439357881</v>
      </c>
      <c r="S32" s="86"/>
      <c r="T32" s="87">
        <f t="shared" si="5"/>
        <v>-19.000000000000128</v>
      </c>
      <c r="U32" s="87"/>
      <c r="V32" t="str">
        <f t="shared" si="8"/>
        <v/>
      </c>
      <c r="W32">
        <f t="shared" si="3"/>
        <v>1</v>
      </c>
      <c r="X32" s="40">
        <f t="shared" si="6"/>
        <v>138067.87380801424</v>
      </c>
      <c r="Y32" s="41">
        <f t="shared" si="7"/>
        <v>8.6353148983815964E-2</v>
      </c>
    </row>
    <row r="33" spans="2:25" x14ac:dyDescent="0.2">
      <c r="B33" s="34">
        <v>25</v>
      </c>
      <c r="C33" s="81">
        <f t="shared" si="0"/>
        <v>122360.91978725629</v>
      </c>
      <c r="D33" s="81"/>
      <c r="E33" s="34">
        <v>2017</v>
      </c>
      <c r="F33" s="8">
        <v>43650</v>
      </c>
      <c r="G33" s="34" t="s">
        <v>3</v>
      </c>
      <c r="H33" s="82">
        <v>1.2916000000000001</v>
      </c>
      <c r="I33" s="82"/>
      <c r="J33" s="34">
        <v>9</v>
      </c>
      <c r="K33" s="83">
        <f t="shared" si="1"/>
        <v>3670.8275936176888</v>
      </c>
      <c r="L33" s="84"/>
      <c r="M33" s="6">
        <f>IF(J33="","",(K33/J33)/LOOKUP(RIGHT($D$2,3),定数!$A$6:$A$13,定数!$B$6:$B$13))</f>
        <v>3.3989144385348968</v>
      </c>
      <c r="N33" s="34">
        <v>2017</v>
      </c>
      <c r="O33" s="8">
        <v>43650</v>
      </c>
      <c r="P33" s="89">
        <v>1.2925</v>
      </c>
      <c r="Q33" s="89"/>
      <c r="R33" s="86">
        <f>IF(P33="","",T33*M33*LOOKUP(RIGHT($D$2,3),定数!$A$6:$A$13,定数!$B$6:$B$13))</f>
        <v>-3670.827593617284</v>
      </c>
      <c r="S33" s="86"/>
      <c r="T33" s="87">
        <f t="shared" si="5"/>
        <v>-8.9999999999990088</v>
      </c>
      <c r="U33" s="87"/>
      <c r="V33" t="str">
        <f t="shared" si="8"/>
        <v/>
      </c>
      <c r="W33">
        <f t="shared" si="3"/>
        <v>2</v>
      </c>
      <c r="X33" s="40">
        <f t="shared" si="6"/>
        <v>138067.87380801424</v>
      </c>
      <c r="Y33" s="41">
        <f t="shared" si="7"/>
        <v>0.11376255451430162</v>
      </c>
    </row>
    <row r="34" spans="2:25" x14ac:dyDescent="0.2">
      <c r="B34" s="34">
        <v>26</v>
      </c>
      <c r="C34" s="81">
        <f t="shared" si="0"/>
        <v>118690.09219363901</v>
      </c>
      <c r="D34" s="81"/>
      <c r="E34" s="34">
        <v>2017</v>
      </c>
      <c r="F34" s="8">
        <v>43652</v>
      </c>
      <c r="G34" s="34" t="s">
        <v>4</v>
      </c>
      <c r="H34" s="82">
        <v>1.2931999999999999</v>
      </c>
      <c r="I34" s="82"/>
      <c r="J34" s="34">
        <v>10</v>
      </c>
      <c r="K34" s="83">
        <f t="shared" si="1"/>
        <v>3560.7027658091702</v>
      </c>
      <c r="L34" s="84"/>
      <c r="M34" s="6">
        <f>IF(J34="","",(K34/J34)/LOOKUP(RIGHT($D$2,3),定数!$A$6:$A$13,定数!$B$6:$B$13))</f>
        <v>2.9672523048409754</v>
      </c>
      <c r="N34" s="34">
        <v>2017</v>
      </c>
      <c r="O34" s="8">
        <v>43652</v>
      </c>
      <c r="P34" s="89">
        <v>1.2922</v>
      </c>
      <c r="Q34" s="89"/>
      <c r="R34" s="86">
        <f>IF(P34="","",T34*M34*LOOKUP(RIGHT($D$2,3),定数!$A$6:$A$13,定数!$B$6:$B$13))</f>
        <v>-3560.7027658087782</v>
      </c>
      <c r="S34" s="86"/>
      <c r="T34" s="87">
        <f t="shared" si="5"/>
        <v>-9.9999999999988987</v>
      </c>
      <c r="U34" s="87"/>
      <c r="V34" t="str">
        <f t="shared" si="8"/>
        <v/>
      </c>
      <c r="W34">
        <f t="shared" si="3"/>
        <v>3</v>
      </c>
      <c r="X34" s="40">
        <f t="shared" si="6"/>
        <v>138067.87380801424</v>
      </c>
      <c r="Y34" s="41">
        <f t="shared" si="7"/>
        <v>0.14034967787886965</v>
      </c>
    </row>
    <row r="35" spans="2:25" x14ac:dyDescent="0.2">
      <c r="B35" s="34">
        <v>27</v>
      </c>
      <c r="C35" s="81">
        <f t="shared" si="0"/>
        <v>115129.38942783023</v>
      </c>
      <c r="D35" s="81"/>
      <c r="E35" s="34">
        <v>2017</v>
      </c>
      <c r="F35" s="8">
        <v>43653</v>
      </c>
      <c r="G35" s="34" t="s">
        <v>3</v>
      </c>
      <c r="H35" s="82">
        <v>1.2947</v>
      </c>
      <c r="I35" s="82"/>
      <c r="J35" s="34">
        <v>19</v>
      </c>
      <c r="K35" s="83">
        <f t="shared" si="1"/>
        <v>3453.8816828349068</v>
      </c>
      <c r="L35" s="84"/>
      <c r="M35" s="6">
        <f>IF(J35="","",(K35/J35)/LOOKUP(RIGHT($D$2,3),定数!$A$6:$A$13,定数!$B$6:$B$13))</f>
        <v>1.5148603872082924</v>
      </c>
      <c r="N35" s="34">
        <v>2017</v>
      </c>
      <c r="O35" s="8">
        <v>43653</v>
      </c>
      <c r="P35" s="89">
        <v>1.2914600000000001</v>
      </c>
      <c r="Q35" s="89"/>
      <c r="R35" s="86">
        <f>IF(P35="","",T35*M35*LOOKUP(RIGHT($D$2,3),定数!$A$6:$A$13,定数!$B$6:$B$13))</f>
        <v>5889.7771854656767</v>
      </c>
      <c r="S35" s="86"/>
      <c r="T35" s="87">
        <f t="shared" si="5"/>
        <v>32.399999999999096</v>
      </c>
      <c r="U35" s="87"/>
      <c r="V35" t="str">
        <f t="shared" si="8"/>
        <v/>
      </c>
      <c r="W35">
        <f t="shared" si="3"/>
        <v>0</v>
      </c>
      <c r="X35" s="40">
        <f t="shared" si="6"/>
        <v>138067.87380801424</v>
      </c>
      <c r="Y35" s="41">
        <f t="shared" si="7"/>
        <v>0.16613918754250079</v>
      </c>
    </row>
    <row r="36" spans="2:25" x14ac:dyDescent="0.2">
      <c r="B36" s="34">
        <v>28</v>
      </c>
      <c r="C36" s="81">
        <f t="shared" si="0"/>
        <v>121019.16661329591</v>
      </c>
      <c r="D36" s="81"/>
      <c r="E36" s="34">
        <v>2017</v>
      </c>
      <c r="F36" s="8">
        <v>43656</v>
      </c>
      <c r="G36" s="34" t="s">
        <v>4</v>
      </c>
      <c r="H36" s="82">
        <v>1.2896000000000001</v>
      </c>
      <c r="I36" s="82"/>
      <c r="J36" s="34">
        <v>8</v>
      </c>
      <c r="K36" s="83">
        <f t="shared" ref="K36:K55" si="10">IF(J36="","",C36*0.03)</f>
        <v>3630.5749983988771</v>
      </c>
      <c r="L36" s="84"/>
      <c r="M36" s="6">
        <f>IF(J36="","",(K36/J36)/LOOKUP(RIGHT($D$2,3),定数!$A$6:$A$13,定数!$B$6:$B$13))</f>
        <v>3.7818489566654971</v>
      </c>
      <c r="N36" s="34">
        <v>2017</v>
      </c>
      <c r="O36" s="8">
        <v>43656</v>
      </c>
      <c r="P36" s="89">
        <v>1.2906</v>
      </c>
      <c r="Q36" s="89"/>
      <c r="R36" s="86">
        <f>IF(P36="","",T36*M36*LOOKUP(RIGHT($D$2,3),定数!$A$6:$A$13,定数!$B$6:$B$13))</f>
        <v>4538.2187479980967</v>
      </c>
      <c r="S36" s="86"/>
      <c r="T36" s="87">
        <f t="shared" si="5"/>
        <v>9.9999999999988987</v>
      </c>
      <c r="U36" s="87"/>
      <c r="V36" t="str">
        <f t="shared" si="8"/>
        <v/>
      </c>
      <c r="W36">
        <f t="shared" si="3"/>
        <v>0</v>
      </c>
      <c r="X36" s="40">
        <f t="shared" si="6"/>
        <v>138067.87380801424</v>
      </c>
      <c r="Y36" s="41">
        <f t="shared" si="7"/>
        <v>0.12348062387362357</v>
      </c>
    </row>
    <row r="37" spans="2:25" x14ac:dyDescent="0.2">
      <c r="B37" s="34">
        <v>29</v>
      </c>
      <c r="C37" s="81">
        <f t="shared" si="0"/>
        <v>125557.385361294</v>
      </c>
      <c r="D37" s="81"/>
      <c r="E37" s="34">
        <v>2017</v>
      </c>
      <c r="F37" s="8">
        <v>43665</v>
      </c>
      <c r="G37" s="34" t="s">
        <v>3</v>
      </c>
      <c r="H37" s="82">
        <v>1.3021</v>
      </c>
      <c r="I37" s="82"/>
      <c r="J37" s="34">
        <v>21</v>
      </c>
      <c r="K37" s="83">
        <f t="shared" si="10"/>
        <v>3766.7215608388196</v>
      </c>
      <c r="L37" s="84"/>
      <c r="M37" s="6">
        <f>IF(J37="","",(K37/J37)/LOOKUP(RIGHT($D$2,3),定数!$A$6:$A$13,定数!$B$6:$B$13))</f>
        <v>1.4947307781106427</v>
      </c>
      <c r="N37" s="34">
        <v>2017</v>
      </c>
      <c r="O37" s="8">
        <v>43665</v>
      </c>
      <c r="P37" s="89">
        <v>1.3042</v>
      </c>
      <c r="Q37" s="89"/>
      <c r="R37" s="86">
        <f>IF(P37="","",T37*M37*LOOKUP(RIGHT($D$2,3),定数!$A$6:$A$13,定数!$B$6:$B$13))</f>
        <v>-3766.7215608388033</v>
      </c>
      <c r="S37" s="86"/>
      <c r="T37" s="87">
        <f t="shared" si="5"/>
        <v>-20.999999999999908</v>
      </c>
      <c r="U37" s="87"/>
      <c r="V37" t="str">
        <f t="shared" si="8"/>
        <v/>
      </c>
      <c r="W37">
        <f t="shared" si="3"/>
        <v>1</v>
      </c>
      <c r="X37" s="40">
        <f t="shared" si="6"/>
        <v>138067.87380801424</v>
      </c>
      <c r="Y37" s="41">
        <f t="shared" si="7"/>
        <v>9.0611147268888081E-2</v>
      </c>
    </row>
    <row r="38" spans="2:25" x14ac:dyDescent="0.2">
      <c r="B38" s="34">
        <v>30</v>
      </c>
      <c r="C38" s="81">
        <f t="shared" si="0"/>
        <v>121790.66380045519</v>
      </c>
      <c r="D38" s="81"/>
      <c r="E38" s="34">
        <v>2017</v>
      </c>
      <c r="F38" s="8">
        <v>43673</v>
      </c>
      <c r="G38" s="34" t="s">
        <v>4</v>
      </c>
      <c r="H38" s="82">
        <v>1.3147</v>
      </c>
      <c r="I38" s="82"/>
      <c r="J38" s="34">
        <v>18</v>
      </c>
      <c r="K38" s="83">
        <f t="shared" si="10"/>
        <v>3653.7199140136559</v>
      </c>
      <c r="L38" s="84"/>
      <c r="M38" s="6">
        <f>IF(J38="","",(K38/J38)/LOOKUP(RIGHT($D$2,3),定数!$A$6:$A$13,定数!$B$6:$B$13))</f>
        <v>1.6915369972285446</v>
      </c>
      <c r="N38" s="34">
        <v>2017</v>
      </c>
      <c r="O38" s="8">
        <v>43673</v>
      </c>
      <c r="P38" s="89">
        <v>1.3129</v>
      </c>
      <c r="Q38" s="89"/>
      <c r="R38" s="86">
        <f>IF(P38="","",T38*M38*LOOKUP(RIGHT($D$2,3),定数!$A$6:$A$13,定数!$B$6:$B$13))</f>
        <v>-3653.7199140137045</v>
      </c>
      <c r="S38" s="86"/>
      <c r="T38" s="87">
        <f t="shared" si="5"/>
        <v>-18.000000000000238</v>
      </c>
      <c r="U38" s="87"/>
      <c r="V38" t="str">
        <f t="shared" si="8"/>
        <v/>
      </c>
      <c r="W38">
        <f t="shared" si="3"/>
        <v>2</v>
      </c>
      <c r="X38" s="40">
        <f t="shared" si="6"/>
        <v>138067.87380801424</v>
      </c>
      <c r="Y38" s="41">
        <f t="shared" si="7"/>
        <v>0.11789281285082132</v>
      </c>
    </row>
    <row r="39" spans="2:25" x14ac:dyDescent="0.2">
      <c r="B39" s="34">
        <v>31</v>
      </c>
      <c r="C39" s="81">
        <f t="shared" si="0"/>
        <v>118136.94388644148</v>
      </c>
      <c r="D39" s="81"/>
      <c r="E39" s="34">
        <v>2017</v>
      </c>
      <c r="F39" s="8">
        <v>43674</v>
      </c>
      <c r="G39" s="34" t="s">
        <v>4</v>
      </c>
      <c r="H39" s="82">
        <v>1.3087</v>
      </c>
      <c r="I39" s="82"/>
      <c r="J39" s="34">
        <v>14</v>
      </c>
      <c r="K39" s="83">
        <f t="shared" si="10"/>
        <v>3544.1083165932446</v>
      </c>
      <c r="L39" s="84"/>
      <c r="M39" s="6">
        <f>IF(J39="","",(K39/J39)/LOOKUP(RIGHT($D$2,3),定数!$A$6:$A$13,定数!$B$6:$B$13))</f>
        <v>2.1095882836864552</v>
      </c>
      <c r="N39" s="34">
        <v>2017</v>
      </c>
      <c r="O39" s="8">
        <v>43674</v>
      </c>
      <c r="P39" s="89">
        <v>1.31121</v>
      </c>
      <c r="Q39" s="89"/>
      <c r="R39" s="86">
        <f>IF(P39="","",T39*M39*LOOKUP(RIGHT($D$2,3),定数!$A$6:$A$13,定数!$B$6:$B$13))</f>
        <v>6354.0799104636344</v>
      </c>
      <c r="S39" s="86"/>
      <c r="T39" s="87">
        <f t="shared" si="5"/>
        <v>25.100000000000122</v>
      </c>
      <c r="U39" s="87"/>
      <c r="V39" t="str">
        <f t="shared" si="8"/>
        <v/>
      </c>
      <c r="W39">
        <f t="shared" si="3"/>
        <v>0</v>
      </c>
      <c r="X39" s="40">
        <f t="shared" si="6"/>
        <v>138067.87380801424</v>
      </c>
      <c r="Y39" s="41">
        <f t="shared" si="7"/>
        <v>0.14435602846529716</v>
      </c>
    </row>
    <row r="40" spans="2:25" x14ac:dyDescent="0.2">
      <c r="B40" s="34">
        <v>32</v>
      </c>
      <c r="C40" s="81">
        <f t="shared" si="0"/>
        <v>124491.02379690512</v>
      </c>
      <c r="D40" s="81"/>
      <c r="E40" s="34">
        <v>2017</v>
      </c>
      <c r="F40" s="8">
        <v>43678</v>
      </c>
      <c r="G40" s="34" t="s">
        <v>4</v>
      </c>
      <c r="H40" s="82">
        <v>1.3205</v>
      </c>
      <c r="I40" s="82"/>
      <c r="J40" s="34">
        <v>15</v>
      </c>
      <c r="K40" s="83">
        <f t="shared" si="10"/>
        <v>3734.7307139071536</v>
      </c>
      <c r="L40" s="84"/>
      <c r="M40" s="6">
        <f>IF(J40="","",(K40/J40)/LOOKUP(RIGHT($D$2,3),定数!$A$6:$A$13,定数!$B$6:$B$13))</f>
        <v>2.0748503966150853</v>
      </c>
      <c r="N40" s="34">
        <v>2017</v>
      </c>
      <c r="O40" s="8">
        <v>43678</v>
      </c>
      <c r="P40" s="89">
        <v>1.3230200000000001</v>
      </c>
      <c r="Q40" s="89"/>
      <c r="R40" s="86">
        <f>IF(P40="","",T40*M40*LOOKUP(RIGHT($D$2,3),定数!$A$6:$A$13,定数!$B$6:$B$13))</f>
        <v>6274.3475993642114</v>
      </c>
      <c r="S40" s="86"/>
      <c r="T40" s="87">
        <f t="shared" si="5"/>
        <v>25.200000000000777</v>
      </c>
      <c r="U40" s="87"/>
      <c r="V40" t="str">
        <f t="shared" si="8"/>
        <v/>
      </c>
      <c r="W40">
        <f t="shared" si="3"/>
        <v>0</v>
      </c>
      <c r="X40" s="40">
        <f t="shared" si="6"/>
        <v>138067.87380801424</v>
      </c>
      <c r="Y40" s="41">
        <f t="shared" si="7"/>
        <v>9.8334606282037496E-2</v>
      </c>
    </row>
    <row r="41" spans="2:25" x14ac:dyDescent="0.2">
      <c r="B41" s="34">
        <v>33</v>
      </c>
      <c r="C41" s="81">
        <f t="shared" si="0"/>
        <v>130765.37139626933</v>
      </c>
      <c r="D41" s="81"/>
      <c r="E41" s="34">
        <v>2017</v>
      </c>
      <c r="F41" s="8">
        <v>43698</v>
      </c>
      <c r="G41" s="34" t="s">
        <v>4</v>
      </c>
      <c r="H41" s="82">
        <v>1.2882</v>
      </c>
      <c r="I41" s="82"/>
      <c r="J41" s="34">
        <v>14</v>
      </c>
      <c r="K41" s="83">
        <f t="shared" si="10"/>
        <v>3922.9611418880795</v>
      </c>
      <c r="L41" s="84"/>
      <c r="M41" s="6">
        <f>IF(J41="","",(K41/J41)/LOOKUP(RIGHT($D$2,3),定数!$A$6:$A$13,定数!$B$6:$B$13))</f>
        <v>2.3350959177905235</v>
      </c>
      <c r="N41" s="34">
        <v>2017</v>
      </c>
      <c r="O41" s="8">
        <v>43698</v>
      </c>
      <c r="P41" s="89">
        <v>1.2906</v>
      </c>
      <c r="Q41" s="89"/>
      <c r="R41" s="86">
        <f>IF(P41="","",T41*M41*LOOKUP(RIGHT($D$2,3),定数!$A$6:$A$13,定数!$B$6:$B$13))</f>
        <v>6725.0762432365891</v>
      </c>
      <c r="S41" s="86"/>
      <c r="T41" s="87">
        <f t="shared" si="5"/>
        <v>23.999999999999577</v>
      </c>
      <c r="U41" s="87"/>
      <c r="V41" t="str">
        <f t="shared" si="8"/>
        <v/>
      </c>
      <c r="W41">
        <f t="shared" si="3"/>
        <v>0</v>
      </c>
      <c r="X41" s="40">
        <f t="shared" si="6"/>
        <v>138067.87380801424</v>
      </c>
      <c r="Y41" s="41">
        <f t="shared" si="7"/>
        <v>5.2890670438650811E-2</v>
      </c>
    </row>
    <row r="42" spans="2:25" x14ac:dyDescent="0.2">
      <c r="B42" s="34">
        <v>34</v>
      </c>
      <c r="C42" s="81">
        <f t="shared" si="0"/>
        <v>137490.44763950593</v>
      </c>
      <c r="D42" s="81"/>
      <c r="E42" s="34">
        <v>2017</v>
      </c>
      <c r="F42" s="8">
        <v>43699</v>
      </c>
      <c r="G42" s="34" t="s">
        <v>3</v>
      </c>
      <c r="H42" s="82">
        <v>1.2829999999999999</v>
      </c>
      <c r="I42" s="82"/>
      <c r="J42" s="34">
        <v>16</v>
      </c>
      <c r="K42" s="83">
        <f t="shared" si="10"/>
        <v>4124.713429185178</v>
      </c>
      <c r="L42" s="84"/>
      <c r="M42" s="6">
        <f>IF(J42="","",(K42/J42)/LOOKUP(RIGHT($D$2,3),定数!$A$6:$A$13,定数!$B$6:$B$13))</f>
        <v>2.1482882443672802</v>
      </c>
      <c r="N42" s="34">
        <v>2017</v>
      </c>
      <c r="O42" s="8">
        <v>43699</v>
      </c>
      <c r="P42" s="89">
        <v>1.2803</v>
      </c>
      <c r="Q42" s="89"/>
      <c r="R42" s="86">
        <f>IF(P42="","",T42*M42*LOOKUP(RIGHT($D$2,3),定数!$A$6:$A$13,定数!$B$6:$B$13))</f>
        <v>6960.4539117497934</v>
      </c>
      <c r="S42" s="86"/>
      <c r="T42" s="87">
        <f t="shared" si="5"/>
        <v>26.999999999999247</v>
      </c>
      <c r="U42" s="87"/>
      <c r="V42" t="str">
        <f t="shared" si="8"/>
        <v/>
      </c>
      <c r="W42">
        <f t="shared" si="3"/>
        <v>0</v>
      </c>
      <c r="X42" s="40">
        <f t="shared" si="6"/>
        <v>138067.87380801424</v>
      </c>
      <c r="Y42" s="41">
        <f t="shared" si="7"/>
        <v>4.1821906326393599E-3</v>
      </c>
    </row>
    <row r="43" spans="2:25" x14ac:dyDescent="0.2">
      <c r="B43" s="34">
        <v>35</v>
      </c>
      <c r="C43" s="81">
        <f t="shared" si="0"/>
        <v>144450.90155125572</v>
      </c>
      <c r="D43" s="81"/>
      <c r="E43" s="34">
        <v>2017</v>
      </c>
      <c r="F43" s="8">
        <v>43699</v>
      </c>
      <c r="G43" s="34" t="s">
        <v>3</v>
      </c>
      <c r="H43" s="82">
        <v>1.2819</v>
      </c>
      <c r="I43" s="82"/>
      <c r="J43" s="34">
        <v>8</v>
      </c>
      <c r="K43" s="83">
        <f t="shared" si="10"/>
        <v>4333.5270465376716</v>
      </c>
      <c r="L43" s="84"/>
      <c r="M43" s="6">
        <f>IF(J43="","",(K43/J43)/LOOKUP(RIGHT($D$2,3),定数!$A$6:$A$13,定数!$B$6:$B$13))</f>
        <v>4.5140906734767414</v>
      </c>
      <c r="N43" s="34">
        <v>2017</v>
      </c>
      <c r="O43" s="8">
        <v>43700</v>
      </c>
      <c r="P43" s="89">
        <v>1.2800199999999999</v>
      </c>
      <c r="Q43" s="89"/>
      <c r="R43" s="86">
        <f>IF(P43="","",T43*M43*LOOKUP(RIGHT($D$2,3),定数!$A$6:$A$13,定数!$B$6:$B$13))</f>
        <v>10183.788559364089</v>
      </c>
      <c r="S43" s="86"/>
      <c r="T43" s="87">
        <f t="shared" si="5"/>
        <v>18.800000000001038</v>
      </c>
      <c r="U43" s="87"/>
      <c r="V43" t="str">
        <f t="shared" si="8"/>
        <v/>
      </c>
      <c r="W43">
        <f t="shared" si="3"/>
        <v>0</v>
      </c>
      <c r="X43" s="40">
        <f t="shared" si="6"/>
        <v>144450.90155125572</v>
      </c>
      <c r="Y43" s="41">
        <f t="shared" si="7"/>
        <v>0</v>
      </c>
    </row>
    <row r="44" spans="2:25" x14ac:dyDescent="0.2">
      <c r="B44" s="34">
        <v>36</v>
      </c>
      <c r="C44" s="81">
        <f t="shared" si="0"/>
        <v>154634.69011061982</v>
      </c>
      <c r="D44" s="81"/>
      <c r="E44" s="34">
        <v>2017</v>
      </c>
      <c r="F44" s="8">
        <v>43700</v>
      </c>
      <c r="G44" s="34" t="s">
        <v>3</v>
      </c>
      <c r="H44" s="82">
        <v>1.2804</v>
      </c>
      <c r="I44" s="82"/>
      <c r="J44" s="34">
        <v>16</v>
      </c>
      <c r="K44" s="83">
        <f t="shared" si="10"/>
        <v>4639.0407033185948</v>
      </c>
      <c r="L44" s="84"/>
      <c r="M44" s="6">
        <f>IF(J44="","",(K44/J44)/LOOKUP(RIGHT($D$2,3),定数!$A$6:$A$13,定数!$B$6:$B$13))</f>
        <v>2.4161670329784348</v>
      </c>
      <c r="N44" s="34">
        <v>2017</v>
      </c>
      <c r="O44" s="8">
        <v>43700</v>
      </c>
      <c r="P44" s="89">
        <v>1.27783</v>
      </c>
      <c r="Q44" s="89"/>
      <c r="R44" s="86">
        <f>IF(P44="","",T44*M44*LOOKUP(RIGHT($D$2,3),定数!$A$6:$A$13,定数!$B$6:$B$13))</f>
        <v>7451.4591297053803</v>
      </c>
      <c r="S44" s="86"/>
      <c r="T44" s="87">
        <f t="shared" si="5"/>
        <v>25.699999999999612</v>
      </c>
      <c r="U44" s="87"/>
      <c r="V44" t="str">
        <f t="shared" si="8"/>
        <v/>
      </c>
      <c r="W44">
        <f t="shared" si="3"/>
        <v>0</v>
      </c>
      <c r="X44" s="40">
        <f t="shared" si="6"/>
        <v>154634.69011061982</v>
      </c>
      <c r="Y44" s="41">
        <f t="shared" si="7"/>
        <v>0</v>
      </c>
    </row>
    <row r="45" spans="2:25" x14ac:dyDescent="0.2">
      <c r="B45" s="34">
        <v>37</v>
      </c>
      <c r="C45" s="81">
        <f t="shared" si="0"/>
        <v>162086.14924032521</v>
      </c>
      <c r="D45" s="81"/>
      <c r="E45" s="34">
        <v>2017</v>
      </c>
      <c r="F45" s="8">
        <v>43712</v>
      </c>
      <c r="G45" s="34" t="s">
        <v>3</v>
      </c>
      <c r="H45" s="82">
        <v>1.2924</v>
      </c>
      <c r="I45" s="82"/>
      <c r="J45" s="34">
        <v>11</v>
      </c>
      <c r="K45" s="83">
        <f t="shared" si="10"/>
        <v>4862.5844772097562</v>
      </c>
      <c r="L45" s="84"/>
      <c r="M45" s="6">
        <f>IF(J45="","",(K45/J45)/LOOKUP(RIGHT($D$2,3),定数!$A$6:$A$13,定数!$B$6:$B$13))</f>
        <v>3.6837761190983001</v>
      </c>
      <c r="N45" s="34">
        <v>2017</v>
      </c>
      <c r="O45" s="8">
        <v>43712</v>
      </c>
      <c r="P45" s="89">
        <v>1.2935000000000001</v>
      </c>
      <c r="Q45" s="89"/>
      <c r="R45" s="86">
        <f>IF(P45="","",T45*M45*LOOKUP(RIGHT($D$2,3),定数!$A$6:$A$13,定数!$B$6:$B$13))</f>
        <v>-4862.5844772102018</v>
      </c>
      <c r="S45" s="86"/>
      <c r="T45" s="87">
        <f t="shared" si="5"/>
        <v>-11.000000000001009</v>
      </c>
      <c r="U45" s="87"/>
      <c r="V45" t="str">
        <f t="shared" si="8"/>
        <v/>
      </c>
      <c r="W45">
        <f t="shared" si="3"/>
        <v>1</v>
      </c>
      <c r="X45" s="40">
        <f t="shared" si="6"/>
        <v>162086.14924032521</v>
      </c>
      <c r="Y45" s="41">
        <f t="shared" si="7"/>
        <v>0</v>
      </c>
    </row>
    <row r="46" spans="2:25" x14ac:dyDescent="0.2">
      <c r="B46" s="34">
        <v>38</v>
      </c>
      <c r="C46" s="81">
        <f t="shared" si="0"/>
        <v>157223.56476311499</v>
      </c>
      <c r="D46" s="81"/>
      <c r="E46" s="34">
        <v>2017</v>
      </c>
      <c r="F46" s="8">
        <v>43719</v>
      </c>
      <c r="G46" s="34" t="s">
        <v>4</v>
      </c>
      <c r="H46" s="82">
        <v>1.3201000000000001</v>
      </c>
      <c r="I46" s="82"/>
      <c r="J46" s="34">
        <v>16</v>
      </c>
      <c r="K46" s="83">
        <f t="shared" si="10"/>
        <v>4716.7069428934492</v>
      </c>
      <c r="L46" s="84"/>
      <c r="M46" s="6">
        <f>IF(J46="","",(K46/J46)/LOOKUP(RIGHT($D$2,3),定数!$A$6:$A$13,定数!$B$6:$B$13))</f>
        <v>2.4566181994236715</v>
      </c>
      <c r="N46" s="34">
        <v>2017</v>
      </c>
      <c r="O46" s="8">
        <v>43719</v>
      </c>
      <c r="P46" s="89">
        <v>1.3185</v>
      </c>
      <c r="Q46" s="89"/>
      <c r="R46" s="86">
        <f>IF(P46="","",T46*M46*LOOKUP(RIGHT($D$2,3),定数!$A$6:$A$13,定数!$B$6:$B$13))</f>
        <v>-4716.7069428935838</v>
      </c>
      <c r="S46" s="86"/>
      <c r="T46" s="87">
        <f t="shared" si="5"/>
        <v>-16.000000000000458</v>
      </c>
      <c r="U46" s="87"/>
      <c r="V46" t="str">
        <f t="shared" si="8"/>
        <v/>
      </c>
      <c r="W46">
        <f t="shared" si="3"/>
        <v>2</v>
      </c>
      <c r="X46" s="40">
        <f t="shared" si="6"/>
        <v>162086.14924032521</v>
      </c>
      <c r="Y46" s="41">
        <f t="shared" si="7"/>
        <v>3.0000000000002802E-2</v>
      </c>
    </row>
    <row r="47" spans="2:25" x14ac:dyDescent="0.2">
      <c r="B47" s="34">
        <v>39</v>
      </c>
      <c r="C47" s="81">
        <f t="shared" si="0"/>
        <v>152506.8578202214</v>
      </c>
      <c r="D47" s="81"/>
      <c r="E47" s="34">
        <v>2017</v>
      </c>
      <c r="F47" s="8">
        <v>43722</v>
      </c>
      <c r="G47" s="34" t="s">
        <v>4</v>
      </c>
      <c r="H47" s="82">
        <v>1.321</v>
      </c>
      <c r="I47" s="82"/>
      <c r="J47" s="34">
        <v>16</v>
      </c>
      <c r="K47" s="83">
        <f t="shared" si="10"/>
        <v>4575.2057346066422</v>
      </c>
      <c r="L47" s="84"/>
      <c r="M47" s="6">
        <f>IF(J47="","",(K47/J47)/LOOKUP(RIGHT($D$2,3),定数!$A$6:$A$13,定数!$B$6:$B$13))</f>
        <v>2.3829196534409594</v>
      </c>
      <c r="N47" s="34">
        <v>2017</v>
      </c>
      <c r="O47" s="8">
        <v>43722</v>
      </c>
      <c r="P47" s="89">
        <v>1.3242100000000001</v>
      </c>
      <c r="Q47" s="89"/>
      <c r="R47" s="86">
        <f>IF(P47="","",T47*M47*LOOKUP(RIGHT($D$2,3),定数!$A$6:$A$13,定数!$B$6:$B$13))</f>
        <v>9179.0065050550256</v>
      </c>
      <c r="S47" s="86"/>
      <c r="T47" s="87">
        <f t="shared" si="5"/>
        <v>32.100000000001572</v>
      </c>
      <c r="U47" s="87"/>
      <c r="V47" t="str">
        <f t="shared" si="8"/>
        <v/>
      </c>
      <c r="W47">
        <f t="shared" si="3"/>
        <v>0</v>
      </c>
      <c r="X47" s="40">
        <f t="shared" si="6"/>
        <v>162086.14924032521</v>
      </c>
      <c r="Y47" s="41">
        <f t="shared" si="7"/>
        <v>5.9100000000003594E-2</v>
      </c>
    </row>
    <row r="48" spans="2:25" x14ac:dyDescent="0.2">
      <c r="B48" s="34">
        <v>40</v>
      </c>
      <c r="C48" s="81">
        <f t="shared" si="0"/>
        <v>161685.86432527643</v>
      </c>
      <c r="D48" s="81"/>
      <c r="E48" s="34">
        <v>2017</v>
      </c>
      <c r="F48" s="8">
        <v>43722</v>
      </c>
      <c r="G48" s="34" t="s">
        <v>4</v>
      </c>
      <c r="H48" s="82">
        <v>1.3402000000000001</v>
      </c>
      <c r="I48" s="82"/>
      <c r="J48" s="34">
        <v>23</v>
      </c>
      <c r="K48" s="83">
        <f t="shared" si="10"/>
        <v>4850.5759297582927</v>
      </c>
      <c r="L48" s="84"/>
      <c r="M48" s="6">
        <f>IF(J48="","",(K48/J48)/LOOKUP(RIGHT($D$2,3),定数!$A$6:$A$13,定数!$B$6:$B$13))</f>
        <v>1.7574550470138741</v>
      </c>
      <c r="N48" s="34">
        <v>2017</v>
      </c>
      <c r="O48" s="8">
        <v>43722</v>
      </c>
      <c r="P48" s="89">
        <v>1.34396</v>
      </c>
      <c r="Q48" s="89"/>
      <c r="R48" s="86">
        <f>IF(P48="","",T48*M48*LOOKUP(RIGHT($D$2,3),定数!$A$6:$A$13,定数!$B$6:$B$13))</f>
        <v>7929.6371721265687</v>
      </c>
      <c r="S48" s="86"/>
      <c r="T48" s="87">
        <f t="shared" si="5"/>
        <v>37.599999999999852</v>
      </c>
      <c r="U48" s="87"/>
      <c r="V48" t="str">
        <f t="shared" si="8"/>
        <v/>
      </c>
      <c r="W48">
        <f t="shared" si="3"/>
        <v>0</v>
      </c>
      <c r="X48" s="40">
        <f t="shared" si="6"/>
        <v>162086.14924032521</v>
      </c>
      <c r="Y48" s="41">
        <f t="shared" si="7"/>
        <v>2.4695812500010739E-3</v>
      </c>
    </row>
    <row r="49" spans="2:25" x14ac:dyDescent="0.2">
      <c r="B49" s="34">
        <v>41</v>
      </c>
      <c r="C49" s="81">
        <f t="shared" si="0"/>
        <v>169615.50149740299</v>
      </c>
      <c r="D49" s="81"/>
      <c r="E49" s="34">
        <v>2017</v>
      </c>
      <c r="F49" s="8">
        <v>43729</v>
      </c>
      <c r="G49" s="34" t="s">
        <v>3</v>
      </c>
      <c r="H49" s="82">
        <v>1.3485</v>
      </c>
      <c r="I49" s="82"/>
      <c r="J49" s="34">
        <v>28</v>
      </c>
      <c r="K49" s="83">
        <f t="shared" si="10"/>
        <v>5088.4650449220899</v>
      </c>
      <c r="L49" s="84"/>
      <c r="M49" s="6">
        <f>IF(J49="","",(K49/J49)/LOOKUP(RIGHT($D$2,3),定数!$A$6:$A$13,定数!$B$6:$B$13))</f>
        <v>1.5144241205125266</v>
      </c>
      <c r="N49" s="34">
        <v>2017</v>
      </c>
      <c r="O49" s="8">
        <v>43729</v>
      </c>
      <c r="P49" s="89">
        <v>1.3512999999999999</v>
      </c>
      <c r="Q49" s="89"/>
      <c r="R49" s="86">
        <f>IF(P49="","",T49*M49*LOOKUP(RIGHT($D$2,3),定数!$A$6:$A$13,定数!$B$6:$B$13))</f>
        <v>-5088.4650449219325</v>
      </c>
      <c r="S49" s="86"/>
      <c r="T49" s="87">
        <f t="shared" si="5"/>
        <v>-27.999999999999137</v>
      </c>
      <c r="U49" s="87"/>
      <c r="V49" t="str">
        <f t="shared" si="8"/>
        <v/>
      </c>
      <c r="W49">
        <f t="shared" si="3"/>
        <v>1</v>
      </c>
      <c r="X49" s="40">
        <f t="shared" si="6"/>
        <v>169615.50149740299</v>
      </c>
      <c r="Y49" s="41">
        <f t="shared" si="7"/>
        <v>0</v>
      </c>
    </row>
    <row r="50" spans="2:25" x14ac:dyDescent="0.2">
      <c r="B50" s="34">
        <v>42</v>
      </c>
      <c r="C50" s="81">
        <f t="shared" si="0"/>
        <v>164527.03645248106</v>
      </c>
      <c r="D50" s="81"/>
      <c r="E50" s="34">
        <v>2017</v>
      </c>
      <c r="F50" s="8">
        <v>43737</v>
      </c>
      <c r="G50" s="34" t="s">
        <v>3</v>
      </c>
      <c r="H50" s="82">
        <v>1.3403</v>
      </c>
      <c r="I50" s="82"/>
      <c r="J50" s="34">
        <v>23</v>
      </c>
      <c r="K50" s="83">
        <f t="shared" si="10"/>
        <v>4935.8110935744317</v>
      </c>
      <c r="L50" s="84"/>
      <c r="M50" s="6">
        <f>IF(J50="","",(K50/J50)/LOOKUP(RIGHT($D$2,3),定数!$A$6:$A$13,定数!$B$6:$B$13))</f>
        <v>1.7883373527443593</v>
      </c>
      <c r="N50" s="34">
        <v>2017</v>
      </c>
      <c r="O50" s="8">
        <v>43737</v>
      </c>
      <c r="P50" s="89">
        <v>1.33619</v>
      </c>
      <c r="Q50" s="89"/>
      <c r="R50" s="86">
        <f>IF(P50="","",T50*M50*LOOKUP(RIGHT($D$2,3),定数!$A$6:$A$13,定数!$B$6:$B$13))</f>
        <v>8820.0798237353047</v>
      </c>
      <c r="S50" s="86"/>
      <c r="T50" s="87">
        <f t="shared" si="5"/>
        <v>41.100000000000577</v>
      </c>
      <c r="U50" s="87"/>
      <c r="V50" t="str">
        <f t="shared" si="8"/>
        <v/>
      </c>
      <c r="W50">
        <f t="shared" si="3"/>
        <v>0</v>
      </c>
      <c r="X50" s="40">
        <f t="shared" si="6"/>
        <v>169615.50149740299</v>
      </c>
      <c r="Y50" s="41">
        <f t="shared" si="7"/>
        <v>2.9999999999999027E-2</v>
      </c>
    </row>
    <row r="51" spans="2:25" x14ac:dyDescent="0.2">
      <c r="B51" s="34">
        <v>43</v>
      </c>
      <c r="C51" s="81">
        <f t="shared" si="0"/>
        <v>173347.11627621637</v>
      </c>
      <c r="D51" s="81"/>
      <c r="E51" s="34">
        <v>2017</v>
      </c>
      <c r="F51" s="8">
        <v>43740</v>
      </c>
      <c r="G51" s="34" t="s">
        <v>3</v>
      </c>
      <c r="H51" s="82">
        <v>1.327</v>
      </c>
      <c r="I51" s="82"/>
      <c r="J51" s="34">
        <v>14</v>
      </c>
      <c r="K51" s="83">
        <f t="shared" si="10"/>
        <v>5200.413488286491</v>
      </c>
      <c r="L51" s="84"/>
      <c r="M51" s="6">
        <f>IF(J51="","",(K51/J51)/LOOKUP(RIGHT($D$2,3),定数!$A$6:$A$13,定数!$B$6:$B$13))</f>
        <v>3.0954842192181493</v>
      </c>
      <c r="N51" s="34">
        <v>2017</v>
      </c>
      <c r="O51" s="8">
        <v>43740</v>
      </c>
      <c r="P51" s="89">
        <v>1.32477</v>
      </c>
      <c r="Q51" s="89"/>
      <c r="R51" s="86">
        <f>IF(P51="","",T51*M51*LOOKUP(RIGHT($D$2,3),定数!$A$6:$A$13,定数!$B$6:$B$13))</f>
        <v>8283.5157706275968</v>
      </c>
      <c r="S51" s="86"/>
      <c r="T51" s="87">
        <f t="shared" si="5"/>
        <v>22.299999999999542</v>
      </c>
      <c r="U51" s="87"/>
      <c r="V51" t="str">
        <f t="shared" si="8"/>
        <v/>
      </c>
      <c r="W51">
        <f t="shared" si="3"/>
        <v>0</v>
      </c>
      <c r="X51" s="40">
        <f t="shared" si="6"/>
        <v>173347.11627621637</v>
      </c>
      <c r="Y51" s="41">
        <f t="shared" si="7"/>
        <v>0</v>
      </c>
    </row>
    <row r="52" spans="2:25" x14ac:dyDescent="0.2">
      <c r="B52" s="34">
        <v>44</v>
      </c>
      <c r="C52" s="81">
        <f t="shared" si="0"/>
        <v>181630.63204684397</v>
      </c>
      <c r="D52" s="81"/>
      <c r="E52" s="34">
        <v>2017</v>
      </c>
      <c r="F52" s="8">
        <v>43742</v>
      </c>
      <c r="G52" s="34" t="s">
        <v>4</v>
      </c>
      <c r="H52" s="82">
        <v>1.3278000000000001</v>
      </c>
      <c r="I52" s="82"/>
      <c r="J52" s="34">
        <v>18</v>
      </c>
      <c r="K52" s="83">
        <f t="shared" si="10"/>
        <v>5448.9189614053184</v>
      </c>
      <c r="L52" s="84"/>
      <c r="M52" s="6">
        <f>IF(J52="","",(K52/J52)/LOOKUP(RIGHT($D$2,3),定数!$A$6:$A$13,定数!$B$6:$B$13))</f>
        <v>2.5226476673172771</v>
      </c>
      <c r="N52" s="34">
        <v>2017</v>
      </c>
      <c r="O52" s="8">
        <v>43742</v>
      </c>
      <c r="P52" s="89">
        <v>1.3260000000000001</v>
      </c>
      <c r="Q52" s="89"/>
      <c r="R52" s="86">
        <f>IF(P52="","",T52*M52*LOOKUP(RIGHT($D$2,3),定数!$A$6:$A$13,定数!$B$6:$B$13))</f>
        <v>-5448.9189614053903</v>
      </c>
      <c r="S52" s="86"/>
      <c r="T52" s="87">
        <f t="shared" si="5"/>
        <v>-18.000000000000238</v>
      </c>
      <c r="U52" s="87"/>
      <c r="V52" t="str">
        <f t="shared" si="8"/>
        <v/>
      </c>
      <c r="W52">
        <f t="shared" si="3"/>
        <v>1</v>
      </c>
      <c r="X52" s="40">
        <f t="shared" si="6"/>
        <v>181630.63204684397</v>
      </c>
      <c r="Y52" s="41">
        <f t="shared" si="7"/>
        <v>0</v>
      </c>
    </row>
    <row r="53" spans="2:25" x14ac:dyDescent="0.2">
      <c r="B53" s="34">
        <v>45</v>
      </c>
      <c r="C53" s="81">
        <f t="shared" si="0"/>
        <v>176181.71308543859</v>
      </c>
      <c r="D53" s="81"/>
      <c r="E53" s="34">
        <v>2017</v>
      </c>
      <c r="F53" s="8">
        <v>43749</v>
      </c>
      <c r="G53" s="34" t="s">
        <v>3</v>
      </c>
      <c r="H53" s="82">
        <v>1.3186</v>
      </c>
      <c r="I53" s="82"/>
      <c r="J53" s="34">
        <v>21</v>
      </c>
      <c r="K53" s="83">
        <f t="shared" si="10"/>
        <v>5285.4513925631572</v>
      </c>
      <c r="L53" s="84"/>
      <c r="M53" s="6">
        <f>IF(J53="","",(K53/J53)/LOOKUP(RIGHT($D$2,3),定数!$A$6:$A$13,定数!$B$6:$B$13))</f>
        <v>2.097401346255221</v>
      </c>
      <c r="N53" s="34">
        <v>2017</v>
      </c>
      <c r="O53" s="8">
        <v>43749</v>
      </c>
      <c r="P53" s="89">
        <v>1.3207</v>
      </c>
      <c r="Q53" s="89"/>
      <c r="R53" s="86">
        <f>IF(P53="","",T53*M53*LOOKUP(RIGHT($D$2,3),定数!$A$6:$A$13,定数!$B$6:$B$13))</f>
        <v>-5285.4513925631336</v>
      </c>
      <c r="S53" s="86"/>
      <c r="T53" s="87">
        <f t="shared" si="5"/>
        <v>-20.999999999999908</v>
      </c>
      <c r="U53" s="87"/>
      <c r="V53" t="str">
        <f t="shared" si="8"/>
        <v/>
      </c>
      <c r="W53">
        <f t="shared" si="3"/>
        <v>2</v>
      </c>
      <c r="X53" s="40">
        <f t="shared" si="6"/>
        <v>181630.63204684397</v>
      </c>
      <c r="Y53" s="41">
        <f t="shared" si="7"/>
        <v>3.000000000000036E-2</v>
      </c>
    </row>
    <row r="54" spans="2:25" x14ac:dyDescent="0.2">
      <c r="B54" s="34">
        <v>46</v>
      </c>
      <c r="C54" s="81">
        <f t="shared" si="0"/>
        <v>170896.26169287544</v>
      </c>
      <c r="D54" s="81"/>
      <c r="E54" s="34">
        <v>2017</v>
      </c>
      <c r="F54" s="8">
        <v>43756</v>
      </c>
      <c r="G54" s="34" t="s">
        <v>3</v>
      </c>
      <c r="H54" s="82">
        <v>1.3189</v>
      </c>
      <c r="I54" s="82"/>
      <c r="J54" s="34">
        <v>9</v>
      </c>
      <c r="K54" s="83">
        <f t="shared" si="10"/>
        <v>5126.8878507862628</v>
      </c>
      <c r="L54" s="84"/>
      <c r="M54" s="6">
        <f>IF(J54="","",(K54/J54)/LOOKUP(RIGHT($D$2,3),定数!$A$6:$A$13,定数!$B$6:$B$13))</f>
        <v>4.7471183803576507</v>
      </c>
      <c r="N54" s="34">
        <v>2017</v>
      </c>
      <c r="O54" s="8">
        <v>43756</v>
      </c>
      <c r="P54" s="89">
        <v>1.31765</v>
      </c>
      <c r="Q54" s="89"/>
      <c r="R54" s="86">
        <f>IF(P54="","",T54*M54*LOOKUP(RIGHT($D$2,3),定数!$A$6:$A$13,定数!$B$6:$B$13))</f>
        <v>7120.6775705363243</v>
      </c>
      <c r="S54" s="86"/>
      <c r="T54" s="87">
        <f t="shared" si="5"/>
        <v>12.499999999999734</v>
      </c>
      <c r="U54" s="87"/>
      <c r="V54" t="str">
        <f t="shared" si="8"/>
        <v/>
      </c>
      <c r="W54">
        <f t="shared" si="3"/>
        <v>0</v>
      </c>
      <c r="X54" s="40">
        <f t="shared" si="6"/>
        <v>181630.63204684397</v>
      </c>
      <c r="Y54" s="41">
        <f t="shared" si="7"/>
        <v>5.9100000000000263E-2</v>
      </c>
    </row>
    <row r="55" spans="2:25" x14ac:dyDescent="0.2">
      <c r="B55" s="34">
        <v>47</v>
      </c>
      <c r="C55" s="81">
        <f t="shared" si="0"/>
        <v>178016.93926341177</v>
      </c>
      <c r="D55" s="81"/>
      <c r="E55" s="34">
        <v>2017</v>
      </c>
      <c r="F55" s="8">
        <v>43761</v>
      </c>
      <c r="G55" s="34" t="s">
        <v>4</v>
      </c>
      <c r="H55" s="88">
        <v>1.32</v>
      </c>
      <c r="I55" s="88"/>
      <c r="J55" s="34">
        <v>10</v>
      </c>
      <c r="K55" s="83">
        <f t="shared" si="10"/>
        <v>5340.5081779023531</v>
      </c>
      <c r="L55" s="84"/>
      <c r="M55" s="6">
        <f>IF(J55="","",(K55/J55)/LOOKUP(RIGHT($D$2,3),定数!$A$6:$A$13,定数!$B$6:$B$13))</f>
        <v>4.4504234815852941</v>
      </c>
      <c r="N55" s="34">
        <v>2017</v>
      </c>
      <c r="O55" s="8">
        <v>43762</v>
      </c>
      <c r="P55" s="89">
        <v>1.3213299999999999</v>
      </c>
      <c r="Q55" s="89"/>
      <c r="R55" s="86">
        <f>IF(P55="","",T55*M55*LOOKUP(RIGHT($D$2,3),定数!$A$6:$A$13,定数!$B$6:$B$13))</f>
        <v>7102.8758766092287</v>
      </c>
      <c r="S55" s="86"/>
      <c r="T55" s="87">
        <f t="shared" si="5"/>
        <v>13.299999999998313</v>
      </c>
      <c r="U55" s="87"/>
      <c r="V55" t="str">
        <f t="shared" si="8"/>
        <v/>
      </c>
      <c r="W55">
        <f t="shared" si="3"/>
        <v>0</v>
      </c>
      <c r="X55" s="40">
        <f t="shared" si="6"/>
        <v>181630.63204684397</v>
      </c>
      <c r="Y55" s="41">
        <f t="shared" si="7"/>
        <v>1.9895833333334445E-2</v>
      </c>
    </row>
    <row r="56" spans="2:25" x14ac:dyDescent="0.2">
      <c r="B56" s="34">
        <v>48</v>
      </c>
      <c r="C56" s="81">
        <f t="shared" si="0"/>
        <v>185119.815140021</v>
      </c>
      <c r="D56" s="81"/>
      <c r="E56" s="34">
        <v>2017</v>
      </c>
      <c r="F56" s="8">
        <v>43763</v>
      </c>
      <c r="G56" s="34" t="s">
        <v>4</v>
      </c>
      <c r="H56" s="88">
        <v>1.3260000000000001</v>
      </c>
      <c r="I56" s="88"/>
      <c r="J56" s="34">
        <v>36</v>
      </c>
      <c r="K56" s="83">
        <f t="shared" ref="K56:K70" si="11">IF(J56="","",C56*0.03)</f>
        <v>5553.59445420063</v>
      </c>
      <c r="L56" s="84"/>
      <c r="M56" s="6">
        <f>IF(J56="","",(K56/J56)/LOOKUP(RIGHT($D$2,3),定数!$A$6:$A$13,定数!$B$6:$B$13))</f>
        <v>1.2855542718057014</v>
      </c>
      <c r="N56" s="34">
        <v>2017</v>
      </c>
      <c r="O56" s="8">
        <v>43763</v>
      </c>
      <c r="P56" s="89">
        <v>1.3224</v>
      </c>
      <c r="Q56" s="89"/>
      <c r="R56" s="86">
        <f>IF(P56="","",T56*M56*LOOKUP(RIGHT($D$2,3),定数!$A$6:$A$13,定数!$B$6:$B$13))</f>
        <v>-5553.5944542007028</v>
      </c>
      <c r="S56" s="86"/>
      <c r="T56" s="87">
        <f t="shared" si="5"/>
        <v>-36.000000000000476</v>
      </c>
      <c r="U56" s="87"/>
      <c r="V56" t="str">
        <f t="shared" si="8"/>
        <v/>
      </c>
      <c r="W56">
        <f t="shared" si="3"/>
        <v>1</v>
      </c>
      <c r="X56" s="40">
        <f t="shared" si="6"/>
        <v>185119.815140021</v>
      </c>
      <c r="Y56" s="41">
        <f t="shared" si="7"/>
        <v>0</v>
      </c>
    </row>
    <row r="57" spans="2:25" x14ac:dyDescent="0.2">
      <c r="B57" s="34">
        <v>49</v>
      </c>
      <c r="C57" s="81">
        <f t="shared" si="0"/>
        <v>179566.2206858203</v>
      </c>
      <c r="D57" s="81"/>
      <c r="E57" s="34">
        <v>2017</v>
      </c>
      <c r="F57" s="8">
        <v>43768</v>
      </c>
      <c r="G57" s="34" t="s">
        <v>4</v>
      </c>
      <c r="H57" s="88">
        <v>1.3140000000000001</v>
      </c>
      <c r="I57" s="88"/>
      <c r="J57" s="34">
        <v>15</v>
      </c>
      <c r="K57" s="83">
        <f t="shared" si="11"/>
        <v>5386.9866205746084</v>
      </c>
      <c r="L57" s="84"/>
      <c r="M57" s="6">
        <f>IF(J57="","",(K57/J57)/LOOKUP(RIGHT($D$2,3),定数!$A$6:$A$13,定数!$B$6:$B$13))</f>
        <v>2.9927703447636711</v>
      </c>
      <c r="N57" s="34">
        <v>2017</v>
      </c>
      <c r="O57" s="8">
        <v>43768</v>
      </c>
      <c r="P57" s="89">
        <v>1.3166</v>
      </c>
      <c r="Q57" s="89"/>
      <c r="R57" s="86">
        <f>IF(P57="","",T57*M57*LOOKUP(RIGHT($D$2,3),定数!$A$6:$A$13,定数!$B$6:$B$13))</f>
        <v>9337.4434756624232</v>
      </c>
      <c r="S57" s="86"/>
      <c r="T57" s="87">
        <f t="shared" si="5"/>
        <v>25.999999999999357</v>
      </c>
      <c r="U57" s="87"/>
      <c r="V57" t="str">
        <f t="shared" si="8"/>
        <v/>
      </c>
      <c r="W57">
        <f t="shared" si="3"/>
        <v>0</v>
      </c>
      <c r="X57" s="40">
        <f t="shared" si="6"/>
        <v>185119.815140021</v>
      </c>
      <c r="Y57" s="41">
        <f t="shared" si="7"/>
        <v>3.000000000000036E-2</v>
      </c>
    </row>
    <row r="58" spans="2:25" x14ac:dyDescent="0.2">
      <c r="B58" s="34">
        <v>50</v>
      </c>
      <c r="C58" s="81">
        <f t="shared" si="0"/>
        <v>188903.66416148271</v>
      </c>
      <c r="D58" s="81"/>
      <c r="E58" s="34">
        <v>2017</v>
      </c>
      <c r="F58" s="8">
        <v>43779</v>
      </c>
      <c r="G58" s="34" t="s">
        <v>4</v>
      </c>
      <c r="H58" s="88">
        <v>1.3161</v>
      </c>
      <c r="I58" s="88"/>
      <c r="J58" s="34">
        <v>18</v>
      </c>
      <c r="K58" s="83">
        <f t="shared" si="11"/>
        <v>5667.1099248444807</v>
      </c>
      <c r="L58" s="84"/>
      <c r="M58" s="6">
        <f>IF(J58="","",(K58/J58)/LOOKUP(RIGHT($D$2,3),定数!$A$6:$A$13,定数!$B$6:$B$13))</f>
        <v>2.6236620022428152</v>
      </c>
      <c r="N58" s="34">
        <v>2017</v>
      </c>
      <c r="O58" s="8">
        <v>43779</v>
      </c>
      <c r="P58" s="89">
        <v>1.3193699999999999</v>
      </c>
      <c r="Q58" s="89"/>
      <c r="R58" s="86">
        <f>IF(P58="","",T58*M58*LOOKUP(RIGHT($D$2,3),定数!$A$6:$A$13,定数!$B$6:$B$13))</f>
        <v>10295.249696800442</v>
      </c>
      <c r="S58" s="86"/>
      <c r="T58" s="87">
        <f t="shared" si="5"/>
        <v>32.699999999998838</v>
      </c>
      <c r="U58" s="87"/>
      <c r="V58" t="str">
        <f t="shared" si="8"/>
        <v/>
      </c>
      <c r="W58">
        <f t="shared" si="3"/>
        <v>0</v>
      </c>
      <c r="X58" s="40">
        <f t="shared" si="6"/>
        <v>188903.66416148271</v>
      </c>
      <c r="Y58" s="41">
        <f t="shared" si="7"/>
        <v>0</v>
      </c>
    </row>
    <row r="59" spans="2:25" x14ac:dyDescent="0.2">
      <c r="B59" s="34">
        <v>51</v>
      </c>
      <c r="C59" s="81">
        <f t="shared" si="0"/>
        <v>199198.91385828314</v>
      </c>
      <c r="D59" s="81"/>
      <c r="E59" s="34">
        <v>2017</v>
      </c>
      <c r="F59" s="8">
        <v>43784</v>
      </c>
      <c r="G59" s="34" t="s">
        <v>4</v>
      </c>
      <c r="H59" s="88">
        <v>1.3169999999999999</v>
      </c>
      <c r="I59" s="88"/>
      <c r="J59" s="34">
        <v>29</v>
      </c>
      <c r="K59" s="83">
        <f t="shared" si="11"/>
        <v>5975.9674157484942</v>
      </c>
      <c r="L59" s="84"/>
      <c r="M59" s="6">
        <f>IF(J59="","",(K59/J59)/LOOKUP(RIGHT($D$2,3),定数!$A$6:$A$13,定数!$B$6:$B$13))</f>
        <v>1.7172320160196823</v>
      </c>
      <c r="N59" s="34">
        <v>2017</v>
      </c>
      <c r="O59" s="8">
        <v>43785</v>
      </c>
      <c r="P59" s="89">
        <v>1.3141</v>
      </c>
      <c r="Q59" s="89"/>
      <c r="R59" s="86">
        <f>IF(P59="","",T59*M59*LOOKUP(RIGHT($D$2,3),定数!$A$6:$A$13,定数!$B$6:$B$13))</f>
        <v>-5975.9674157482932</v>
      </c>
      <c r="S59" s="86"/>
      <c r="T59" s="87">
        <f t="shared" si="5"/>
        <v>-28.999999999999027</v>
      </c>
      <c r="U59" s="87"/>
      <c r="V59" t="str">
        <f t="shared" si="8"/>
        <v/>
      </c>
      <c r="W59">
        <f t="shared" si="3"/>
        <v>1</v>
      </c>
      <c r="X59" s="40">
        <f t="shared" si="6"/>
        <v>199198.91385828314</v>
      </c>
      <c r="Y59" s="41">
        <f t="shared" si="7"/>
        <v>0</v>
      </c>
    </row>
    <row r="60" spans="2:25" x14ac:dyDescent="0.2">
      <c r="B60" s="34">
        <v>52</v>
      </c>
      <c r="C60" s="81">
        <f t="shared" si="0"/>
        <v>193222.94644253486</v>
      </c>
      <c r="D60" s="81"/>
      <c r="E60" s="34">
        <v>2017</v>
      </c>
      <c r="F60" s="8">
        <v>43785</v>
      </c>
      <c r="G60" s="34" t="s">
        <v>4</v>
      </c>
      <c r="H60" s="88">
        <v>1.3172999999999999</v>
      </c>
      <c r="I60" s="88"/>
      <c r="J60" s="34">
        <v>15</v>
      </c>
      <c r="K60" s="83">
        <f t="shared" si="11"/>
        <v>5796.6883932760456</v>
      </c>
      <c r="L60" s="84"/>
      <c r="M60" s="6">
        <f>IF(J60="","",(K60/J60)/LOOKUP(RIGHT($D$2,3),定数!$A$6:$A$13,定数!$B$6:$B$13))</f>
        <v>3.2203824407089146</v>
      </c>
      <c r="N60" s="34">
        <v>2017</v>
      </c>
      <c r="O60" s="8">
        <v>43785</v>
      </c>
      <c r="P60" s="89">
        <v>1.3158000000000001</v>
      </c>
      <c r="Q60" s="89"/>
      <c r="R60" s="86">
        <f>IF(P60="","",T60*M60*LOOKUP(RIGHT($D$2,3),定数!$A$6:$A$13,定数!$B$6:$B$13))</f>
        <v>-5796.6883932754081</v>
      </c>
      <c r="S60" s="86"/>
      <c r="T60" s="87">
        <f t="shared" si="5"/>
        <v>-14.999999999998348</v>
      </c>
      <c r="U60" s="87"/>
      <c r="V60" t="str">
        <f t="shared" si="8"/>
        <v/>
      </c>
      <c r="W60">
        <f t="shared" si="3"/>
        <v>2</v>
      </c>
      <c r="X60" s="40">
        <f t="shared" si="6"/>
        <v>199198.91385828314</v>
      </c>
      <c r="Y60" s="41">
        <f t="shared" si="7"/>
        <v>2.9999999999998916E-2</v>
      </c>
    </row>
    <row r="61" spans="2:25" x14ac:dyDescent="0.2">
      <c r="B61" s="34">
        <v>53</v>
      </c>
      <c r="C61" s="81">
        <f t="shared" si="0"/>
        <v>187426.25804925946</v>
      </c>
      <c r="D61" s="81"/>
      <c r="E61" s="34">
        <v>2017</v>
      </c>
      <c r="F61" s="8">
        <v>43785</v>
      </c>
      <c r="G61" s="34" t="s">
        <v>4</v>
      </c>
      <c r="H61" s="88">
        <v>1.3205</v>
      </c>
      <c r="I61" s="88"/>
      <c r="J61" s="34">
        <v>33</v>
      </c>
      <c r="K61" s="83">
        <f t="shared" si="11"/>
        <v>5622.7877414777831</v>
      </c>
      <c r="L61" s="84"/>
      <c r="M61" s="6">
        <f>IF(J61="","",(K61/J61)/LOOKUP(RIGHT($D$2,3),定数!$A$6:$A$13,定数!$B$6:$B$13))</f>
        <v>1.4198958943125715</v>
      </c>
      <c r="N61" s="34">
        <v>2017</v>
      </c>
      <c r="O61" s="8">
        <v>43786</v>
      </c>
      <c r="P61" s="89">
        <v>1.3262400000000001</v>
      </c>
      <c r="Q61" s="89"/>
      <c r="R61" s="86">
        <f>IF(P61="","",T61*M61*LOOKUP(RIGHT($D$2,3),定数!$A$6:$A$13,定数!$B$6:$B$13))</f>
        <v>9780.2429200251263</v>
      </c>
      <c r="S61" s="86"/>
      <c r="T61" s="87">
        <f t="shared" si="5"/>
        <v>57.400000000000787</v>
      </c>
      <c r="U61" s="87"/>
      <c r="V61" t="str">
        <f t="shared" si="8"/>
        <v/>
      </c>
      <c r="W61">
        <f t="shared" si="3"/>
        <v>0</v>
      </c>
      <c r="X61" s="40">
        <f t="shared" si="6"/>
        <v>199198.91385828314</v>
      </c>
      <c r="Y61" s="41">
        <f t="shared" si="7"/>
        <v>5.9099999999995712E-2</v>
      </c>
    </row>
    <row r="62" spans="2:25" x14ac:dyDescent="0.2">
      <c r="B62" s="34">
        <v>54</v>
      </c>
      <c r="C62" s="81">
        <f t="shared" si="0"/>
        <v>197206.50096928459</v>
      </c>
      <c r="D62" s="81"/>
      <c r="E62" s="34">
        <v>2017</v>
      </c>
      <c r="F62" s="8">
        <v>43786</v>
      </c>
      <c r="G62" s="34" t="s">
        <v>4</v>
      </c>
      <c r="H62" s="88">
        <v>1.3246</v>
      </c>
      <c r="I62" s="88"/>
      <c r="J62" s="34">
        <v>25</v>
      </c>
      <c r="K62" s="83">
        <f t="shared" si="11"/>
        <v>5916.1950290785371</v>
      </c>
      <c r="L62" s="84"/>
      <c r="M62" s="6">
        <f>IF(J62="","",(K62/J62)/LOOKUP(RIGHT($D$2,3),定数!$A$6:$A$13,定数!$B$6:$B$13))</f>
        <v>1.9720650096928456</v>
      </c>
      <c r="N62" s="34">
        <v>2017</v>
      </c>
      <c r="O62" s="8">
        <v>43786</v>
      </c>
      <c r="P62" s="89">
        <v>1.3221000000000001</v>
      </c>
      <c r="Q62" s="89"/>
      <c r="R62" s="86">
        <f>IF(P62="","",T62*M62*LOOKUP(RIGHT($D$2,3),定数!$A$6:$A$13,定数!$B$6:$B$13))</f>
        <v>-5916.1950290784107</v>
      </c>
      <c r="S62" s="86"/>
      <c r="T62" s="87">
        <f t="shared" si="5"/>
        <v>-24.999999999999467</v>
      </c>
      <c r="U62" s="87"/>
      <c r="V62" t="str">
        <f t="shared" si="8"/>
        <v/>
      </c>
      <c r="W62">
        <f t="shared" si="3"/>
        <v>1</v>
      </c>
      <c r="X62" s="40">
        <f t="shared" si="6"/>
        <v>199198.91385828314</v>
      </c>
      <c r="Y62" s="41">
        <f t="shared" si="7"/>
        <v>1.0002127272722094E-2</v>
      </c>
    </row>
    <row r="63" spans="2:25" x14ac:dyDescent="0.2">
      <c r="B63" s="34">
        <v>55</v>
      </c>
      <c r="C63" s="81">
        <f t="shared" si="0"/>
        <v>191290.30594020619</v>
      </c>
      <c r="D63" s="81"/>
      <c r="E63" s="34">
        <v>2017</v>
      </c>
      <c r="F63" s="8">
        <v>43796</v>
      </c>
      <c r="G63" s="34" t="s">
        <v>3</v>
      </c>
      <c r="H63" s="88">
        <v>1.3309</v>
      </c>
      <c r="I63" s="88"/>
      <c r="J63" s="34">
        <v>18</v>
      </c>
      <c r="K63" s="83">
        <f t="shared" si="11"/>
        <v>5738.7091782061852</v>
      </c>
      <c r="L63" s="84"/>
      <c r="M63" s="6">
        <f>IF(J63="","",(K63/J63)/LOOKUP(RIGHT($D$2,3),定数!$A$6:$A$13,定数!$B$6:$B$13))</f>
        <v>2.6568098047250857</v>
      </c>
      <c r="N63" s="34">
        <v>2017</v>
      </c>
      <c r="O63" s="8">
        <v>43796</v>
      </c>
      <c r="P63" s="89">
        <v>1.3327</v>
      </c>
      <c r="Q63" s="89"/>
      <c r="R63" s="86">
        <f>IF(P63="","",T63*M63*LOOKUP(RIGHT($D$2,3),定数!$A$6:$A$13,定数!$B$6:$B$13))</f>
        <v>-5738.7091782062607</v>
      </c>
      <c r="S63" s="86"/>
      <c r="T63" s="87">
        <f t="shared" si="5"/>
        <v>-18.000000000000238</v>
      </c>
      <c r="U63" s="87"/>
      <c r="V63" t="str">
        <f t="shared" si="8"/>
        <v/>
      </c>
      <c r="W63">
        <f t="shared" si="3"/>
        <v>2</v>
      </c>
      <c r="X63" s="40">
        <f t="shared" si="6"/>
        <v>199198.91385828314</v>
      </c>
      <c r="Y63" s="41">
        <f t="shared" si="7"/>
        <v>3.9702063454539749E-2</v>
      </c>
    </row>
    <row r="64" spans="2:25" x14ac:dyDescent="0.2">
      <c r="B64" s="34">
        <v>56</v>
      </c>
      <c r="C64" s="81">
        <f t="shared" si="0"/>
        <v>185551.59676199994</v>
      </c>
      <c r="D64" s="81"/>
      <c r="E64" s="34">
        <v>2017</v>
      </c>
      <c r="F64" s="8">
        <v>43798</v>
      </c>
      <c r="G64" s="34" t="s">
        <v>4</v>
      </c>
      <c r="H64" s="88">
        <v>1.3366</v>
      </c>
      <c r="I64" s="88"/>
      <c r="J64" s="34">
        <v>12</v>
      </c>
      <c r="K64" s="83">
        <f t="shared" si="11"/>
        <v>5566.5479028599984</v>
      </c>
      <c r="L64" s="84"/>
      <c r="M64" s="6">
        <f>IF(J64="","",(K64/J64)/LOOKUP(RIGHT($D$2,3),定数!$A$6:$A$13,定数!$B$6:$B$13))</f>
        <v>3.8656582658749987</v>
      </c>
      <c r="N64" s="34">
        <v>2017</v>
      </c>
      <c r="O64" s="8">
        <v>43798</v>
      </c>
      <c r="P64" s="89">
        <v>1.33849</v>
      </c>
      <c r="Q64" s="89"/>
      <c r="R64" s="86">
        <f>IF(P64="","",T64*M64*LOOKUP(RIGHT($D$2,3),定数!$A$6:$A$13,定数!$B$6:$B$13))</f>
        <v>8767.3129470042513</v>
      </c>
      <c r="S64" s="86"/>
      <c r="T64" s="87">
        <f t="shared" si="5"/>
        <v>18.899999999999473</v>
      </c>
      <c r="U64" s="87"/>
      <c r="V64" t="str">
        <f t="shared" si="8"/>
        <v/>
      </c>
      <c r="W64">
        <f t="shared" si="3"/>
        <v>0</v>
      </c>
      <c r="X64" s="40">
        <f t="shared" si="6"/>
        <v>199198.91385828314</v>
      </c>
      <c r="Y64" s="41">
        <f t="shared" si="7"/>
        <v>6.8511001550903838E-2</v>
      </c>
    </row>
    <row r="65" spans="2:25" x14ac:dyDescent="0.2">
      <c r="B65" s="34">
        <v>57</v>
      </c>
      <c r="C65" s="81">
        <f t="shared" si="0"/>
        <v>194318.90970900419</v>
      </c>
      <c r="D65" s="81"/>
      <c r="E65" s="34">
        <v>2017</v>
      </c>
      <c r="F65" s="8">
        <v>43798</v>
      </c>
      <c r="G65" s="34" t="s">
        <v>4</v>
      </c>
      <c r="H65" s="88">
        <v>1.3426</v>
      </c>
      <c r="I65" s="88"/>
      <c r="J65" s="34">
        <v>56</v>
      </c>
      <c r="K65" s="83">
        <f t="shared" si="11"/>
        <v>5829.5672912701257</v>
      </c>
      <c r="L65" s="84"/>
      <c r="M65" s="6">
        <f>IF(J65="","",(K65/J65)/LOOKUP(RIGHT($D$2,3),定数!$A$6:$A$13,定数!$B$6:$B$13))</f>
        <v>0.86749513262948297</v>
      </c>
      <c r="N65" s="34">
        <v>2017</v>
      </c>
      <c r="O65" s="8">
        <v>43799</v>
      </c>
      <c r="P65" s="89">
        <v>1.35314</v>
      </c>
      <c r="Q65" s="89"/>
      <c r="R65" s="86">
        <f>IF(P65="","",T65*M65*LOOKUP(RIGHT($D$2,3),定数!$A$6:$A$13,定数!$B$6:$B$13))</f>
        <v>10972.078437497694</v>
      </c>
      <c r="S65" s="86"/>
      <c r="T65" s="87">
        <f t="shared" si="5"/>
        <v>105.39999999999993</v>
      </c>
      <c r="U65" s="87"/>
      <c r="V65" t="str">
        <f t="shared" si="8"/>
        <v/>
      </c>
      <c r="W65">
        <f t="shared" si="3"/>
        <v>0</v>
      </c>
      <c r="X65" s="40">
        <f t="shared" si="6"/>
        <v>199198.91385828314</v>
      </c>
      <c r="Y65" s="41">
        <f t="shared" si="7"/>
        <v>2.4498146374185237E-2</v>
      </c>
    </row>
    <row r="66" spans="2:25" x14ac:dyDescent="0.2">
      <c r="B66" s="34">
        <v>58</v>
      </c>
      <c r="C66" s="81">
        <f t="shared" si="0"/>
        <v>205290.98814650188</v>
      </c>
      <c r="D66" s="81"/>
      <c r="E66" s="34">
        <v>2017</v>
      </c>
      <c r="F66" s="8">
        <v>43799</v>
      </c>
      <c r="G66" s="34" t="s">
        <v>4</v>
      </c>
      <c r="H66" s="88">
        <v>1.3467</v>
      </c>
      <c r="I66" s="88"/>
      <c r="J66" s="34">
        <v>22</v>
      </c>
      <c r="K66" s="83">
        <f t="shared" si="11"/>
        <v>6158.7296443950563</v>
      </c>
      <c r="L66" s="84"/>
      <c r="M66" s="6">
        <f>IF(J66="","",(K66/J66)/LOOKUP(RIGHT($D$2,3),定数!$A$6:$A$13,定数!$B$6:$B$13))</f>
        <v>2.3328521380284304</v>
      </c>
      <c r="N66" s="34">
        <v>2017</v>
      </c>
      <c r="O66" s="8">
        <v>43799</v>
      </c>
      <c r="P66" s="89">
        <v>1.3445</v>
      </c>
      <c r="Q66" s="89"/>
      <c r="R66" s="86">
        <f>IF(P66="","",T66*M66*LOOKUP(RIGHT($D$2,3),定数!$A$6:$A$13,定数!$B$6:$B$13))</f>
        <v>-6158.7296443949999</v>
      </c>
      <c r="S66" s="86"/>
      <c r="T66" s="87">
        <f t="shared" si="5"/>
        <v>-21.999999999999797</v>
      </c>
      <c r="U66" s="87"/>
      <c r="V66" t="str">
        <f t="shared" si="8"/>
        <v/>
      </c>
      <c r="W66">
        <f t="shared" si="3"/>
        <v>1</v>
      </c>
      <c r="X66" s="40">
        <f t="shared" si="6"/>
        <v>205290.98814650188</v>
      </c>
      <c r="Y66" s="41">
        <f t="shared" si="7"/>
        <v>0</v>
      </c>
    </row>
    <row r="67" spans="2:25" x14ac:dyDescent="0.2">
      <c r="B67" s="34">
        <v>59</v>
      </c>
      <c r="C67" s="81">
        <f t="shared" si="0"/>
        <v>199132.25850210688</v>
      </c>
      <c r="D67" s="81"/>
      <c r="E67" s="34">
        <v>2017</v>
      </c>
      <c r="F67" s="8">
        <v>43804</v>
      </c>
      <c r="G67" s="34" t="s">
        <v>3</v>
      </c>
      <c r="H67" s="88">
        <v>1.3466</v>
      </c>
      <c r="I67" s="88"/>
      <c r="J67" s="34">
        <v>10</v>
      </c>
      <c r="K67" s="83">
        <f t="shared" si="11"/>
        <v>5973.9677550632059</v>
      </c>
      <c r="L67" s="84"/>
      <c r="M67" s="6">
        <f>IF(J67="","",(K67/J67)/LOOKUP(RIGHT($D$2,3),定数!$A$6:$A$13,定数!$B$6:$B$13))</f>
        <v>4.9783064625526716</v>
      </c>
      <c r="N67" s="34">
        <v>2017</v>
      </c>
      <c r="O67" s="8">
        <v>43804</v>
      </c>
      <c r="P67" s="89">
        <v>1.3450899999999999</v>
      </c>
      <c r="Q67" s="89"/>
      <c r="R67" s="86">
        <f>IF(P67="","",T67*M67*LOOKUP(RIGHT($D$2,3),定数!$A$6:$A$13,定数!$B$6:$B$13))</f>
        <v>9020.6913101461723</v>
      </c>
      <c r="S67" s="86"/>
      <c r="T67" s="87">
        <f t="shared" si="5"/>
        <v>15.100000000001224</v>
      </c>
      <c r="U67" s="87"/>
      <c r="V67" t="str">
        <f t="shared" si="8"/>
        <v/>
      </c>
      <c r="W67">
        <f t="shared" si="3"/>
        <v>0</v>
      </c>
      <c r="X67" s="40">
        <f t="shared" si="6"/>
        <v>205290.98814650188</v>
      </c>
      <c r="Y67" s="41">
        <f t="shared" si="7"/>
        <v>2.9999999999999694E-2</v>
      </c>
    </row>
    <row r="68" spans="2:25" x14ac:dyDescent="0.2">
      <c r="B68" s="34">
        <v>60</v>
      </c>
      <c r="C68" s="81">
        <f t="shared" si="0"/>
        <v>208152.94981225306</v>
      </c>
      <c r="D68" s="81"/>
      <c r="E68" s="34">
        <v>2017</v>
      </c>
      <c r="F68" s="8">
        <v>43805</v>
      </c>
      <c r="G68" s="34" t="s">
        <v>3</v>
      </c>
      <c r="H68" s="88">
        <v>1.3374999999999999</v>
      </c>
      <c r="I68" s="88"/>
      <c r="J68" s="34">
        <v>13</v>
      </c>
      <c r="K68" s="83">
        <f t="shared" si="11"/>
        <v>6244.5884943675919</v>
      </c>
      <c r="L68" s="84"/>
      <c r="M68" s="6">
        <f>IF(J68="","",(K68/J68)/LOOKUP(RIGHT($D$2,3),定数!$A$6:$A$13,定数!$B$6:$B$13))</f>
        <v>4.0029413425433278</v>
      </c>
      <c r="N68" s="34">
        <v>2017</v>
      </c>
      <c r="O68" s="8">
        <v>43805</v>
      </c>
      <c r="P68" s="89">
        <v>1.3388</v>
      </c>
      <c r="Q68" s="89"/>
      <c r="R68" s="86">
        <f>IF(P68="","",T68*M68*LOOKUP(RIGHT($D$2,3),定数!$A$6:$A$13,定数!$B$6:$B$13))</f>
        <v>-6244.5884943679703</v>
      </c>
      <c r="S68" s="86"/>
      <c r="T68" s="87">
        <f t="shared" si="5"/>
        <v>-13.000000000000789</v>
      </c>
      <c r="U68" s="87"/>
      <c r="V68" t="str">
        <f t="shared" si="8"/>
        <v/>
      </c>
      <c r="W68">
        <f t="shared" si="3"/>
        <v>1</v>
      </c>
      <c r="X68" s="40">
        <f t="shared" si="6"/>
        <v>208152.94981225306</v>
      </c>
      <c r="Y68" s="41">
        <f t="shared" si="7"/>
        <v>0</v>
      </c>
    </row>
    <row r="69" spans="2:25" x14ac:dyDescent="0.2">
      <c r="B69" s="34">
        <v>61</v>
      </c>
      <c r="C69" s="81">
        <f t="shared" si="0"/>
        <v>201908.36131788511</v>
      </c>
      <c r="D69" s="81"/>
      <c r="E69" s="34">
        <v>2017</v>
      </c>
      <c r="F69" s="8">
        <v>43807</v>
      </c>
      <c r="G69" s="34" t="s">
        <v>3</v>
      </c>
      <c r="H69" s="88">
        <v>1.3382000000000001</v>
      </c>
      <c r="I69" s="88"/>
      <c r="J69" s="34">
        <v>25</v>
      </c>
      <c r="K69" s="83">
        <f t="shared" si="11"/>
        <v>6057.250839536553</v>
      </c>
      <c r="L69" s="84"/>
      <c r="M69" s="6">
        <f>IF(J69="","",(K69/J69)/LOOKUP(RIGHT($D$2,3),定数!$A$6:$A$13,定数!$B$6:$B$13))</f>
        <v>2.019083613178851</v>
      </c>
      <c r="N69" s="34">
        <v>2017</v>
      </c>
      <c r="O69" s="8">
        <v>43810</v>
      </c>
      <c r="P69" s="89">
        <v>1.3407</v>
      </c>
      <c r="Q69" s="89"/>
      <c r="R69" s="86">
        <f>IF(P69="","",T69*M69*LOOKUP(RIGHT($D$2,3),定数!$A$6:$A$13,定数!$B$6:$B$13))</f>
        <v>-6057.2508395364239</v>
      </c>
      <c r="S69" s="86"/>
      <c r="T69" s="87">
        <f t="shared" si="5"/>
        <v>-24.999999999999467</v>
      </c>
      <c r="U69" s="87"/>
      <c r="V69" t="str">
        <f t="shared" si="8"/>
        <v/>
      </c>
      <c r="W69">
        <f t="shared" si="3"/>
        <v>2</v>
      </c>
      <c r="X69" s="40">
        <f t="shared" si="6"/>
        <v>208152.94981225306</v>
      </c>
      <c r="Y69" s="41">
        <f t="shared" si="7"/>
        <v>3.0000000000001803E-2</v>
      </c>
    </row>
    <row r="70" spans="2:25" x14ac:dyDescent="0.2">
      <c r="B70" s="34">
        <v>62</v>
      </c>
      <c r="C70" s="81">
        <f t="shared" si="0"/>
        <v>195851.11047834868</v>
      </c>
      <c r="D70" s="81"/>
      <c r="E70" s="34">
        <v>2017</v>
      </c>
      <c r="F70" s="8">
        <v>43812</v>
      </c>
      <c r="G70" s="34" t="s">
        <v>4</v>
      </c>
      <c r="H70" s="88">
        <v>1.3365</v>
      </c>
      <c r="I70" s="88"/>
      <c r="J70" s="34">
        <v>43</v>
      </c>
      <c r="K70" s="83">
        <f t="shared" si="11"/>
        <v>5875.5333143504604</v>
      </c>
      <c r="L70" s="84"/>
      <c r="M70" s="6">
        <f>IF(J70="","",(K70/J70)/LOOKUP(RIGHT($D$2,3),定数!$A$6:$A$13,定数!$B$6:$B$13))</f>
        <v>1.1386692469671436</v>
      </c>
      <c r="N70" s="34">
        <v>2017</v>
      </c>
      <c r="O70" s="8">
        <v>43812</v>
      </c>
      <c r="P70" s="89">
        <v>1.3445</v>
      </c>
      <c r="Q70" s="89"/>
      <c r="R70" s="86">
        <f>IF(P70="","",T70*M70*LOOKUP(RIGHT($D$2,3),定数!$A$6:$A$13,定数!$B$6:$B$13))</f>
        <v>10931.224770884586</v>
      </c>
      <c r="S70" s="86"/>
      <c r="T70" s="87">
        <f t="shared" si="5"/>
        <v>80.000000000000071</v>
      </c>
      <c r="U70" s="87"/>
      <c r="V70" t="str">
        <f t="shared" si="8"/>
        <v/>
      </c>
      <c r="W70">
        <f t="shared" si="3"/>
        <v>0</v>
      </c>
      <c r="X70" s="40">
        <f t="shared" si="6"/>
        <v>208152.94981225306</v>
      </c>
      <c r="Y70" s="41">
        <f t="shared" si="7"/>
        <v>5.9100000000001041E-2</v>
      </c>
    </row>
    <row r="71" spans="2:25" x14ac:dyDescent="0.2">
      <c r="B71" s="34">
        <v>63</v>
      </c>
      <c r="C71" s="81">
        <f t="shared" si="0"/>
        <v>206782.33524923326</v>
      </c>
      <c r="D71" s="81"/>
      <c r="E71" s="34">
        <v>2017</v>
      </c>
      <c r="F71" s="8">
        <v>43813</v>
      </c>
      <c r="G71" s="34" t="s">
        <v>4</v>
      </c>
      <c r="H71" s="88">
        <v>1.3420000000000001</v>
      </c>
      <c r="I71" s="88"/>
      <c r="J71" s="34">
        <v>44</v>
      </c>
      <c r="K71" s="83">
        <f t="shared" ref="K71:K72" si="12">IF(J71="","",C71*0.03)</f>
        <v>6203.4700574769977</v>
      </c>
      <c r="L71" s="84"/>
      <c r="M71" s="6">
        <f>IF(J71="","",(K71/J71)/LOOKUP(RIGHT($D$2,3),定数!$A$6:$A$13,定数!$B$6:$B$13))</f>
        <v>1.1748996320979161</v>
      </c>
      <c r="N71" s="34">
        <v>2017</v>
      </c>
      <c r="O71" s="8">
        <v>43814</v>
      </c>
      <c r="P71" s="89">
        <v>1.3375999999999999</v>
      </c>
      <c r="Q71" s="89"/>
      <c r="R71" s="86">
        <f>IF(P71="","",T71*M71*LOOKUP(RIGHT($D$2,3),定数!$A$6:$A$13,定数!$B$6:$B$13))</f>
        <v>-6203.4700574772532</v>
      </c>
      <c r="S71" s="86"/>
      <c r="T71" s="87">
        <f t="shared" si="5"/>
        <v>-44.000000000001819</v>
      </c>
      <c r="U71" s="87"/>
      <c r="V71" t="str">
        <f t="shared" si="8"/>
        <v/>
      </c>
      <c r="W71">
        <f t="shared" si="3"/>
        <v>1</v>
      </c>
      <c r="X71" s="40">
        <f t="shared" si="6"/>
        <v>208152.94981225306</v>
      </c>
      <c r="Y71" s="41">
        <f t="shared" si="7"/>
        <v>6.5846511627918325E-3</v>
      </c>
    </row>
    <row r="72" spans="2:25" x14ac:dyDescent="0.2">
      <c r="B72" s="34">
        <v>64</v>
      </c>
      <c r="C72" s="81">
        <f t="shared" si="0"/>
        <v>200578.86519175602</v>
      </c>
      <c r="D72" s="81"/>
      <c r="E72" s="34">
        <v>2018</v>
      </c>
      <c r="F72" s="8">
        <v>43817</v>
      </c>
      <c r="G72" s="34" t="s">
        <v>4</v>
      </c>
      <c r="H72" s="82">
        <v>1.3357000000000001</v>
      </c>
      <c r="I72" s="82"/>
      <c r="J72" s="34">
        <v>24</v>
      </c>
      <c r="K72" s="83">
        <f t="shared" si="12"/>
        <v>6017.3659557526807</v>
      </c>
      <c r="L72" s="84"/>
      <c r="M72" s="6">
        <f>IF(J72="","",(K72/J72)/LOOKUP(RIGHT($D$2,3),定数!$A$6:$A$13,定数!$B$6:$B$13))</f>
        <v>2.0893631790807921</v>
      </c>
      <c r="N72" s="34">
        <v>2017</v>
      </c>
      <c r="O72" s="8">
        <v>43817</v>
      </c>
      <c r="P72" s="89">
        <v>1.33985</v>
      </c>
      <c r="Q72" s="89"/>
      <c r="R72" s="86">
        <f>IF(P72="","",T72*M72*LOOKUP(RIGHT($D$2,3),定数!$A$6:$A$13,定数!$B$6:$B$13))</f>
        <v>10405.028631822035</v>
      </c>
      <c r="S72" s="86"/>
      <c r="T72" s="87">
        <f t="shared" si="5"/>
        <v>41.499999999998764</v>
      </c>
      <c r="U72" s="87"/>
      <c r="V72" t="str">
        <f t="shared" si="8"/>
        <v/>
      </c>
      <c r="W72">
        <f t="shared" si="3"/>
        <v>0</v>
      </c>
      <c r="X72" s="40">
        <f t="shared" si="6"/>
        <v>208152.94981225306</v>
      </c>
      <c r="Y72" s="41">
        <f t="shared" si="7"/>
        <v>3.6387111627909197E-2</v>
      </c>
    </row>
    <row r="73" spans="2:25" x14ac:dyDescent="0.2">
      <c r="B73" s="34">
        <v>65</v>
      </c>
      <c r="C73" s="81">
        <f t="shared" si="0"/>
        <v>210983.89382357805</v>
      </c>
      <c r="D73" s="81"/>
      <c r="E73" s="34"/>
      <c r="F73" s="8"/>
      <c r="G73" s="34"/>
      <c r="H73" s="82"/>
      <c r="I73" s="82"/>
      <c r="J73" s="34"/>
      <c r="K73" s="83"/>
      <c r="L73" s="84"/>
      <c r="M73" s="6" t="str">
        <f>IF(J73="","",(K73/J73)/LOOKUP(RIGHT($D$2,3),定数!$A$6:$A$13,定数!$B$6:$B$13))</f>
        <v/>
      </c>
      <c r="N73" s="34"/>
      <c r="O73" s="8"/>
      <c r="P73" s="89"/>
      <c r="Q73" s="89"/>
      <c r="R73" s="86" t="str">
        <f>IF(P73="","",T73*M73*LOOKUP(RIGHT($D$2,3),定数!$A$6:$A$13,定数!$B$6:$B$13))</f>
        <v/>
      </c>
      <c r="S73" s="86"/>
      <c r="T73" s="87" t="str">
        <f t="shared" si="5"/>
        <v/>
      </c>
      <c r="U73" s="87"/>
      <c r="V73" t="str">
        <f t="shared" si="8"/>
        <v/>
      </c>
      <c r="W73" t="str">
        <f t="shared" si="3"/>
        <v/>
      </c>
      <c r="X73" s="40">
        <f t="shared" si="6"/>
        <v>210983.89382357805</v>
      </c>
      <c r="Y73" s="41">
        <f t="shared" si="7"/>
        <v>0</v>
      </c>
    </row>
    <row r="74" spans="2:25" x14ac:dyDescent="0.2">
      <c r="B74" s="34">
        <v>66</v>
      </c>
      <c r="C74" s="81" t="str">
        <f t="shared" ref="C74:C108" si="13">IF(R73="","",C73+R73)</f>
        <v/>
      </c>
      <c r="D74" s="81"/>
      <c r="E74" s="34"/>
      <c r="F74" s="8"/>
      <c r="G74" s="34"/>
      <c r="H74" s="82"/>
      <c r="I74" s="82"/>
      <c r="J74" s="34"/>
      <c r="K74" s="83"/>
      <c r="L74" s="84"/>
      <c r="M74" s="6" t="str">
        <f>IF(J74="","",(K74/J74)/LOOKUP(RIGHT($D$2,3),定数!$A$6:$A$13,定数!$B$6:$B$13))</f>
        <v/>
      </c>
      <c r="N74" s="34"/>
      <c r="O74" s="8"/>
      <c r="P74" s="89"/>
      <c r="Q74" s="89"/>
      <c r="R74" s="86" t="str">
        <f>IF(P74="","",T74*M74*LOOKUP(RIGHT($D$2,3),定数!$A$6:$A$13,定数!$B$6:$B$13))</f>
        <v/>
      </c>
      <c r="S74" s="86"/>
      <c r="T74" s="87" t="str">
        <f t="shared" si="5"/>
        <v/>
      </c>
      <c r="U74" s="87"/>
      <c r="V74" t="str">
        <f t="shared" si="8"/>
        <v/>
      </c>
      <c r="W74" t="str">
        <f t="shared" si="8"/>
        <v/>
      </c>
      <c r="X74" s="40" t="str">
        <f t="shared" si="6"/>
        <v/>
      </c>
      <c r="Y74" s="41" t="str">
        <f t="shared" si="7"/>
        <v/>
      </c>
    </row>
    <row r="75" spans="2:25" x14ac:dyDescent="0.2">
      <c r="B75" s="34">
        <v>67</v>
      </c>
      <c r="C75" s="81" t="str">
        <f t="shared" si="13"/>
        <v/>
      </c>
      <c r="D75" s="81"/>
      <c r="E75" s="34"/>
      <c r="F75" s="8"/>
      <c r="G75" s="34"/>
      <c r="H75" s="82"/>
      <c r="I75" s="82"/>
      <c r="J75" s="34"/>
      <c r="K75" s="83" t="str">
        <f t="shared" ref="K75:K108" si="14">IF(J75="","",C75*0.03)</f>
        <v/>
      </c>
      <c r="L75" s="84"/>
      <c r="M75" s="6" t="str">
        <f>IF(J75="","",(K75/J75)/LOOKUP(RIGHT($D$2,3),定数!$A$6:$A$13,定数!$B$6:$B$13))</f>
        <v/>
      </c>
      <c r="N75" s="34"/>
      <c r="O75" s="8"/>
      <c r="P75" s="89"/>
      <c r="Q75" s="89"/>
      <c r="R75" s="86" t="str">
        <f>IF(P75="","",T75*M75*LOOKUP(RIGHT($D$2,3),定数!$A$6:$A$13,定数!$B$6:$B$13))</f>
        <v/>
      </c>
      <c r="S75" s="86"/>
      <c r="T75" s="87" t="str">
        <f t="shared" si="5"/>
        <v/>
      </c>
      <c r="U75" s="87"/>
      <c r="V75" t="str">
        <f t="shared" ref="V75:W90" si="15">IF(S75&lt;&gt;"",IF(S75&lt;0,1+V74,0),"")</f>
        <v/>
      </c>
      <c r="W75" t="str">
        <f t="shared" si="15"/>
        <v/>
      </c>
      <c r="X75" s="40" t="str">
        <f t="shared" si="6"/>
        <v/>
      </c>
      <c r="Y75" s="41" t="str">
        <f t="shared" si="7"/>
        <v/>
      </c>
    </row>
    <row r="76" spans="2:25" x14ac:dyDescent="0.2">
      <c r="B76" s="34">
        <v>68</v>
      </c>
      <c r="C76" s="81" t="str">
        <f t="shared" si="13"/>
        <v/>
      </c>
      <c r="D76" s="81"/>
      <c r="E76" s="34"/>
      <c r="F76" s="8"/>
      <c r="G76" s="34"/>
      <c r="H76" s="82"/>
      <c r="I76" s="82"/>
      <c r="J76" s="34"/>
      <c r="K76" s="83" t="str">
        <f t="shared" si="14"/>
        <v/>
      </c>
      <c r="L76" s="84"/>
      <c r="M76" s="6" t="str">
        <f>IF(J76="","",(K76/J76)/LOOKUP(RIGHT($D$2,3),定数!$A$6:$A$13,定数!$B$6:$B$13))</f>
        <v/>
      </c>
      <c r="N76" s="34"/>
      <c r="O76" s="8"/>
      <c r="P76" s="89"/>
      <c r="Q76" s="89"/>
      <c r="R76" s="86" t="str">
        <f>IF(P76="","",T76*M76*LOOKUP(RIGHT($D$2,3),定数!$A$6:$A$13,定数!$B$6:$B$13))</f>
        <v/>
      </c>
      <c r="S76" s="86"/>
      <c r="T76" s="87" t="str">
        <f t="shared" ref="T76:T108" si="16">IF(P76="","",IF(G76="買",(P76-H76),(H76-P76))*IF(RIGHT($D$2,3)="JPY",100,10000))</f>
        <v/>
      </c>
      <c r="U76" s="87"/>
      <c r="V76" t="str">
        <f t="shared" si="15"/>
        <v/>
      </c>
      <c r="W76" t="str">
        <f t="shared" si="15"/>
        <v/>
      </c>
      <c r="X76" s="40" t="str">
        <f t="shared" ref="X76:X108" si="17">IF(C76&lt;&gt;"",MAX(X75,C76),"")</f>
        <v/>
      </c>
      <c r="Y76" s="41" t="str">
        <f t="shared" ref="Y76:Y108" si="18">IF(X76&lt;&gt;"",1-(C76/X76),"")</f>
        <v/>
      </c>
    </row>
    <row r="77" spans="2:25" x14ac:dyDescent="0.2">
      <c r="B77" s="34">
        <v>69</v>
      </c>
      <c r="C77" s="81" t="str">
        <f t="shared" si="13"/>
        <v/>
      </c>
      <c r="D77" s="81"/>
      <c r="E77" s="34"/>
      <c r="F77" s="8"/>
      <c r="G77" s="34"/>
      <c r="H77" s="82"/>
      <c r="I77" s="82"/>
      <c r="J77" s="34"/>
      <c r="K77" s="83" t="str">
        <f t="shared" si="14"/>
        <v/>
      </c>
      <c r="L77" s="84"/>
      <c r="M77" s="6" t="str">
        <f>IF(J77="","",(K77/J77)/LOOKUP(RIGHT($D$2,3),定数!$A$6:$A$13,定数!$B$6:$B$13))</f>
        <v/>
      </c>
      <c r="N77" s="34"/>
      <c r="O77" s="8"/>
      <c r="P77" s="89"/>
      <c r="Q77" s="89"/>
      <c r="R77" s="86" t="str">
        <f>IF(P77="","",T77*M77*LOOKUP(RIGHT($D$2,3),定数!$A$6:$A$13,定数!$B$6:$B$13))</f>
        <v/>
      </c>
      <c r="S77" s="86"/>
      <c r="T77" s="87" t="str">
        <f t="shared" si="16"/>
        <v/>
      </c>
      <c r="U77" s="87"/>
      <c r="V77" t="str">
        <f t="shared" si="15"/>
        <v/>
      </c>
      <c r="W77" t="str">
        <f t="shared" si="15"/>
        <v/>
      </c>
      <c r="X77" s="40" t="str">
        <f t="shared" si="17"/>
        <v/>
      </c>
      <c r="Y77" s="41" t="str">
        <f t="shared" si="18"/>
        <v/>
      </c>
    </row>
    <row r="78" spans="2:25" x14ac:dyDescent="0.2">
      <c r="B78" s="34">
        <v>70</v>
      </c>
      <c r="C78" s="81" t="str">
        <f t="shared" si="13"/>
        <v/>
      </c>
      <c r="D78" s="81"/>
      <c r="E78" s="34"/>
      <c r="F78" s="8"/>
      <c r="G78" s="34"/>
      <c r="H78" s="82"/>
      <c r="I78" s="82"/>
      <c r="J78" s="34"/>
      <c r="K78" s="83" t="str">
        <f t="shared" si="14"/>
        <v/>
      </c>
      <c r="L78" s="84"/>
      <c r="M78" s="6" t="str">
        <f>IF(J78="","",(K78/J78)/LOOKUP(RIGHT($D$2,3),定数!$A$6:$A$13,定数!$B$6:$B$13))</f>
        <v/>
      </c>
      <c r="N78" s="34"/>
      <c r="O78" s="8"/>
      <c r="P78" s="89"/>
      <c r="Q78" s="89"/>
      <c r="R78" s="86" t="str">
        <f>IF(P78="","",T78*M78*LOOKUP(RIGHT($D$2,3),定数!$A$6:$A$13,定数!$B$6:$B$13))</f>
        <v/>
      </c>
      <c r="S78" s="86"/>
      <c r="T78" s="87" t="str">
        <f t="shared" si="16"/>
        <v/>
      </c>
      <c r="U78" s="87"/>
      <c r="V78" t="str">
        <f t="shared" si="15"/>
        <v/>
      </c>
      <c r="W78" t="str">
        <f t="shared" si="15"/>
        <v/>
      </c>
      <c r="X78" s="40" t="str">
        <f t="shared" si="17"/>
        <v/>
      </c>
      <c r="Y78" s="41" t="str">
        <f t="shared" si="18"/>
        <v/>
      </c>
    </row>
    <row r="79" spans="2:25" x14ac:dyDescent="0.2">
      <c r="B79" s="34">
        <v>71</v>
      </c>
      <c r="C79" s="81" t="str">
        <f t="shared" si="13"/>
        <v/>
      </c>
      <c r="D79" s="81"/>
      <c r="E79" s="34"/>
      <c r="F79" s="8"/>
      <c r="G79" s="34"/>
      <c r="H79" s="82"/>
      <c r="I79" s="82"/>
      <c r="J79" s="34"/>
      <c r="K79" s="83" t="str">
        <f t="shared" si="14"/>
        <v/>
      </c>
      <c r="L79" s="84"/>
      <c r="M79" s="6" t="str">
        <f>IF(J79="","",(K79/J79)/LOOKUP(RIGHT($D$2,3),定数!$A$6:$A$13,定数!$B$6:$B$13))</f>
        <v/>
      </c>
      <c r="N79" s="34"/>
      <c r="O79" s="8"/>
      <c r="P79" s="89"/>
      <c r="Q79" s="89"/>
      <c r="R79" s="86" t="str">
        <f>IF(P79="","",T79*M79*LOOKUP(RIGHT($D$2,3),定数!$A$6:$A$13,定数!$B$6:$B$13))</f>
        <v/>
      </c>
      <c r="S79" s="86"/>
      <c r="T79" s="87" t="str">
        <f t="shared" si="16"/>
        <v/>
      </c>
      <c r="U79" s="87"/>
      <c r="V79" t="str">
        <f t="shared" si="15"/>
        <v/>
      </c>
      <c r="W79" t="str">
        <f t="shared" si="15"/>
        <v/>
      </c>
      <c r="X79" s="40" t="str">
        <f t="shared" si="17"/>
        <v/>
      </c>
      <c r="Y79" s="41" t="str">
        <f t="shared" si="18"/>
        <v/>
      </c>
    </row>
    <row r="80" spans="2:25" x14ac:dyDescent="0.2">
      <c r="B80" s="34">
        <v>72</v>
      </c>
      <c r="C80" s="81" t="str">
        <f t="shared" si="13"/>
        <v/>
      </c>
      <c r="D80" s="81"/>
      <c r="E80" s="34"/>
      <c r="F80" s="8"/>
      <c r="G80" s="34"/>
      <c r="H80" s="82"/>
      <c r="I80" s="82"/>
      <c r="J80" s="34"/>
      <c r="K80" s="83" t="str">
        <f t="shared" si="14"/>
        <v/>
      </c>
      <c r="L80" s="84"/>
      <c r="M80" s="6" t="str">
        <f>IF(J80="","",(K80/J80)/LOOKUP(RIGHT($D$2,3),定数!$A$6:$A$13,定数!$B$6:$B$13))</f>
        <v/>
      </c>
      <c r="N80" s="34"/>
      <c r="O80" s="8"/>
      <c r="P80" s="89"/>
      <c r="Q80" s="89"/>
      <c r="R80" s="86" t="str">
        <f>IF(P80="","",T80*M80*LOOKUP(RIGHT($D$2,3),定数!$A$6:$A$13,定数!$B$6:$B$13))</f>
        <v/>
      </c>
      <c r="S80" s="86"/>
      <c r="T80" s="87" t="str">
        <f t="shared" si="16"/>
        <v/>
      </c>
      <c r="U80" s="87"/>
      <c r="V80" t="str">
        <f t="shared" si="15"/>
        <v/>
      </c>
      <c r="W80" t="str">
        <f t="shared" si="15"/>
        <v/>
      </c>
      <c r="X80" s="40" t="str">
        <f t="shared" si="17"/>
        <v/>
      </c>
      <c r="Y80" s="41" t="str">
        <f t="shared" si="18"/>
        <v/>
      </c>
    </row>
    <row r="81" spans="2:25" x14ac:dyDescent="0.2">
      <c r="B81" s="34">
        <v>73</v>
      </c>
      <c r="C81" s="81" t="str">
        <f t="shared" si="13"/>
        <v/>
      </c>
      <c r="D81" s="81"/>
      <c r="E81" s="34"/>
      <c r="F81" s="8"/>
      <c r="G81" s="34"/>
      <c r="H81" s="82"/>
      <c r="I81" s="82"/>
      <c r="J81" s="34"/>
      <c r="K81" s="83" t="str">
        <f t="shared" si="14"/>
        <v/>
      </c>
      <c r="L81" s="84"/>
      <c r="M81" s="6" t="str">
        <f>IF(J81="","",(K81/J81)/LOOKUP(RIGHT($D$2,3),定数!$A$6:$A$13,定数!$B$6:$B$13))</f>
        <v/>
      </c>
      <c r="N81" s="34"/>
      <c r="O81" s="8"/>
      <c r="P81" s="89"/>
      <c r="Q81" s="89"/>
      <c r="R81" s="86" t="str">
        <f>IF(P81="","",T81*M81*LOOKUP(RIGHT($D$2,3),定数!$A$6:$A$13,定数!$B$6:$B$13))</f>
        <v/>
      </c>
      <c r="S81" s="86"/>
      <c r="T81" s="87" t="str">
        <f t="shared" si="16"/>
        <v/>
      </c>
      <c r="U81" s="87"/>
      <c r="V81" t="str">
        <f t="shared" si="15"/>
        <v/>
      </c>
      <c r="W81" t="str">
        <f t="shared" si="15"/>
        <v/>
      </c>
      <c r="X81" s="40" t="str">
        <f t="shared" si="17"/>
        <v/>
      </c>
      <c r="Y81" s="41" t="str">
        <f t="shared" si="18"/>
        <v/>
      </c>
    </row>
    <row r="82" spans="2:25" x14ac:dyDescent="0.2">
      <c r="B82" s="34">
        <v>74</v>
      </c>
      <c r="C82" s="81" t="str">
        <f t="shared" si="13"/>
        <v/>
      </c>
      <c r="D82" s="81"/>
      <c r="E82" s="34"/>
      <c r="F82" s="8"/>
      <c r="G82" s="34"/>
      <c r="H82" s="82"/>
      <c r="I82" s="82"/>
      <c r="J82" s="34"/>
      <c r="K82" s="83" t="str">
        <f t="shared" si="14"/>
        <v/>
      </c>
      <c r="L82" s="84"/>
      <c r="M82" s="6" t="str">
        <f>IF(J82="","",(K82/J82)/LOOKUP(RIGHT($D$2,3),定数!$A$6:$A$13,定数!$B$6:$B$13))</f>
        <v/>
      </c>
      <c r="N82" s="34"/>
      <c r="O82" s="8"/>
      <c r="P82" s="89"/>
      <c r="Q82" s="89"/>
      <c r="R82" s="86" t="str">
        <f>IF(P82="","",T82*M82*LOOKUP(RIGHT($D$2,3),定数!$A$6:$A$13,定数!$B$6:$B$13))</f>
        <v/>
      </c>
      <c r="S82" s="86"/>
      <c r="T82" s="87" t="str">
        <f t="shared" si="16"/>
        <v/>
      </c>
      <c r="U82" s="87"/>
      <c r="V82" t="str">
        <f t="shared" si="15"/>
        <v/>
      </c>
      <c r="W82" t="str">
        <f t="shared" si="15"/>
        <v/>
      </c>
      <c r="X82" s="40" t="str">
        <f t="shared" si="17"/>
        <v/>
      </c>
      <c r="Y82" s="41" t="str">
        <f t="shared" si="18"/>
        <v/>
      </c>
    </row>
    <row r="83" spans="2:25" x14ac:dyDescent="0.2">
      <c r="B83" s="34">
        <v>75</v>
      </c>
      <c r="C83" s="81" t="str">
        <f t="shared" si="13"/>
        <v/>
      </c>
      <c r="D83" s="81"/>
      <c r="E83" s="34"/>
      <c r="F83" s="8"/>
      <c r="G83" s="34"/>
      <c r="H83" s="82"/>
      <c r="I83" s="82"/>
      <c r="J83" s="34"/>
      <c r="K83" s="83" t="str">
        <f t="shared" si="14"/>
        <v/>
      </c>
      <c r="L83" s="84"/>
      <c r="M83" s="6" t="str">
        <f>IF(J83="","",(K83/J83)/LOOKUP(RIGHT($D$2,3),定数!$A$6:$A$13,定数!$B$6:$B$13))</f>
        <v/>
      </c>
      <c r="N83" s="34"/>
      <c r="O83" s="8"/>
      <c r="P83" s="89"/>
      <c r="Q83" s="89"/>
      <c r="R83" s="86" t="str">
        <f>IF(P83="","",T83*M83*LOOKUP(RIGHT($D$2,3),定数!$A$6:$A$13,定数!$B$6:$B$13))</f>
        <v/>
      </c>
      <c r="S83" s="86"/>
      <c r="T83" s="87" t="str">
        <f t="shared" si="16"/>
        <v/>
      </c>
      <c r="U83" s="87"/>
      <c r="V83" t="str">
        <f t="shared" si="15"/>
        <v/>
      </c>
      <c r="W83" t="str">
        <f t="shared" si="15"/>
        <v/>
      </c>
      <c r="X83" s="40" t="str">
        <f t="shared" si="17"/>
        <v/>
      </c>
      <c r="Y83" s="41" t="str">
        <f t="shared" si="18"/>
        <v/>
      </c>
    </row>
    <row r="84" spans="2:25" x14ac:dyDescent="0.2">
      <c r="B84" s="34">
        <v>76</v>
      </c>
      <c r="C84" s="81" t="str">
        <f t="shared" si="13"/>
        <v/>
      </c>
      <c r="D84" s="81"/>
      <c r="E84" s="34"/>
      <c r="F84" s="8"/>
      <c r="G84" s="34"/>
      <c r="H84" s="82"/>
      <c r="I84" s="82"/>
      <c r="J84" s="34"/>
      <c r="K84" s="83" t="str">
        <f t="shared" si="14"/>
        <v/>
      </c>
      <c r="L84" s="84"/>
      <c r="M84" s="6" t="str">
        <f>IF(J84="","",(K84/J84)/LOOKUP(RIGHT($D$2,3),定数!$A$6:$A$13,定数!$B$6:$B$13))</f>
        <v/>
      </c>
      <c r="N84" s="34"/>
      <c r="O84" s="8"/>
      <c r="P84" s="89"/>
      <c r="Q84" s="89"/>
      <c r="R84" s="86" t="str">
        <f>IF(P84="","",T84*M84*LOOKUP(RIGHT($D$2,3),定数!$A$6:$A$13,定数!$B$6:$B$13))</f>
        <v/>
      </c>
      <c r="S84" s="86"/>
      <c r="T84" s="87" t="str">
        <f t="shared" si="16"/>
        <v/>
      </c>
      <c r="U84" s="87"/>
      <c r="V84" t="str">
        <f t="shared" si="15"/>
        <v/>
      </c>
      <c r="W84" t="str">
        <f t="shared" si="15"/>
        <v/>
      </c>
      <c r="X84" s="40" t="str">
        <f t="shared" si="17"/>
        <v/>
      </c>
      <c r="Y84" s="41" t="str">
        <f t="shared" si="18"/>
        <v/>
      </c>
    </row>
    <row r="85" spans="2:25" x14ac:dyDescent="0.2">
      <c r="B85" s="34">
        <v>77</v>
      </c>
      <c r="C85" s="81" t="str">
        <f t="shared" si="13"/>
        <v/>
      </c>
      <c r="D85" s="81"/>
      <c r="E85" s="34"/>
      <c r="F85" s="8"/>
      <c r="G85" s="34"/>
      <c r="H85" s="82"/>
      <c r="I85" s="82"/>
      <c r="J85" s="34"/>
      <c r="K85" s="83" t="str">
        <f t="shared" si="14"/>
        <v/>
      </c>
      <c r="L85" s="84"/>
      <c r="M85" s="6" t="str">
        <f>IF(J85="","",(K85/J85)/LOOKUP(RIGHT($D$2,3),定数!$A$6:$A$13,定数!$B$6:$B$13))</f>
        <v/>
      </c>
      <c r="N85" s="34"/>
      <c r="O85" s="8"/>
      <c r="P85" s="89"/>
      <c r="Q85" s="89"/>
      <c r="R85" s="86" t="str">
        <f>IF(P85="","",T85*M85*LOOKUP(RIGHT($D$2,3),定数!$A$6:$A$13,定数!$B$6:$B$13))</f>
        <v/>
      </c>
      <c r="S85" s="86"/>
      <c r="T85" s="87" t="str">
        <f t="shared" si="16"/>
        <v/>
      </c>
      <c r="U85" s="87"/>
      <c r="V85" t="str">
        <f t="shared" si="15"/>
        <v/>
      </c>
      <c r="W85" t="str">
        <f t="shared" si="15"/>
        <v/>
      </c>
      <c r="X85" s="40" t="str">
        <f t="shared" si="17"/>
        <v/>
      </c>
      <c r="Y85" s="41" t="str">
        <f t="shared" si="18"/>
        <v/>
      </c>
    </row>
    <row r="86" spans="2:25" x14ac:dyDescent="0.2">
      <c r="B86" s="34">
        <v>78</v>
      </c>
      <c r="C86" s="81" t="str">
        <f t="shared" si="13"/>
        <v/>
      </c>
      <c r="D86" s="81"/>
      <c r="E86" s="34"/>
      <c r="F86" s="8"/>
      <c r="G86" s="34"/>
      <c r="H86" s="82"/>
      <c r="I86" s="82"/>
      <c r="J86" s="34"/>
      <c r="K86" s="83" t="str">
        <f t="shared" si="14"/>
        <v/>
      </c>
      <c r="L86" s="84"/>
      <c r="M86" s="6" t="str">
        <f>IF(J86="","",(K86/J86)/LOOKUP(RIGHT($D$2,3),定数!$A$6:$A$13,定数!$B$6:$B$13))</f>
        <v/>
      </c>
      <c r="N86" s="34"/>
      <c r="O86" s="8"/>
      <c r="P86" s="89"/>
      <c r="Q86" s="89"/>
      <c r="R86" s="86" t="str">
        <f>IF(P86="","",T86*M86*LOOKUP(RIGHT($D$2,3),定数!$A$6:$A$13,定数!$B$6:$B$13))</f>
        <v/>
      </c>
      <c r="S86" s="86"/>
      <c r="T86" s="87" t="str">
        <f t="shared" si="16"/>
        <v/>
      </c>
      <c r="U86" s="87"/>
      <c r="V86" t="str">
        <f t="shared" si="15"/>
        <v/>
      </c>
      <c r="W86" t="str">
        <f t="shared" si="15"/>
        <v/>
      </c>
      <c r="X86" s="40" t="str">
        <f t="shared" si="17"/>
        <v/>
      </c>
      <c r="Y86" s="41" t="str">
        <f t="shared" si="18"/>
        <v/>
      </c>
    </row>
    <row r="87" spans="2:25" x14ac:dyDescent="0.2">
      <c r="B87" s="34">
        <v>79</v>
      </c>
      <c r="C87" s="81" t="str">
        <f t="shared" si="13"/>
        <v/>
      </c>
      <c r="D87" s="81"/>
      <c r="E87" s="34"/>
      <c r="F87" s="8"/>
      <c r="G87" s="34"/>
      <c r="H87" s="82"/>
      <c r="I87" s="82"/>
      <c r="J87" s="34"/>
      <c r="K87" s="83" t="str">
        <f t="shared" si="14"/>
        <v/>
      </c>
      <c r="L87" s="84"/>
      <c r="M87" s="6" t="str">
        <f>IF(J87="","",(K87/J87)/LOOKUP(RIGHT($D$2,3),定数!$A$6:$A$13,定数!$B$6:$B$13))</f>
        <v/>
      </c>
      <c r="N87" s="34"/>
      <c r="O87" s="8"/>
      <c r="P87" s="89"/>
      <c r="Q87" s="89"/>
      <c r="R87" s="86" t="str">
        <f>IF(P87="","",T87*M87*LOOKUP(RIGHT($D$2,3),定数!$A$6:$A$13,定数!$B$6:$B$13))</f>
        <v/>
      </c>
      <c r="S87" s="86"/>
      <c r="T87" s="87" t="str">
        <f t="shared" si="16"/>
        <v/>
      </c>
      <c r="U87" s="87"/>
      <c r="V87" t="str">
        <f t="shared" si="15"/>
        <v/>
      </c>
      <c r="W87" t="str">
        <f t="shared" si="15"/>
        <v/>
      </c>
      <c r="X87" s="40" t="str">
        <f t="shared" si="17"/>
        <v/>
      </c>
      <c r="Y87" s="41" t="str">
        <f t="shared" si="18"/>
        <v/>
      </c>
    </row>
    <row r="88" spans="2:25" x14ac:dyDescent="0.2">
      <c r="B88" s="34">
        <v>80</v>
      </c>
      <c r="C88" s="81" t="str">
        <f t="shared" si="13"/>
        <v/>
      </c>
      <c r="D88" s="81"/>
      <c r="E88" s="34"/>
      <c r="F88" s="8"/>
      <c r="G88" s="34"/>
      <c r="H88" s="82"/>
      <c r="I88" s="82"/>
      <c r="J88" s="34"/>
      <c r="K88" s="83" t="str">
        <f t="shared" si="14"/>
        <v/>
      </c>
      <c r="L88" s="84"/>
      <c r="M88" s="6" t="str">
        <f>IF(J88="","",(K88/J88)/LOOKUP(RIGHT($D$2,3),定数!$A$6:$A$13,定数!$B$6:$B$13))</f>
        <v/>
      </c>
      <c r="N88" s="34"/>
      <c r="O88" s="8"/>
      <c r="P88" s="89"/>
      <c r="Q88" s="89"/>
      <c r="R88" s="86" t="str">
        <f>IF(P88="","",T88*M88*LOOKUP(RIGHT($D$2,3),定数!$A$6:$A$13,定数!$B$6:$B$13))</f>
        <v/>
      </c>
      <c r="S88" s="86"/>
      <c r="T88" s="87" t="str">
        <f t="shared" si="16"/>
        <v/>
      </c>
      <c r="U88" s="87"/>
      <c r="V88" t="str">
        <f t="shared" si="15"/>
        <v/>
      </c>
      <c r="W88" t="str">
        <f t="shared" si="15"/>
        <v/>
      </c>
      <c r="X88" s="40" t="str">
        <f t="shared" si="17"/>
        <v/>
      </c>
      <c r="Y88" s="41" t="str">
        <f t="shared" si="18"/>
        <v/>
      </c>
    </row>
    <row r="89" spans="2:25" x14ac:dyDescent="0.2">
      <c r="B89" s="34">
        <v>81</v>
      </c>
      <c r="C89" s="81" t="str">
        <f t="shared" si="13"/>
        <v/>
      </c>
      <c r="D89" s="81"/>
      <c r="E89" s="34"/>
      <c r="F89" s="8"/>
      <c r="G89" s="34"/>
      <c r="H89" s="82"/>
      <c r="I89" s="82"/>
      <c r="J89" s="34"/>
      <c r="K89" s="83" t="str">
        <f t="shared" si="14"/>
        <v/>
      </c>
      <c r="L89" s="84"/>
      <c r="M89" s="6" t="str">
        <f>IF(J89="","",(K89/J89)/LOOKUP(RIGHT($D$2,3),定数!$A$6:$A$13,定数!$B$6:$B$13))</f>
        <v/>
      </c>
      <c r="N89" s="34"/>
      <c r="O89" s="8"/>
      <c r="P89" s="89"/>
      <c r="Q89" s="89"/>
      <c r="R89" s="86" t="str">
        <f>IF(P89="","",T89*M89*LOOKUP(RIGHT($D$2,3),定数!$A$6:$A$13,定数!$B$6:$B$13))</f>
        <v/>
      </c>
      <c r="S89" s="86"/>
      <c r="T89" s="87" t="str">
        <f t="shared" si="16"/>
        <v/>
      </c>
      <c r="U89" s="87"/>
      <c r="V89" t="str">
        <f t="shared" si="15"/>
        <v/>
      </c>
      <c r="W89" t="str">
        <f t="shared" si="15"/>
        <v/>
      </c>
      <c r="X89" s="40" t="str">
        <f t="shared" si="17"/>
        <v/>
      </c>
      <c r="Y89" s="41" t="str">
        <f t="shared" si="18"/>
        <v/>
      </c>
    </row>
    <row r="90" spans="2:25" x14ac:dyDescent="0.2">
      <c r="B90" s="34">
        <v>82</v>
      </c>
      <c r="C90" s="81" t="str">
        <f t="shared" si="13"/>
        <v/>
      </c>
      <c r="D90" s="81"/>
      <c r="E90" s="34"/>
      <c r="F90" s="8"/>
      <c r="G90" s="34"/>
      <c r="H90" s="82"/>
      <c r="I90" s="82"/>
      <c r="J90" s="34"/>
      <c r="K90" s="83" t="str">
        <f t="shared" si="14"/>
        <v/>
      </c>
      <c r="L90" s="84"/>
      <c r="M90" s="6" t="str">
        <f>IF(J90="","",(K90/J90)/LOOKUP(RIGHT($D$2,3),定数!$A$6:$A$13,定数!$B$6:$B$13))</f>
        <v/>
      </c>
      <c r="N90" s="34"/>
      <c r="O90" s="8"/>
      <c r="P90" s="89"/>
      <c r="Q90" s="89"/>
      <c r="R90" s="86" t="str">
        <f>IF(P90="","",T90*M90*LOOKUP(RIGHT($D$2,3),定数!$A$6:$A$13,定数!$B$6:$B$13))</f>
        <v/>
      </c>
      <c r="S90" s="86"/>
      <c r="T90" s="87" t="str">
        <f t="shared" si="16"/>
        <v/>
      </c>
      <c r="U90" s="87"/>
      <c r="V90" t="str">
        <f t="shared" si="15"/>
        <v/>
      </c>
      <c r="W90" t="str">
        <f t="shared" si="15"/>
        <v/>
      </c>
      <c r="X90" s="40" t="str">
        <f t="shared" si="17"/>
        <v/>
      </c>
      <c r="Y90" s="41" t="str">
        <f t="shared" si="18"/>
        <v/>
      </c>
    </row>
    <row r="91" spans="2:25" x14ac:dyDescent="0.2">
      <c r="B91" s="34">
        <v>83</v>
      </c>
      <c r="C91" s="81" t="str">
        <f t="shared" si="13"/>
        <v/>
      </c>
      <c r="D91" s="81"/>
      <c r="E91" s="34"/>
      <c r="F91" s="8"/>
      <c r="G91" s="34"/>
      <c r="H91" s="82"/>
      <c r="I91" s="82"/>
      <c r="J91" s="34"/>
      <c r="K91" s="83" t="str">
        <f t="shared" si="14"/>
        <v/>
      </c>
      <c r="L91" s="84"/>
      <c r="M91" s="6" t="str">
        <f>IF(J91="","",(K91/J91)/LOOKUP(RIGHT($D$2,3),定数!$A$6:$A$13,定数!$B$6:$B$13))</f>
        <v/>
      </c>
      <c r="N91" s="34"/>
      <c r="O91" s="8"/>
      <c r="P91" s="89"/>
      <c r="Q91" s="89"/>
      <c r="R91" s="86" t="str">
        <f>IF(P91="","",T91*M91*LOOKUP(RIGHT($D$2,3),定数!$A$6:$A$13,定数!$B$6:$B$13))</f>
        <v/>
      </c>
      <c r="S91" s="86"/>
      <c r="T91" s="87" t="str">
        <f t="shared" si="16"/>
        <v/>
      </c>
      <c r="U91" s="87"/>
      <c r="V91" t="str">
        <f t="shared" ref="V91:W106" si="19">IF(S91&lt;&gt;"",IF(S91&lt;0,1+V90,0),"")</f>
        <v/>
      </c>
      <c r="W91" t="str">
        <f t="shared" si="19"/>
        <v/>
      </c>
      <c r="X91" s="40" t="str">
        <f t="shared" si="17"/>
        <v/>
      </c>
      <c r="Y91" s="41" t="str">
        <f t="shared" si="18"/>
        <v/>
      </c>
    </row>
    <row r="92" spans="2:25" x14ac:dyDescent="0.2">
      <c r="B92" s="34">
        <v>84</v>
      </c>
      <c r="C92" s="81" t="str">
        <f t="shared" si="13"/>
        <v/>
      </c>
      <c r="D92" s="81"/>
      <c r="E92" s="34"/>
      <c r="F92" s="8"/>
      <c r="G92" s="34"/>
      <c r="H92" s="82"/>
      <c r="I92" s="82"/>
      <c r="J92" s="34"/>
      <c r="K92" s="83" t="str">
        <f t="shared" si="14"/>
        <v/>
      </c>
      <c r="L92" s="84"/>
      <c r="M92" s="6" t="str">
        <f>IF(J92="","",(K92/J92)/LOOKUP(RIGHT($D$2,3),定数!$A$6:$A$13,定数!$B$6:$B$13))</f>
        <v/>
      </c>
      <c r="N92" s="34"/>
      <c r="O92" s="8"/>
      <c r="P92" s="89"/>
      <c r="Q92" s="89"/>
      <c r="R92" s="86" t="str">
        <f>IF(P92="","",T92*M92*LOOKUP(RIGHT($D$2,3),定数!$A$6:$A$13,定数!$B$6:$B$13))</f>
        <v/>
      </c>
      <c r="S92" s="86"/>
      <c r="T92" s="87" t="str">
        <f t="shared" si="16"/>
        <v/>
      </c>
      <c r="U92" s="87"/>
      <c r="V92" t="str">
        <f t="shared" si="19"/>
        <v/>
      </c>
      <c r="W92" t="str">
        <f t="shared" si="19"/>
        <v/>
      </c>
      <c r="X92" s="40" t="str">
        <f t="shared" si="17"/>
        <v/>
      </c>
      <c r="Y92" s="41" t="str">
        <f t="shared" si="18"/>
        <v/>
      </c>
    </row>
    <row r="93" spans="2:25" x14ac:dyDescent="0.2">
      <c r="B93" s="34">
        <v>85</v>
      </c>
      <c r="C93" s="81" t="str">
        <f t="shared" si="13"/>
        <v/>
      </c>
      <c r="D93" s="81"/>
      <c r="E93" s="34"/>
      <c r="F93" s="8"/>
      <c r="G93" s="34"/>
      <c r="H93" s="82"/>
      <c r="I93" s="82"/>
      <c r="J93" s="34"/>
      <c r="K93" s="83" t="str">
        <f t="shared" si="14"/>
        <v/>
      </c>
      <c r="L93" s="84"/>
      <c r="M93" s="6" t="str">
        <f>IF(J93="","",(K93/J93)/LOOKUP(RIGHT($D$2,3),定数!$A$6:$A$13,定数!$B$6:$B$13))</f>
        <v/>
      </c>
      <c r="N93" s="34"/>
      <c r="O93" s="8"/>
      <c r="P93" s="89"/>
      <c r="Q93" s="89"/>
      <c r="R93" s="86" t="str">
        <f>IF(P93="","",T93*M93*LOOKUP(RIGHT($D$2,3),定数!$A$6:$A$13,定数!$B$6:$B$13))</f>
        <v/>
      </c>
      <c r="S93" s="86"/>
      <c r="T93" s="87" t="str">
        <f t="shared" si="16"/>
        <v/>
      </c>
      <c r="U93" s="87"/>
      <c r="V93" t="str">
        <f t="shared" si="19"/>
        <v/>
      </c>
      <c r="W93" t="str">
        <f t="shared" si="19"/>
        <v/>
      </c>
      <c r="X93" s="40" t="str">
        <f t="shared" si="17"/>
        <v/>
      </c>
      <c r="Y93" s="41" t="str">
        <f t="shared" si="18"/>
        <v/>
      </c>
    </row>
    <row r="94" spans="2:25" x14ac:dyDescent="0.2">
      <c r="B94" s="34">
        <v>86</v>
      </c>
      <c r="C94" s="81" t="str">
        <f t="shared" si="13"/>
        <v/>
      </c>
      <c r="D94" s="81"/>
      <c r="E94" s="34"/>
      <c r="F94" s="8"/>
      <c r="G94" s="34"/>
      <c r="H94" s="82"/>
      <c r="I94" s="82"/>
      <c r="J94" s="34"/>
      <c r="K94" s="83" t="str">
        <f t="shared" si="14"/>
        <v/>
      </c>
      <c r="L94" s="84"/>
      <c r="M94" s="6" t="str">
        <f>IF(J94="","",(K94/J94)/LOOKUP(RIGHT($D$2,3),定数!$A$6:$A$13,定数!$B$6:$B$13))</f>
        <v/>
      </c>
      <c r="N94" s="34"/>
      <c r="O94" s="8"/>
      <c r="P94" s="89"/>
      <c r="Q94" s="89"/>
      <c r="R94" s="86" t="str">
        <f>IF(P94="","",T94*M94*LOOKUP(RIGHT($D$2,3),定数!$A$6:$A$13,定数!$B$6:$B$13))</f>
        <v/>
      </c>
      <c r="S94" s="86"/>
      <c r="T94" s="87" t="str">
        <f t="shared" si="16"/>
        <v/>
      </c>
      <c r="U94" s="87"/>
      <c r="V94" t="str">
        <f t="shared" si="19"/>
        <v/>
      </c>
      <c r="W94" t="str">
        <f t="shared" si="19"/>
        <v/>
      </c>
      <c r="X94" s="40" t="str">
        <f t="shared" si="17"/>
        <v/>
      </c>
      <c r="Y94" s="41" t="str">
        <f t="shared" si="18"/>
        <v/>
      </c>
    </row>
    <row r="95" spans="2:25" x14ac:dyDescent="0.2">
      <c r="B95" s="34">
        <v>87</v>
      </c>
      <c r="C95" s="81" t="str">
        <f t="shared" si="13"/>
        <v/>
      </c>
      <c r="D95" s="81"/>
      <c r="E95" s="34"/>
      <c r="F95" s="8"/>
      <c r="G95" s="34"/>
      <c r="H95" s="82"/>
      <c r="I95" s="82"/>
      <c r="J95" s="34"/>
      <c r="K95" s="83" t="str">
        <f t="shared" si="14"/>
        <v/>
      </c>
      <c r="L95" s="84"/>
      <c r="M95" s="6" t="str">
        <f>IF(J95="","",(K95/J95)/LOOKUP(RIGHT($D$2,3),定数!$A$6:$A$13,定数!$B$6:$B$13))</f>
        <v/>
      </c>
      <c r="N95" s="34"/>
      <c r="O95" s="8"/>
      <c r="P95" s="89"/>
      <c r="Q95" s="89"/>
      <c r="R95" s="86" t="str">
        <f>IF(P95="","",T95*M95*LOOKUP(RIGHT($D$2,3),定数!$A$6:$A$13,定数!$B$6:$B$13))</f>
        <v/>
      </c>
      <c r="S95" s="86"/>
      <c r="T95" s="87" t="str">
        <f t="shared" si="16"/>
        <v/>
      </c>
      <c r="U95" s="87"/>
      <c r="V95" t="str">
        <f t="shared" si="19"/>
        <v/>
      </c>
      <c r="W95" t="str">
        <f t="shared" si="19"/>
        <v/>
      </c>
      <c r="X95" s="40" t="str">
        <f t="shared" si="17"/>
        <v/>
      </c>
      <c r="Y95" s="41" t="str">
        <f t="shared" si="18"/>
        <v/>
      </c>
    </row>
    <row r="96" spans="2:25" x14ac:dyDescent="0.2">
      <c r="B96" s="34">
        <v>88</v>
      </c>
      <c r="C96" s="81" t="str">
        <f t="shared" si="13"/>
        <v/>
      </c>
      <c r="D96" s="81"/>
      <c r="E96" s="34"/>
      <c r="F96" s="8"/>
      <c r="G96" s="34"/>
      <c r="H96" s="82"/>
      <c r="I96" s="82"/>
      <c r="J96" s="34"/>
      <c r="K96" s="83" t="str">
        <f t="shared" si="14"/>
        <v/>
      </c>
      <c r="L96" s="84"/>
      <c r="M96" s="6" t="str">
        <f>IF(J96="","",(K96/J96)/LOOKUP(RIGHT($D$2,3),定数!$A$6:$A$13,定数!$B$6:$B$13))</f>
        <v/>
      </c>
      <c r="N96" s="34"/>
      <c r="O96" s="8"/>
      <c r="P96" s="89"/>
      <c r="Q96" s="89"/>
      <c r="R96" s="86" t="str">
        <f>IF(P96="","",T96*M96*LOOKUP(RIGHT($D$2,3),定数!$A$6:$A$13,定数!$B$6:$B$13))</f>
        <v/>
      </c>
      <c r="S96" s="86"/>
      <c r="T96" s="87" t="str">
        <f t="shared" si="16"/>
        <v/>
      </c>
      <c r="U96" s="87"/>
      <c r="V96" t="str">
        <f t="shared" si="19"/>
        <v/>
      </c>
      <c r="W96" t="str">
        <f t="shared" si="19"/>
        <v/>
      </c>
      <c r="X96" s="40" t="str">
        <f t="shared" si="17"/>
        <v/>
      </c>
      <c r="Y96" s="41" t="str">
        <f t="shared" si="18"/>
        <v/>
      </c>
    </row>
    <row r="97" spans="2:25" x14ac:dyDescent="0.2">
      <c r="B97" s="34">
        <v>89</v>
      </c>
      <c r="C97" s="81" t="str">
        <f t="shared" si="13"/>
        <v/>
      </c>
      <c r="D97" s="81"/>
      <c r="E97" s="34"/>
      <c r="F97" s="8"/>
      <c r="G97" s="34"/>
      <c r="H97" s="82"/>
      <c r="I97" s="82"/>
      <c r="J97" s="34"/>
      <c r="K97" s="83" t="str">
        <f t="shared" si="14"/>
        <v/>
      </c>
      <c r="L97" s="84"/>
      <c r="M97" s="6" t="str">
        <f>IF(J97="","",(K97/J97)/LOOKUP(RIGHT($D$2,3),定数!$A$6:$A$13,定数!$B$6:$B$13))</f>
        <v/>
      </c>
      <c r="N97" s="34"/>
      <c r="O97" s="8"/>
      <c r="P97" s="89"/>
      <c r="Q97" s="89"/>
      <c r="R97" s="86" t="str">
        <f>IF(P97="","",T97*M97*LOOKUP(RIGHT($D$2,3),定数!$A$6:$A$13,定数!$B$6:$B$13))</f>
        <v/>
      </c>
      <c r="S97" s="86"/>
      <c r="T97" s="87" t="str">
        <f t="shared" si="16"/>
        <v/>
      </c>
      <c r="U97" s="87"/>
      <c r="V97" t="str">
        <f t="shared" si="19"/>
        <v/>
      </c>
      <c r="W97" t="str">
        <f t="shared" si="19"/>
        <v/>
      </c>
      <c r="X97" s="40" t="str">
        <f t="shared" si="17"/>
        <v/>
      </c>
      <c r="Y97" s="41" t="str">
        <f t="shared" si="18"/>
        <v/>
      </c>
    </row>
    <row r="98" spans="2:25" x14ac:dyDescent="0.2">
      <c r="B98" s="34">
        <v>90</v>
      </c>
      <c r="C98" s="81" t="str">
        <f t="shared" si="13"/>
        <v/>
      </c>
      <c r="D98" s="81"/>
      <c r="E98" s="34"/>
      <c r="F98" s="8"/>
      <c r="G98" s="34"/>
      <c r="H98" s="82"/>
      <c r="I98" s="82"/>
      <c r="J98" s="34"/>
      <c r="K98" s="83" t="str">
        <f t="shared" si="14"/>
        <v/>
      </c>
      <c r="L98" s="84"/>
      <c r="M98" s="6" t="str">
        <f>IF(J98="","",(K98/J98)/LOOKUP(RIGHT($D$2,3),定数!$A$6:$A$13,定数!$B$6:$B$13))</f>
        <v/>
      </c>
      <c r="N98" s="34"/>
      <c r="O98" s="8"/>
      <c r="P98" s="89"/>
      <c r="Q98" s="89"/>
      <c r="R98" s="86" t="str">
        <f>IF(P98="","",T98*M98*LOOKUP(RIGHT($D$2,3),定数!$A$6:$A$13,定数!$B$6:$B$13))</f>
        <v/>
      </c>
      <c r="S98" s="86"/>
      <c r="T98" s="87" t="str">
        <f t="shared" si="16"/>
        <v/>
      </c>
      <c r="U98" s="87"/>
      <c r="V98" t="str">
        <f t="shared" si="19"/>
        <v/>
      </c>
      <c r="W98" t="str">
        <f t="shared" si="19"/>
        <v/>
      </c>
      <c r="X98" s="40" t="str">
        <f t="shared" si="17"/>
        <v/>
      </c>
      <c r="Y98" s="41" t="str">
        <f t="shared" si="18"/>
        <v/>
      </c>
    </row>
    <row r="99" spans="2:25" x14ac:dyDescent="0.2">
      <c r="B99" s="34">
        <v>91</v>
      </c>
      <c r="C99" s="81" t="str">
        <f t="shared" si="13"/>
        <v/>
      </c>
      <c r="D99" s="81"/>
      <c r="E99" s="34"/>
      <c r="F99" s="8"/>
      <c r="G99" s="34"/>
      <c r="H99" s="82"/>
      <c r="I99" s="82"/>
      <c r="J99" s="34"/>
      <c r="K99" s="83" t="str">
        <f t="shared" si="14"/>
        <v/>
      </c>
      <c r="L99" s="84"/>
      <c r="M99" s="6" t="str">
        <f>IF(J99="","",(K99/J99)/LOOKUP(RIGHT($D$2,3),定数!$A$6:$A$13,定数!$B$6:$B$13))</f>
        <v/>
      </c>
      <c r="N99" s="34"/>
      <c r="O99" s="8"/>
      <c r="P99" s="89"/>
      <c r="Q99" s="89"/>
      <c r="R99" s="86" t="str">
        <f>IF(P99="","",T99*M99*LOOKUP(RIGHT($D$2,3),定数!$A$6:$A$13,定数!$B$6:$B$13))</f>
        <v/>
      </c>
      <c r="S99" s="86"/>
      <c r="T99" s="87" t="str">
        <f t="shared" si="16"/>
        <v/>
      </c>
      <c r="U99" s="87"/>
      <c r="V99" t="str">
        <f t="shared" si="19"/>
        <v/>
      </c>
      <c r="W99" t="str">
        <f t="shared" si="19"/>
        <v/>
      </c>
      <c r="X99" s="40" t="str">
        <f t="shared" si="17"/>
        <v/>
      </c>
      <c r="Y99" s="41" t="str">
        <f t="shared" si="18"/>
        <v/>
      </c>
    </row>
    <row r="100" spans="2:25" x14ac:dyDescent="0.2">
      <c r="B100" s="34">
        <v>92</v>
      </c>
      <c r="C100" s="81" t="str">
        <f t="shared" si="13"/>
        <v/>
      </c>
      <c r="D100" s="81"/>
      <c r="E100" s="34"/>
      <c r="F100" s="8"/>
      <c r="G100" s="34"/>
      <c r="H100" s="82"/>
      <c r="I100" s="82"/>
      <c r="J100" s="34"/>
      <c r="K100" s="83" t="str">
        <f t="shared" si="14"/>
        <v/>
      </c>
      <c r="L100" s="84"/>
      <c r="M100" s="6" t="str">
        <f>IF(J100="","",(K100/J100)/LOOKUP(RIGHT($D$2,3),定数!$A$6:$A$13,定数!$B$6:$B$13))</f>
        <v/>
      </c>
      <c r="N100" s="34"/>
      <c r="O100" s="8"/>
      <c r="P100" s="89"/>
      <c r="Q100" s="89"/>
      <c r="R100" s="86" t="str">
        <f>IF(P100="","",T100*M100*LOOKUP(RIGHT($D$2,3),定数!$A$6:$A$13,定数!$B$6:$B$13))</f>
        <v/>
      </c>
      <c r="S100" s="86"/>
      <c r="T100" s="87" t="str">
        <f t="shared" si="16"/>
        <v/>
      </c>
      <c r="U100" s="87"/>
      <c r="V100" t="str">
        <f t="shared" si="19"/>
        <v/>
      </c>
      <c r="W100" t="str">
        <f t="shared" si="19"/>
        <v/>
      </c>
      <c r="X100" s="40" t="str">
        <f t="shared" si="17"/>
        <v/>
      </c>
      <c r="Y100" s="41" t="str">
        <f t="shared" si="18"/>
        <v/>
      </c>
    </row>
    <row r="101" spans="2:25" x14ac:dyDescent="0.2">
      <c r="B101" s="34">
        <v>93</v>
      </c>
      <c r="C101" s="81" t="str">
        <f t="shared" si="13"/>
        <v/>
      </c>
      <c r="D101" s="81"/>
      <c r="E101" s="34"/>
      <c r="F101" s="8"/>
      <c r="G101" s="34"/>
      <c r="H101" s="82"/>
      <c r="I101" s="82"/>
      <c r="J101" s="34"/>
      <c r="K101" s="83" t="str">
        <f t="shared" si="14"/>
        <v/>
      </c>
      <c r="L101" s="84"/>
      <c r="M101" s="6" t="str">
        <f>IF(J101="","",(K101/J101)/LOOKUP(RIGHT($D$2,3),定数!$A$6:$A$13,定数!$B$6:$B$13))</f>
        <v/>
      </c>
      <c r="N101" s="34"/>
      <c r="O101" s="8"/>
      <c r="P101" s="89"/>
      <c r="Q101" s="89"/>
      <c r="R101" s="86" t="str">
        <f>IF(P101="","",T101*M101*LOOKUP(RIGHT($D$2,3),定数!$A$6:$A$13,定数!$B$6:$B$13))</f>
        <v/>
      </c>
      <c r="S101" s="86"/>
      <c r="T101" s="87" t="str">
        <f t="shared" si="16"/>
        <v/>
      </c>
      <c r="U101" s="87"/>
      <c r="V101" t="str">
        <f t="shared" si="19"/>
        <v/>
      </c>
      <c r="W101" t="str">
        <f t="shared" si="19"/>
        <v/>
      </c>
      <c r="X101" s="40" t="str">
        <f t="shared" si="17"/>
        <v/>
      </c>
      <c r="Y101" s="41" t="str">
        <f t="shared" si="18"/>
        <v/>
      </c>
    </row>
    <row r="102" spans="2:25" x14ac:dyDescent="0.2">
      <c r="B102" s="34">
        <v>94</v>
      </c>
      <c r="C102" s="81" t="str">
        <f t="shared" si="13"/>
        <v/>
      </c>
      <c r="D102" s="81"/>
      <c r="E102" s="34"/>
      <c r="F102" s="8"/>
      <c r="G102" s="34"/>
      <c r="H102" s="82"/>
      <c r="I102" s="82"/>
      <c r="J102" s="34"/>
      <c r="K102" s="83" t="str">
        <f t="shared" si="14"/>
        <v/>
      </c>
      <c r="L102" s="84"/>
      <c r="M102" s="6" t="str">
        <f>IF(J102="","",(K102/J102)/LOOKUP(RIGHT($D$2,3),定数!$A$6:$A$13,定数!$B$6:$B$13))</f>
        <v/>
      </c>
      <c r="N102" s="34"/>
      <c r="O102" s="8"/>
      <c r="P102" s="89"/>
      <c r="Q102" s="89"/>
      <c r="R102" s="86" t="str">
        <f>IF(P102="","",T102*M102*LOOKUP(RIGHT($D$2,3),定数!$A$6:$A$13,定数!$B$6:$B$13))</f>
        <v/>
      </c>
      <c r="S102" s="86"/>
      <c r="T102" s="87" t="str">
        <f t="shared" si="16"/>
        <v/>
      </c>
      <c r="U102" s="87"/>
      <c r="V102" t="str">
        <f t="shared" si="19"/>
        <v/>
      </c>
      <c r="W102" t="str">
        <f t="shared" si="19"/>
        <v/>
      </c>
      <c r="X102" s="40" t="str">
        <f t="shared" si="17"/>
        <v/>
      </c>
      <c r="Y102" s="41" t="str">
        <f t="shared" si="18"/>
        <v/>
      </c>
    </row>
    <row r="103" spans="2:25" x14ac:dyDescent="0.2">
      <c r="B103" s="34">
        <v>95</v>
      </c>
      <c r="C103" s="81" t="str">
        <f t="shared" si="13"/>
        <v/>
      </c>
      <c r="D103" s="81"/>
      <c r="E103" s="34"/>
      <c r="F103" s="8"/>
      <c r="G103" s="34"/>
      <c r="H103" s="82"/>
      <c r="I103" s="82"/>
      <c r="J103" s="34"/>
      <c r="K103" s="83" t="str">
        <f t="shared" si="14"/>
        <v/>
      </c>
      <c r="L103" s="84"/>
      <c r="M103" s="6" t="str">
        <f>IF(J103="","",(K103/J103)/LOOKUP(RIGHT($D$2,3),定数!$A$6:$A$13,定数!$B$6:$B$13))</f>
        <v/>
      </c>
      <c r="N103" s="34"/>
      <c r="O103" s="8"/>
      <c r="P103" s="82"/>
      <c r="Q103" s="82"/>
      <c r="R103" s="86" t="str">
        <f>IF(P103="","",T103*M103*LOOKUP(RIGHT($D$2,3),定数!$A$6:$A$13,定数!$B$6:$B$13))</f>
        <v/>
      </c>
      <c r="S103" s="86"/>
      <c r="T103" s="87" t="str">
        <f t="shared" si="16"/>
        <v/>
      </c>
      <c r="U103" s="87"/>
      <c r="V103" t="str">
        <f t="shared" si="19"/>
        <v/>
      </c>
      <c r="W103" t="str">
        <f t="shared" si="19"/>
        <v/>
      </c>
      <c r="X103" s="40" t="str">
        <f t="shared" si="17"/>
        <v/>
      </c>
      <c r="Y103" s="41" t="str">
        <f t="shared" si="18"/>
        <v/>
      </c>
    </row>
    <row r="104" spans="2:25" x14ac:dyDescent="0.2">
      <c r="B104" s="34">
        <v>96</v>
      </c>
      <c r="C104" s="81" t="str">
        <f t="shared" si="13"/>
        <v/>
      </c>
      <c r="D104" s="81"/>
      <c r="E104" s="34"/>
      <c r="F104" s="8"/>
      <c r="G104" s="34"/>
      <c r="H104" s="82"/>
      <c r="I104" s="82"/>
      <c r="J104" s="34"/>
      <c r="K104" s="83" t="str">
        <f t="shared" si="14"/>
        <v/>
      </c>
      <c r="L104" s="84"/>
      <c r="M104" s="6" t="str">
        <f>IF(J104="","",(K104/J104)/LOOKUP(RIGHT($D$2,3),定数!$A$6:$A$13,定数!$B$6:$B$13))</f>
        <v/>
      </c>
      <c r="N104" s="34"/>
      <c r="O104" s="8"/>
      <c r="P104" s="82"/>
      <c r="Q104" s="82"/>
      <c r="R104" s="86" t="str">
        <f>IF(P104="","",T104*M104*LOOKUP(RIGHT($D$2,3),定数!$A$6:$A$13,定数!$B$6:$B$13))</f>
        <v/>
      </c>
      <c r="S104" s="86"/>
      <c r="T104" s="87" t="str">
        <f t="shared" si="16"/>
        <v/>
      </c>
      <c r="U104" s="87"/>
      <c r="V104" t="str">
        <f t="shared" si="19"/>
        <v/>
      </c>
      <c r="W104" t="str">
        <f t="shared" si="19"/>
        <v/>
      </c>
      <c r="X104" s="40" t="str">
        <f t="shared" si="17"/>
        <v/>
      </c>
      <c r="Y104" s="41" t="str">
        <f t="shared" si="18"/>
        <v/>
      </c>
    </row>
    <row r="105" spans="2:25" x14ac:dyDescent="0.2">
      <c r="B105" s="34">
        <v>97</v>
      </c>
      <c r="C105" s="81" t="str">
        <f t="shared" si="13"/>
        <v/>
      </c>
      <c r="D105" s="81"/>
      <c r="E105" s="34"/>
      <c r="F105" s="8"/>
      <c r="G105" s="34"/>
      <c r="H105" s="82"/>
      <c r="I105" s="82"/>
      <c r="J105" s="34"/>
      <c r="K105" s="83" t="str">
        <f t="shared" si="14"/>
        <v/>
      </c>
      <c r="L105" s="84"/>
      <c r="M105" s="6" t="str">
        <f>IF(J105="","",(K105/J105)/LOOKUP(RIGHT($D$2,3),定数!$A$6:$A$13,定数!$B$6:$B$13))</f>
        <v/>
      </c>
      <c r="N105" s="34"/>
      <c r="O105" s="8"/>
      <c r="P105" s="82"/>
      <c r="Q105" s="82"/>
      <c r="R105" s="86" t="str">
        <f>IF(P105="","",T105*M105*LOOKUP(RIGHT($D$2,3),定数!$A$6:$A$13,定数!$B$6:$B$13))</f>
        <v/>
      </c>
      <c r="S105" s="86"/>
      <c r="T105" s="87" t="str">
        <f t="shared" si="16"/>
        <v/>
      </c>
      <c r="U105" s="87"/>
      <c r="V105" t="str">
        <f t="shared" si="19"/>
        <v/>
      </c>
      <c r="W105" t="str">
        <f t="shared" si="19"/>
        <v/>
      </c>
      <c r="X105" s="40" t="str">
        <f t="shared" si="17"/>
        <v/>
      </c>
      <c r="Y105" s="41" t="str">
        <f t="shared" si="18"/>
        <v/>
      </c>
    </row>
    <row r="106" spans="2:25" x14ac:dyDescent="0.2">
      <c r="B106" s="34">
        <v>98</v>
      </c>
      <c r="C106" s="81" t="str">
        <f t="shared" si="13"/>
        <v/>
      </c>
      <c r="D106" s="81"/>
      <c r="E106" s="34"/>
      <c r="F106" s="8"/>
      <c r="G106" s="34"/>
      <c r="H106" s="82"/>
      <c r="I106" s="82"/>
      <c r="J106" s="34"/>
      <c r="K106" s="83" t="str">
        <f t="shared" si="14"/>
        <v/>
      </c>
      <c r="L106" s="84"/>
      <c r="M106" s="6" t="str">
        <f>IF(J106="","",(K106/J106)/LOOKUP(RIGHT($D$2,3),定数!$A$6:$A$13,定数!$B$6:$B$13))</f>
        <v/>
      </c>
      <c r="N106" s="34"/>
      <c r="O106" s="8"/>
      <c r="P106" s="82"/>
      <c r="Q106" s="82"/>
      <c r="R106" s="86" t="str">
        <f>IF(P106="","",T106*M106*LOOKUP(RIGHT($D$2,3),定数!$A$6:$A$13,定数!$B$6:$B$13))</f>
        <v/>
      </c>
      <c r="S106" s="86"/>
      <c r="T106" s="87" t="str">
        <f t="shared" si="16"/>
        <v/>
      </c>
      <c r="U106" s="87"/>
      <c r="V106" t="str">
        <f t="shared" si="19"/>
        <v/>
      </c>
      <c r="W106" t="str">
        <f t="shared" si="19"/>
        <v/>
      </c>
      <c r="X106" s="40" t="str">
        <f t="shared" si="17"/>
        <v/>
      </c>
      <c r="Y106" s="41" t="str">
        <f t="shared" si="18"/>
        <v/>
      </c>
    </row>
    <row r="107" spans="2:25" x14ac:dyDescent="0.2">
      <c r="B107" s="34">
        <v>99</v>
      </c>
      <c r="C107" s="81" t="str">
        <f t="shared" si="13"/>
        <v/>
      </c>
      <c r="D107" s="81"/>
      <c r="E107" s="34"/>
      <c r="F107" s="8"/>
      <c r="G107" s="34"/>
      <c r="H107" s="82"/>
      <c r="I107" s="82"/>
      <c r="J107" s="34"/>
      <c r="K107" s="83" t="str">
        <f t="shared" si="14"/>
        <v/>
      </c>
      <c r="L107" s="84"/>
      <c r="M107" s="6" t="str">
        <f>IF(J107="","",(K107/J107)/LOOKUP(RIGHT($D$2,3),定数!$A$6:$A$13,定数!$B$6:$B$13))</f>
        <v/>
      </c>
      <c r="N107" s="34"/>
      <c r="O107" s="8"/>
      <c r="P107" s="82"/>
      <c r="Q107" s="82"/>
      <c r="R107" s="86" t="str">
        <f>IF(P107="","",T107*M107*LOOKUP(RIGHT($D$2,3),定数!$A$6:$A$13,定数!$B$6:$B$13))</f>
        <v/>
      </c>
      <c r="S107" s="86"/>
      <c r="T107" s="87" t="str">
        <f t="shared" si="16"/>
        <v/>
      </c>
      <c r="U107" s="87"/>
      <c r="V107" t="str">
        <f>IF(S107&lt;&gt;"",IF(S107&lt;0,1+V106,0),"")</f>
        <v/>
      </c>
      <c r="W107" t="str">
        <f>IF(T107&lt;&gt;"",IF(T107&lt;0,1+W106,0),"")</f>
        <v/>
      </c>
      <c r="X107" s="40" t="str">
        <f t="shared" si="17"/>
        <v/>
      </c>
      <c r="Y107" s="41" t="str">
        <f t="shared" si="18"/>
        <v/>
      </c>
    </row>
    <row r="108" spans="2:25" x14ac:dyDescent="0.2">
      <c r="B108" s="34">
        <v>100</v>
      </c>
      <c r="C108" s="81" t="str">
        <f t="shared" si="13"/>
        <v/>
      </c>
      <c r="D108" s="81"/>
      <c r="E108" s="34"/>
      <c r="F108" s="8"/>
      <c r="G108" s="34"/>
      <c r="H108" s="82"/>
      <c r="I108" s="82"/>
      <c r="J108" s="34"/>
      <c r="K108" s="83" t="str">
        <f t="shared" si="14"/>
        <v/>
      </c>
      <c r="L108" s="84"/>
      <c r="M108" s="6" t="str">
        <f>IF(J108="","",(K108/J108)/LOOKUP(RIGHT($D$2,3),定数!$A$6:$A$13,定数!$B$6:$B$13))</f>
        <v/>
      </c>
      <c r="N108" s="34"/>
      <c r="O108" s="8"/>
      <c r="P108" s="82"/>
      <c r="Q108" s="82"/>
      <c r="R108" s="86" t="str">
        <f>IF(P108="","",T108*M108*LOOKUP(RIGHT($D$2,3),定数!$A$6:$A$13,定数!$B$6:$B$13))</f>
        <v/>
      </c>
      <c r="S108" s="86"/>
      <c r="T108" s="87" t="str">
        <f t="shared" si="16"/>
        <v/>
      </c>
      <c r="U108" s="87"/>
      <c r="V108" t="str">
        <f>IF(S108&lt;&gt;"",IF(S108&lt;0,1+V107,0),"")</f>
        <v/>
      </c>
      <c r="W108" t="str">
        <f>IF(T108&lt;&gt;"",IF(T108&lt;0,1+W107,0),"")</f>
        <v/>
      </c>
      <c r="X108" s="40" t="str">
        <f t="shared" si="17"/>
        <v/>
      </c>
      <c r="Y108" s="41" t="str">
        <f t="shared" si="18"/>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9" priority="15" stopIfTrue="1" operator="equal">
      <formula>"買"</formula>
    </cfRule>
    <cfRule type="cellIs" dxfId="28" priority="16" stopIfTrue="1" operator="equal">
      <formula>"売"</formula>
    </cfRule>
  </conditionalFormatting>
  <conditionalFormatting sqref="G9:G10 G14 G47:G108 G18:G25 G16 G27:G29 G31:G45">
    <cfRule type="cellIs" dxfId="27" priority="17" stopIfTrue="1" operator="equal">
      <formula>"買"</formula>
    </cfRule>
    <cfRule type="cellIs" dxfId="26" priority="18" stopIfTrue="1" operator="equal">
      <formula>"売"</formula>
    </cfRule>
  </conditionalFormatting>
  <conditionalFormatting sqref="G12">
    <cfRule type="cellIs" dxfId="25" priority="13" stopIfTrue="1" operator="equal">
      <formula>"買"</formula>
    </cfRule>
    <cfRule type="cellIs" dxfId="24" priority="14" stopIfTrue="1" operator="equal">
      <formula>"売"</formula>
    </cfRule>
  </conditionalFormatting>
  <conditionalFormatting sqref="G13">
    <cfRule type="cellIs" dxfId="23" priority="11" stopIfTrue="1" operator="equal">
      <formula>"買"</formula>
    </cfRule>
    <cfRule type="cellIs" dxfId="22" priority="12" stopIfTrue="1" operator="equal">
      <formula>"売"</formula>
    </cfRule>
  </conditionalFormatting>
  <conditionalFormatting sqref="G11">
    <cfRule type="cellIs" dxfId="21" priority="9" stopIfTrue="1" operator="equal">
      <formula>"買"</formula>
    </cfRule>
    <cfRule type="cellIs" dxfId="20" priority="10" stopIfTrue="1" operator="equal">
      <formula>"売"</formula>
    </cfRule>
  </conditionalFormatting>
  <conditionalFormatting sqref="G17">
    <cfRule type="cellIs" dxfId="19" priority="7" stopIfTrue="1" operator="equal">
      <formula>"買"</formula>
    </cfRule>
    <cfRule type="cellIs" dxfId="18" priority="8" stopIfTrue="1" operator="equal">
      <formula>"売"</formula>
    </cfRule>
  </conditionalFormatting>
  <conditionalFormatting sqref="G15">
    <cfRule type="cellIs" dxfId="17" priority="5" stopIfTrue="1" operator="equal">
      <formula>"買"</formula>
    </cfRule>
    <cfRule type="cellIs" dxfId="16" priority="6" stopIfTrue="1" operator="equal">
      <formula>"売"</formula>
    </cfRule>
  </conditionalFormatting>
  <conditionalFormatting sqref="G26">
    <cfRule type="cellIs" dxfId="15" priority="3" stopIfTrue="1" operator="equal">
      <formula>"買"</formula>
    </cfRule>
    <cfRule type="cellIs" dxfId="14" priority="4" stopIfTrue="1" operator="equal">
      <formula>"売"</formula>
    </cfRule>
  </conditionalFormatting>
  <conditionalFormatting sqref="G30">
    <cfRule type="cellIs" dxfId="13" priority="1" stopIfTrue="1" operator="equal">
      <formula>"買"</formula>
    </cfRule>
    <cfRule type="cellIs" dxfId="12"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310" zoomScale="80" zoomScaleNormal="80" workbookViewId="0">
      <selection activeCell="H337" sqref="H337"/>
    </sheetView>
  </sheetViews>
  <sheetFormatPr defaultRowHeight="14.4" x14ac:dyDescent="0.2"/>
  <cols>
    <col min="1" max="1" width="7.44140625" style="33"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Normal="100" zoomScaleSheetLayoutView="100" workbookViewId="0">
      <selection activeCell="A22" sqref="A22:J29"/>
    </sheetView>
  </sheetViews>
  <sheetFormatPr defaultColWidth="9" defaultRowHeight="13.2" x14ac:dyDescent="0.2"/>
  <sheetData>
    <row r="1" spans="1:10" x14ac:dyDescent="0.2">
      <c r="A1" t="s">
        <v>0</v>
      </c>
    </row>
    <row r="2" spans="1:10" x14ac:dyDescent="0.2">
      <c r="A2" s="90" t="s">
        <v>74</v>
      </c>
      <c r="B2" s="91"/>
      <c r="C2" s="91"/>
      <c r="D2" s="91"/>
      <c r="E2" s="91"/>
      <c r="F2" s="91"/>
      <c r="G2" s="91"/>
      <c r="H2" s="91"/>
      <c r="I2" s="91"/>
      <c r="J2" s="91"/>
    </row>
    <row r="3" spans="1:10" x14ac:dyDescent="0.2">
      <c r="A3" s="91"/>
      <c r="B3" s="91"/>
      <c r="C3" s="91"/>
      <c r="D3" s="91"/>
      <c r="E3" s="91"/>
      <c r="F3" s="91"/>
      <c r="G3" s="91"/>
      <c r="H3" s="91"/>
      <c r="I3" s="91"/>
      <c r="J3" s="91"/>
    </row>
    <row r="4" spans="1:10" x14ac:dyDescent="0.2">
      <c r="A4" s="91"/>
      <c r="B4" s="91"/>
      <c r="C4" s="91"/>
      <c r="D4" s="91"/>
      <c r="E4" s="91"/>
      <c r="F4" s="91"/>
      <c r="G4" s="91"/>
      <c r="H4" s="91"/>
      <c r="I4" s="91"/>
      <c r="J4" s="91"/>
    </row>
    <row r="5" spans="1:10" x14ac:dyDescent="0.2">
      <c r="A5" s="91"/>
      <c r="B5" s="91"/>
      <c r="C5" s="91"/>
      <c r="D5" s="91"/>
      <c r="E5" s="91"/>
      <c r="F5" s="91"/>
      <c r="G5" s="91"/>
      <c r="H5" s="91"/>
      <c r="I5" s="91"/>
      <c r="J5" s="91"/>
    </row>
    <row r="6" spans="1:10" x14ac:dyDescent="0.2">
      <c r="A6" s="91"/>
      <c r="B6" s="91"/>
      <c r="C6" s="91"/>
      <c r="D6" s="91"/>
      <c r="E6" s="91"/>
      <c r="F6" s="91"/>
      <c r="G6" s="91"/>
      <c r="H6" s="91"/>
      <c r="I6" s="91"/>
      <c r="J6" s="91"/>
    </row>
    <row r="7" spans="1:10" x14ac:dyDescent="0.2">
      <c r="A7" s="91"/>
      <c r="B7" s="91"/>
      <c r="C7" s="91"/>
      <c r="D7" s="91"/>
      <c r="E7" s="91"/>
      <c r="F7" s="91"/>
      <c r="G7" s="91"/>
      <c r="H7" s="91"/>
      <c r="I7" s="91"/>
      <c r="J7" s="91"/>
    </row>
    <row r="8" spans="1:10" x14ac:dyDescent="0.2">
      <c r="A8" s="91"/>
      <c r="B8" s="91"/>
      <c r="C8" s="91"/>
      <c r="D8" s="91"/>
      <c r="E8" s="91"/>
      <c r="F8" s="91"/>
      <c r="G8" s="91"/>
      <c r="H8" s="91"/>
      <c r="I8" s="91"/>
      <c r="J8" s="91"/>
    </row>
    <row r="9" spans="1:10" x14ac:dyDescent="0.2">
      <c r="A9" s="91"/>
      <c r="B9" s="91"/>
      <c r="C9" s="91"/>
      <c r="D9" s="91"/>
      <c r="E9" s="91"/>
      <c r="F9" s="91"/>
      <c r="G9" s="91"/>
      <c r="H9" s="91"/>
      <c r="I9" s="91"/>
      <c r="J9" s="91"/>
    </row>
    <row r="11" spans="1:10" x14ac:dyDescent="0.2">
      <c r="A11" t="s">
        <v>1</v>
      </c>
    </row>
    <row r="12" spans="1:10" x14ac:dyDescent="0.2">
      <c r="A12" s="92" t="s">
        <v>75</v>
      </c>
      <c r="B12" s="93"/>
      <c r="C12" s="93"/>
      <c r="D12" s="93"/>
      <c r="E12" s="93"/>
      <c r="F12" s="93"/>
      <c r="G12" s="93"/>
      <c r="H12" s="93"/>
      <c r="I12" s="93"/>
      <c r="J12" s="93"/>
    </row>
    <row r="13" spans="1:10" x14ac:dyDescent="0.2">
      <c r="A13" s="93"/>
      <c r="B13" s="93"/>
      <c r="C13" s="93"/>
      <c r="D13" s="93"/>
      <c r="E13" s="93"/>
      <c r="F13" s="93"/>
      <c r="G13" s="93"/>
      <c r="H13" s="93"/>
      <c r="I13" s="93"/>
      <c r="J13" s="93"/>
    </row>
    <row r="14" spans="1:10" x14ac:dyDescent="0.2">
      <c r="A14" s="93"/>
      <c r="B14" s="93"/>
      <c r="C14" s="93"/>
      <c r="D14" s="93"/>
      <c r="E14" s="93"/>
      <c r="F14" s="93"/>
      <c r="G14" s="93"/>
      <c r="H14" s="93"/>
      <c r="I14" s="93"/>
      <c r="J14" s="93"/>
    </row>
    <row r="15" spans="1:10" x14ac:dyDescent="0.2">
      <c r="A15" s="93"/>
      <c r="B15" s="93"/>
      <c r="C15" s="93"/>
      <c r="D15" s="93"/>
      <c r="E15" s="93"/>
      <c r="F15" s="93"/>
      <c r="G15" s="93"/>
      <c r="H15" s="93"/>
      <c r="I15" s="93"/>
      <c r="J15" s="93"/>
    </row>
    <row r="16" spans="1:10" x14ac:dyDescent="0.2">
      <c r="A16" s="93"/>
      <c r="B16" s="93"/>
      <c r="C16" s="93"/>
      <c r="D16" s="93"/>
      <c r="E16" s="93"/>
      <c r="F16" s="93"/>
      <c r="G16" s="93"/>
      <c r="H16" s="93"/>
      <c r="I16" s="93"/>
      <c r="J16" s="93"/>
    </row>
    <row r="17" spans="1:10" x14ac:dyDescent="0.2">
      <c r="A17" s="93"/>
      <c r="B17" s="93"/>
      <c r="C17" s="93"/>
      <c r="D17" s="93"/>
      <c r="E17" s="93"/>
      <c r="F17" s="93"/>
      <c r="G17" s="93"/>
      <c r="H17" s="93"/>
      <c r="I17" s="93"/>
      <c r="J17" s="93"/>
    </row>
    <row r="18" spans="1:10" x14ac:dyDescent="0.2">
      <c r="A18" s="93"/>
      <c r="B18" s="93"/>
      <c r="C18" s="93"/>
      <c r="D18" s="93"/>
      <c r="E18" s="93"/>
      <c r="F18" s="93"/>
      <c r="G18" s="93"/>
      <c r="H18" s="93"/>
      <c r="I18" s="93"/>
      <c r="J18" s="93"/>
    </row>
    <row r="19" spans="1:10" x14ac:dyDescent="0.2">
      <c r="A19" s="93"/>
      <c r="B19" s="93"/>
      <c r="C19" s="93"/>
      <c r="D19" s="93"/>
      <c r="E19" s="93"/>
      <c r="F19" s="93"/>
      <c r="G19" s="93"/>
      <c r="H19" s="93"/>
      <c r="I19" s="93"/>
      <c r="J19" s="93"/>
    </row>
    <row r="21" spans="1:10" x14ac:dyDescent="0.2">
      <c r="A21" t="s">
        <v>2</v>
      </c>
    </row>
    <row r="22" spans="1:10" x14ac:dyDescent="0.2">
      <c r="A22" s="92" t="s">
        <v>76</v>
      </c>
      <c r="B22" s="92"/>
      <c r="C22" s="92"/>
      <c r="D22" s="92"/>
      <c r="E22" s="92"/>
      <c r="F22" s="92"/>
      <c r="G22" s="92"/>
      <c r="H22" s="92"/>
      <c r="I22" s="92"/>
      <c r="J22" s="92"/>
    </row>
    <row r="23" spans="1:10" x14ac:dyDescent="0.2">
      <c r="A23" s="92"/>
      <c r="B23" s="92"/>
      <c r="C23" s="92"/>
      <c r="D23" s="92"/>
      <c r="E23" s="92"/>
      <c r="F23" s="92"/>
      <c r="G23" s="92"/>
      <c r="H23" s="92"/>
      <c r="I23" s="92"/>
      <c r="J23" s="92"/>
    </row>
    <row r="24" spans="1:10" x14ac:dyDescent="0.2">
      <c r="A24" s="92"/>
      <c r="B24" s="92"/>
      <c r="C24" s="92"/>
      <c r="D24" s="92"/>
      <c r="E24" s="92"/>
      <c r="F24" s="92"/>
      <c r="G24" s="92"/>
      <c r="H24" s="92"/>
      <c r="I24" s="92"/>
      <c r="J24" s="92"/>
    </row>
    <row r="25" spans="1:10" x14ac:dyDescent="0.2">
      <c r="A25" s="92"/>
      <c r="B25" s="92"/>
      <c r="C25" s="92"/>
      <c r="D25" s="92"/>
      <c r="E25" s="92"/>
      <c r="F25" s="92"/>
      <c r="G25" s="92"/>
      <c r="H25" s="92"/>
      <c r="I25" s="92"/>
      <c r="J25" s="92"/>
    </row>
    <row r="26" spans="1:10" x14ac:dyDescent="0.2">
      <c r="A26" s="92"/>
      <c r="B26" s="92"/>
      <c r="C26" s="92"/>
      <c r="D26" s="92"/>
      <c r="E26" s="92"/>
      <c r="F26" s="92"/>
      <c r="G26" s="92"/>
      <c r="H26" s="92"/>
      <c r="I26" s="92"/>
      <c r="J26" s="92"/>
    </row>
    <row r="27" spans="1:10" x14ac:dyDescent="0.2">
      <c r="A27" s="92"/>
      <c r="B27" s="92"/>
      <c r="C27" s="92"/>
      <c r="D27" s="92"/>
      <c r="E27" s="92"/>
      <c r="F27" s="92"/>
      <c r="G27" s="92"/>
      <c r="H27" s="92"/>
      <c r="I27" s="92"/>
      <c r="J27" s="92"/>
    </row>
    <row r="28" spans="1:10" x14ac:dyDescent="0.2">
      <c r="A28" s="92"/>
      <c r="B28" s="92"/>
      <c r="C28" s="92"/>
      <c r="D28" s="92"/>
      <c r="E28" s="92"/>
      <c r="F28" s="92"/>
      <c r="G28" s="92"/>
      <c r="H28" s="92"/>
      <c r="I28" s="92"/>
      <c r="J28" s="92"/>
    </row>
    <row r="29" spans="1:10" x14ac:dyDescent="0.2">
      <c r="A29" s="92"/>
      <c r="B29" s="92"/>
      <c r="C29" s="92"/>
      <c r="D29" s="92"/>
      <c r="E29" s="92"/>
      <c r="F29" s="92"/>
      <c r="G29" s="92"/>
      <c r="H29" s="92"/>
      <c r="I29" s="92"/>
      <c r="J29" s="92"/>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topLeftCell="E1" zoomScaleSheetLayoutView="100" workbookViewId="0">
      <selection activeCell="I9" sqref="I9"/>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30</v>
      </c>
      <c r="E5" s="32">
        <v>43661</v>
      </c>
      <c r="F5" s="28">
        <v>50</v>
      </c>
      <c r="G5" s="32">
        <v>43666</v>
      </c>
      <c r="H5" s="28">
        <v>50</v>
      </c>
      <c r="I5" s="32">
        <v>43682</v>
      </c>
    </row>
    <row r="6" spans="2:9" x14ac:dyDescent="0.2">
      <c r="B6" s="27" t="s">
        <v>43</v>
      </c>
      <c r="C6" s="28" t="s">
        <v>70</v>
      </c>
      <c r="D6" s="28">
        <v>46</v>
      </c>
      <c r="E6" s="32">
        <v>43676</v>
      </c>
      <c r="F6" s="28">
        <v>51</v>
      </c>
      <c r="G6" s="32">
        <v>43680</v>
      </c>
      <c r="H6" s="28">
        <v>30</v>
      </c>
      <c r="I6" s="32">
        <v>43682</v>
      </c>
    </row>
    <row r="7" spans="2:9" x14ac:dyDescent="0.2">
      <c r="B7" s="27" t="s">
        <v>43</v>
      </c>
      <c r="C7" s="28" t="s">
        <v>71</v>
      </c>
      <c r="D7" s="28">
        <v>4</v>
      </c>
      <c r="E7" s="32">
        <v>43683</v>
      </c>
      <c r="F7" s="28">
        <v>24</v>
      </c>
      <c r="G7" s="32">
        <v>43683</v>
      </c>
      <c r="H7" s="28">
        <v>60</v>
      </c>
      <c r="I7" s="32">
        <v>43685</v>
      </c>
    </row>
    <row r="8" spans="2:9" x14ac:dyDescent="0.2">
      <c r="B8" s="27" t="s">
        <v>43</v>
      </c>
      <c r="C8" s="28" t="s">
        <v>48</v>
      </c>
      <c r="D8" s="28">
        <v>17</v>
      </c>
      <c r="E8" s="32">
        <v>43686</v>
      </c>
      <c r="F8" s="28">
        <v>40</v>
      </c>
      <c r="G8" s="32">
        <v>43687</v>
      </c>
      <c r="H8" s="28">
        <v>64</v>
      </c>
      <c r="I8" s="32">
        <v>43688</v>
      </c>
    </row>
    <row r="9" spans="2:9" x14ac:dyDescent="0.2">
      <c r="B9" s="27" t="s">
        <v>43</v>
      </c>
      <c r="C9" s="28"/>
      <c r="D9" s="28"/>
      <c r="E9" s="32"/>
      <c r="F9" s="28"/>
      <c r="G9" s="32"/>
      <c r="H9" s="28"/>
      <c r="I9" s="32"/>
    </row>
    <row r="10" spans="2:9" x14ac:dyDescent="0.2">
      <c r="B10" s="27" t="s">
        <v>43</v>
      </c>
      <c r="C10" s="28"/>
      <c r="D10" s="28"/>
      <c r="E10" s="32"/>
      <c r="F10" s="28"/>
      <c r="G10" s="32"/>
      <c r="H10" s="28"/>
      <c r="I10" s="32"/>
    </row>
    <row r="11" spans="2:9" x14ac:dyDescent="0.2">
      <c r="B11" s="27" t="s">
        <v>43</v>
      </c>
      <c r="C11" s="28"/>
      <c r="D11" s="28"/>
      <c r="E11" s="32"/>
      <c r="F11" s="28"/>
      <c r="G11" s="32"/>
      <c r="H11" s="28"/>
      <c r="I11" s="32"/>
    </row>
    <row r="12" spans="2:9" x14ac:dyDescent="0.2">
      <c r="B12" s="27" t="s">
        <v>43</v>
      </c>
      <c r="C12" s="28"/>
      <c r="D12" s="28"/>
      <c r="E12" s="32"/>
      <c r="F12" s="28"/>
      <c r="G12" s="32"/>
      <c r="H12" s="28"/>
      <c r="I12" s="32"/>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47" t="s">
        <v>5</v>
      </c>
      <c r="C2" s="47"/>
      <c r="D2" s="50"/>
      <c r="E2" s="50"/>
      <c r="F2" s="47" t="s">
        <v>6</v>
      </c>
      <c r="G2" s="47"/>
      <c r="H2" s="50" t="s">
        <v>36</v>
      </c>
      <c r="I2" s="50"/>
      <c r="J2" s="47" t="s">
        <v>7</v>
      </c>
      <c r="K2" s="47"/>
      <c r="L2" s="53">
        <f>C9</f>
        <v>1000000</v>
      </c>
      <c r="M2" s="50"/>
      <c r="N2" s="47" t="s">
        <v>8</v>
      </c>
      <c r="O2" s="47"/>
      <c r="P2" s="53" t="e">
        <f>C108+R108</f>
        <v>#VALUE!</v>
      </c>
      <c r="Q2" s="50"/>
      <c r="R2" s="1"/>
      <c r="S2" s="1"/>
      <c r="T2" s="1"/>
    </row>
    <row r="3" spans="2:21" ht="57" customHeight="1" x14ac:dyDescent="0.2">
      <c r="B3" s="47" t="s">
        <v>9</v>
      </c>
      <c r="C3" s="47"/>
      <c r="D3" s="54" t="s">
        <v>38</v>
      </c>
      <c r="E3" s="54"/>
      <c r="F3" s="54"/>
      <c r="G3" s="54"/>
      <c r="H3" s="54"/>
      <c r="I3" s="54"/>
      <c r="J3" s="47" t="s">
        <v>10</v>
      </c>
      <c r="K3" s="47"/>
      <c r="L3" s="54" t="s">
        <v>35</v>
      </c>
      <c r="M3" s="55"/>
      <c r="N3" s="55"/>
      <c r="O3" s="55"/>
      <c r="P3" s="55"/>
      <c r="Q3" s="55"/>
      <c r="R3" s="1"/>
      <c r="S3" s="1"/>
    </row>
    <row r="4" spans="2:21" x14ac:dyDescent="0.2">
      <c r="B4" s="47" t="s">
        <v>11</v>
      </c>
      <c r="C4" s="47"/>
      <c r="D4" s="48">
        <f>SUM($R$9:$S$993)</f>
        <v>153684.21052631587</v>
      </c>
      <c r="E4" s="48"/>
      <c r="F4" s="47" t="s">
        <v>12</v>
      </c>
      <c r="G4" s="47"/>
      <c r="H4" s="49">
        <f>SUM($T$9:$U$108)</f>
        <v>292.00000000000017</v>
      </c>
      <c r="I4" s="50"/>
      <c r="J4" s="56" t="s">
        <v>13</v>
      </c>
      <c r="K4" s="56"/>
      <c r="L4" s="53">
        <f>MAX($C$9:$D$990)-C9</f>
        <v>153684.21052631596</v>
      </c>
      <c r="M4" s="53"/>
      <c r="N4" s="56" t="s">
        <v>14</v>
      </c>
      <c r="O4" s="56"/>
      <c r="P4" s="48">
        <f>MIN($C$9:$D$990)-C9</f>
        <v>0</v>
      </c>
      <c r="Q4" s="48"/>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58" t="s">
        <v>19</v>
      </c>
      <c r="K5" s="47"/>
      <c r="L5" s="59"/>
      <c r="M5" s="60"/>
      <c r="N5" s="17" t="s">
        <v>20</v>
      </c>
      <c r="O5" s="9"/>
      <c r="P5" s="59"/>
      <c r="Q5" s="60"/>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68" t="s">
        <v>21</v>
      </c>
      <c r="C7" s="70" t="s">
        <v>22</v>
      </c>
      <c r="D7" s="71"/>
      <c r="E7" s="74" t="s">
        <v>23</v>
      </c>
      <c r="F7" s="75"/>
      <c r="G7" s="75"/>
      <c r="H7" s="75"/>
      <c r="I7" s="63"/>
      <c r="J7" s="76" t="s">
        <v>24</v>
      </c>
      <c r="K7" s="77"/>
      <c r="L7" s="65"/>
      <c r="M7" s="78" t="s">
        <v>25</v>
      </c>
      <c r="N7" s="79" t="s">
        <v>26</v>
      </c>
      <c r="O7" s="80"/>
      <c r="P7" s="80"/>
      <c r="Q7" s="67"/>
      <c r="R7" s="61" t="s">
        <v>27</v>
      </c>
      <c r="S7" s="61"/>
      <c r="T7" s="61"/>
      <c r="U7" s="61"/>
    </row>
    <row r="8" spans="2:21" x14ac:dyDescent="0.2">
      <c r="B8" s="69"/>
      <c r="C8" s="72"/>
      <c r="D8" s="73"/>
      <c r="E8" s="18" t="s">
        <v>28</v>
      </c>
      <c r="F8" s="18" t="s">
        <v>29</v>
      </c>
      <c r="G8" s="18" t="s">
        <v>30</v>
      </c>
      <c r="H8" s="62" t="s">
        <v>31</v>
      </c>
      <c r="I8" s="63"/>
      <c r="J8" s="4" t="s">
        <v>32</v>
      </c>
      <c r="K8" s="64" t="s">
        <v>33</v>
      </c>
      <c r="L8" s="65"/>
      <c r="M8" s="78"/>
      <c r="N8" s="5" t="s">
        <v>28</v>
      </c>
      <c r="O8" s="5" t="s">
        <v>29</v>
      </c>
      <c r="P8" s="66" t="s">
        <v>31</v>
      </c>
      <c r="Q8" s="67"/>
      <c r="R8" s="61" t="s">
        <v>34</v>
      </c>
      <c r="S8" s="61"/>
      <c r="T8" s="61" t="s">
        <v>32</v>
      </c>
      <c r="U8" s="61"/>
    </row>
    <row r="9" spans="2:21" x14ac:dyDescent="0.2">
      <c r="B9" s="19">
        <v>1</v>
      </c>
      <c r="C9" s="81">
        <v>1000000</v>
      </c>
      <c r="D9" s="81"/>
      <c r="E9" s="19">
        <v>2001</v>
      </c>
      <c r="F9" s="8">
        <v>42111</v>
      </c>
      <c r="G9" s="19" t="s">
        <v>4</v>
      </c>
      <c r="H9" s="82">
        <v>105.33</v>
      </c>
      <c r="I9" s="82"/>
      <c r="J9" s="19">
        <v>57</v>
      </c>
      <c r="K9" s="81">
        <f t="shared" ref="K9:K72" si="0">IF(F9="","",C9*0.03)</f>
        <v>30000</v>
      </c>
      <c r="L9" s="81"/>
      <c r="M9" s="6">
        <f>IF(J9="","",(K9/J9)/1000)</f>
        <v>0.52631578947368418</v>
      </c>
      <c r="N9" s="19">
        <v>2001</v>
      </c>
      <c r="O9" s="8">
        <v>42111</v>
      </c>
      <c r="P9" s="82">
        <v>108.25</v>
      </c>
      <c r="Q9" s="82"/>
      <c r="R9" s="86">
        <f>IF(O9="","",(IF(G9="売",H9-P9,P9-H9))*M9*100000)</f>
        <v>153684.21052631587</v>
      </c>
      <c r="S9" s="86"/>
      <c r="T9" s="87">
        <f>IF(O9="","",IF(R9&lt;0,J9*(-1),IF(G9="買",(P9-H9)*100,(H9-P9)*100)))</f>
        <v>292.00000000000017</v>
      </c>
      <c r="U9" s="87"/>
    </row>
    <row r="10" spans="2:21" x14ac:dyDescent="0.2">
      <c r="B10" s="19">
        <v>2</v>
      </c>
      <c r="C10" s="81">
        <f t="shared" ref="C10:C73" si="1">IF(R9="","",C9+R9)</f>
        <v>1153684.210526316</v>
      </c>
      <c r="D10" s="81"/>
      <c r="E10" s="19"/>
      <c r="F10" s="8"/>
      <c r="G10" s="19" t="s">
        <v>4</v>
      </c>
      <c r="H10" s="82"/>
      <c r="I10" s="82"/>
      <c r="J10" s="19"/>
      <c r="K10" s="81" t="str">
        <f t="shared" si="0"/>
        <v/>
      </c>
      <c r="L10" s="81"/>
      <c r="M10" s="6" t="str">
        <f t="shared" ref="M10:M73" si="2">IF(J10="","",(K10/J10)/1000)</f>
        <v/>
      </c>
      <c r="N10" s="19"/>
      <c r="O10" s="8"/>
      <c r="P10" s="82"/>
      <c r="Q10" s="82"/>
      <c r="R10" s="86" t="str">
        <f t="shared" ref="R10:R73" si="3">IF(O10="","",(IF(G10="売",H10-P10,P10-H10))*M10*100000)</f>
        <v/>
      </c>
      <c r="S10" s="86"/>
      <c r="T10" s="87" t="str">
        <f t="shared" ref="T10:T73" si="4">IF(O10="","",IF(R10&lt;0,J10*(-1),IF(G10="買",(P10-H10)*100,(H10-P10)*100)))</f>
        <v/>
      </c>
      <c r="U10" s="87"/>
    </row>
    <row r="11" spans="2:21" x14ac:dyDescent="0.2">
      <c r="B11" s="19">
        <v>3</v>
      </c>
      <c r="C11" s="81" t="str">
        <f t="shared" si="1"/>
        <v/>
      </c>
      <c r="D11" s="81"/>
      <c r="E11" s="19"/>
      <c r="F11" s="8"/>
      <c r="G11" s="19" t="s">
        <v>4</v>
      </c>
      <c r="H11" s="82"/>
      <c r="I11" s="82"/>
      <c r="J11" s="19"/>
      <c r="K11" s="81" t="str">
        <f t="shared" si="0"/>
        <v/>
      </c>
      <c r="L11" s="81"/>
      <c r="M11" s="6" t="str">
        <f t="shared" si="2"/>
        <v/>
      </c>
      <c r="N11" s="19"/>
      <c r="O11" s="8"/>
      <c r="P11" s="82"/>
      <c r="Q11" s="82"/>
      <c r="R11" s="86" t="str">
        <f t="shared" si="3"/>
        <v/>
      </c>
      <c r="S11" s="86"/>
      <c r="T11" s="87" t="str">
        <f t="shared" si="4"/>
        <v/>
      </c>
      <c r="U11" s="87"/>
    </row>
    <row r="12" spans="2:21" x14ac:dyDescent="0.2">
      <c r="B12" s="19">
        <v>4</v>
      </c>
      <c r="C12" s="81" t="str">
        <f t="shared" si="1"/>
        <v/>
      </c>
      <c r="D12" s="81"/>
      <c r="E12" s="19"/>
      <c r="F12" s="8"/>
      <c r="G12" s="19" t="s">
        <v>3</v>
      </c>
      <c r="H12" s="82"/>
      <c r="I12" s="82"/>
      <c r="J12" s="19"/>
      <c r="K12" s="81" t="str">
        <f t="shared" si="0"/>
        <v/>
      </c>
      <c r="L12" s="81"/>
      <c r="M12" s="6" t="str">
        <f t="shared" si="2"/>
        <v/>
      </c>
      <c r="N12" s="19"/>
      <c r="O12" s="8"/>
      <c r="P12" s="82"/>
      <c r="Q12" s="82"/>
      <c r="R12" s="86" t="str">
        <f t="shared" si="3"/>
        <v/>
      </c>
      <c r="S12" s="86"/>
      <c r="T12" s="87" t="str">
        <f t="shared" si="4"/>
        <v/>
      </c>
      <c r="U12" s="87"/>
    </row>
    <row r="13" spans="2:21" x14ac:dyDescent="0.2">
      <c r="B13" s="19">
        <v>5</v>
      </c>
      <c r="C13" s="81" t="str">
        <f t="shared" si="1"/>
        <v/>
      </c>
      <c r="D13" s="81"/>
      <c r="E13" s="19"/>
      <c r="F13" s="8"/>
      <c r="G13" s="19" t="s">
        <v>3</v>
      </c>
      <c r="H13" s="82"/>
      <c r="I13" s="82"/>
      <c r="J13" s="19"/>
      <c r="K13" s="81" t="str">
        <f t="shared" si="0"/>
        <v/>
      </c>
      <c r="L13" s="81"/>
      <c r="M13" s="6" t="str">
        <f t="shared" si="2"/>
        <v/>
      </c>
      <c r="N13" s="19"/>
      <c r="O13" s="8"/>
      <c r="P13" s="82"/>
      <c r="Q13" s="82"/>
      <c r="R13" s="86" t="str">
        <f t="shared" si="3"/>
        <v/>
      </c>
      <c r="S13" s="86"/>
      <c r="T13" s="87" t="str">
        <f t="shared" si="4"/>
        <v/>
      </c>
      <c r="U13" s="87"/>
    </row>
    <row r="14" spans="2:21" x14ac:dyDescent="0.2">
      <c r="B14" s="19">
        <v>6</v>
      </c>
      <c r="C14" s="81" t="str">
        <f t="shared" si="1"/>
        <v/>
      </c>
      <c r="D14" s="81"/>
      <c r="E14" s="19"/>
      <c r="F14" s="8"/>
      <c r="G14" s="19" t="s">
        <v>4</v>
      </c>
      <c r="H14" s="82"/>
      <c r="I14" s="82"/>
      <c r="J14" s="19"/>
      <c r="K14" s="81" t="str">
        <f t="shared" si="0"/>
        <v/>
      </c>
      <c r="L14" s="81"/>
      <c r="M14" s="6" t="str">
        <f t="shared" si="2"/>
        <v/>
      </c>
      <c r="N14" s="19"/>
      <c r="O14" s="8"/>
      <c r="P14" s="82"/>
      <c r="Q14" s="82"/>
      <c r="R14" s="86" t="str">
        <f t="shared" si="3"/>
        <v/>
      </c>
      <c r="S14" s="86"/>
      <c r="T14" s="87" t="str">
        <f t="shared" si="4"/>
        <v/>
      </c>
      <c r="U14" s="87"/>
    </row>
    <row r="15" spans="2:21" x14ac:dyDescent="0.2">
      <c r="B15" s="19">
        <v>7</v>
      </c>
      <c r="C15" s="81" t="str">
        <f t="shared" si="1"/>
        <v/>
      </c>
      <c r="D15" s="81"/>
      <c r="E15" s="19"/>
      <c r="F15" s="8"/>
      <c r="G15" s="19" t="s">
        <v>4</v>
      </c>
      <c r="H15" s="82"/>
      <c r="I15" s="82"/>
      <c r="J15" s="19"/>
      <c r="K15" s="81" t="str">
        <f t="shared" si="0"/>
        <v/>
      </c>
      <c r="L15" s="81"/>
      <c r="M15" s="6" t="str">
        <f t="shared" si="2"/>
        <v/>
      </c>
      <c r="N15" s="19"/>
      <c r="O15" s="8"/>
      <c r="P15" s="82"/>
      <c r="Q15" s="82"/>
      <c r="R15" s="86" t="str">
        <f t="shared" si="3"/>
        <v/>
      </c>
      <c r="S15" s="86"/>
      <c r="T15" s="87" t="str">
        <f t="shared" si="4"/>
        <v/>
      </c>
      <c r="U15" s="87"/>
    </row>
    <row r="16" spans="2:21" x14ac:dyDescent="0.2">
      <c r="B16" s="19">
        <v>8</v>
      </c>
      <c r="C16" s="81" t="str">
        <f t="shared" si="1"/>
        <v/>
      </c>
      <c r="D16" s="81"/>
      <c r="E16" s="19"/>
      <c r="F16" s="8"/>
      <c r="G16" s="19" t="s">
        <v>4</v>
      </c>
      <c r="H16" s="82"/>
      <c r="I16" s="82"/>
      <c r="J16" s="19"/>
      <c r="K16" s="81" t="str">
        <f t="shared" si="0"/>
        <v/>
      </c>
      <c r="L16" s="81"/>
      <c r="M16" s="6" t="str">
        <f t="shared" si="2"/>
        <v/>
      </c>
      <c r="N16" s="19"/>
      <c r="O16" s="8"/>
      <c r="P16" s="82"/>
      <c r="Q16" s="82"/>
      <c r="R16" s="86" t="str">
        <f t="shared" si="3"/>
        <v/>
      </c>
      <c r="S16" s="86"/>
      <c r="T16" s="87" t="str">
        <f t="shared" si="4"/>
        <v/>
      </c>
      <c r="U16" s="87"/>
    </row>
    <row r="17" spans="2:21" x14ac:dyDescent="0.2">
      <c r="B17" s="19">
        <v>9</v>
      </c>
      <c r="C17" s="81" t="str">
        <f t="shared" si="1"/>
        <v/>
      </c>
      <c r="D17" s="81"/>
      <c r="E17" s="19"/>
      <c r="F17" s="8"/>
      <c r="G17" s="19" t="s">
        <v>4</v>
      </c>
      <c r="H17" s="82"/>
      <c r="I17" s="82"/>
      <c r="J17" s="19"/>
      <c r="K17" s="81" t="str">
        <f t="shared" si="0"/>
        <v/>
      </c>
      <c r="L17" s="81"/>
      <c r="M17" s="6" t="str">
        <f t="shared" si="2"/>
        <v/>
      </c>
      <c r="N17" s="19"/>
      <c r="O17" s="8"/>
      <c r="P17" s="82"/>
      <c r="Q17" s="82"/>
      <c r="R17" s="86" t="str">
        <f t="shared" si="3"/>
        <v/>
      </c>
      <c r="S17" s="86"/>
      <c r="T17" s="87" t="str">
        <f t="shared" si="4"/>
        <v/>
      </c>
      <c r="U17" s="87"/>
    </row>
    <row r="18" spans="2:21" x14ac:dyDescent="0.2">
      <c r="B18" s="19">
        <v>10</v>
      </c>
      <c r="C18" s="81" t="str">
        <f t="shared" si="1"/>
        <v/>
      </c>
      <c r="D18" s="81"/>
      <c r="E18" s="19"/>
      <c r="F18" s="8"/>
      <c r="G18" s="19" t="s">
        <v>4</v>
      </c>
      <c r="H18" s="82"/>
      <c r="I18" s="82"/>
      <c r="J18" s="19"/>
      <c r="K18" s="81" t="str">
        <f t="shared" si="0"/>
        <v/>
      </c>
      <c r="L18" s="81"/>
      <c r="M18" s="6" t="str">
        <f t="shared" si="2"/>
        <v/>
      </c>
      <c r="N18" s="19"/>
      <c r="O18" s="8"/>
      <c r="P18" s="82"/>
      <c r="Q18" s="82"/>
      <c r="R18" s="86" t="str">
        <f t="shared" si="3"/>
        <v/>
      </c>
      <c r="S18" s="86"/>
      <c r="T18" s="87" t="str">
        <f t="shared" si="4"/>
        <v/>
      </c>
      <c r="U18" s="87"/>
    </row>
    <row r="19" spans="2:21" x14ac:dyDescent="0.2">
      <c r="B19" s="19">
        <v>11</v>
      </c>
      <c r="C19" s="81" t="str">
        <f t="shared" si="1"/>
        <v/>
      </c>
      <c r="D19" s="81"/>
      <c r="E19" s="19"/>
      <c r="F19" s="8"/>
      <c r="G19" s="19" t="s">
        <v>4</v>
      </c>
      <c r="H19" s="82"/>
      <c r="I19" s="82"/>
      <c r="J19" s="19"/>
      <c r="K19" s="81" t="str">
        <f t="shared" si="0"/>
        <v/>
      </c>
      <c r="L19" s="81"/>
      <c r="M19" s="6" t="str">
        <f t="shared" si="2"/>
        <v/>
      </c>
      <c r="N19" s="19"/>
      <c r="O19" s="8"/>
      <c r="P19" s="82"/>
      <c r="Q19" s="82"/>
      <c r="R19" s="86" t="str">
        <f t="shared" si="3"/>
        <v/>
      </c>
      <c r="S19" s="86"/>
      <c r="T19" s="87" t="str">
        <f t="shared" si="4"/>
        <v/>
      </c>
      <c r="U19" s="87"/>
    </row>
    <row r="20" spans="2:21" x14ac:dyDescent="0.2">
      <c r="B20" s="19">
        <v>12</v>
      </c>
      <c r="C20" s="81" t="str">
        <f t="shared" si="1"/>
        <v/>
      </c>
      <c r="D20" s="81"/>
      <c r="E20" s="19"/>
      <c r="F20" s="8"/>
      <c r="G20" s="19" t="s">
        <v>4</v>
      </c>
      <c r="H20" s="82"/>
      <c r="I20" s="82"/>
      <c r="J20" s="19"/>
      <c r="K20" s="81" t="str">
        <f t="shared" si="0"/>
        <v/>
      </c>
      <c r="L20" s="81"/>
      <c r="M20" s="6" t="str">
        <f t="shared" si="2"/>
        <v/>
      </c>
      <c r="N20" s="19"/>
      <c r="O20" s="8"/>
      <c r="P20" s="82"/>
      <c r="Q20" s="82"/>
      <c r="R20" s="86" t="str">
        <f t="shared" si="3"/>
        <v/>
      </c>
      <c r="S20" s="86"/>
      <c r="T20" s="87" t="str">
        <f t="shared" si="4"/>
        <v/>
      </c>
      <c r="U20" s="87"/>
    </row>
    <row r="21" spans="2:21" x14ac:dyDescent="0.2">
      <c r="B21" s="19">
        <v>13</v>
      </c>
      <c r="C21" s="81" t="str">
        <f t="shared" si="1"/>
        <v/>
      </c>
      <c r="D21" s="81"/>
      <c r="E21" s="19"/>
      <c r="F21" s="8"/>
      <c r="G21" s="19" t="s">
        <v>4</v>
      </c>
      <c r="H21" s="82"/>
      <c r="I21" s="82"/>
      <c r="J21" s="19"/>
      <c r="K21" s="81" t="str">
        <f t="shared" si="0"/>
        <v/>
      </c>
      <c r="L21" s="81"/>
      <c r="M21" s="6" t="str">
        <f t="shared" si="2"/>
        <v/>
      </c>
      <c r="N21" s="19"/>
      <c r="O21" s="8"/>
      <c r="P21" s="82"/>
      <c r="Q21" s="82"/>
      <c r="R21" s="86" t="str">
        <f t="shared" si="3"/>
        <v/>
      </c>
      <c r="S21" s="86"/>
      <c r="T21" s="87" t="str">
        <f t="shared" si="4"/>
        <v/>
      </c>
      <c r="U21" s="87"/>
    </row>
    <row r="22" spans="2:21" x14ac:dyDescent="0.2">
      <c r="B22" s="19">
        <v>14</v>
      </c>
      <c r="C22" s="81" t="str">
        <f t="shared" si="1"/>
        <v/>
      </c>
      <c r="D22" s="81"/>
      <c r="E22" s="19"/>
      <c r="F22" s="8"/>
      <c r="G22" s="19" t="s">
        <v>3</v>
      </c>
      <c r="H22" s="82"/>
      <c r="I22" s="82"/>
      <c r="J22" s="19"/>
      <c r="K22" s="81" t="str">
        <f t="shared" si="0"/>
        <v/>
      </c>
      <c r="L22" s="81"/>
      <c r="M22" s="6" t="str">
        <f t="shared" si="2"/>
        <v/>
      </c>
      <c r="N22" s="19"/>
      <c r="O22" s="8"/>
      <c r="P22" s="82"/>
      <c r="Q22" s="82"/>
      <c r="R22" s="86" t="str">
        <f t="shared" si="3"/>
        <v/>
      </c>
      <c r="S22" s="86"/>
      <c r="T22" s="87" t="str">
        <f t="shared" si="4"/>
        <v/>
      </c>
      <c r="U22" s="87"/>
    </row>
    <row r="23" spans="2:21" x14ac:dyDescent="0.2">
      <c r="B23" s="19">
        <v>15</v>
      </c>
      <c r="C23" s="81" t="str">
        <f t="shared" si="1"/>
        <v/>
      </c>
      <c r="D23" s="81"/>
      <c r="E23" s="19"/>
      <c r="F23" s="8"/>
      <c r="G23" s="19" t="s">
        <v>4</v>
      </c>
      <c r="H23" s="82"/>
      <c r="I23" s="82"/>
      <c r="J23" s="19"/>
      <c r="K23" s="81" t="str">
        <f t="shared" si="0"/>
        <v/>
      </c>
      <c r="L23" s="81"/>
      <c r="M23" s="6" t="str">
        <f t="shared" si="2"/>
        <v/>
      </c>
      <c r="N23" s="19"/>
      <c r="O23" s="8"/>
      <c r="P23" s="82"/>
      <c r="Q23" s="82"/>
      <c r="R23" s="86" t="str">
        <f t="shared" si="3"/>
        <v/>
      </c>
      <c r="S23" s="86"/>
      <c r="T23" s="87" t="str">
        <f t="shared" si="4"/>
        <v/>
      </c>
      <c r="U23" s="87"/>
    </row>
    <row r="24" spans="2:21" x14ac:dyDescent="0.2">
      <c r="B24" s="19">
        <v>16</v>
      </c>
      <c r="C24" s="81" t="str">
        <f t="shared" si="1"/>
        <v/>
      </c>
      <c r="D24" s="81"/>
      <c r="E24" s="19"/>
      <c r="F24" s="8"/>
      <c r="G24" s="19" t="s">
        <v>4</v>
      </c>
      <c r="H24" s="82"/>
      <c r="I24" s="82"/>
      <c r="J24" s="19"/>
      <c r="K24" s="81" t="str">
        <f t="shared" si="0"/>
        <v/>
      </c>
      <c r="L24" s="81"/>
      <c r="M24" s="6" t="str">
        <f t="shared" si="2"/>
        <v/>
      </c>
      <c r="N24" s="19"/>
      <c r="O24" s="8"/>
      <c r="P24" s="82"/>
      <c r="Q24" s="82"/>
      <c r="R24" s="86" t="str">
        <f t="shared" si="3"/>
        <v/>
      </c>
      <c r="S24" s="86"/>
      <c r="T24" s="87" t="str">
        <f t="shared" si="4"/>
        <v/>
      </c>
      <c r="U24" s="87"/>
    </row>
    <row r="25" spans="2:21" x14ac:dyDescent="0.2">
      <c r="B25" s="19">
        <v>17</v>
      </c>
      <c r="C25" s="81" t="str">
        <f t="shared" si="1"/>
        <v/>
      </c>
      <c r="D25" s="81"/>
      <c r="E25" s="19"/>
      <c r="F25" s="8"/>
      <c r="G25" s="19" t="s">
        <v>4</v>
      </c>
      <c r="H25" s="82"/>
      <c r="I25" s="82"/>
      <c r="J25" s="19"/>
      <c r="K25" s="81" t="str">
        <f t="shared" si="0"/>
        <v/>
      </c>
      <c r="L25" s="81"/>
      <c r="M25" s="6" t="str">
        <f t="shared" si="2"/>
        <v/>
      </c>
      <c r="N25" s="19"/>
      <c r="O25" s="8"/>
      <c r="P25" s="82"/>
      <c r="Q25" s="82"/>
      <c r="R25" s="86" t="str">
        <f t="shared" si="3"/>
        <v/>
      </c>
      <c r="S25" s="86"/>
      <c r="T25" s="87" t="str">
        <f t="shared" si="4"/>
        <v/>
      </c>
      <c r="U25" s="87"/>
    </row>
    <row r="26" spans="2:21" x14ac:dyDescent="0.2">
      <c r="B26" s="19">
        <v>18</v>
      </c>
      <c r="C26" s="81" t="str">
        <f t="shared" si="1"/>
        <v/>
      </c>
      <c r="D26" s="81"/>
      <c r="E26" s="19"/>
      <c r="F26" s="8"/>
      <c r="G26" s="19" t="s">
        <v>4</v>
      </c>
      <c r="H26" s="82"/>
      <c r="I26" s="82"/>
      <c r="J26" s="19"/>
      <c r="K26" s="81" t="str">
        <f t="shared" si="0"/>
        <v/>
      </c>
      <c r="L26" s="81"/>
      <c r="M26" s="6" t="str">
        <f t="shared" si="2"/>
        <v/>
      </c>
      <c r="N26" s="19"/>
      <c r="O26" s="8"/>
      <c r="P26" s="82"/>
      <c r="Q26" s="82"/>
      <c r="R26" s="86" t="str">
        <f t="shared" si="3"/>
        <v/>
      </c>
      <c r="S26" s="86"/>
      <c r="T26" s="87" t="str">
        <f t="shared" si="4"/>
        <v/>
      </c>
      <c r="U26" s="87"/>
    </row>
    <row r="27" spans="2:21" x14ac:dyDescent="0.2">
      <c r="B27" s="19">
        <v>19</v>
      </c>
      <c r="C27" s="81" t="str">
        <f t="shared" si="1"/>
        <v/>
      </c>
      <c r="D27" s="81"/>
      <c r="E27" s="19"/>
      <c r="F27" s="8"/>
      <c r="G27" s="19" t="s">
        <v>3</v>
      </c>
      <c r="H27" s="82"/>
      <c r="I27" s="82"/>
      <c r="J27" s="19"/>
      <c r="K27" s="81" t="str">
        <f t="shared" si="0"/>
        <v/>
      </c>
      <c r="L27" s="81"/>
      <c r="M27" s="6" t="str">
        <f t="shared" si="2"/>
        <v/>
      </c>
      <c r="N27" s="19"/>
      <c r="O27" s="8"/>
      <c r="P27" s="82"/>
      <c r="Q27" s="82"/>
      <c r="R27" s="86" t="str">
        <f t="shared" si="3"/>
        <v/>
      </c>
      <c r="S27" s="86"/>
      <c r="T27" s="87" t="str">
        <f t="shared" si="4"/>
        <v/>
      </c>
      <c r="U27" s="87"/>
    </row>
    <row r="28" spans="2:21" x14ac:dyDescent="0.2">
      <c r="B28" s="19">
        <v>20</v>
      </c>
      <c r="C28" s="81" t="str">
        <f t="shared" si="1"/>
        <v/>
      </c>
      <c r="D28" s="81"/>
      <c r="E28" s="19"/>
      <c r="F28" s="8"/>
      <c r="G28" s="19" t="s">
        <v>4</v>
      </c>
      <c r="H28" s="82"/>
      <c r="I28" s="82"/>
      <c r="J28" s="19"/>
      <c r="K28" s="81" t="str">
        <f t="shared" si="0"/>
        <v/>
      </c>
      <c r="L28" s="81"/>
      <c r="M28" s="6" t="str">
        <f t="shared" si="2"/>
        <v/>
      </c>
      <c r="N28" s="19"/>
      <c r="O28" s="8"/>
      <c r="P28" s="82"/>
      <c r="Q28" s="82"/>
      <c r="R28" s="86" t="str">
        <f t="shared" si="3"/>
        <v/>
      </c>
      <c r="S28" s="86"/>
      <c r="T28" s="87" t="str">
        <f t="shared" si="4"/>
        <v/>
      </c>
      <c r="U28" s="87"/>
    </row>
    <row r="29" spans="2:21" x14ac:dyDescent="0.2">
      <c r="B29" s="19">
        <v>21</v>
      </c>
      <c r="C29" s="81" t="str">
        <f t="shared" si="1"/>
        <v/>
      </c>
      <c r="D29" s="81"/>
      <c r="E29" s="19"/>
      <c r="F29" s="8"/>
      <c r="G29" s="19" t="s">
        <v>3</v>
      </c>
      <c r="H29" s="82"/>
      <c r="I29" s="82"/>
      <c r="J29" s="19"/>
      <c r="K29" s="81" t="str">
        <f t="shared" si="0"/>
        <v/>
      </c>
      <c r="L29" s="81"/>
      <c r="M29" s="6" t="str">
        <f t="shared" si="2"/>
        <v/>
      </c>
      <c r="N29" s="19"/>
      <c r="O29" s="8"/>
      <c r="P29" s="82"/>
      <c r="Q29" s="82"/>
      <c r="R29" s="86" t="str">
        <f t="shared" si="3"/>
        <v/>
      </c>
      <c r="S29" s="86"/>
      <c r="T29" s="87" t="str">
        <f t="shared" si="4"/>
        <v/>
      </c>
      <c r="U29" s="87"/>
    </row>
    <row r="30" spans="2:21" x14ac:dyDescent="0.2">
      <c r="B30" s="19">
        <v>22</v>
      </c>
      <c r="C30" s="81" t="str">
        <f t="shared" si="1"/>
        <v/>
      </c>
      <c r="D30" s="81"/>
      <c r="E30" s="19"/>
      <c r="F30" s="8"/>
      <c r="G30" s="19" t="s">
        <v>3</v>
      </c>
      <c r="H30" s="82"/>
      <c r="I30" s="82"/>
      <c r="J30" s="19"/>
      <c r="K30" s="81" t="str">
        <f t="shared" si="0"/>
        <v/>
      </c>
      <c r="L30" s="81"/>
      <c r="M30" s="6" t="str">
        <f t="shared" si="2"/>
        <v/>
      </c>
      <c r="N30" s="19"/>
      <c r="O30" s="8"/>
      <c r="P30" s="82"/>
      <c r="Q30" s="82"/>
      <c r="R30" s="86" t="str">
        <f t="shared" si="3"/>
        <v/>
      </c>
      <c r="S30" s="86"/>
      <c r="T30" s="87" t="str">
        <f t="shared" si="4"/>
        <v/>
      </c>
      <c r="U30" s="87"/>
    </row>
    <row r="31" spans="2:21" x14ac:dyDescent="0.2">
      <c r="B31" s="19">
        <v>23</v>
      </c>
      <c r="C31" s="81" t="str">
        <f t="shared" si="1"/>
        <v/>
      </c>
      <c r="D31" s="81"/>
      <c r="E31" s="19"/>
      <c r="F31" s="8"/>
      <c r="G31" s="19" t="s">
        <v>3</v>
      </c>
      <c r="H31" s="82"/>
      <c r="I31" s="82"/>
      <c r="J31" s="19"/>
      <c r="K31" s="81" t="str">
        <f t="shared" si="0"/>
        <v/>
      </c>
      <c r="L31" s="81"/>
      <c r="M31" s="6" t="str">
        <f t="shared" si="2"/>
        <v/>
      </c>
      <c r="N31" s="19"/>
      <c r="O31" s="8"/>
      <c r="P31" s="82"/>
      <c r="Q31" s="82"/>
      <c r="R31" s="86" t="str">
        <f t="shared" si="3"/>
        <v/>
      </c>
      <c r="S31" s="86"/>
      <c r="T31" s="87" t="str">
        <f t="shared" si="4"/>
        <v/>
      </c>
      <c r="U31" s="87"/>
    </row>
    <row r="32" spans="2:21" x14ac:dyDescent="0.2">
      <c r="B32" s="19">
        <v>24</v>
      </c>
      <c r="C32" s="81" t="str">
        <f t="shared" si="1"/>
        <v/>
      </c>
      <c r="D32" s="81"/>
      <c r="E32" s="19"/>
      <c r="F32" s="8"/>
      <c r="G32" s="19" t="s">
        <v>3</v>
      </c>
      <c r="H32" s="82"/>
      <c r="I32" s="82"/>
      <c r="J32" s="19"/>
      <c r="K32" s="81" t="str">
        <f t="shared" si="0"/>
        <v/>
      </c>
      <c r="L32" s="81"/>
      <c r="M32" s="6" t="str">
        <f t="shared" si="2"/>
        <v/>
      </c>
      <c r="N32" s="19"/>
      <c r="O32" s="8"/>
      <c r="P32" s="82"/>
      <c r="Q32" s="82"/>
      <c r="R32" s="86" t="str">
        <f t="shared" si="3"/>
        <v/>
      </c>
      <c r="S32" s="86"/>
      <c r="T32" s="87" t="str">
        <f t="shared" si="4"/>
        <v/>
      </c>
      <c r="U32" s="87"/>
    </row>
    <row r="33" spans="2:21" x14ac:dyDescent="0.2">
      <c r="B33" s="19">
        <v>25</v>
      </c>
      <c r="C33" s="81" t="str">
        <f t="shared" si="1"/>
        <v/>
      </c>
      <c r="D33" s="81"/>
      <c r="E33" s="19"/>
      <c r="F33" s="8"/>
      <c r="G33" s="19" t="s">
        <v>4</v>
      </c>
      <c r="H33" s="82"/>
      <c r="I33" s="82"/>
      <c r="J33" s="19"/>
      <c r="K33" s="81" t="str">
        <f t="shared" si="0"/>
        <v/>
      </c>
      <c r="L33" s="81"/>
      <c r="M33" s="6" t="str">
        <f t="shared" si="2"/>
        <v/>
      </c>
      <c r="N33" s="19"/>
      <c r="O33" s="8"/>
      <c r="P33" s="82"/>
      <c r="Q33" s="82"/>
      <c r="R33" s="86" t="str">
        <f t="shared" si="3"/>
        <v/>
      </c>
      <c r="S33" s="86"/>
      <c r="T33" s="87" t="str">
        <f t="shared" si="4"/>
        <v/>
      </c>
      <c r="U33" s="87"/>
    </row>
    <row r="34" spans="2:21" x14ac:dyDescent="0.2">
      <c r="B34" s="19">
        <v>26</v>
      </c>
      <c r="C34" s="81" t="str">
        <f t="shared" si="1"/>
        <v/>
      </c>
      <c r="D34" s="81"/>
      <c r="E34" s="19"/>
      <c r="F34" s="8"/>
      <c r="G34" s="19" t="s">
        <v>3</v>
      </c>
      <c r="H34" s="82"/>
      <c r="I34" s="82"/>
      <c r="J34" s="19"/>
      <c r="K34" s="81" t="str">
        <f t="shared" si="0"/>
        <v/>
      </c>
      <c r="L34" s="81"/>
      <c r="M34" s="6" t="str">
        <f t="shared" si="2"/>
        <v/>
      </c>
      <c r="N34" s="19"/>
      <c r="O34" s="8"/>
      <c r="P34" s="82"/>
      <c r="Q34" s="82"/>
      <c r="R34" s="86" t="str">
        <f t="shared" si="3"/>
        <v/>
      </c>
      <c r="S34" s="86"/>
      <c r="T34" s="87" t="str">
        <f t="shared" si="4"/>
        <v/>
      </c>
      <c r="U34" s="87"/>
    </row>
    <row r="35" spans="2:21" x14ac:dyDescent="0.2">
      <c r="B35" s="19">
        <v>27</v>
      </c>
      <c r="C35" s="81" t="str">
        <f t="shared" si="1"/>
        <v/>
      </c>
      <c r="D35" s="81"/>
      <c r="E35" s="19"/>
      <c r="F35" s="8"/>
      <c r="G35" s="19" t="s">
        <v>3</v>
      </c>
      <c r="H35" s="82"/>
      <c r="I35" s="82"/>
      <c r="J35" s="19"/>
      <c r="K35" s="81" t="str">
        <f t="shared" si="0"/>
        <v/>
      </c>
      <c r="L35" s="81"/>
      <c r="M35" s="6" t="str">
        <f t="shared" si="2"/>
        <v/>
      </c>
      <c r="N35" s="19"/>
      <c r="O35" s="8"/>
      <c r="P35" s="82"/>
      <c r="Q35" s="82"/>
      <c r="R35" s="86" t="str">
        <f t="shared" si="3"/>
        <v/>
      </c>
      <c r="S35" s="86"/>
      <c r="T35" s="87" t="str">
        <f t="shared" si="4"/>
        <v/>
      </c>
      <c r="U35" s="87"/>
    </row>
    <row r="36" spans="2:21" x14ac:dyDescent="0.2">
      <c r="B36" s="19">
        <v>28</v>
      </c>
      <c r="C36" s="81" t="str">
        <f t="shared" si="1"/>
        <v/>
      </c>
      <c r="D36" s="81"/>
      <c r="E36" s="19"/>
      <c r="F36" s="8"/>
      <c r="G36" s="19" t="s">
        <v>3</v>
      </c>
      <c r="H36" s="82"/>
      <c r="I36" s="82"/>
      <c r="J36" s="19"/>
      <c r="K36" s="81" t="str">
        <f t="shared" si="0"/>
        <v/>
      </c>
      <c r="L36" s="81"/>
      <c r="M36" s="6" t="str">
        <f t="shared" si="2"/>
        <v/>
      </c>
      <c r="N36" s="19"/>
      <c r="O36" s="8"/>
      <c r="P36" s="82"/>
      <c r="Q36" s="82"/>
      <c r="R36" s="86" t="str">
        <f t="shared" si="3"/>
        <v/>
      </c>
      <c r="S36" s="86"/>
      <c r="T36" s="87" t="str">
        <f t="shared" si="4"/>
        <v/>
      </c>
      <c r="U36" s="87"/>
    </row>
    <row r="37" spans="2:21" x14ac:dyDescent="0.2">
      <c r="B37" s="19">
        <v>29</v>
      </c>
      <c r="C37" s="81" t="str">
        <f t="shared" si="1"/>
        <v/>
      </c>
      <c r="D37" s="81"/>
      <c r="E37" s="19"/>
      <c r="F37" s="8"/>
      <c r="G37" s="19" t="s">
        <v>3</v>
      </c>
      <c r="H37" s="82"/>
      <c r="I37" s="82"/>
      <c r="J37" s="19"/>
      <c r="K37" s="81" t="str">
        <f t="shared" si="0"/>
        <v/>
      </c>
      <c r="L37" s="81"/>
      <c r="M37" s="6" t="str">
        <f t="shared" si="2"/>
        <v/>
      </c>
      <c r="N37" s="19"/>
      <c r="O37" s="8"/>
      <c r="P37" s="82"/>
      <c r="Q37" s="82"/>
      <c r="R37" s="86" t="str">
        <f t="shared" si="3"/>
        <v/>
      </c>
      <c r="S37" s="86"/>
      <c r="T37" s="87" t="str">
        <f t="shared" si="4"/>
        <v/>
      </c>
      <c r="U37" s="87"/>
    </row>
    <row r="38" spans="2:21" x14ac:dyDescent="0.2">
      <c r="B38" s="19">
        <v>30</v>
      </c>
      <c r="C38" s="81" t="str">
        <f t="shared" si="1"/>
        <v/>
      </c>
      <c r="D38" s="81"/>
      <c r="E38" s="19"/>
      <c r="F38" s="8"/>
      <c r="G38" s="19" t="s">
        <v>4</v>
      </c>
      <c r="H38" s="82"/>
      <c r="I38" s="82"/>
      <c r="J38" s="19"/>
      <c r="K38" s="81" t="str">
        <f t="shared" si="0"/>
        <v/>
      </c>
      <c r="L38" s="81"/>
      <c r="M38" s="6" t="str">
        <f t="shared" si="2"/>
        <v/>
      </c>
      <c r="N38" s="19"/>
      <c r="O38" s="8"/>
      <c r="P38" s="82"/>
      <c r="Q38" s="82"/>
      <c r="R38" s="86" t="str">
        <f t="shared" si="3"/>
        <v/>
      </c>
      <c r="S38" s="86"/>
      <c r="T38" s="87" t="str">
        <f t="shared" si="4"/>
        <v/>
      </c>
      <c r="U38" s="87"/>
    </row>
    <row r="39" spans="2:21" x14ac:dyDescent="0.2">
      <c r="B39" s="19">
        <v>31</v>
      </c>
      <c r="C39" s="81" t="str">
        <f t="shared" si="1"/>
        <v/>
      </c>
      <c r="D39" s="81"/>
      <c r="E39" s="19"/>
      <c r="F39" s="8"/>
      <c r="G39" s="19" t="s">
        <v>4</v>
      </c>
      <c r="H39" s="82"/>
      <c r="I39" s="82"/>
      <c r="J39" s="19"/>
      <c r="K39" s="81" t="str">
        <f t="shared" si="0"/>
        <v/>
      </c>
      <c r="L39" s="81"/>
      <c r="M39" s="6" t="str">
        <f t="shared" si="2"/>
        <v/>
      </c>
      <c r="N39" s="19"/>
      <c r="O39" s="8"/>
      <c r="P39" s="82"/>
      <c r="Q39" s="82"/>
      <c r="R39" s="86" t="str">
        <f t="shared" si="3"/>
        <v/>
      </c>
      <c r="S39" s="86"/>
      <c r="T39" s="87" t="str">
        <f t="shared" si="4"/>
        <v/>
      </c>
      <c r="U39" s="87"/>
    </row>
    <row r="40" spans="2:21" x14ac:dyDescent="0.2">
      <c r="B40" s="19">
        <v>32</v>
      </c>
      <c r="C40" s="81" t="str">
        <f t="shared" si="1"/>
        <v/>
      </c>
      <c r="D40" s="81"/>
      <c r="E40" s="19"/>
      <c r="F40" s="8"/>
      <c r="G40" s="19" t="s">
        <v>4</v>
      </c>
      <c r="H40" s="82"/>
      <c r="I40" s="82"/>
      <c r="J40" s="19"/>
      <c r="K40" s="81" t="str">
        <f t="shared" si="0"/>
        <v/>
      </c>
      <c r="L40" s="81"/>
      <c r="M40" s="6" t="str">
        <f t="shared" si="2"/>
        <v/>
      </c>
      <c r="N40" s="19"/>
      <c r="O40" s="8"/>
      <c r="P40" s="82"/>
      <c r="Q40" s="82"/>
      <c r="R40" s="86" t="str">
        <f t="shared" si="3"/>
        <v/>
      </c>
      <c r="S40" s="86"/>
      <c r="T40" s="87" t="str">
        <f t="shared" si="4"/>
        <v/>
      </c>
      <c r="U40" s="87"/>
    </row>
    <row r="41" spans="2:21" x14ac:dyDescent="0.2">
      <c r="B41" s="19">
        <v>33</v>
      </c>
      <c r="C41" s="81" t="str">
        <f t="shared" si="1"/>
        <v/>
      </c>
      <c r="D41" s="81"/>
      <c r="E41" s="19"/>
      <c r="F41" s="8"/>
      <c r="G41" s="19" t="s">
        <v>3</v>
      </c>
      <c r="H41" s="82"/>
      <c r="I41" s="82"/>
      <c r="J41" s="19"/>
      <c r="K41" s="81" t="str">
        <f t="shared" si="0"/>
        <v/>
      </c>
      <c r="L41" s="81"/>
      <c r="M41" s="6" t="str">
        <f t="shared" si="2"/>
        <v/>
      </c>
      <c r="N41" s="19"/>
      <c r="O41" s="8"/>
      <c r="P41" s="82"/>
      <c r="Q41" s="82"/>
      <c r="R41" s="86" t="str">
        <f t="shared" si="3"/>
        <v/>
      </c>
      <c r="S41" s="86"/>
      <c r="T41" s="87" t="str">
        <f t="shared" si="4"/>
        <v/>
      </c>
      <c r="U41" s="87"/>
    </row>
    <row r="42" spans="2:21" x14ac:dyDescent="0.2">
      <c r="B42" s="19">
        <v>34</v>
      </c>
      <c r="C42" s="81" t="str">
        <f t="shared" si="1"/>
        <v/>
      </c>
      <c r="D42" s="81"/>
      <c r="E42" s="19"/>
      <c r="F42" s="8"/>
      <c r="G42" s="19" t="s">
        <v>4</v>
      </c>
      <c r="H42" s="82"/>
      <c r="I42" s="82"/>
      <c r="J42" s="19"/>
      <c r="K42" s="81" t="str">
        <f t="shared" si="0"/>
        <v/>
      </c>
      <c r="L42" s="81"/>
      <c r="M42" s="6" t="str">
        <f t="shared" si="2"/>
        <v/>
      </c>
      <c r="N42" s="19"/>
      <c r="O42" s="8"/>
      <c r="P42" s="82"/>
      <c r="Q42" s="82"/>
      <c r="R42" s="86" t="str">
        <f t="shared" si="3"/>
        <v/>
      </c>
      <c r="S42" s="86"/>
      <c r="T42" s="87" t="str">
        <f t="shared" si="4"/>
        <v/>
      </c>
      <c r="U42" s="87"/>
    </row>
    <row r="43" spans="2:21" x14ac:dyDescent="0.2">
      <c r="B43" s="19">
        <v>35</v>
      </c>
      <c r="C43" s="81" t="str">
        <f t="shared" si="1"/>
        <v/>
      </c>
      <c r="D43" s="81"/>
      <c r="E43" s="19"/>
      <c r="F43" s="8"/>
      <c r="G43" s="19" t="s">
        <v>3</v>
      </c>
      <c r="H43" s="82"/>
      <c r="I43" s="82"/>
      <c r="J43" s="19"/>
      <c r="K43" s="81" t="str">
        <f t="shared" si="0"/>
        <v/>
      </c>
      <c r="L43" s="81"/>
      <c r="M43" s="6" t="str">
        <f t="shared" si="2"/>
        <v/>
      </c>
      <c r="N43" s="19"/>
      <c r="O43" s="8"/>
      <c r="P43" s="82"/>
      <c r="Q43" s="82"/>
      <c r="R43" s="86" t="str">
        <f t="shared" si="3"/>
        <v/>
      </c>
      <c r="S43" s="86"/>
      <c r="T43" s="87" t="str">
        <f t="shared" si="4"/>
        <v/>
      </c>
      <c r="U43" s="87"/>
    </row>
    <row r="44" spans="2:21" x14ac:dyDescent="0.2">
      <c r="B44" s="19">
        <v>36</v>
      </c>
      <c r="C44" s="81" t="str">
        <f t="shared" si="1"/>
        <v/>
      </c>
      <c r="D44" s="81"/>
      <c r="E44" s="19"/>
      <c r="F44" s="8"/>
      <c r="G44" s="19" t="s">
        <v>4</v>
      </c>
      <c r="H44" s="82"/>
      <c r="I44" s="82"/>
      <c r="J44" s="19"/>
      <c r="K44" s="81" t="str">
        <f t="shared" si="0"/>
        <v/>
      </c>
      <c r="L44" s="81"/>
      <c r="M44" s="6" t="str">
        <f t="shared" si="2"/>
        <v/>
      </c>
      <c r="N44" s="19"/>
      <c r="O44" s="8"/>
      <c r="P44" s="82"/>
      <c r="Q44" s="82"/>
      <c r="R44" s="86" t="str">
        <f t="shared" si="3"/>
        <v/>
      </c>
      <c r="S44" s="86"/>
      <c r="T44" s="87" t="str">
        <f t="shared" si="4"/>
        <v/>
      </c>
      <c r="U44" s="87"/>
    </row>
    <row r="45" spans="2:21" x14ac:dyDescent="0.2">
      <c r="B45" s="19">
        <v>37</v>
      </c>
      <c r="C45" s="81" t="str">
        <f t="shared" si="1"/>
        <v/>
      </c>
      <c r="D45" s="81"/>
      <c r="E45" s="19"/>
      <c r="F45" s="8"/>
      <c r="G45" s="19" t="s">
        <v>3</v>
      </c>
      <c r="H45" s="82"/>
      <c r="I45" s="82"/>
      <c r="J45" s="19"/>
      <c r="K45" s="81" t="str">
        <f t="shared" si="0"/>
        <v/>
      </c>
      <c r="L45" s="81"/>
      <c r="M45" s="6" t="str">
        <f t="shared" si="2"/>
        <v/>
      </c>
      <c r="N45" s="19"/>
      <c r="O45" s="8"/>
      <c r="P45" s="82"/>
      <c r="Q45" s="82"/>
      <c r="R45" s="86" t="str">
        <f t="shared" si="3"/>
        <v/>
      </c>
      <c r="S45" s="86"/>
      <c r="T45" s="87" t="str">
        <f t="shared" si="4"/>
        <v/>
      </c>
      <c r="U45" s="87"/>
    </row>
    <row r="46" spans="2:21" x14ac:dyDescent="0.2">
      <c r="B46" s="19">
        <v>38</v>
      </c>
      <c r="C46" s="81" t="str">
        <f t="shared" si="1"/>
        <v/>
      </c>
      <c r="D46" s="81"/>
      <c r="E46" s="19"/>
      <c r="F46" s="8"/>
      <c r="G46" s="19" t="s">
        <v>4</v>
      </c>
      <c r="H46" s="82"/>
      <c r="I46" s="82"/>
      <c r="J46" s="19"/>
      <c r="K46" s="81" t="str">
        <f t="shared" si="0"/>
        <v/>
      </c>
      <c r="L46" s="81"/>
      <c r="M46" s="6" t="str">
        <f t="shared" si="2"/>
        <v/>
      </c>
      <c r="N46" s="19"/>
      <c r="O46" s="8"/>
      <c r="P46" s="82"/>
      <c r="Q46" s="82"/>
      <c r="R46" s="86" t="str">
        <f t="shared" si="3"/>
        <v/>
      </c>
      <c r="S46" s="86"/>
      <c r="T46" s="87" t="str">
        <f t="shared" si="4"/>
        <v/>
      </c>
      <c r="U46" s="87"/>
    </row>
    <row r="47" spans="2:21" x14ac:dyDescent="0.2">
      <c r="B47" s="19">
        <v>39</v>
      </c>
      <c r="C47" s="81" t="str">
        <f t="shared" si="1"/>
        <v/>
      </c>
      <c r="D47" s="81"/>
      <c r="E47" s="19"/>
      <c r="F47" s="8"/>
      <c r="G47" s="19" t="s">
        <v>4</v>
      </c>
      <c r="H47" s="82"/>
      <c r="I47" s="82"/>
      <c r="J47" s="19"/>
      <c r="K47" s="81" t="str">
        <f t="shared" si="0"/>
        <v/>
      </c>
      <c r="L47" s="81"/>
      <c r="M47" s="6" t="str">
        <f t="shared" si="2"/>
        <v/>
      </c>
      <c r="N47" s="19"/>
      <c r="O47" s="8"/>
      <c r="P47" s="82"/>
      <c r="Q47" s="82"/>
      <c r="R47" s="86" t="str">
        <f t="shared" si="3"/>
        <v/>
      </c>
      <c r="S47" s="86"/>
      <c r="T47" s="87" t="str">
        <f t="shared" si="4"/>
        <v/>
      </c>
      <c r="U47" s="87"/>
    </row>
    <row r="48" spans="2:21" x14ac:dyDescent="0.2">
      <c r="B48" s="19">
        <v>40</v>
      </c>
      <c r="C48" s="81" t="str">
        <f t="shared" si="1"/>
        <v/>
      </c>
      <c r="D48" s="81"/>
      <c r="E48" s="19"/>
      <c r="F48" s="8"/>
      <c r="G48" s="19" t="s">
        <v>37</v>
      </c>
      <c r="H48" s="82"/>
      <c r="I48" s="82"/>
      <c r="J48" s="19"/>
      <c r="K48" s="81" t="str">
        <f t="shared" si="0"/>
        <v/>
      </c>
      <c r="L48" s="81"/>
      <c r="M48" s="6" t="str">
        <f t="shared" si="2"/>
        <v/>
      </c>
      <c r="N48" s="19"/>
      <c r="O48" s="8"/>
      <c r="P48" s="82"/>
      <c r="Q48" s="82"/>
      <c r="R48" s="86" t="str">
        <f t="shared" si="3"/>
        <v/>
      </c>
      <c r="S48" s="86"/>
      <c r="T48" s="87" t="str">
        <f t="shared" si="4"/>
        <v/>
      </c>
      <c r="U48" s="87"/>
    </row>
    <row r="49" spans="2:21" x14ac:dyDescent="0.2">
      <c r="B49" s="19">
        <v>41</v>
      </c>
      <c r="C49" s="81" t="str">
        <f t="shared" si="1"/>
        <v/>
      </c>
      <c r="D49" s="81"/>
      <c r="E49" s="19"/>
      <c r="F49" s="8"/>
      <c r="G49" s="19" t="s">
        <v>4</v>
      </c>
      <c r="H49" s="82"/>
      <c r="I49" s="82"/>
      <c r="J49" s="19"/>
      <c r="K49" s="81" t="str">
        <f t="shared" si="0"/>
        <v/>
      </c>
      <c r="L49" s="81"/>
      <c r="M49" s="6" t="str">
        <f t="shared" si="2"/>
        <v/>
      </c>
      <c r="N49" s="19"/>
      <c r="O49" s="8"/>
      <c r="P49" s="82"/>
      <c r="Q49" s="82"/>
      <c r="R49" s="86" t="str">
        <f t="shared" si="3"/>
        <v/>
      </c>
      <c r="S49" s="86"/>
      <c r="T49" s="87" t="str">
        <f t="shared" si="4"/>
        <v/>
      </c>
      <c r="U49" s="87"/>
    </row>
    <row r="50" spans="2:21" x14ac:dyDescent="0.2">
      <c r="B50" s="19">
        <v>42</v>
      </c>
      <c r="C50" s="81" t="str">
        <f t="shared" si="1"/>
        <v/>
      </c>
      <c r="D50" s="81"/>
      <c r="E50" s="19"/>
      <c r="F50" s="8"/>
      <c r="G50" s="19" t="s">
        <v>4</v>
      </c>
      <c r="H50" s="82"/>
      <c r="I50" s="82"/>
      <c r="J50" s="19"/>
      <c r="K50" s="81" t="str">
        <f t="shared" si="0"/>
        <v/>
      </c>
      <c r="L50" s="81"/>
      <c r="M50" s="6" t="str">
        <f t="shared" si="2"/>
        <v/>
      </c>
      <c r="N50" s="19"/>
      <c r="O50" s="8"/>
      <c r="P50" s="82"/>
      <c r="Q50" s="82"/>
      <c r="R50" s="86" t="str">
        <f t="shared" si="3"/>
        <v/>
      </c>
      <c r="S50" s="86"/>
      <c r="T50" s="87" t="str">
        <f t="shared" si="4"/>
        <v/>
      </c>
      <c r="U50" s="87"/>
    </row>
    <row r="51" spans="2:21" x14ac:dyDescent="0.2">
      <c r="B51" s="19">
        <v>43</v>
      </c>
      <c r="C51" s="81" t="str">
        <f t="shared" si="1"/>
        <v/>
      </c>
      <c r="D51" s="81"/>
      <c r="E51" s="19"/>
      <c r="F51" s="8"/>
      <c r="G51" s="19" t="s">
        <v>3</v>
      </c>
      <c r="H51" s="82"/>
      <c r="I51" s="82"/>
      <c r="J51" s="19"/>
      <c r="K51" s="81" t="str">
        <f t="shared" si="0"/>
        <v/>
      </c>
      <c r="L51" s="81"/>
      <c r="M51" s="6" t="str">
        <f t="shared" si="2"/>
        <v/>
      </c>
      <c r="N51" s="19"/>
      <c r="O51" s="8"/>
      <c r="P51" s="82"/>
      <c r="Q51" s="82"/>
      <c r="R51" s="86" t="str">
        <f t="shared" si="3"/>
        <v/>
      </c>
      <c r="S51" s="86"/>
      <c r="T51" s="87" t="str">
        <f t="shared" si="4"/>
        <v/>
      </c>
      <c r="U51" s="87"/>
    </row>
    <row r="52" spans="2:21" x14ac:dyDescent="0.2">
      <c r="B52" s="19">
        <v>44</v>
      </c>
      <c r="C52" s="81" t="str">
        <f t="shared" si="1"/>
        <v/>
      </c>
      <c r="D52" s="81"/>
      <c r="E52" s="19"/>
      <c r="F52" s="8"/>
      <c r="G52" s="19" t="s">
        <v>3</v>
      </c>
      <c r="H52" s="82"/>
      <c r="I52" s="82"/>
      <c r="J52" s="19"/>
      <c r="K52" s="81" t="str">
        <f t="shared" si="0"/>
        <v/>
      </c>
      <c r="L52" s="81"/>
      <c r="M52" s="6" t="str">
        <f t="shared" si="2"/>
        <v/>
      </c>
      <c r="N52" s="19"/>
      <c r="O52" s="8"/>
      <c r="P52" s="82"/>
      <c r="Q52" s="82"/>
      <c r="R52" s="86" t="str">
        <f t="shared" si="3"/>
        <v/>
      </c>
      <c r="S52" s="86"/>
      <c r="T52" s="87" t="str">
        <f t="shared" si="4"/>
        <v/>
      </c>
      <c r="U52" s="87"/>
    </row>
    <row r="53" spans="2:21" x14ac:dyDescent="0.2">
      <c r="B53" s="19">
        <v>45</v>
      </c>
      <c r="C53" s="81" t="str">
        <f t="shared" si="1"/>
        <v/>
      </c>
      <c r="D53" s="81"/>
      <c r="E53" s="19"/>
      <c r="F53" s="8"/>
      <c r="G53" s="19" t="s">
        <v>4</v>
      </c>
      <c r="H53" s="82"/>
      <c r="I53" s="82"/>
      <c r="J53" s="19"/>
      <c r="K53" s="81" t="str">
        <f t="shared" si="0"/>
        <v/>
      </c>
      <c r="L53" s="81"/>
      <c r="M53" s="6" t="str">
        <f t="shared" si="2"/>
        <v/>
      </c>
      <c r="N53" s="19"/>
      <c r="O53" s="8"/>
      <c r="P53" s="82"/>
      <c r="Q53" s="82"/>
      <c r="R53" s="86" t="str">
        <f t="shared" si="3"/>
        <v/>
      </c>
      <c r="S53" s="86"/>
      <c r="T53" s="87" t="str">
        <f t="shared" si="4"/>
        <v/>
      </c>
      <c r="U53" s="87"/>
    </row>
    <row r="54" spans="2:21" x14ac:dyDescent="0.2">
      <c r="B54" s="19">
        <v>46</v>
      </c>
      <c r="C54" s="81" t="str">
        <f t="shared" si="1"/>
        <v/>
      </c>
      <c r="D54" s="81"/>
      <c r="E54" s="19"/>
      <c r="F54" s="8"/>
      <c r="G54" s="19" t="s">
        <v>4</v>
      </c>
      <c r="H54" s="82"/>
      <c r="I54" s="82"/>
      <c r="J54" s="19"/>
      <c r="K54" s="81" t="str">
        <f t="shared" si="0"/>
        <v/>
      </c>
      <c r="L54" s="81"/>
      <c r="M54" s="6" t="str">
        <f t="shared" si="2"/>
        <v/>
      </c>
      <c r="N54" s="19"/>
      <c r="O54" s="8"/>
      <c r="P54" s="82"/>
      <c r="Q54" s="82"/>
      <c r="R54" s="86" t="str">
        <f t="shared" si="3"/>
        <v/>
      </c>
      <c r="S54" s="86"/>
      <c r="T54" s="87" t="str">
        <f t="shared" si="4"/>
        <v/>
      </c>
      <c r="U54" s="87"/>
    </row>
    <row r="55" spans="2:21" x14ac:dyDescent="0.2">
      <c r="B55" s="19">
        <v>47</v>
      </c>
      <c r="C55" s="81" t="str">
        <f t="shared" si="1"/>
        <v/>
      </c>
      <c r="D55" s="81"/>
      <c r="E55" s="19"/>
      <c r="F55" s="8"/>
      <c r="G55" s="19" t="s">
        <v>3</v>
      </c>
      <c r="H55" s="82"/>
      <c r="I55" s="82"/>
      <c r="J55" s="19"/>
      <c r="K55" s="81" t="str">
        <f t="shared" si="0"/>
        <v/>
      </c>
      <c r="L55" s="81"/>
      <c r="M55" s="6" t="str">
        <f t="shared" si="2"/>
        <v/>
      </c>
      <c r="N55" s="19"/>
      <c r="O55" s="8"/>
      <c r="P55" s="82"/>
      <c r="Q55" s="82"/>
      <c r="R55" s="86" t="str">
        <f t="shared" si="3"/>
        <v/>
      </c>
      <c r="S55" s="86"/>
      <c r="T55" s="87" t="str">
        <f t="shared" si="4"/>
        <v/>
      </c>
      <c r="U55" s="87"/>
    </row>
    <row r="56" spans="2:21" x14ac:dyDescent="0.2">
      <c r="B56" s="19">
        <v>48</v>
      </c>
      <c r="C56" s="81" t="str">
        <f t="shared" si="1"/>
        <v/>
      </c>
      <c r="D56" s="81"/>
      <c r="E56" s="19"/>
      <c r="F56" s="8"/>
      <c r="G56" s="19" t="s">
        <v>3</v>
      </c>
      <c r="H56" s="82"/>
      <c r="I56" s="82"/>
      <c r="J56" s="19"/>
      <c r="K56" s="81" t="str">
        <f t="shared" si="0"/>
        <v/>
      </c>
      <c r="L56" s="81"/>
      <c r="M56" s="6" t="str">
        <f t="shared" si="2"/>
        <v/>
      </c>
      <c r="N56" s="19"/>
      <c r="O56" s="8"/>
      <c r="P56" s="82"/>
      <c r="Q56" s="82"/>
      <c r="R56" s="86" t="str">
        <f t="shared" si="3"/>
        <v/>
      </c>
      <c r="S56" s="86"/>
      <c r="T56" s="87" t="str">
        <f t="shared" si="4"/>
        <v/>
      </c>
      <c r="U56" s="87"/>
    </row>
    <row r="57" spans="2:21" x14ac:dyDescent="0.2">
      <c r="B57" s="19">
        <v>49</v>
      </c>
      <c r="C57" s="81" t="str">
        <f t="shared" si="1"/>
        <v/>
      </c>
      <c r="D57" s="81"/>
      <c r="E57" s="19"/>
      <c r="F57" s="8"/>
      <c r="G57" s="19" t="s">
        <v>3</v>
      </c>
      <c r="H57" s="82"/>
      <c r="I57" s="82"/>
      <c r="J57" s="19"/>
      <c r="K57" s="81" t="str">
        <f t="shared" si="0"/>
        <v/>
      </c>
      <c r="L57" s="81"/>
      <c r="M57" s="6" t="str">
        <f t="shared" si="2"/>
        <v/>
      </c>
      <c r="N57" s="19"/>
      <c r="O57" s="8"/>
      <c r="P57" s="82"/>
      <c r="Q57" s="82"/>
      <c r="R57" s="86" t="str">
        <f t="shared" si="3"/>
        <v/>
      </c>
      <c r="S57" s="86"/>
      <c r="T57" s="87" t="str">
        <f t="shared" si="4"/>
        <v/>
      </c>
      <c r="U57" s="87"/>
    </row>
    <row r="58" spans="2:21" x14ac:dyDescent="0.2">
      <c r="B58" s="19">
        <v>50</v>
      </c>
      <c r="C58" s="81" t="str">
        <f t="shared" si="1"/>
        <v/>
      </c>
      <c r="D58" s="81"/>
      <c r="E58" s="19"/>
      <c r="F58" s="8"/>
      <c r="G58" s="19" t="s">
        <v>3</v>
      </c>
      <c r="H58" s="82"/>
      <c r="I58" s="82"/>
      <c r="J58" s="19"/>
      <c r="K58" s="81" t="str">
        <f t="shared" si="0"/>
        <v/>
      </c>
      <c r="L58" s="81"/>
      <c r="M58" s="6" t="str">
        <f t="shared" si="2"/>
        <v/>
      </c>
      <c r="N58" s="19"/>
      <c r="O58" s="8"/>
      <c r="P58" s="82"/>
      <c r="Q58" s="82"/>
      <c r="R58" s="86" t="str">
        <f t="shared" si="3"/>
        <v/>
      </c>
      <c r="S58" s="86"/>
      <c r="T58" s="87" t="str">
        <f t="shared" si="4"/>
        <v/>
      </c>
      <c r="U58" s="87"/>
    </row>
    <row r="59" spans="2:21" x14ac:dyDescent="0.2">
      <c r="B59" s="19">
        <v>51</v>
      </c>
      <c r="C59" s="81" t="str">
        <f t="shared" si="1"/>
        <v/>
      </c>
      <c r="D59" s="81"/>
      <c r="E59" s="19"/>
      <c r="F59" s="8"/>
      <c r="G59" s="19" t="s">
        <v>3</v>
      </c>
      <c r="H59" s="82"/>
      <c r="I59" s="82"/>
      <c r="J59" s="19"/>
      <c r="K59" s="81" t="str">
        <f t="shared" si="0"/>
        <v/>
      </c>
      <c r="L59" s="81"/>
      <c r="M59" s="6" t="str">
        <f t="shared" si="2"/>
        <v/>
      </c>
      <c r="N59" s="19"/>
      <c r="O59" s="8"/>
      <c r="P59" s="82"/>
      <c r="Q59" s="82"/>
      <c r="R59" s="86" t="str">
        <f t="shared" si="3"/>
        <v/>
      </c>
      <c r="S59" s="86"/>
      <c r="T59" s="87" t="str">
        <f t="shared" si="4"/>
        <v/>
      </c>
      <c r="U59" s="87"/>
    </row>
    <row r="60" spans="2:21" x14ac:dyDescent="0.2">
      <c r="B60" s="19">
        <v>52</v>
      </c>
      <c r="C60" s="81" t="str">
        <f t="shared" si="1"/>
        <v/>
      </c>
      <c r="D60" s="81"/>
      <c r="E60" s="19"/>
      <c r="F60" s="8"/>
      <c r="G60" s="19" t="s">
        <v>3</v>
      </c>
      <c r="H60" s="82"/>
      <c r="I60" s="82"/>
      <c r="J60" s="19"/>
      <c r="K60" s="81" t="str">
        <f t="shared" si="0"/>
        <v/>
      </c>
      <c r="L60" s="81"/>
      <c r="M60" s="6" t="str">
        <f t="shared" si="2"/>
        <v/>
      </c>
      <c r="N60" s="19"/>
      <c r="O60" s="8"/>
      <c r="P60" s="82"/>
      <c r="Q60" s="82"/>
      <c r="R60" s="86" t="str">
        <f t="shared" si="3"/>
        <v/>
      </c>
      <c r="S60" s="86"/>
      <c r="T60" s="87" t="str">
        <f t="shared" si="4"/>
        <v/>
      </c>
      <c r="U60" s="87"/>
    </row>
    <row r="61" spans="2:21" x14ac:dyDescent="0.2">
      <c r="B61" s="19">
        <v>53</v>
      </c>
      <c r="C61" s="81" t="str">
        <f t="shared" si="1"/>
        <v/>
      </c>
      <c r="D61" s="81"/>
      <c r="E61" s="19"/>
      <c r="F61" s="8"/>
      <c r="G61" s="19" t="s">
        <v>3</v>
      </c>
      <c r="H61" s="82"/>
      <c r="I61" s="82"/>
      <c r="J61" s="19"/>
      <c r="K61" s="81" t="str">
        <f t="shared" si="0"/>
        <v/>
      </c>
      <c r="L61" s="81"/>
      <c r="M61" s="6" t="str">
        <f t="shared" si="2"/>
        <v/>
      </c>
      <c r="N61" s="19"/>
      <c r="O61" s="8"/>
      <c r="P61" s="82"/>
      <c r="Q61" s="82"/>
      <c r="R61" s="86" t="str">
        <f t="shared" si="3"/>
        <v/>
      </c>
      <c r="S61" s="86"/>
      <c r="T61" s="87" t="str">
        <f t="shared" si="4"/>
        <v/>
      </c>
      <c r="U61" s="87"/>
    </row>
    <row r="62" spans="2:21" x14ac:dyDescent="0.2">
      <c r="B62" s="19">
        <v>54</v>
      </c>
      <c r="C62" s="81" t="str">
        <f t="shared" si="1"/>
        <v/>
      </c>
      <c r="D62" s="81"/>
      <c r="E62" s="19"/>
      <c r="F62" s="8"/>
      <c r="G62" s="19" t="s">
        <v>3</v>
      </c>
      <c r="H62" s="82"/>
      <c r="I62" s="82"/>
      <c r="J62" s="19"/>
      <c r="K62" s="81" t="str">
        <f t="shared" si="0"/>
        <v/>
      </c>
      <c r="L62" s="81"/>
      <c r="M62" s="6" t="str">
        <f t="shared" si="2"/>
        <v/>
      </c>
      <c r="N62" s="19"/>
      <c r="O62" s="8"/>
      <c r="P62" s="82"/>
      <c r="Q62" s="82"/>
      <c r="R62" s="86" t="str">
        <f t="shared" si="3"/>
        <v/>
      </c>
      <c r="S62" s="86"/>
      <c r="T62" s="87" t="str">
        <f t="shared" si="4"/>
        <v/>
      </c>
      <c r="U62" s="87"/>
    </row>
    <row r="63" spans="2:21" x14ac:dyDescent="0.2">
      <c r="B63" s="19">
        <v>55</v>
      </c>
      <c r="C63" s="81" t="str">
        <f t="shared" si="1"/>
        <v/>
      </c>
      <c r="D63" s="81"/>
      <c r="E63" s="19"/>
      <c r="F63" s="8"/>
      <c r="G63" s="19" t="s">
        <v>4</v>
      </c>
      <c r="H63" s="82"/>
      <c r="I63" s="82"/>
      <c r="J63" s="19"/>
      <c r="K63" s="81" t="str">
        <f t="shared" si="0"/>
        <v/>
      </c>
      <c r="L63" s="81"/>
      <c r="M63" s="6" t="str">
        <f t="shared" si="2"/>
        <v/>
      </c>
      <c r="N63" s="19"/>
      <c r="O63" s="8"/>
      <c r="P63" s="82"/>
      <c r="Q63" s="82"/>
      <c r="R63" s="86" t="str">
        <f t="shared" si="3"/>
        <v/>
      </c>
      <c r="S63" s="86"/>
      <c r="T63" s="87" t="str">
        <f t="shared" si="4"/>
        <v/>
      </c>
      <c r="U63" s="87"/>
    </row>
    <row r="64" spans="2:21" x14ac:dyDescent="0.2">
      <c r="B64" s="19">
        <v>56</v>
      </c>
      <c r="C64" s="81" t="str">
        <f t="shared" si="1"/>
        <v/>
      </c>
      <c r="D64" s="81"/>
      <c r="E64" s="19"/>
      <c r="F64" s="8"/>
      <c r="G64" s="19" t="s">
        <v>3</v>
      </c>
      <c r="H64" s="82"/>
      <c r="I64" s="82"/>
      <c r="J64" s="19"/>
      <c r="K64" s="81" t="str">
        <f t="shared" si="0"/>
        <v/>
      </c>
      <c r="L64" s="81"/>
      <c r="M64" s="6" t="str">
        <f t="shared" si="2"/>
        <v/>
      </c>
      <c r="N64" s="19"/>
      <c r="O64" s="8"/>
      <c r="P64" s="82"/>
      <c r="Q64" s="82"/>
      <c r="R64" s="86" t="str">
        <f t="shared" si="3"/>
        <v/>
      </c>
      <c r="S64" s="86"/>
      <c r="T64" s="87" t="str">
        <f t="shared" si="4"/>
        <v/>
      </c>
      <c r="U64" s="87"/>
    </row>
    <row r="65" spans="2:21" x14ac:dyDescent="0.2">
      <c r="B65" s="19">
        <v>57</v>
      </c>
      <c r="C65" s="81" t="str">
        <f t="shared" si="1"/>
        <v/>
      </c>
      <c r="D65" s="81"/>
      <c r="E65" s="19"/>
      <c r="F65" s="8"/>
      <c r="G65" s="19" t="s">
        <v>3</v>
      </c>
      <c r="H65" s="82"/>
      <c r="I65" s="82"/>
      <c r="J65" s="19"/>
      <c r="K65" s="81" t="str">
        <f t="shared" si="0"/>
        <v/>
      </c>
      <c r="L65" s="81"/>
      <c r="M65" s="6" t="str">
        <f t="shared" si="2"/>
        <v/>
      </c>
      <c r="N65" s="19"/>
      <c r="O65" s="8"/>
      <c r="P65" s="82"/>
      <c r="Q65" s="82"/>
      <c r="R65" s="86" t="str">
        <f t="shared" si="3"/>
        <v/>
      </c>
      <c r="S65" s="86"/>
      <c r="T65" s="87" t="str">
        <f t="shared" si="4"/>
        <v/>
      </c>
      <c r="U65" s="87"/>
    </row>
    <row r="66" spans="2:21" x14ac:dyDescent="0.2">
      <c r="B66" s="19">
        <v>58</v>
      </c>
      <c r="C66" s="81" t="str">
        <f t="shared" si="1"/>
        <v/>
      </c>
      <c r="D66" s="81"/>
      <c r="E66" s="19"/>
      <c r="F66" s="8"/>
      <c r="G66" s="19" t="s">
        <v>3</v>
      </c>
      <c r="H66" s="82"/>
      <c r="I66" s="82"/>
      <c r="J66" s="19"/>
      <c r="K66" s="81" t="str">
        <f t="shared" si="0"/>
        <v/>
      </c>
      <c r="L66" s="81"/>
      <c r="M66" s="6" t="str">
        <f t="shared" si="2"/>
        <v/>
      </c>
      <c r="N66" s="19"/>
      <c r="O66" s="8"/>
      <c r="P66" s="82"/>
      <c r="Q66" s="82"/>
      <c r="R66" s="86" t="str">
        <f t="shared" si="3"/>
        <v/>
      </c>
      <c r="S66" s="86"/>
      <c r="T66" s="87" t="str">
        <f t="shared" si="4"/>
        <v/>
      </c>
      <c r="U66" s="87"/>
    </row>
    <row r="67" spans="2:21" x14ac:dyDescent="0.2">
      <c r="B67" s="19">
        <v>59</v>
      </c>
      <c r="C67" s="81" t="str">
        <f t="shared" si="1"/>
        <v/>
      </c>
      <c r="D67" s="81"/>
      <c r="E67" s="19"/>
      <c r="F67" s="8"/>
      <c r="G67" s="19" t="s">
        <v>3</v>
      </c>
      <c r="H67" s="82"/>
      <c r="I67" s="82"/>
      <c r="J67" s="19"/>
      <c r="K67" s="81" t="str">
        <f t="shared" si="0"/>
        <v/>
      </c>
      <c r="L67" s="81"/>
      <c r="M67" s="6" t="str">
        <f t="shared" si="2"/>
        <v/>
      </c>
      <c r="N67" s="19"/>
      <c r="O67" s="8"/>
      <c r="P67" s="82"/>
      <c r="Q67" s="82"/>
      <c r="R67" s="86" t="str">
        <f t="shared" si="3"/>
        <v/>
      </c>
      <c r="S67" s="86"/>
      <c r="T67" s="87" t="str">
        <f t="shared" si="4"/>
        <v/>
      </c>
      <c r="U67" s="87"/>
    </row>
    <row r="68" spans="2:21" x14ac:dyDescent="0.2">
      <c r="B68" s="19">
        <v>60</v>
      </c>
      <c r="C68" s="81" t="str">
        <f t="shared" si="1"/>
        <v/>
      </c>
      <c r="D68" s="81"/>
      <c r="E68" s="19"/>
      <c r="F68" s="8"/>
      <c r="G68" s="19" t="s">
        <v>4</v>
      </c>
      <c r="H68" s="82"/>
      <c r="I68" s="82"/>
      <c r="J68" s="19"/>
      <c r="K68" s="81" t="str">
        <f t="shared" si="0"/>
        <v/>
      </c>
      <c r="L68" s="81"/>
      <c r="M68" s="6" t="str">
        <f t="shared" si="2"/>
        <v/>
      </c>
      <c r="N68" s="19"/>
      <c r="O68" s="8"/>
      <c r="P68" s="82"/>
      <c r="Q68" s="82"/>
      <c r="R68" s="86" t="str">
        <f t="shared" si="3"/>
        <v/>
      </c>
      <c r="S68" s="86"/>
      <c r="T68" s="87" t="str">
        <f t="shared" si="4"/>
        <v/>
      </c>
      <c r="U68" s="87"/>
    </row>
    <row r="69" spans="2:21" x14ac:dyDescent="0.2">
      <c r="B69" s="19">
        <v>61</v>
      </c>
      <c r="C69" s="81" t="str">
        <f t="shared" si="1"/>
        <v/>
      </c>
      <c r="D69" s="81"/>
      <c r="E69" s="19"/>
      <c r="F69" s="8"/>
      <c r="G69" s="19" t="s">
        <v>4</v>
      </c>
      <c r="H69" s="82"/>
      <c r="I69" s="82"/>
      <c r="J69" s="19"/>
      <c r="K69" s="81" t="str">
        <f t="shared" si="0"/>
        <v/>
      </c>
      <c r="L69" s="81"/>
      <c r="M69" s="6" t="str">
        <f t="shared" si="2"/>
        <v/>
      </c>
      <c r="N69" s="19"/>
      <c r="O69" s="8"/>
      <c r="P69" s="82"/>
      <c r="Q69" s="82"/>
      <c r="R69" s="86" t="str">
        <f t="shared" si="3"/>
        <v/>
      </c>
      <c r="S69" s="86"/>
      <c r="T69" s="87" t="str">
        <f t="shared" si="4"/>
        <v/>
      </c>
      <c r="U69" s="87"/>
    </row>
    <row r="70" spans="2:21" x14ac:dyDescent="0.2">
      <c r="B70" s="19">
        <v>62</v>
      </c>
      <c r="C70" s="81" t="str">
        <f t="shared" si="1"/>
        <v/>
      </c>
      <c r="D70" s="81"/>
      <c r="E70" s="19"/>
      <c r="F70" s="8"/>
      <c r="G70" s="19" t="s">
        <v>3</v>
      </c>
      <c r="H70" s="82"/>
      <c r="I70" s="82"/>
      <c r="J70" s="19"/>
      <c r="K70" s="81" t="str">
        <f t="shared" si="0"/>
        <v/>
      </c>
      <c r="L70" s="81"/>
      <c r="M70" s="6" t="str">
        <f t="shared" si="2"/>
        <v/>
      </c>
      <c r="N70" s="19"/>
      <c r="O70" s="8"/>
      <c r="P70" s="82"/>
      <c r="Q70" s="82"/>
      <c r="R70" s="86" t="str">
        <f t="shared" si="3"/>
        <v/>
      </c>
      <c r="S70" s="86"/>
      <c r="T70" s="87" t="str">
        <f t="shared" si="4"/>
        <v/>
      </c>
      <c r="U70" s="87"/>
    </row>
    <row r="71" spans="2:21" x14ac:dyDescent="0.2">
      <c r="B71" s="19">
        <v>63</v>
      </c>
      <c r="C71" s="81" t="str">
        <f t="shared" si="1"/>
        <v/>
      </c>
      <c r="D71" s="81"/>
      <c r="E71" s="19"/>
      <c r="F71" s="8"/>
      <c r="G71" s="19" t="s">
        <v>4</v>
      </c>
      <c r="H71" s="82"/>
      <c r="I71" s="82"/>
      <c r="J71" s="19"/>
      <c r="K71" s="81" t="str">
        <f t="shared" si="0"/>
        <v/>
      </c>
      <c r="L71" s="81"/>
      <c r="M71" s="6" t="str">
        <f t="shared" si="2"/>
        <v/>
      </c>
      <c r="N71" s="19"/>
      <c r="O71" s="8"/>
      <c r="P71" s="82"/>
      <c r="Q71" s="82"/>
      <c r="R71" s="86" t="str">
        <f t="shared" si="3"/>
        <v/>
      </c>
      <c r="S71" s="86"/>
      <c r="T71" s="87" t="str">
        <f t="shared" si="4"/>
        <v/>
      </c>
      <c r="U71" s="87"/>
    </row>
    <row r="72" spans="2:21" x14ac:dyDescent="0.2">
      <c r="B72" s="19">
        <v>64</v>
      </c>
      <c r="C72" s="81" t="str">
        <f t="shared" si="1"/>
        <v/>
      </c>
      <c r="D72" s="81"/>
      <c r="E72" s="19"/>
      <c r="F72" s="8"/>
      <c r="G72" s="19" t="s">
        <v>3</v>
      </c>
      <c r="H72" s="82"/>
      <c r="I72" s="82"/>
      <c r="J72" s="19"/>
      <c r="K72" s="81" t="str">
        <f t="shared" si="0"/>
        <v/>
      </c>
      <c r="L72" s="81"/>
      <c r="M72" s="6" t="str">
        <f t="shared" si="2"/>
        <v/>
      </c>
      <c r="N72" s="19"/>
      <c r="O72" s="8"/>
      <c r="P72" s="82"/>
      <c r="Q72" s="82"/>
      <c r="R72" s="86" t="str">
        <f t="shared" si="3"/>
        <v/>
      </c>
      <c r="S72" s="86"/>
      <c r="T72" s="87" t="str">
        <f t="shared" si="4"/>
        <v/>
      </c>
      <c r="U72" s="87"/>
    </row>
    <row r="73" spans="2:21" x14ac:dyDescent="0.2">
      <c r="B73" s="19">
        <v>65</v>
      </c>
      <c r="C73" s="81" t="str">
        <f t="shared" si="1"/>
        <v/>
      </c>
      <c r="D73" s="81"/>
      <c r="E73" s="19"/>
      <c r="F73" s="8"/>
      <c r="G73" s="19" t="s">
        <v>4</v>
      </c>
      <c r="H73" s="82"/>
      <c r="I73" s="82"/>
      <c r="J73" s="19"/>
      <c r="K73" s="81" t="str">
        <f t="shared" ref="K73:K108" si="5">IF(F73="","",C73*0.03)</f>
        <v/>
      </c>
      <c r="L73" s="81"/>
      <c r="M73" s="6" t="str">
        <f t="shared" si="2"/>
        <v/>
      </c>
      <c r="N73" s="19"/>
      <c r="O73" s="8"/>
      <c r="P73" s="82"/>
      <c r="Q73" s="82"/>
      <c r="R73" s="86" t="str">
        <f t="shared" si="3"/>
        <v/>
      </c>
      <c r="S73" s="86"/>
      <c r="T73" s="87" t="str">
        <f t="shared" si="4"/>
        <v/>
      </c>
      <c r="U73" s="87"/>
    </row>
    <row r="74" spans="2:21" x14ac:dyDescent="0.2">
      <c r="B74" s="19">
        <v>66</v>
      </c>
      <c r="C74" s="81" t="str">
        <f t="shared" ref="C74:C108" si="6">IF(R73="","",C73+R73)</f>
        <v/>
      </c>
      <c r="D74" s="81"/>
      <c r="E74" s="19"/>
      <c r="F74" s="8"/>
      <c r="G74" s="19" t="s">
        <v>4</v>
      </c>
      <c r="H74" s="82"/>
      <c r="I74" s="82"/>
      <c r="J74" s="19"/>
      <c r="K74" s="81" t="str">
        <f t="shared" si="5"/>
        <v/>
      </c>
      <c r="L74" s="81"/>
      <c r="M74" s="6" t="str">
        <f t="shared" ref="M74:M108" si="7">IF(J74="","",(K74/J74)/1000)</f>
        <v/>
      </c>
      <c r="N74" s="19"/>
      <c r="O74" s="8"/>
      <c r="P74" s="82"/>
      <c r="Q74" s="82"/>
      <c r="R74" s="86" t="str">
        <f t="shared" ref="R74:R108" si="8">IF(O74="","",(IF(G74="売",H74-P74,P74-H74))*M74*100000)</f>
        <v/>
      </c>
      <c r="S74" s="86"/>
      <c r="T74" s="87" t="str">
        <f t="shared" ref="T74:T108" si="9">IF(O74="","",IF(R74&lt;0,J74*(-1),IF(G74="買",(P74-H74)*100,(H74-P74)*100)))</f>
        <v/>
      </c>
      <c r="U74" s="87"/>
    </row>
    <row r="75" spans="2:21" x14ac:dyDescent="0.2">
      <c r="B75" s="19">
        <v>67</v>
      </c>
      <c r="C75" s="81" t="str">
        <f t="shared" si="6"/>
        <v/>
      </c>
      <c r="D75" s="81"/>
      <c r="E75" s="19"/>
      <c r="F75" s="8"/>
      <c r="G75" s="19" t="s">
        <v>3</v>
      </c>
      <c r="H75" s="82"/>
      <c r="I75" s="82"/>
      <c r="J75" s="19"/>
      <c r="K75" s="81" t="str">
        <f t="shared" si="5"/>
        <v/>
      </c>
      <c r="L75" s="81"/>
      <c r="M75" s="6" t="str">
        <f t="shared" si="7"/>
        <v/>
      </c>
      <c r="N75" s="19"/>
      <c r="O75" s="8"/>
      <c r="P75" s="82"/>
      <c r="Q75" s="82"/>
      <c r="R75" s="86" t="str">
        <f t="shared" si="8"/>
        <v/>
      </c>
      <c r="S75" s="86"/>
      <c r="T75" s="87" t="str">
        <f t="shared" si="9"/>
        <v/>
      </c>
      <c r="U75" s="87"/>
    </row>
    <row r="76" spans="2:21" x14ac:dyDescent="0.2">
      <c r="B76" s="19">
        <v>68</v>
      </c>
      <c r="C76" s="81" t="str">
        <f t="shared" si="6"/>
        <v/>
      </c>
      <c r="D76" s="81"/>
      <c r="E76" s="19"/>
      <c r="F76" s="8"/>
      <c r="G76" s="19" t="s">
        <v>3</v>
      </c>
      <c r="H76" s="82"/>
      <c r="I76" s="82"/>
      <c r="J76" s="19"/>
      <c r="K76" s="81" t="str">
        <f t="shared" si="5"/>
        <v/>
      </c>
      <c r="L76" s="81"/>
      <c r="M76" s="6" t="str">
        <f t="shared" si="7"/>
        <v/>
      </c>
      <c r="N76" s="19"/>
      <c r="O76" s="8"/>
      <c r="P76" s="82"/>
      <c r="Q76" s="82"/>
      <c r="R76" s="86" t="str">
        <f t="shared" si="8"/>
        <v/>
      </c>
      <c r="S76" s="86"/>
      <c r="T76" s="87" t="str">
        <f t="shared" si="9"/>
        <v/>
      </c>
      <c r="U76" s="87"/>
    </row>
    <row r="77" spans="2:21" x14ac:dyDescent="0.2">
      <c r="B77" s="19">
        <v>69</v>
      </c>
      <c r="C77" s="81" t="str">
        <f t="shared" si="6"/>
        <v/>
      </c>
      <c r="D77" s="81"/>
      <c r="E77" s="19"/>
      <c r="F77" s="8"/>
      <c r="G77" s="19" t="s">
        <v>3</v>
      </c>
      <c r="H77" s="82"/>
      <c r="I77" s="82"/>
      <c r="J77" s="19"/>
      <c r="K77" s="81" t="str">
        <f t="shared" si="5"/>
        <v/>
      </c>
      <c r="L77" s="81"/>
      <c r="M77" s="6" t="str">
        <f t="shared" si="7"/>
        <v/>
      </c>
      <c r="N77" s="19"/>
      <c r="O77" s="8"/>
      <c r="P77" s="82"/>
      <c r="Q77" s="82"/>
      <c r="R77" s="86" t="str">
        <f t="shared" si="8"/>
        <v/>
      </c>
      <c r="S77" s="86"/>
      <c r="T77" s="87" t="str">
        <f t="shared" si="9"/>
        <v/>
      </c>
      <c r="U77" s="87"/>
    </row>
    <row r="78" spans="2:21" x14ac:dyDescent="0.2">
      <c r="B78" s="19">
        <v>70</v>
      </c>
      <c r="C78" s="81" t="str">
        <f t="shared" si="6"/>
        <v/>
      </c>
      <c r="D78" s="81"/>
      <c r="E78" s="19"/>
      <c r="F78" s="8"/>
      <c r="G78" s="19" t="s">
        <v>4</v>
      </c>
      <c r="H78" s="82"/>
      <c r="I78" s="82"/>
      <c r="J78" s="19"/>
      <c r="K78" s="81" t="str">
        <f t="shared" si="5"/>
        <v/>
      </c>
      <c r="L78" s="81"/>
      <c r="M78" s="6" t="str">
        <f t="shared" si="7"/>
        <v/>
      </c>
      <c r="N78" s="19"/>
      <c r="O78" s="8"/>
      <c r="P78" s="82"/>
      <c r="Q78" s="82"/>
      <c r="R78" s="86" t="str">
        <f t="shared" si="8"/>
        <v/>
      </c>
      <c r="S78" s="86"/>
      <c r="T78" s="87" t="str">
        <f t="shared" si="9"/>
        <v/>
      </c>
      <c r="U78" s="87"/>
    </row>
    <row r="79" spans="2:21" x14ac:dyDescent="0.2">
      <c r="B79" s="19">
        <v>71</v>
      </c>
      <c r="C79" s="81" t="str">
        <f t="shared" si="6"/>
        <v/>
      </c>
      <c r="D79" s="81"/>
      <c r="E79" s="19"/>
      <c r="F79" s="8"/>
      <c r="G79" s="19" t="s">
        <v>3</v>
      </c>
      <c r="H79" s="82"/>
      <c r="I79" s="82"/>
      <c r="J79" s="19"/>
      <c r="K79" s="81" t="str">
        <f t="shared" si="5"/>
        <v/>
      </c>
      <c r="L79" s="81"/>
      <c r="M79" s="6" t="str">
        <f t="shared" si="7"/>
        <v/>
      </c>
      <c r="N79" s="19"/>
      <c r="O79" s="8"/>
      <c r="P79" s="82"/>
      <c r="Q79" s="82"/>
      <c r="R79" s="86" t="str">
        <f t="shared" si="8"/>
        <v/>
      </c>
      <c r="S79" s="86"/>
      <c r="T79" s="87" t="str">
        <f t="shared" si="9"/>
        <v/>
      </c>
      <c r="U79" s="87"/>
    </row>
    <row r="80" spans="2:21" x14ac:dyDescent="0.2">
      <c r="B80" s="19">
        <v>72</v>
      </c>
      <c r="C80" s="81" t="str">
        <f t="shared" si="6"/>
        <v/>
      </c>
      <c r="D80" s="81"/>
      <c r="E80" s="19"/>
      <c r="F80" s="8"/>
      <c r="G80" s="19" t="s">
        <v>4</v>
      </c>
      <c r="H80" s="82"/>
      <c r="I80" s="82"/>
      <c r="J80" s="19"/>
      <c r="K80" s="81" t="str">
        <f t="shared" si="5"/>
        <v/>
      </c>
      <c r="L80" s="81"/>
      <c r="M80" s="6" t="str">
        <f t="shared" si="7"/>
        <v/>
      </c>
      <c r="N80" s="19"/>
      <c r="O80" s="8"/>
      <c r="P80" s="82"/>
      <c r="Q80" s="82"/>
      <c r="R80" s="86" t="str">
        <f t="shared" si="8"/>
        <v/>
      </c>
      <c r="S80" s="86"/>
      <c r="T80" s="87" t="str">
        <f t="shared" si="9"/>
        <v/>
      </c>
      <c r="U80" s="87"/>
    </row>
    <row r="81" spans="2:21" x14ac:dyDescent="0.2">
      <c r="B81" s="19">
        <v>73</v>
      </c>
      <c r="C81" s="81" t="str">
        <f t="shared" si="6"/>
        <v/>
      </c>
      <c r="D81" s="81"/>
      <c r="E81" s="19"/>
      <c r="F81" s="8"/>
      <c r="G81" s="19" t="s">
        <v>3</v>
      </c>
      <c r="H81" s="82"/>
      <c r="I81" s="82"/>
      <c r="J81" s="19"/>
      <c r="K81" s="81" t="str">
        <f t="shared" si="5"/>
        <v/>
      </c>
      <c r="L81" s="81"/>
      <c r="M81" s="6" t="str">
        <f t="shared" si="7"/>
        <v/>
      </c>
      <c r="N81" s="19"/>
      <c r="O81" s="8"/>
      <c r="P81" s="82"/>
      <c r="Q81" s="82"/>
      <c r="R81" s="86" t="str">
        <f t="shared" si="8"/>
        <v/>
      </c>
      <c r="S81" s="86"/>
      <c r="T81" s="87" t="str">
        <f t="shared" si="9"/>
        <v/>
      </c>
      <c r="U81" s="87"/>
    </row>
    <row r="82" spans="2:21" x14ac:dyDescent="0.2">
      <c r="B82" s="19">
        <v>74</v>
      </c>
      <c r="C82" s="81" t="str">
        <f t="shared" si="6"/>
        <v/>
      </c>
      <c r="D82" s="81"/>
      <c r="E82" s="19"/>
      <c r="F82" s="8"/>
      <c r="G82" s="19" t="s">
        <v>3</v>
      </c>
      <c r="H82" s="82"/>
      <c r="I82" s="82"/>
      <c r="J82" s="19"/>
      <c r="K82" s="81" t="str">
        <f t="shared" si="5"/>
        <v/>
      </c>
      <c r="L82" s="81"/>
      <c r="M82" s="6" t="str">
        <f t="shared" si="7"/>
        <v/>
      </c>
      <c r="N82" s="19"/>
      <c r="O82" s="8"/>
      <c r="P82" s="82"/>
      <c r="Q82" s="82"/>
      <c r="R82" s="86" t="str">
        <f t="shared" si="8"/>
        <v/>
      </c>
      <c r="S82" s="86"/>
      <c r="T82" s="87" t="str">
        <f t="shared" si="9"/>
        <v/>
      </c>
      <c r="U82" s="87"/>
    </row>
    <row r="83" spans="2:21" x14ac:dyDescent="0.2">
      <c r="B83" s="19">
        <v>75</v>
      </c>
      <c r="C83" s="81" t="str">
        <f t="shared" si="6"/>
        <v/>
      </c>
      <c r="D83" s="81"/>
      <c r="E83" s="19"/>
      <c r="F83" s="8"/>
      <c r="G83" s="19" t="s">
        <v>3</v>
      </c>
      <c r="H83" s="82"/>
      <c r="I83" s="82"/>
      <c r="J83" s="19"/>
      <c r="K83" s="81" t="str">
        <f t="shared" si="5"/>
        <v/>
      </c>
      <c r="L83" s="81"/>
      <c r="M83" s="6" t="str">
        <f t="shared" si="7"/>
        <v/>
      </c>
      <c r="N83" s="19"/>
      <c r="O83" s="8"/>
      <c r="P83" s="82"/>
      <c r="Q83" s="82"/>
      <c r="R83" s="86" t="str">
        <f t="shared" si="8"/>
        <v/>
      </c>
      <c r="S83" s="86"/>
      <c r="T83" s="87" t="str">
        <f t="shared" si="9"/>
        <v/>
      </c>
      <c r="U83" s="87"/>
    </row>
    <row r="84" spans="2:21" x14ac:dyDescent="0.2">
      <c r="B84" s="19">
        <v>76</v>
      </c>
      <c r="C84" s="81" t="str">
        <f t="shared" si="6"/>
        <v/>
      </c>
      <c r="D84" s="81"/>
      <c r="E84" s="19"/>
      <c r="F84" s="8"/>
      <c r="G84" s="19" t="s">
        <v>3</v>
      </c>
      <c r="H84" s="82"/>
      <c r="I84" s="82"/>
      <c r="J84" s="19"/>
      <c r="K84" s="81" t="str">
        <f t="shared" si="5"/>
        <v/>
      </c>
      <c r="L84" s="81"/>
      <c r="M84" s="6" t="str">
        <f t="shared" si="7"/>
        <v/>
      </c>
      <c r="N84" s="19"/>
      <c r="O84" s="8"/>
      <c r="P84" s="82"/>
      <c r="Q84" s="82"/>
      <c r="R84" s="86" t="str">
        <f t="shared" si="8"/>
        <v/>
      </c>
      <c r="S84" s="86"/>
      <c r="T84" s="87" t="str">
        <f t="shared" si="9"/>
        <v/>
      </c>
      <c r="U84" s="87"/>
    </row>
    <row r="85" spans="2:21" x14ac:dyDescent="0.2">
      <c r="B85" s="19">
        <v>77</v>
      </c>
      <c r="C85" s="81" t="str">
        <f t="shared" si="6"/>
        <v/>
      </c>
      <c r="D85" s="81"/>
      <c r="E85" s="19"/>
      <c r="F85" s="8"/>
      <c r="G85" s="19" t="s">
        <v>4</v>
      </c>
      <c r="H85" s="82"/>
      <c r="I85" s="82"/>
      <c r="J85" s="19"/>
      <c r="K85" s="81" t="str">
        <f t="shared" si="5"/>
        <v/>
      </c>
      <c r="L85" s="81"/>
      <c r="M85" s="6" t="str">
        <f t="shared" si="7"/>
        <v/>
      </c>
      <c r="N85" s="19"/>
      <c r="O85" s="8"/>
      <c r="P85" s="82"/>
      <c r="Q85" s="82"/>
      <c r="R85" s="86" t="str">
        <f t="shared" si="8"/>
        <v/>
      </c>
      <c r="S85" s="86"/>
      <c r="T85" s="87" t="str">
        <f t="shared" si="9"/>
        <v/>
      </c>
      <c r="U85" s="87"/>
    </row>
    <row r="86" spans="2:21" x14ac:dyDescent="0.2">
      <c r="B86" s="19">
        <v>78</v>
      </c>
      <c r="C86" s="81" t="str">
        <f t="shared" si="6"/>
        <v/>
      </c>
      <c r="D86" s="81"/>
      <c r="E86" s="19"/>
      <c r="F86" s="8"/>
      <c r="G86" s="19" t="s">
        <v>3</v>
      </c>
      <c r="H86" s="82"/>
      <c r="I86" s="82"/>
      <c r="J86" s="19"/>
      <c r="K86" s="81" t="str">
        <f t="shared" si="5"/>
        <v/>
      </c>
      <c r="L86" s="81"/>
      <c r="M86" s="6" t="str">
        <f t="shared" si="7"/>
        <v/>
      </c>
      <c r="N86" s="19"/>
      <c r="O86" s="8"/>
      <c r="P86" s="82"/>
      <c r="Q86" s="82"/>
      <c r="R86" s="86" t="str">
        <f t="shared" si="8"/>
        <v/>
      </c>
      <c r="S86" s="86"/>
      <c r="T86" s="87" t="str">
        <f t="shared" si="9"/>
        <v/>
      </c>
      <c r="U86" s="87"/>
    </row>
    <row r="87" spans="2:21" x14ac:dyDescent="0.2">
      <c r="B87" s="19">
        <v>79</v>
      </c>
      <c r="C87" s="81" t="str">
        <f t="shared" si="6"/>
        <v/>
      </c>
      <c r="D87" s="81"/>
      <c r="E87" s="19"/>
      <c r="F87" s="8"/>
      <c r="G87" s="19" t="s">
        <v>4</v>
      </c>
      <c r="H87" s="82"/>
      <c r="I87" s="82"/>
      <c r="J87" s="19"/>
      <c r="K87" s="81" t="str">
        <f t="shared" si="5"/>
        <v/>
      </c>
      <c r="L87" s="81"/>
      <c r="M87" s="6" t="str">
        <f t="shared" si="7"/>
        <v/>
      </c>
      <c r="N87" s="19"/>
      <c r="O87" s="8"/>
      <c r="P87" s="82"/>
      <c r="Q87" s="82"/>
      <c r="R87" s="86" t="str">
        <f t="shared" si="8"/>
        <v/>
      </c>
      <c r="S87" s="86"/>
      <c r="T87" s="87" t="str">
        <f t="shared" si="9"/>
        <v/>
      </c>
      <c r="U87" s="87"/>
    </row>
    <row r="88" spans="2:21" x14ac:dyDescent="0.2">
      <c r="B88" s="19">
        <v>80</v>
      </c>
      <c r="C88" s="81" t="str">
        <f t="shared" si="6"/>
        <v/>
      </c>
      <c r="D88" s="81"/>
      <c r="E88" s="19"/>
      <c r="F88" s="8"/>
      <c r="G88" s="19" t="s">
        <v>4</v>
      </c>
      <c r="H88" s="82"/>
      <c r="I88" s="82"/>
      <c r="J88" s="19"/>
      <c r="K88" s="81" t="str">
        <f t="shared" si="5"/>
        <v/>
      </c>
      <c r="L88" s="81"/>
      <c r="M88" s="6" t="str">
        <f t="shared" si="7"/>
        <v/>
      </c>
      <c r="N88" s="19"/>
      <c r="O88" s="8"/>
      <c r="P88" s="82"/>
      <c r="Q88" s="82"/>
      <c r="R88" s="86" t="str">
        <f t="shared" si="8"/>
        <v/>
      </c>
      <c r="S88" s="86"/>
      <c r="T88" s="87" t="str">
        <f t="shared" si="9"/>
        <v/>
      </c>
      <c r="U88" s="87"/>
    </row>
    <row r="89" spans="2:21" x14ac:dyDescent="0.2">
      <c r="B89" s="19">
        <v>81</v>
      </c>
      <c r="C89" s="81" t="str">
        <f t="shared" si="6"/>
        <v/>
      </c>
      <c r="D89" s="81"/>
      <c r="E89" s="19"/>
      <c r="F89" s="8"/>
      <c r="G89" s="19" t="s">
        <v>4</v>
      </c>
      <c r="H89" s="82"/>
      <c r="I89" s="82"/>
      <c r="J89" s="19"/>
      <c r="K89" s="81" t="str">
        <f t="shared" si="5"/>
        <v/>
      </c>
      <c r="L89" s="81"/>
      <c r="M89" s="6" t="str">
        <f t="shared" si="7"/>
        <v/>
      </c>
      <c r="N89" s="19"/>
      <c r="O89" s="8"/>
      <c r="P89" s="82"/>
      <c r="Q89" s="82"/>
      <c r="R89" s="86" t="str">
        <f t="shared" si="8"/>
        <v/>
      </c>
      <c r="S89" s="86"/>
      <c r="T89" s="87" t="str">
        <f t="shared" si="9"/>
        <v/>
      </c>
      <c r="U89" s="87"/>
    </row>
    <row r="90" spans="2:21" x14ac:dyDescent="0.2">
      <c r="B90" s="19">
        <v>82</v>
      </c>
      <c r="C90" s="81" t="str">
        <f t="shared" si="6"/>
        <v/>
      </c>
      <c r="D90" s="81"/>
      <c r="E90" s="19"/>
      <c r="F90" s="8"/>
      <c r="G90" s="19" t="s">
        <v>4</v>
      </c>
      <c r="H90" s="82"/>
      <c r="I90" s="82"/>
      <c r="J90" s="19"/>
      <c r="K90" s="81" t="str">
        <f t="shared" si="5"/>
        <v/>
      </c>
      <c r="L90" s="81"/>
      <c r="M90" s="6" t="str">
        <f t="shared" si="7"/>
        <v/>
      </c>
      <c r="N90" s="19"/>
      <c r="O90" s="8"/>
      <c r="P90" s="82"/>
      <c r="Q90" s="82"/>
      <c r="R90" s="86" t="str">
        <f t="shared" si="8"/>
        <v/>
      </c>
      <c r="S90" s="86"/>
      <c r="T90" s="87" t="str">
        <f t="shared" si="9"/>
        <v/>
      </c>
      <c r="U90" s="87"/>
    </row>
    <row r="91" spans="2:21" x14ac:dyDescent="0.2">
      <c r="B91" s="19">
        <v>83</v>
      </c>
      <c r="C91" s="81" t="str">
        <f t="shared" si="6"/>
        <v/>
      </c>
      <c r="D91" s="81"/>
      <c r="E91" s="19"/>
      <c r="F91" s="8"/>
      <c r="G91" s="19" t="s">
        <v>4</v>
      </c>
      <c r="H91" s="82"/>
      <c r="I91" s="82"/>
      <c r="J91" s="19"/>
      <c r="K91" s="81" t="str">
        <f t="shared" si="5"/>
        <v/>
      </c>
      <c r="L91" s="81"/>
      <c r="M91" s="6" t="str">
        <f t="shared" si="7"/>
        <v/>
      </c>
      <c r="N91" s="19"/>
      <c r="O91" s="8"/>
      <c r="P91" s="82"/>
      <c r="Q91" s="82"/>
      <c r="R91" s="86" t="str">
        <f t="shared" si="8"/>
        <v/>
      </c>
      <c r="S91" s="86"/>
      <c r="T91" s="87" t="str">
        <f t="shared" si="9"/>
        <v/>
      </c>
      <c r="U91" s="87"/>
    </row>
    <row r="92" spans="2:21" x14ac:dyDescent="0.2">
      <c r="B92" s="19">
        <v>84</v>
      </c>
      <c r="C92" s="81" t="str">
        <f t="shared" si="6"/>
        <v/>
      </c>
      <c r="D92" s="81"/>
      <c r="E92" s="19"/>
      <c r="F92" s="8"/>
      <c r="G92" s="19" t="s">
        <v>3</v>
      </c>
      <c r="H92" s="82"/>
      <c r="I92" s="82"/>
      <c r="J92" s="19"/>
      <c r="K92" s="81" t="str">
        <f t="shared" si="5"/>
        <v/>
      </c>
      <c r="L92" s="81"/>
      <c r="M92" s="6" t="str">
        <f t="shared" si="7"/>
        <v/>
      </c>
      <c r="N92" s="19"/>
      <c r="O92" s="8"/>
      <c r="P92" s="82"/>
      <c r="Q92" s="82"/>
      <c r="R92" s="86" t="str">
        <f t="shared" si="8"/>
        <v/>
      </c>
      <c r="S92" s="86"/>
      <c r="T92" s="87" t="str">
        <f t="shared" si="9"/>
        <v/>
      </c>
      <c r="U92" s="87"/>
    </row>
    <row r="93" spans="2:21" x14ac:dyDescent="0.2">
      <c r="B93" s="19">
        <v>85</v>
      </c>
      <c r="C93" s="81" t="str">
        <f t="shared" si="6"/>
        <v/>
      </c>
      <c r="D93" s="81"/>
      <c r="E93" s="19"/>
      <c r="F93" s="8"/>
      <c r="G93" s="19" t="s">
        <v>4</v>
      </c>
      <c r="H93" s="82"/>
      <c r="I93" s="82"/>
      <c r="J93" s="19"/>
      <c r="K93" s="81" t="str">
        <f t="shared" si="5"/>
        <v/>
      </c>
      <c r="L93" s="81"/>
      <c r="M93" s="6" t="str">
        <f t="shared" si="7"/>
        <v/>
      </c>
      <c r="N93" s="19"/>
      <c r="O93" s="8"/>
      <c r="P93" s="82"/>
      <c r="Q93" s="82"/>
      <c r="R93" s="86" t="str">
        <f t="shared" si="8"/>
        <v/>
      </c>
      <c r="S93" s="86"/>
      <c r="T93" s="87" t="str">
        <f t="shared" si="9"/>
        <v/>
      </c>
      <c r="U93" s="87"/>
    </row>
    <row r="94" spans="2:21" x14ac:dyDescent="0.2">
      <c r="B94" s="19">
        <v>86</v>
      </c>
      <c r="C94" s="81" t="str">
        <f t="shared" si="6"/>
        <v/>
      </c>
      <c r="D94" s="81"/>
      <c r="E94" s="19"/>
      <c r="F94" s="8"/>
      <c r="G94" s="19" t="s">
        <v>3</v>
      </c>
      <c r="H94" s="82"/>
      <c r="I94" s="82"/>
      <c r="J94" s="19"/>
      <c r="K94" s="81" t="str">
        <f t="shared" si="5"/>
        <v/>
      </c>
      <c r="L94" s="81"/>
      <c r="M94" s="6" t="str">
        <f t="shared" si="7"/>
        <v/>
      </c>
      <c r="N94" s="19"/>
      <c r="O94" s="8"/>
      <c r="P94" s="82"/>
      <c r="Q94" s="82"/>
      <c r="R94" s="86" t="str">
        <f t="shared" si="8"/>
        <v/>
      </c>
      <c r="S94" s="86"/>
      <c r="T94" s="87" t="str">
        <f t="shared" si="9"/>
        <v/>
      </c>
      <c r="U94" s="87"/>
    </row>
    <row r="95" spans="2:21" x14ac:dyDescent="0.2">
      <c r="B95" s="19">
        <v>87</v>
      </c>
      <c r="C95" s="81" t="str">
        <f t="shared" si="6"/>
        <v/>
      </c>
      <c r="D95" s="81"/>
      <c r="E95" s="19"/>
      <c r="F95" s="8"/>
      <c r="G95" s="19" t="s">
        <v>4</v>
      </c>
      <c r="H95" s="82"/>
      <c r="I95" s="82"/>
      <c r="J95" s="19"/>
      <c r="K95" s="81" t="str">
        <f t="shared" si="5"/>
        <v/>
      </c>
      <c r="L95" s="81"/>
      <c r="M95" s="6" t="str">
        <f t="shared" si="7"/>
        <v/>
      </c>
      <c r="N95" s="19"/>
      <c r="O95" s="8"/>
      <c r="P95" s="82"/>
      <c r="Q95" s="82"/>
      <c r="R95" s="86" t="str">
        <f t="shared" si="8"/>
        <v/>
      </c>
      <c r="S95" s="86"/>
      <c r="T95" s="87" t="str">
        <f t="shared" si="9"/>
        <v/>
      </c>
      <c r="U95" s="87"/>
    </row>
    <row r="96" spans="2:21" x14ac:dyDescent="0.2">
      <c r="B96" s="19">
        <v>88</v>
      </c>
      <c r="C96" s="81" t="str">
        <f t="shared" si="6"/>
        <v/>
      </c>
      <c r="D96" s="81"/>
      <c r="E96" s="19"/>
      <c r="F96" s="8"/>
      <c r="G96" s="19" t="s">
        <v>3</v>
      </c>
      <c r="H96" s="82"/>
      <c r="I96" s="82"/>
      <c r="J96" s="19"/>
      <c r="K96" s="81" t="str">
        <f t="shared" si="5"/>
        <v/>
      </c>
      <c r="L96" s="81"/>
      <c r="M96" s="6" t="str">
        <f t="shared" si="7"/>
        <v/>
      </c>
      <c r="N96" s="19"/>
      <c r="O96" s="8"/>
      <c r="P96" s="82"/>
      <c r="Q96" s="82"/>
      <c r="R96" s="86" t="str">
        <f t="shared" si="8"/>
        <v/>
      </c>
      <c r="S96" s="86"/>
      <c r="T96" s="87" t="str">
        <f t="shared" si="9"/>
        <v/>
      </c>
      <c r="U96" s="87"/>
    </row>
    <row r="97" spans="2:21" x14ac:dyDescent="0.2">
      <c r="B97" s="19">
        <v>89</v>
      </c>
      <c r="C97" s="81" t="str">
        <f t="shared" si="6"/>
        <v/>
      </c>
      <c r="D97" s="81"/>
      <c r="E97" s="19"/>
      <c r="F97" s="8"/>
      <c r="G97" s="19" t="s">
        <v>4</v>
      </c>
      <c r="H97" s="82"/>
      <c r="I97" s="82"/>
      <c r="J97" s="19"/>
      <c r="K97" s="81" t="str">
        <f t="shared" si="5"/>
        <v/>
      </c>
      <c r="L97" s="81"/>
      <c r="M97" s="6" t="str">
        <f t="shared" si="7"/>
        <v/>
      </c>
      <c r="N97" s="19"/>
      <c r="O97" s="8"/>
      <c r="P97" s="82"/>
      <c r="Q97" s="82"/>
      <c r="R97" s="86" t="str">
        <f t="shared" si="8"/>
        <v/>
      </c>
      <c r="S97" s="86"/>
      <c r="T97" s="87" t="str">
        <f t="shared" si="9"/>
        <v/>
      </c>
      <c r="U97" s="87"/>
    </row>
    <row r="98" spans="2:21" x14ac:dyDescent="0.2">
      <c r="B98" s="19">
        <v>90</v>
      </c>
      <c r="C98" s="81" t="str">
        <f t="shared" si="6"/>
        <v/>
      </c>
      <c r="D98" s="81"/>
      <c r="E98" s="19"/>
      <c r="F98" s="8"/>
      <c r="G98" s="19" t="s">
        <v>3</v>
      </c>
      <c r="H98" s="82"/>
      <c r="I98" s="82"/>
      <c r="J98" s="19"/>
      <c r="K98" s="81" t="str">
        <f t="shared" si="5"/>
        <v/>
      </c>
      <c r="L98" s="81"/>
      <c r="M98" s="6" t="str">
        <f t="shared" si="7"/>
        <v/>
      </c>
      <c r="N98" s="19"/>
      <c r="O98" s="8"/>
      <c r="P98" s="82"/>
      <c r="Q98" s="82"/>
      <c r="R98" s="86" t="str">
        <f t="shared" si="8"/>
        <v/>
      </c>
      <c r="S98" s="86"/>
      <c r="T98" s="87" t="str">
        <f t="shared" si="9"/>
        <v/>
      </c>
      <c r="U98" s="87"/>
    </row>
    <row r="99" spans="2:21" x14ac:dyDescent="0.2">
      <c r="B99" s="19">
        <v>91</v>
      </c>
      <c r="C99" s="81" t="str">
        <f t="shared" si="6"/>
        <v/>
      </c>
      <c r="D99" s="81"/>
      <c r="E99" s="19"/>
      <c r="F99" s="8"/>
      <c r="G99" s="19" t="s">
        <v>4</v>
      </c>
      <c r="H99" s="82"/>
      <c r="I99" s="82"/>
      <c r="J99" s="19"/>
      <c r="K99" s="81" t="str">
        <f t="shared" si="5"/>
        <v/>
      </c>
      <c r="L99" s="81"/>
      <c r="M99" s="6" t="str">
        <f t="shared" si="7"/>
        <v/>
      </c>
      <c r="N99" s="19"/>
      <c r="O99" s="8"/>
      <c r="P99" s="82"/>
      <c r="Q99" s="82"/>
      <c r="R99" s="86" t="str">
        <f t="shared" si="8"/>
        <v/>
      </c>
      <c r="S99" s="86"/>
      <c r="T99" s="87" t="str">
        <f t="shared" si="9"/>
        <v/>
      </c>
      <c r="U99" s="87"/>
    </row>
    <row r="100" spans="2:21" x14ac:dyDescent="0.2">
      <c r="B100" s="19">
        <v>92</v>
      </c>
      <c r="C100" s="81" t="str">
        <f t="shared" si="6"/>
        <v/>
      </c>
      <c r="D100" s="81"/>
      <c r="E100" s="19"/>
      <c r="F100" s="8"/>
      <c r="G100" s="19" t="s">
        <v>4</v>
      </c>
      <c r="H100" s="82"/>
      <c r="I100" s="82"/>
      <c r="J100" s="19"/>
      <c r="K100" s="81" t="str">
        <f t="shared" si="5"/>
        <v/>
      </c>
      <c r="L100" s="81"/>
      <c r="M100" s="6" t="str">
        <f t="shared" si="7"/>
        <v/>
      </c>
      <c r="N100" s="19"/>
      <c r="O100" s="8"/>
      <c r="P100" s="82"/>
      <c r="Q100" s="82"/>
      <c r="R100" s="86" t="str">
        <f t="shared" si="8"/>
        <v/>
      </c>
      <c r="S100" s="86"/>
      <c r="T100" s="87" t="str">
        <f t="shared" si="9"/>
        <v/>
      </c>
      <c r="U100" s="87"/>
    </row>
    <row r="101" spans="2:21" x14ac:dyDescent="0.2">
      <c r="B101" s="19">
        <v>93</v>
      </c>
      <c r="C101" s="81" t="str">
        <f t="shared" si="6"/>
        <v/>
      </c>
      <c r="D101" s="81"/>
      <c r="E101" s="19"/>
      <c r="F101" s="8"/>
      <c r="G101" s="19" t="s">
        <v>3</v>
      </c>
      <c r="H101" s="82"/>
      <c r="I101" s="82"/>
      <c r="J101" s="19"/>
      <c r="K101" s="81" t="str">
        <f t="shared" si="5"/>
        <v/>
      </c>
      <c r="L101" s="81"/>
      <c r="M101" s="6" t="str">
        <f t="shared" si="7"/>
        <v/>
      </c>
      <c r="N101" s="19"/>
      <c r="O101" s="8"/>
      <c r="P101" s="82"/>
      <c r="Q101" s="82"/>
      <c r="R101" s="86" t="str">
        <f t="shared" si="8"/>
        <v/>
      </c>
      <c r="S101" s="86"/>
      <c r="T101" s="87" t="str">
        <f t="shared" si="9"/>
        <v/>
      </c>
      <c r="U101" s="87"/>
    </row>
    <row r="102" spans="2:21" x14ac:dyDescent="0.2">
      <c r="B102" s="19">
        <v>94</v>
      </c>
      <c r="C102" s="81" t="str">
        <f t="shared" si="6"/>
        <v/>
      </c>
      <c r="D102" s="81"/>
      <c r="E102" s="19"/>
      <c r="F102" s="8"/>
      <c r="G102" s="19" t="s">
        <v>3</v>
      </c>
      <c r="H102" s="82"/>
      <c r="I102" s="82"/>
      <c r="J102" s="19"/>
      <c r="K102" s="81" t="str">
        <f t="shared" si="5"/>
        <v/>
      </c>
      <c r="L102" s="81"/>
      <c r="M102" s="6" t="str">
        <f t="shared" si="7"/>
        <v/>
      </c>
      <c r="N102" s="19"/>
      <c r="O102" s="8"/>
      <c r="P102" s="82"/>
      <c r="Q102" s="82"/>
      <c r="R102" s="86" t="str">
        <f t="shared" si="8"/>
        <v/>
      </c>
      <c r="S102" s="86"/>
      <c r="T102" s="87" t="str">
        <f t="shared" si="9"/>
        <v/>
      </c>
      <c r="U102" s="87"/>
    </row>
    <row r="103" spans="2:21" x14ac:dyDescent="0.2">
      <c r="B103" s="19">
        <v>95</v>
      </c>
      <c r="C103" s="81" t="str">
        <f t="shared" si="6"/>
        <v/>
      </c>
      <c r="D103" s="81"/>
      <c r="E103" s="19"/>
      <c r="F103" s="8"/>
      <c r="G103" s="19" t="s">
        <v>3</v>
      </c>
      <c r="H103" s="82"/>
      <c r="I103" s="82"/>
      <c r="J103" s="19"/>
      <c r="K103" s="81" t="str">
        <f t="shared" si="5"/>
        <v/>
      </c>
      <c r="L103" s="81"/>
      <c r="M103" s="6" t="str">
        <f t="shared" si="7"/>
        <v/>
      </c>
      <c r="N103" s="19"/>
      <c r="O103" s="8"/>
      <c r="P103" s="82"/>
      <c r="Q103" s="82"/>
      <c r="R103" s="86" t="str">
        <f t="shared" si="8"/>
        <v/>
      </c>
      <c r="S103" s="86"/>
      <c r="T103" s="87" t="str">
        <f t="shared" si="9"/>
        <v/>
      </c>
      <c r="U103" s="87"/>
    </row>
    <row r="104" spans="2:21" x14ac:dyDescent="0.2">
      <c r="B104" s="19">
        <v>96</v>
      </c>
      <c r="C104" s="81" t="str">
        <f t="shared" si="6"/>
        <v/>
      </c>
      <c r="D104" s="81"/>
      <c r="E104" s="19"/>
      <c r="F104" s="8"/>
      <c r="G104" s="19" t="s">
        <v>4</v>
      </c>
      <c r="H104" s="82"/>
      <c r="I104" s="82"/>
      <c r="J104" s="19"/>
      <c r="K104" s="81" t="str">
        <f t="shared" si="5"/>
        <v/>
      </c>
      <c r="L104" s="81"/>
      <c r="M104" s="6" t="str">
        <f t="shared" si="7"/>
        <v/>
      </c>
      <c r="N104" s="19"/>
      <c r="O104" s="8"/>
      <c r="P104" s="82"/>
      <c r="Q104" s="82"/>
      <c r="R104" s="86" t="str">
        <f t="shared" si="8"/>
        <v/>
      </c>
      <c r="S104" s="86"/>
      <c r="T104" s="87" t="str">
        <f t="shared" si="9"/>
        <v/>
      </c>
      <c r="U104" s="87"/>
    </row>
    <row r="105" spans="2:21" x14ac:dyDescent="0.2">
      <c r="B105" s="19">
        <v>97</v>
      </c>
      <c r="C105" s="81" t="str">
        <f t="shared" si="6"/>
        <v/>
      </c>
      <c r="D105" s="81"/>
      <c r="E105" s="19"/>
      <c r="F105" s="8"/>
      <c r="G105" s="19" t="s">
        <v>3</v>
      </c>
      <c r="H105" s="82"/>
      <c r="I105" s="82"/>
      <c r="J105" s="19"/>
      <c r="K105" s="81" t="str">
        <f t="shared" si="5"/>
        <v/>
      </c>
      <c r="L105" s="81"/>
      <c r="M105" s="6" t="str">
        <f t="shared" si="7"/>
        <v/>
      </c>
      <c r="N105" s="19"/>
      <c r="O105" s="8"/>
      <c r="P105" s="82"/>
      <c r="Q105" s="82"/>
      <c r="R105" s="86" t="str">
        <f t="shared" si="8"/>
        <v/>
      </c>
      <c r="S105" s="86"/>
      <c r="T105" s="87" t="str">
        <f t="shared" si="9"/>
        <v/>
      </c>
      <c r="U105" s="87"/>
    </row>
    <row r="106" spans="2:21" x14ac:dyDescent="0.2">
      <c r="B106" s="19">
        <v>98</v>
      </c>
      <c r="C106" s="81" t="str">
        <f t="shared" si="6"/>
        <v/>
      </c>
      <c r="D106" s="81"/>
      <c r="E106" s="19"/>
      <c r="F106" s="8"/>
      <c r="G106" s="19" t="s">
        <v>4</v>
      </c>
      <c r="H106" s="82"/>
      <c r="I106" s="82"/>
      <c r="J106" s="19"/>
      <c r="K106" s="81" t="str">
        <f t="shared" si="5"/>
        <v/>
      </c>
      <c r="L106" s="81"/>
      <c r="M106" s="6" t="str">
        <f t="shared" si="7"/>
        <v/>
      </c>
      <c r="N106" s="19"/>
      <c r="O106" s="8"/>
      <c r="P106" s="82"/>
      <c r="Q106" s="82"/>
      <c r="R106" s="86" t="str">
        <f t="shared" si="8"/>
        <v/>
      </c>
      <c r="S106" s="86"/>
      <c r="T106" s="87" t="str">
        <f t="shared" si="9"/>
        <v/>
      </c>
      <c r="U106" s="87"/>
    </row>
    <row r="107" spans="2:21" x14ac:dyDescent="0.2">
      <c r="B107" s="19">
        <v>99</v>
      </c>
      <c r="C107" s="81" t="str">
        <f t="shared" si="6"/>
        <v/>
      </c>
      <c r="D107" s="81"/>
      <c r="E107" s="19"/>
      <c r="F107" s="8"/>
      <c r="G107" s="19" t="s">
        <v>4</v>
      </c>
      <c r="H107" s="82"/>
      <c r="I107" s="82"/>
      <c r="J107" s="19"/>
      <c r="K107" s="81" t="str">
        <f t="shared" si="5"/>
        <v/>
      </c>
      <c r="L107" s="81"/>
      <c r="M107" s="6" t="str">
        <f t="shared" si="7"/>
        <v/>
      </c>
      <c r="N107" s="19"/>
      <c r="O107" s="8"/>
      <c r="P107" s="82"/>
      <c r="Q107" s="82"/>
      <c r="R107" s="86" t="str">
        <f t="shared" si="8"/>
        <v/>
      </c>
      <c r="S107" s="86"/>
      <c r="T107" s="87" t="str">
        <f t="shared" si="9"/>
        <v/>
      </c>
      <c r="U107" s="87"/>
    </row>
    <row r="108" spans="2:21" x14ac:dyDescent="0.2">
      <c r="B108" s="19">
        <v>100</v>
      </c>
      <c r="C108" s="81" t="str">
        <f t="shared" si="6"/>
        <v/>
      </c>
      <c r="D108" s="81"/>
      <c r="E108" s="19"/>
      <c r="F108" s="8"/>
      <c r="G108" s="19" t="s">
        <v>3</v>
      </c>
      <c r="H108" s="82"/>
      <c r="I108" s="82"/>
      <c r="J108" s="19"/>
      <c r="K108" s="81" t="str">
        <f t="shared" si="5"/>
        <v/>
      </c>
      <c r="L108" s="81"/>
      <c r="M108" s="6" t="str">
        <f t="shared" si="7"/>
        <v/>
      </c>
      <c r="N108" s="19"/>
      <c r="O108" s="8"/>
      <c r="P108" s="82"/>
      <c r="Q108" s="82"/>
      <c r="R108" s="86" t="str">
        <f t="shared" si="8"/>
        <v/>
      </c>
      <c r="S108" s="86"/>
      <c r="T108" s="87" t="str">
        <f t="shared" si="9"/>
        <v/>
      </c>
      <c r="U108" s="87"/>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1" priority="1" stopIfTrue="1" operator="equal">
      <formula>"買"</formula>
    </cfRule>
    <cfRule type="cellIs" dxfId="10" priority="2" stopIfTrue="1" operator="equal">
      <formula>"売"</formula>
    </cfRule>
  </conditionalFormatting>
  <conditionalFormatting sqref="G9:G11 G14:G45 G47:G108">
    <cfRule type="cellIs" dxfId="9" priority="7" stopIfTrue="1" operator="equal">
      <formula>"買"</formula>
    </cfRule>
    <cfRule type="cellIs" dxfId="8" priority="8" stopIfTrue="1" operator="equal">
      <formula>"売"</formula>
    </cfRule>
  </conditionalFormatting>
  <conditionalFormatting sqref="G12">
    <cfRule type="cellIs" dxfId="7" priority="5" stopIfTrue="1" operator="equal">
      <formula>"買"</formula>
    </cfRule>
    <cfRule type="cellIs" dxfId="6" priority="6" stopIfTrue="1" operator="equal">
      <formula>"売"</formula>
    </cfRule>
  </conditionalFormatting>
  <conditionalFormatting sqref="G13">
    <cfRule type="cellIs" dxfId="5" priority="3" stopIfTrue="1" operator="equal">
      <formula>"買"</formula>
    </cfRule>
    <cfRule type="cellIs" dxfId="4"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sato-Pa-10</cp:lastModifiedBy>
  <cp:revision/>
  <cp:lastPrinted>2015-07-15T10:17:15Z</cp:lastPrinted>
  <dcterms:created xsi:type="dcterms:W3CDTF">2013-10-09T23:04:08Z</dcterms:created>
  <dcterms:modified xsi:type="dcterms:W3CDTF">2019-08-11T08:26:18Z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