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<sst xmlns="http://schemas.openxmlformats.org/spreadsheetml/2006/main" uniqueCount="80">
  <si>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</si>
  <si>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</si>
  <si>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</si>
  <si>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</si>
  <si>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</si>
  <si>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</si>
  <si>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</si>
  <si>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</si>
  <si>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</si>
  <si>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</si>
  <si>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</si>
  <si>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</si>
  <si>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</si>
  <si>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</si>
  <si>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</si>
  <si>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</si>
  <si>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</si>
  <si>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</si>
  <si>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USDJPY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</si>
  <si>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</si>
  <si>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</si>
  <si>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</si>
  <si>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</si>
  <si>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</si>
  <si>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</si>
  <si>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</si>
  <si>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</si>
  <si>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</si>
  <si>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</si>
  <si>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</si>
  <si>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</si>
  <si>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</si>
  <si>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</si>
  <si>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</si>
  <si>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</si>
  <si>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</si>
  <si>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</si>
  <si>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</si>
  <si>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</si>
  <si>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</si>
  <si>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</si>
  <si>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</si>
  <si>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</si>
  <si>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</si>
  <si>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</si>
  <si>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</si>
  <si>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</si>
  <si>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</si>
  <si>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</si>
  <si>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</si>
  <si>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</si>
  <si>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</si>
  <si>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</si>
  <si>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</si>
  <si>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</si>
  <si>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</si>
  <si>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</si>
  <si>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</si>
  <si>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</si>
  <si>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</si>
  <si>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4 &amp; 5</t>
  </si>
  <si>
    <t>気づき</t>
  </si>
  <si>
    <t>気付き　質問</t>
  </si>
  <si>
    <t>＃6は取れていますが、#7は損切りに会っています。全体的に上昇のトレンドだけど三尊を形作る場所のようです。</t>
  </si>
  <si>
    <t>感想</t>
  </si>
  <si>
    <t>#6から#7に掛けては、形くずれのエリオット波動に見えます。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</si>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</sst>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7</xdr:col>
      <xdr:colOff>623105</xdr:colOff>
      <xdr:row>23</xdr:row>
      <xdr:rowOff>100091</xdr:rowOff>
    </xdr:to>
    <xdr:pic>
      <xdr:nvPicPr>
        <xdr:cNvPr id="2" name="スクリーンショット 2019-07-28 14.41.42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3988606" cy="42021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7</xdr:col>
      <xdr:colOff>623105</xdr:colOff>
      <xdr:row>46</xdr:row>
      <xdr:rowOff>132964</xdr:rowOff>
    </xdr:to>
    <xdr:pic>
      <xdr:nvPicPr>
        <xdr:cNvPr id="3" name="スクリーンショット 2019-07-29 23.57.55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800" y="4457700"/>
          <a:ext cx="3988606" cy="38794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48</xdr:row>
      <xdr:rowOff>0</xdr:rowOff>
    </xdr:from>
    <xdr:to>
      <xdr:col>7</xdr:col>
      <xdr:colOff>623105</xdr:colOff>
      <xdr:row>69</xdr:row>
      <xdr:rowOff>73222</xdr:rowOff>
    </xdr:to>
    <xdr:pic>
      <xdr:nvPicPr>
        <xdr:cNvPr id="4" name="スクリーンショット 2019-07-30 20.35.47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8559800"/>
          <a:ext cx="3988606" cy="3819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7</xdr:col>
      <xdr:colOff>602465</xdr:colOff>
      <xdr:row>91</xdr:row>
      <xdr:rowOff>73222</xdr:rowOff>
    </xdr:to>
    <xdr:pic>
      <xdr:nvPicPr>
        <xdr:cNvPr id="5" name="スクリーンショット 2019-07-31 21.35.21.png"/>
        <xdr:cNvPicPr>
          <a:picLocks noChangeAspect="1"/>
        </xdr:cNvPicPr>
      </xdr:nvPicPr>
      <xdr:blipFill>
        <a:blip r:embed="rId4">
          <a:extLst/>
        </a:blip>
        <a:stretch>
          <a:fillRect/>
        </a:stretch>
      </xdr:blipFill>
      <xdr:spPr>
        <a:xfrm>
          <a:off x="1193800" y="12484100"/>
          <a:ext cx="3967966" cy="381972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92</xdr:row>
      <xdr:rowOff>177800</xdr:rowOff>
    </xdr:from>
    <xdr:to>
      <xdr:col>7</xdr:col>
      <xdr:colOff>567822</xdr:colOff>
      <xdr:row>113</xdr:row>
      <xdr:rowOff>92039</xdr:rowOff>
    </xdr:to>
    <xdr:pic>
      <xdr:nvPicPr>
        <xdr:cNvPr id="6" name="スクリーンショット 2019-08-01 20.12.32.png"/>
        <xdr:cNvPicPr>
          <a:picLocks noChangeAspect="1"/>
        </xdr:cNvPicPr>
      </xdr:nvPicPr>
      <xdr:blipFill>
        <a:blip r:embed="rId5">
          <a:extLst/>
        </a:blip>
        <a:stretch>
          <a:fillRect/>
        </a:stretch>
      </xdr:blipFill>
      <xdr:spPr>
        <a:xfrm>
          <a:off x="1193799" y="16586199"/>
          <a:ext cx="3933324" cy="36607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115</xdr:row>
      <xdr:rowOff>18817</xdr:rowOff>
    </xdr:from>
    <xdr:to>
      <xdr:col>7</xdr:col>
      <xdr:colOff>567822</xdr:colOff>
      <xdr:row>135</xdr:row>
      <xdr:rowOff>38461</xdr:rowOff>
    </xdr:to>
    <xdr:pic>
      <xdr:nvPicPr>
        <xdr:cNvPr id="7" name="スクリーンショット 2019-08-01 20.26.05.png"/>
        <xdr:cNvPicPr>
          <a:picLocks noChangeAspect="1"/>
        </xdr:cNvPicPr>
      </xdr:nvPicPr>
      <xdr:blipFill>
        <a:blip r:embed="rId6">
          <a:extLst/>
        </a:blip>
        <a:stretch>
          <a:fillRect/>
        </a:stretch>
      </xdr:blipFill>
      <xdr:spPr>
        <a:xfrm>
          <a:off x="1193800" y="20529317"/>
          <a:ext cx="3933323" cy="36423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61</v>
      </c>
      <c r="C19" s="3"/>
      <c r="D19" s="3"/>
    </row>
    <row r="20">
      <c r="B20" s="4"/>
      <c r="C20" t="s" s="4">
        <v>5</v>
      </c>
      <c r="D20" t="s" s="5">
        <v>61</v>
      </c>
    </row>
    <row r="21">
      <c r="B21" t="s" s="3">
        <v>67</v>
      </c>
      <c r="C21" s="3"/>
      <c r="D21" s="3"/>
    </row>
    <row r="22">
      <c r="B22" s="4"/>
      <c r="C22" t="s" s="4">
        <v>5</v>
      </c>
      <c r="D22" t="s" s="5">
        <v>67</v>
      </c>
    </row>
    <row r="23">
      <c r="B23" t="s" s="3">
        <v>76</v>
      </c>
      <c r="C23" s="3"/>
      <c r="D23" s="3"/>
    </row>
    <row r="24">
      <c r="B24" s="4"/>
      <c r="C24" t="s" s="4">
        <v>5</v>
      </c>
      <c r="D24" t="s" s="5">
        <v>76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119120.507001813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19120.5070018132</v>
      </c>
      <c r="E4" s="27"/>
      <c r="F4" t="s" s="14">
        <v>28</v>
      </c>
      <c r="G4" s="15"/>
      <c r="H4" s="28">
        <f>SUM($T$9:$U$108)</f>
        <v>77</v>
      </c>
      <c r="I4" s="19"/>
      <c r="J4" t="s" s="14">
        <v>29</v>
      </c>
      <c r="K4" s="15"/>
      <c r="L4" s="21">
        <f>MAX($C$9:$D$990)-C9</f>
        <v>22804.646393623</v>
      </c>
      <c r="M4" s="19"/>
      <c r="N4" t="s" s="14">
        <v>30</v>
      </c>
      <c r="O4" s="15"/>
      <c r="P4" s="29">
        <f>MAX(Y1:Y993)</f>
        <v>0.0300000000000025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0.857142857142857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78.93000000000001</v>
      </c>
      <c r="Q9" s="19"/>
      <c r="R9" s="27">
        <f>IF(P9="","",T9*M9*LOOKUP(RIGHT($D$2,3),'定数'!$A$6:$A$13,'定数'!$B$6:$B$13))</f>
        <v>3352.941176470590</v>
      </c>
      <c r="S9" s="65"/>
      <c r="T9" s="66">
        <f>IF(P9="","",IF(G9="買",(P9-H9),(H9-P9))*IF(RIGHT($D$2,3)="JPY",100,10000))</f>
        <v>19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103352.941176471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3100.588235294130</v>
      </c>
      <c r="L10" s="70"/>
      <c r="M10" s="64">
        <f>IF(J10="","",(K10/J10)/LOOKUP(RIGHT($D$2,3),'定数'!$A$6:$A$13,'定数'!$B$6:$B$13))</f>
        <v>2.06705882352942</v>
      </c>
      <c r="N10" s="30">
        <v>2012</v>
      </c>
      <c r="O10" s="63">
        <v>43699</v>
      </c>
      <c r="P10" s="30">
        <v>79.06</v>
      </c>
      <c r="Q10" s="19"/>
      <c r="R10" s="27">
        <f>IF(P10="","",T10*M10*LOOKUP(RIGHT($D$2,3),'定数'!$A$6:$A$13,'定数'!$B$6:$B$13))</f>
        <v>3514.000000000010</v>
      </c>
      <c r="S10" s="65"/>
      <c r="T10" s="66">
        <f>IF(P10="","",IF(G10="買",(P10-H10),(H10-P10))*IF(RIGHT($D$2,3)="JPY",100,10000))</f>
        <v>17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103352.941176471</v>
      </c>
      <c r="Y10" s="7"/>
    </row>
    <row r="11" ht="14" customHeight="1">
      <c r="A11" s="13"/>
      <c r="B11" s="30">
        <v>3</v>
      </c>
      <c r="C11" s="21">
        <f>IF(R10="","",C10+R10)</f>
        <v>106866.941176471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3206.008235294130</v>
      </c>
      <c r="L11" s="70"/>
      <c r="M11" s="64">
        <f>IF(J11="","",(K11/J11)/LOOKUP(RIGHT($D$2,3),'定数'!$A$6:$A$13,'定数'!$B$6:$B$13))</f>
        <v>2.67167352941178</v>
      </c>
      <c r="N11" s="30">
        <v>2012</v>
      </c>
      <c r="O11" s="63">
        <v>43734</v>
      </c>
      <c r="P11" s="30">
        <v>77.66</v>
      </c>
      <c r="Q11" s="19"/>
      <c r="R11" s="27">
        <f>IF(P11="","",T11*M11*LOOKUP(RIGHT($D$2,3),'定数'!$A$6:$A$13,'定数'!$B$6:$B$13))</f>
        <v>4007.510294117670</v>
      </c>
      <c r="S11" s="65"/>
      <c r="T11" s="66">
        <f>IF(P11="","",IF(G11="買",(P11-H11),(H11-P11))*IF(RIGHT($D$2,3)="JPY",100,10000))</f>
        <v>15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106866.941176471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110874.451470589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3326.233544117670</v>
      </c>
      <c r="L12" s="70"/>
      <c r="M12" s="64">
        <f>IF(J12="","",(K12/J12)/LOOKUP(RIGHT($D$2,3),'定数'!$A$6:$A$13,'定数'!$B$6:$B$13))</f>
        <v>3.69581504901963</v>
      </c>
      <c r="N12" s="30">
        <v>2012</v>
      </c>
      <c r="O12" s="63">
        <v>43736</v>
      </c>
      <c r="P12" s="30">
        <v>77.5</v>
      </c>
      <c r="Q12" s="19"/>
      <c r="R12" s="27">
        <f>IF(P12="","",T12*M12*LOOKUP(RIGHT($D$2,3),'定数'!$A$6:$A$13,'定数'!$B$6:$B$13))</f>
        <v>3695.815049019630</v>
      </c>
      <c r="S12" s="65"/>
      <c r="T12" s="66">
        <f>IF(P12="","",IF(G12="買",(P12-H12),(H12-P12))*IF(RIGHT($D$2,3)="JPY",100,10000))</f>
        <v>10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110874.451470589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114570.266519609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3437.107995588270</v>
      </c>
      <c r="L13" s="70"/>
      <c r="M13" s="64">
        <f>IF(J13="","",(K13/J13)/LOOKUP(RIGHT($D$2,3),'定数'!$A$6:$A$13,'定数'!$B$6:$B$13))</f>
        <v>2.14819249724267</v>
      </c>
      <c r="N13" s="30">
        <v>2012</v>
      </c>
      <c r="O13" s="63">
        <v>43741</v>
      </c>
      <c r="P13" s="30">
        <v>78.31999999999999</v>
      </c>
      <c r="Q13" s="19"/>
      <c r="R13" s="27">
        <f>IF(P13="","",T13*M13*LOOKUP(RIGHT($D$2,3),'定数'!$A$6:$A$13,'定数'!$B$6:$B$13))</f>
        <v>4081.565744761070</v>
      </c>
      <c r="S13" s="65"/>
      <c r="T13" s="66">
        <f>IF(P13="","",IF(G13="買",(P13-H13),(H13-P13))*IF(RIGHT($D$2,3)="JPY",100,10000))</f>
        <v>19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114570.266519609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118651.83226437</v>
      </c>
      <c r="D14" s="21"/>
      <c r="E14" s="30">
        <v>2012</v>
      </c>
      <c r="F14" s="63">
        <v>43753</v>
      </c>
      <c r="G14" t="s" s="18">
        <v>54</v>
      </c>
      <c r="H14" s="30">
        <v>78.5</v>
      </c>
      <c r="I14" s="19"/>
      <c r="J14" s="30">
        <v>18</v>
      </c>
      <c r="K14" s="69">
        <f>IF(J14="","",C14*0.03)</f>
        <v>3559.5549679311</v>
      </c>
      <c r="L14" s="70"/>
      <c r="M14" s="64">
        <f>IF(J14="","",(K14/J14)/LOOKUP(RIGHT($D$2,3),'定数'!$A$6:$A$13,'定数'!$B$6:$B$13))</f>
        <v>1.9775305377395</v>
      </c>
      <c r="N14" s="30">
        <v>2012</v>
      </c>
      <c r="O14" s="63">
        <v>43753</v>
      </c>
      <c r="P14" s="30">
        <v>78.70999999999999</v>
      </c>
      <c r="Q14" s="19"/>
      <c r="R14" s="27">
        <f>IF(P14="","",T14*M14*LOOKUP(RIGHT($D$2,3),'定数'!$A$6:$A$13,'定数'!$B$6:$B$13))</f>
        <v>4152.814129252950</v>
      </c>
      <c r="S14" s="65"/>
      <c r="T14" s="66">
        <f>IF(P14="","",IF(G14="買",(P14-H14),(H14-P14))*IF(RIGHT($D$2,3)="JPY",100,10000))</f>
        <v>21</v>
      </c>
      <c r="U14" s="66"/>
      <c r="V14" s="67">
        <f>IF(T14&lt;&gt;"",IF(T14&gt;0,1+V13,0),"")</f>
        <v>6</v>
      </c>
      <c r="W14" s="68">
        <f>IF(T14&lt;&gt;"",IF(T14&lt;0,1+W13,0),"")</f>
        <v>0</v>
      </c>
      <c r="X14" s="71">
        <f>IF(C14&lt;&gt;"",MAX(X13,C14),"")</f>
        <v>118651.83226437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122804.646393623</v>
      </c>
      <c r="D15" s="21"/>
      <c r="E15" s="30">
        <v>2012</v>
      </c>
      <c r="F15" s="63">
        <v>43761</v>
      </c>
      <c r="G15" t="s" s="18">
        <v>54</v>
      </c>
      <c r="H15" s="30">
        <v>79.94</v>
      </c>
      <c r="I15" s="19"/>
      <c r="J15" s="30">
        <v>24</v>
      </c>
      <c r="K15" s="69">
        <f>IF(J15="","",C15*0.03)</f>
        <v>3684.139391808690</v>
      </c>
      <c r="L15" s="70"/>
      <c r="M15" s="64">
        <f>IF(J15="","",(K15/J15)/LOOKUP(RIGHT($D$2,3),'定数'!$A$6:$A$13,'定数'!$B$6:$B$13))</f>
        <v>1.53505807992029</v>
      </c>
      <c r="N15" s="30">
        <v>2012</v>
      </c>
      <c r="O15" s="63">
        <v>43762</v>
      </c>
      <c r="P15" s="30">
        <v>79.7</v>
      </c>
      <c r="Q15" s="19"/>
      <c r="R15" s="27">
        <f>IF(P15="","",T15*M15*LOOKUP(RIGHT($D$2,3),'定数'!$A$6:$A$13,'定数'!$B$6:$B$13))</f>
        <v>-3684.1393918087</v>
      </c>
      <c r="S15" s="65"/>
      <c r="T15" s="66">
        <f>IF(P15="","",IF(G15="買",(P15-H15),(H15-P15))*IF(RIGHT($D$2,3)="JPY",100,10000))</f>
        <v>-24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122804.646393623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119120.507001814</v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s="71">
        <f>IF(C16&lt;&gt;"",MAX(X15,C16),"")</f>
        <v>122804.646393623</v>
      </c>
      <c r="Y16" s="72">
        <f>IF(X16&lt;&gt;"",1-(C16/X16),"")</f>
        <v>0.0300000000000025</v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H10:I10"/>
    <mergeCell ref="P9:Q9"/>
    <mergeCell ref="P10:Q10"/>
    <mergeCell ref="H13:I13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123964.900406336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23964.9004063358</v>
      </c>
      <c r="E4" s="27"/>
      <c r="F4" t="s" s="14">
        <v>28</v>
      </c>
      <c r="G4" s="15"/>
      <c r="H4" s="28">
        <f>SUM($T$9:$U$108)</f>
        <v>97</v>
      </c>
      <c r="I4" s="19"/>
      <c r="J4" t="s" s="14">
        <v>29</v>
      </c>
      <c r="K4" s="15"/>
      <c r="L4" s="21">
        <f>MAX($C$9:$D$990)-C9</f>
        <v>27798.866398284</v>
      </c>
      <c r="M4" s="21"/>
      <c r="N4" t="s" s="14">
        <v>30</v>
      </c>
      <c r="O4" s="15"/>
      <c r="P4" s="29">
        <f>MAX(Y1:Y993)</f>
        <v>0.0300000000000038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0.857142857142857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78.89</v>
      </c>
      <c r="Q9" s="19"/>
      <c r="R9" s="27">
        <f>IF(P9="","",T9*M9*LOOKUP(RIGHT($D$2,3),'定数'!$A$6:$A$13,'定数'!$B$6:$B$13))</f>
        <v>4058.823529411760</v>
      </c>
      <c r="S9" s="65"/>
      <c r="T9" s="66">
        <f>IF(P9="","",IF(G9="買",(P9-H9),(H9-P9))*IF(RIGHT($D$2,3)="JPY",100,10000))</f>
        <v>23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104058.823529412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3121.764705882360</v>
      </c>
      <c r="L10" s="70"/>
      <c r="M10" s="64">
        <f>IF(J10="","",(K10/J10)/LOOKUP(RIGHT($D$2,3),'定数'!$A$6:$A$13,'定数'!$B$6:$B$13))</f>
        <v>2.08117647058824</v>
      </c>
      <c r="N10" s="30">
        <v>2012</v>
      </c>
      <c r="O10" s="63">
        <v>43699</v>
      </c>
      <c r="P10" s="30">
        <v>79.03</v>
      </c>
      <c r="Q10" s="19"/>
      <c r="R10" s="27">
        <f>IF(P10="","",T10*M10*LOOKUP(RIGHT($D$2,3),'定数'!$A$6:$A$13,'定数'!$B$6:$B$13))</f>
        <v>4162.352941176480</v>
      </c>
      <c r="S10" s="65"/>
      <c r="T10" s="66">
        <f>IF(P10="","",IF(G10="買",(P10-H10),(H10-P10))*IF(RIGHT($D$2,3)="JPY",100,10000))</f>
        <v>20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104058.823529412</v>
      </c>
      <c r="Y10" s="7"/>
    </row>
    <row r="11" ht="14" customHeight="1">
      <c r="A11" s="13"/>
      <c r="B11" s="30">
        <v>3</v>
      </c>
      <c r="C11" s="21">
        <f>IF(R10="","",C10+R10)</f>
        <v>108221.176470588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3246.635294117640</v>
      </c>
      <c r="L11" s="70"/>
      <c r="M11" s="64">
        <f>IF(J11="","",(K11/J11)/LOOKUP(RIGHT($D$2,3),'定数'!$A$6:$A$13,'定数'!$B$6:$B$13))</f>
        <v>2.7055294117647</v>
      </c>
      <c r="N11" s="30">
        <v>2012</v>
      </c>
      <c r="O11" s="63">
        <v>43734</v>
      </c>
      <c r="P11" s="30">
        <v>77.63</v>
      </c>
      <c r="Q11" s="19"/>
      <c r="R11" s="27">
        <f>IF(P11="","",T11*M11*LOOKUP(RIGHT($D$2,3),'定数'!$A$6:$A$13,'定数'!$B$6:$B$13))</f>
        <v>4869.952941176460</v>
      </c>
      <c r="S11" s="65"/>
      <c r="T11" s="66">
        <f>IF(P11="","",IF(G11="買",(P11-H11),(H11-P11))*IF(RIGHT($D$2,3)="JPY",100,10000))</f>
        <v>18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108221.176470588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113091.129411764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3392.733882352920</v>
      </c>
      <c r="L12" s="70"/>
      <c r="M12" s="64">
        <f>IF(J12="","",(K12/J12)/LOOKUP(RIGHT($D$2,3),'定数'!$A$6:$A$13,'定数'!$B$6:$B$13))</f>
        <v>3.76970431372547</v>
      </c>
      <c r="N12" s="30">
        <v>2012</v>
      </c>
      <c r="O12" s="63">
        <v>43736</v>
      </c>
      <c r="P12" s="30">
        <v>77.48</v>
      </c>
      <c r="Q12" s="19"/>
      <c r="R12" s="27">
        <f>IF(P12="","",T12*M12*LOOKUP(RIGHT($D$2,3),'定数'!$A$6:$A$13,'定数'!$B$6:$B$13))</f>
        <v>4523.645176470560</v>
      </c>
      <c r="S12" s="65"/>
      <c r="T12" s="66">
        <f>IF(P12="","",IF(G12="買",(P12-H12),(H12-P12))*IF(RIGHT($D$2,3)="JPY",100,10000))</f>
        <v>12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113091.129411764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117614.774588235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3528.443237647050</v>
      </c>
      <c r="L13" s="70"/>
      <c r="M13" s="64">
        <f>IF(J13="","",(K13/J13)/LOOKUP(RIGHT($D$2,3),'定数'!$A$6:$A$13,'定数'!$B$6:$B$13))</f>
        <v>2.20527702352941</v>
      </c>
      <c r="N13" s="30">
        <v>2012</v>
      </c>
      <c r="O13" s="63">
        <v>43741</v>
      </c>
      <c r="P13" s="30">
        <v>78.36</v>
      </c>
      <c r="Q13" s="19"/>
      <c r="R13" s="27">
        <f>IF(P13="","",T13*M13*LOOKUP(RIGHT($D$2,3),'定数'!$A$6:$A$13,'定数'!$B$6:$B$13))</f>
        <v>5072.137154117640</v>
      </c>
      <c r="S13" s="65"/>
      <c r="T13" s="66">
        <f>IF(P13="","",IF(G13="買",(P13-H13),(H13-P13))*IF(RIGHT($D$2,3)="JPY",100,10000))</f>
        <v>23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117614.774588235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122686.911742353</v>
      </c>
      <c r="D14" s="21"/>
      <c r="E14" s="30">
        <v>2012</v>
      </c>
      <c r="F14" s="63">
        <v>43753</v>
      </c>
      <c r="G14" t="s" s="18">
        <v>54</v>
      </c>
      <c r="H14" s="30">
        <v>78.5</v>
      </c>
      <c r="I14" s="19"/>
      <c r="J14" s="30">
        <v>18</v>
      </c>
      <c r="K14" s="69">
        <f>IF(J14="","",C14*0.03)</f>
        <v>3680.607352270590</v>
      </c>
      <c r="L14" s="70"/>
      <c r="M14" s="64">
        <f>IF(J14="","",(K14/J14)/LOOKUP(RIGHT($D$2,3),'定数'!$A$6:$A$13,'定数'!$B$6:$B$13))</f>
        <v>2.04478186237255</v>
      </c>
      <c r="N14" s="30">
        <v>2012</v>
      </c>
      <c r="O14" s="63">
        <v>43753</v>
      </c>
      <c r="P14" s="30">
        <v>78.75</v>
      </c>
      <c r="Q14" s="19"/>
      <c r="R14" s="27">
        <f>IF(P14="","",T14*M14*LOOKUP(RIGHT($D$2,3),'定数'!$A$6:$A$13,'定数'!$B$6:$B$13))</f>
        <v>5111.954655931380</v>
      </c>
      <c r="S14" s="65"/>
      <c r="T14" s="66">
        <f>IF(P14="","",IF(G14="買",(P14-H14),(H14-P14))*IF(RIGHT($D$2,3)="JPY",100,10000))</f>
        <v>25</v>
      </c>
      <c r="U14" s="66"/>
      <c r="V14" s="67">
        <f>IF(T14&lt;&gt;"",IF(T14&gt;0,1+V13,0),"")</f>
        <v>6</v>
      </c>
      <c r="W14" s="68">
        <f>IF(T14&lt;&gt;"",IF(T14&lt;0,1+W13,0),"")</f>
        <v>0</v>
      </c>
      <c r="X14" s="71">
        <f>IF(C14&lt;&gt;"",MAX(X13,C14),"")</f>
        <v>122686.911742353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127798.866398284</v>
      </c>
      <c r="D15" s="21"/>
      <c r="E15" s="30">
        <v>2012</v>
      </c>
      <c r="F15" s="63">
        <v>43761</v>
      </c>
      <c r="G15" t="s" s="18">
        <v>54</v>
      </c>
      <c r="H15" s="30">
        <v>79.94</v>
      </c>
      <c r="I15" s="19"/>
      <c r="J15" s="30">
        <v>24</v>
      </c>
      <c r="K15" s="69">
        <f>IF(J15="","",C15*0.03)</f>
        <v>3833.965991948520</v>
      </c>
      <c r="L15" s="70"/>
      <c r="M15" s="64">
        <f>IF(J15="","",(K15/J15)/LOOKUP(RIGHT($D$2,3),'定数'!$A$6:$A$13,'定数'!$B$6:$B$13))</f>
        <v>1.59748582997855</v>
      </c>
      <c r="N15" s="30">
        <v>2012</v>
      </c>
      <c r="O15" s="63">
        <v>43762</v>
      </c>
      <c r="P15" s="30">
        <v>79.7</v>
      </c>
      <c r="Q15" s="19"/>
      <c r="R15" s="27">
        <f>IF(P15="","",T15*M15*LOOKUP(RIGHT($D$2,3),'定数'!$A$6:$A$13,'定数'!$B$6:$B$13))</f>
        <v>-3833.965991948520</v>
      </c>
      <c r="S15" s="65"/>
      <c r="T15" s="66">
        <f>IF(P15="","",IF(G15="買",(P15-H15),(H15-P15))*IF(RIGHT($D$2,3)="JPY",100,10000))</f>
        <v>-24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127798.866398284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123964.900406335</v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s="71">
        <f>IF(C16&lt;&gt;"",MAX(X15,C16),"")</f>
        <v>127798.866398284</v>
      </c>
      <c r="Y16" s="72">
        <f>IF(X16&lt;&gt;"",1-(C16/X16),"")</f>
        <v>0.0300000000000038</v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R10:S10"/>
    <mergeCell ref="T10:U10"/>
    <mergeCell ref="C11:D11"/>
    <mergeCell ref="K11:L11"/>
    <mergeCell ref="P11:Q11"/>
    <mergeCell ref="R11:S11"/>
    <mergeCell ref="T11:U11"/>
    <mergeCell ref="C12:D12"/>
    <mergeCell ref="K12:L12"/>
    <mergeCell ref="P12:Q12"/>
    <mergeCell ref="R12:S12"/>
    <mergeCell ref="T12:U12"/>
    <mergeCell ref="C13:D13"/>
    <mergeCell ref="K13:L13"/>
    <mergeCell ref="P13:Q13"/>
    <mergeCell ref="R13:S13"/>
    <mergeCell ref="T13:U13"/>
    <mergeCell ref="C14:D14"/>
    <mergeCell ref="K14:L14"/>
    <mergeCell ref="P14:Q14"/>
    <mergeCell ref="R14:S14"/>
    <mergeCell ref="T14:U14"/>
    <mergeCell ref="C15:D15"/>
    <mergeCell ref="K15:L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D2:E2"/>
    <mergeCell ref="F2:G2"/>
    <mergeCell ref="H2:I2"/>
    <mergeCell ref="H9:I9"/>
    <mergeCell ref="P9:Q9"/>
    <mergeCell ref="H10:I10"/>
    <mergeCell ref="P10:Q10"/>
    <mergeCell ref="H11:I11"/>
    <mergeCell ref="H12:I12"/>
    <mergeCell ref="H13:I13"/>
    <mergeCell ref="H14:I14"/>
    <mergeCell ref="H15:I15"/>
    <mergeCell ref="P15:Q15"/>
  </mergeCells>
  <conditionalFormatting sqref="D4:E4 H4 R9:U108">
    <cfRule type="cellIs" dxfId="3" priority="1" operator="lessThan" stopIfTrue="1">
      <formula>0</formula>
    </cfRule>
  </conditionalFormatting>
  <conditionalFormatting sqref="G9:G15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16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134827.046542872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34827.046542872</v>
      </c>
      <c r="E4" s="27"/>
      <c r="F4" t="s" s="14">
        <v>28</v>
      </c>
      <c r="G4" s="15"/>
      <c r="H4" s="28">
        <f>SUM($T$9:$U$108)</f>
        <v>139</v>
      </c>
      <c r="I4" s="19"/>
      <c r="J4" t="s" s="14">
        <v>29</v>
      </c>
      <c r="K4" s="15"/>
      <c r="L4" s="21">
        <f>MAX($C$9:$D$990)-C9</f>
        <v>38996.955198837</v>
      </c>
      <c r="M4" s="21"/>
      <c r="N4" t="s" s="14">
        <v>30</v>
      </c>
      <c r="O4" s="15"/>
      <c r="P4" s="29">
        <f>MAX(Y1:Y993)</f>
        <v>0.0299999999999992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6</v>
      </c>
      <c r="D5" t="s" s="14">
        <v>32</v>
      </c>
      <c r="E5" s="30">
        <f>COUNTIF($R$9:$R$990,"&lt;0")</f>
        <v>1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0.857142857142857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2012</v>
      </c>
      <c r="F9" s="63">
        <v>43659</v>
      </c>
      <c r="G9" t="s" s="18">
        <v>53</v>
      </c>
      <c r="H9" s="30">
        <v>79.12</v>
      </c>
      <c r="I9" s="19"/>
      <c r="J9" s="30">
        <v>17</v>
      </c>
      <c r="K9" s="21">
        <f>IF(J9="","",C9*0.03)</f>
        <v>3000</v>
      </c>
      <c r="L9" s="21"/>
      <c r="M9" s="64">
        <f>IF(J9="","",(K9/J9)/LOOKUP(RIGHT($D$2,3),'定数'!$A$6:$A$13,'定数'!$B$6:$B$13))</f>
        <v>1.76470588235294</v>
      </c>
      <c r="N9" s="30">
        <v>2012</v>
      </c>
      <c r="O9" s="63">
        <v>43662</v>
      </c>
      <c r="P9" s="30">
        <v>78.81</v>
      </c>
      <c r="Q9" s="19"/>
      <c r="R9" s="27">
        <f>IF(P9="","",T9*M9*LOOKUP(RIGHT($D$2,3),'定数'!$A$6:$A$13,'定数'!$B$6:$B$13))</f>
        <v>5470.588235294110</v>
      </c>
      <c r="S9" s="65"/>
      <c r="T9" s="66">
        <f>IF(P9="","",IF(G9="買",(P9-H9),(H9-P9))*IF(RIGHT($D$2,3)="JPY",100,10000))</f>
        <v>31</v>
      </c>
      <c r="U9" s="66"/>
      <c r="V9" s="67">
        <f>IF(T9&lt;&gt;"",IF(T9&gt;0,1+V8,0),"")</f>
        <v>1</v>
      </c>
      <c r="W9" s="68">
        <f>IF(T9&lt;&gt;"",IF(T9&lt;0,1+W8,0),"")</f>
        <v>0</v>
      </c>
      <c r="X9" s="57"/>
      <c r="Y9" s="7"/>
    </row>
    <row r="10" ht="14" customHeight="1">
      <c r="A10" s="13"/>
      <c r="B10" s="30">
        <v>2</v>
      </c>
      <c r="C10" s="21">
        <f>IF(R9="","",C9+R9)</f>
        <v>105470.588235294</v>
      </c>
      <c r="D10" s="21"/>
      <c r="E10" s="30">
        <v>2012</v>
      </c>
      <c r="F10" s="63">
        <v>43699</v>
      </c>
      <c r="G10" t="s" s="18">
        <v>53</v>
      </c>
      <c r="H10" s="30">
        <v>79.23</v>
      </c>
      <c r="I10" s="19"/>
      <c r="J10" s="30">
        <v>15</v>
      </c>
      <c r="K10" s="69">
        <f>IF(J10="","",C10*0.03)</f>
        <v>3164.117647058820</v>
      </c>
      <c r="L10" s="70"/>
      <c r="M10" s="64">
        <f>IF(J10="","",(K10/J10)/LOOKUP(RIGHT($D$2,3),'定数'!$A$6:$A$13,'定数'!$B$6:$B$13))</f>
        <v>2.10941176470588</v>
      </c>
      <c r="N10" s="30">
        <v>2012</v>
      </c>
      <c r="O10" s="63">
        <v>43699</v>
      </c>
      <c r="P10" s="30">
        <v>78.95999999999999</v>
      </c>
      <c r="Q10" s="19"/>
      <c r="R10" s="27">
        <f>IF(P10="","",T10*M10*LOOKUP(RIGHT($D$2,3),'定数'!$A$6:$A$13,'定数'!$B$6:$B$13))</f>
        <v>5695.411764705880</v>
      </c>
      <c r="S10" s="65"/>
      <c r="T10" s="66">
        <f>IF(P10="","",IF(G10="買",(P10-H10),(H10-P10))*IF(RIGHT($D$2,3)="JPY",100,10000))</f>
        <v>27</v>
      </c>
      <c r="U10" s="66"/>
      <c r="V10" s="67">
        <f>IF(T10&lt;&gt;"",IF(T10&gt;0,1+V9,0),"")</f>
        <v>2</v>
      </c>
      <c r="W10" s="68">
        <f>IF(T10&lt;&gt;"",IF(T10&lt;0,1+W9,0),"")</f>
        <v>0</v>
      </c>
      <c r="X10" s="71">
        <f>IF(C10&lt;&gt;"",MAX(C10,C9),"")</f>
        <v>105470.588235294</v>
      </c>
      <c r="Y10" s="7"/>
    </row>
    <row r="11" ht="14" customHeight="1">
      <c r="A11" s="13"/>
      <c r="B11" s="30">
        <v>3</v>
      </c>
      <c r="C11" s="21">
        <f>IF(R10="","",C10+R10)</f>
        <v>111166</v>
      </c>
      <c r="D11" s="21"/>
      <c r="E11" s="30">
        <v>2012</v>
      </c>
      <c r="F11" s="63">
        <v>43733</v>
      </c>
      <c r="G11" t="s" s="18">
        <v>53</v>
      </c>
      <c r="H11" s="30">
        <v>77.81</v>
      </c>
      <c r="I11" s="19"/>
      <c r="J11" s="30">
        <v>12</v>
      </c>
      <c r="K11" s="69">
        <f>IF(J11="","",C11*0.03)</f>
        <v>3334.98</v>
      </c>
      <c r="L11" s="70"/>
      <c r="M11" s="64">
        <f>IF(J11="","",(K11/J11)/LOOKUP(RIGHT($D$2,3),'定数'!$A$6:$A$13,'定数'!$B$6:$B$13))</f>
        <v>2.77915</v>
      </c>
      <c r="N11" s="30">
        <v>2012</v>
      </c>
      <c r="O11" s="63">
        <v>43736</v>
      </c>
      <c r="P11" s="30">
        <v>77.56999999999999</v>
      </c>
      <c r="Q11" s="19"/>
      <c r="R11" s="27">
        <f>IF(P11="","",T11*M11*LOOKUP(RIGHT($D$2,3),'定数'!$A$6:$A$13,'定数'!$B$6:$B$13))</f>
        <v>6669.96</v>
      </c>
      <c r="S11" s="65"/>
      <c r="T11" s="66">
        <f>IF(P11="","",IF(G11="買",(P11-H11),(H11-P11))*IF(RIGHT($D$2,3)="JPY",100,10000))</f>
        <v>24</v>
      </c>
      <c r="U11" s="66"/>
      <c r="V11" s="67">
        <f>IF(T11&lt;&gt;"",IF(T11&gt;0,1+V10,0),"")</f>
        <v>3</v>
      </c>
      <c r="W11" s="68">
        <f>IF(T11&lt;&gt;"",IF(T11&lt;0,1+W10,0),"")</f>
        <v>0</v>
      </c>
      <c r="X11" s="71">
        <f>IF(C11&lt;&gt;"",MAX(X10,C11),"")</f>
        <v>111166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117835.96</v>
      </c>
      <c r="D12" s="21"/>
      <c r="E12" s="30">
        <v>2012</v>
      </c>
      <c r="F12" s="63">
        <v>43735</v>
      </c>
      <c r="G12" t="s" s="18">
        <v>53</v>
      </c>
      <c r="H12" s="30">
        <v>77.59999999999999</v>
      </c>
      <c r="I12" s="19"/>
      <c r="J12" s="30">
        <v>9</v>
      </c>
      <c r="K12" s="69">
        <f>IF(J12="","",C12*0.03)</f>
        <v>3535.0788</v>
      </c>
      <c r="L12" s="70"/>
      <c r="M12" s="64">
        <f>IF(J12="","",(K12/J12)/LOOKUP(RIGHT($D$2,3),'定数'!$A$6:$A$13,'定数'!$B$6:$B$13))</f>
        <v>3.92786533333333</v>
      </c>
      <c r="N12" s="30">
        <v>2012</v>
      </c>
      <c r="O12" s="63">
        <v>43736</v>
      </c>
      <c r="P12" s="30">
        <v>77.43000000000001</v>
      </c>
      <c r="Q12" s="19"/>
      <c r="R12" s="27">
        <f>IF(P12="","",T12*M12*LOOKUP(RIGHT($D$2,3),'定数'!$A$6:$A$13,'定数'!$B$6:$B$13))</f>
        <v>6677.371066666660</v>
      </c>
      <c r="S12" s="65"/>
      <c r="T12" s="66">
        <f>IF(P12="","",IF(G12="買",(P12-H12),(H12-P12))*IF(RIGHT($D$2,3)="JPY",100,10000))</f>
        <v>17</v>
      </c>
      <c r="U12" s="66"/>
      <c r="V12" s="67">
        <f>IF(T12&lt;&gt;"",IF(T12&gt;0,1+V11,0),"")</f>
        <v>4</v>
      </c>
      <c r="W12" s="68">
        <f>IF(T12&lt;&gt;"",IF(T12&lt;0,1+W11,0),"")</f>
        <v>0</v>
      </c>
      <c r="X12" s="71">
        <f>IF(C12&lt;&gt;"",MAX(X11,C12),"")</f>
        <v>117835.96</v>
      </c>
      <c r="Y12" s="72">
        <f>IF(X12&lt;&gt;"",1-(C12/X12),"")</f>
        <v>0</v>
      </c>
    </row>
    <row r="13" ht="14" customHeight="1">
      <c r="A13" s="13"/>
      <c r="B13" s="30">
        <v>5</v>
      </c>
      <c r="C13" s="21">
        <f>IF(R12="","",C12+R12)</f>
        <v>124513.331066667</v>
      </c>
      <c r="D13" s="21"/>
      <c r="E13" s="30">
        <v>2012</v>
      </c>
      <c r="F13" s="63">
        <v>43740</v>
      </c>
      <c r="G13" t="s" s="18">
        <v>54</v>
      </c>
      <c r="H13" s="30">
        <v>78.13</v>
      </c>
      <c r="I13" s="19"/>
      <c r="J13" s="30">
        <v>16</v>
      </c>
      <c r="K13" s="69">
        <f>IF(J13="","",C13*0.03)</f>
        <v>3735.399932000010</v>
      </c>
      <c r="L13" s="70"/>
      <c r="M13" s="64">
        <f>IF(J13="","",(K13/J13)/LOOKUP(RIGHT($D$2,3),'定数'!$A$6:$A$13,'定数'!$B$6:$B$13))</f>
        <v>2.33462495750001</v>
      </c>
      <c r="N13" s="30">
        <v>2012</v>
      </c>
      <c r="O13" s="63">
        <v>43741</v>
      </c>
      <c r="P13" s="30">
        <v>78.44</v>
      </c>
      <c r="Q13" s="19"/>
      <c r="R13" s="27">
        <f>IF(P13="","",T13*M13*LOOKUP(RIGHT($D$2,3),'定数'!$A$6:$A$13,'定数'!$B$6:$B$13))</f>
        <v>7237.337368250030</v>
      </c>
      <c r="S13" s="65"/>
      <c r="T13" s="66">
        <f>IF(P13="","",IF(G13="買",(P13-H13),(H13-P13))*IF(RIGHT($D$2,3)="JPY",100,10000))</f>
        <v>31</v>
      </c>
      <c r="U13" s="66"/>
      <c r="V13" s="67">
        <f>IF(T13&lt;&gt;"",IF(T13&gt;0,1+V12,0),"")</f>
        <v>5</v>
      </c>
      <c r="W13" s="68">
        <f>IF(T13&lt;&gt;"",IF(T13&lt;0,1+W12,0),"")</f>
        <v>0</v>
      </c>
      <c r="X13" s="71">
        <f>IF(C13&lt;&gt;"",MAX(X12,C13),"")</f>
        <v>124513.331066667</v>
      </c>
      <c r="Y13" s="72">
        <f>IF(X13&lt;&gt;"",1-(C13/X13),"")</f>
        <v>0</v>
      </c>
    </row>
    <row r="14" ht="14" customHeight="1">
      <c r="A14" s="13"/>
      <c r="B14" s="30">
        <v>6</v>
      </c>
      <c r="C14" s="21">
        <f>IF(R13="","",C13+R13)</f>
        <v>131750.668434917</v>
      </c>
      <c r="D14" s="21"/>
      <c r="E14" s="30">
        <v>2012</v>
      </c>
      <c r="F14" s="63">
        <v>43753</v>
      </c>
      <c r="G14" t="s" s="18">
        <v>54</v>
      </c>
      <c r="H14" s="30">
        <v>78.5</v>
      </c>
      <c r="I14" s="19"/>
      <c r="J14" s="30">
        <v>18</v>
      </c>
      <c r="K14" s="69">
        <f>IF(J14="","",C14*0.03)</f>
        <v>3952.520053047510</v>
      </c>
      <c r="L14" s="70"/>
      <c r="M14" s="64">
        <f>IF(J14="","",(K14/J14)/LOOKUP(RIGHT($D$2,3),'定数'!$A$6:$A$13,'定数'!$B$6:$B$13))</f>
        <v>2.19584447391528</v>
      </c>
      <c r="N14" s="30">
        <v>2012</v>
      </c>
      <c r="O14" s="63">
        <v>43753</v>
      </c>
      <c r="P14" s="30">
        <v>78.83</v>
      </c>
      <c r="Q14" s="19"/>
      <c r="R14" s="27">
        <f>IF(P14="","",T14*M14*LOOKUP(RIGHT($D$2,3),'定数'!$A$6:$A$13,'定数'!$B$6:$B$13))</f>
        <v>7246.286763920420</v>
      </c>
      <c r="S14" s="65"/>
      <c r="T14" s="66">
        <f>IF(P14="","",IF(G14="買",(P14-H14),(H14-P14))*IF(RIGHT($D$2,3)="JPY",100,10000))</f>
        <v>33</v>
      </c>
      <c r="U14" s="66"/>
      <c r="V14" s="67">
        <f>IF(T14&lt;&gt;"",IF(T14&gt;0,1+V13,0),"")</f>
        <v>6</v>
      </c>
      <c r="W14" s="68">
        <f>IF(T14&lt;&gt;"",IF(T14&lt;0,1+W13,0),"")</f>
        <v>0</v>
      </c>
      <c r="X14" s="71">
        <f>IF(C14&lt;&gt;"",MAX(X13,C14),"")</f>
        <v>131750.668434917</v>
      </c>
      <c r="Y14" s="72">
        <f>IF(X14&lt;&gt;"",1-(C14/X14),"")</f>
        <v>0</v>
      </c>
    </row>
    <row r="15" ht="14" customHeight="1">
      <c r="A15" s="13"/>
      <c r="B15" s="30">
        <v>7</v>
      </c>
      <c r="C15" s="21">
        <f>IF(R14="","",C14+R14)</f>
        <v>138996.955198837</v>
      </c>
      <c r="D15" s="21"/>
      <c r="E15" s="30">
        <v>2012</v>
      </c>
      <c r="F15" s="63">
        <v>43761</v>
      </c>
      <c r="G15" t="s" s="18">
        <v>54</v>
      </c>
      <c r="H15" s="30">
        <v>79.94</v>
      </c>
      <c r="I15" s="19"/>
      <c r="J15" s="30">
        <v>24</v>
      </c>
      <c r="K15" s="69">
        <f>IF(J15="","",C15*0.03)</f>
        <v>4169.908655965110</v>
      </c>
      <c r="L15" s="70"/>
      <c r="M15" s="64">
        <f>IF(J15="","",(K15/J15)/LOOKUP(RIGHT($D$2,3),'定数'!$A$6:$A$13,'定数'!$B$6:$B$13))</f>
        <v>1.73746193998546</v>
      </c>
      <c r="N15" s="30">
        <v>2012</v>
      </c>
      <c r="O15" s="63">
        <v>43762</v>
      </c>
      <c r="P15" s="30">
        <v>79.7</v>
      </c>
      <c r="Q15" s="19"/>
      <c r="R15" s="27">
        <f>IF(P15="","",T15*M15*LOOKUP(RIGHT($D$2,3),'定数'!$A$6:$A$13,'定数'!$B$6:$B$13))</f>
        <v>-4169.9086559651</v>
      </c>
      <c r="S15" s="65"/>
      <c r="T15" s="66">
        <f>IF(P15="","",IF(G15="買",(P15-H15),(H15-P15))*IF(RIGHT($D$2,3)="JPY",100,10000))</f>
        <v>-24</v>
      </c>
      <c r="U15" s="66"/>
      <c r="V15" s="67">
        <f>IF(T15&lt;&gt;"",IF(T15&gt;0,1+V14,0),"")</f>
        <v>0</v>
      </c>
      <c r="W15" s="68">
        <f>IF(T15&lt;&gt;"",IF(T15&lt;0,1+W14,0),"")</f>
        <v>1</v>
      </c>
      <c r="X15" s="71">
        <f>IF(C15&lt;&gt;"",MAX(X14,C15),"")</f>
        <v>138996.955198837</v>
      </c>
      <c r="Y15" s="72">
        <f>IF(X15&lt;&gt;"",1-(C15/X15),"")</f>
        <v>0</v>
      </c>
    </row>
    <row r="16" ht="14" customHeight="1">
      <c r="A16" s="13"/>
      <c r="B16" s="30">
        <v>8</v>
      </c>
      <c r="C16" s="21">
        <f>IF(R15="","",C15+R15)</f>
        <v>134827.046542872</v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s="71">
        <f>IF(C16&lt;&gt;"",MAX(X15,C16),"")</f>
        <v>138996.955198837</v>
      </c>
      <c r="Y16" s="72">
        <f>IF(X16&lt;&gt;"",1-(C16/X16),"")</f>
        <v>0.0299999999999992</v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K15:L15"/>
    <mergeCell ref="R15:S15"/>
    <mergeCell ref="T15:U15"/>
    <mergeCell ref="C14:D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K12:L12"/>
    <mergeCell ref="P12:Q12"/>
    <mergeCell ref="R12:S12"/>
    <mergeCell ref="T12:U12"/>
    <mergeCell ref="C11:D11"/>
    <mergeCell ref="K11:L11"/>
    <mergeCell ref="P11:Q11"/>
    <mergeCell ref="R11:S11"/>
    <mergeCell ref="T11:U11"/>
    <mergeCell ref="C10:D10"/>
    <mergeCell ref="K10:L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H9:I9"/>
    <mergeCell ref="H10:I10"/>
    <mergeCell ref="P10:Q10"/>
    <mergeCell ref="P9:Q9"/>
    <mergeCell ref="H11:I11"/>
    <mergeCell ref="H12:I12"/>
    <mergeCell ref="H14:I14"/>
    <mergeCell ref="H15:I15"/>
    <mergeCell ref="P15:Q15"/>
  </mergeCells>
  <conditionalFormatting sqref="D4:E4 H4 R9:U108">
    <cfRule type="cellIs" dxfId="8" priority="1" operator="lessThan" stopIfTrue="1">
      <formula>0</formula>
    </cfRule>
  </conditionalFormatting>
  <conditionalFormatting sqref="G9:G15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16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118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5" customHeight="1">
      <c r="A26" s="68">
        <v>2</v>
      </c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4" customHeight="1">
      <c r="A28" s="11"/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5" customHeight="1">
      <c r="A49" s="68">
        <v>3</v>
      </c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4" customHeight="1">
      <c r="A55" s="11"/>
      <c r="B55" s="11"/>
      <c r="C55" s="7"/>
      <c r="D55" s="7"/>
      <c r="E55" s="7"/>
    </row>
    <row r="56" ht="14" customHeight="1">
      <c r="A56" s="11"/>
      <c r="B56" s="11"/>
      <c r="C56" s="7"/>
      <c r="D56" s="7"/>
      <c r="E56" s="7"/>
    </row>
    <row r="57" ht="14" customHeight="1">
      <c r="A57" s="11"/>
      <c r="B57" s="11"/>
      <c r="C57" s="7"/>
      <c r="D57" s="7"/>
      <c r="E57" s="7"/>
    </row>
    <row r="58" ht="14" customHeight="1">
      <c r="A58" s="11"/>
      <c r="B58" s="11"/>
      <c r="C58" s="7"/>
      <c r="D58" s="7"/>
      <c r="E58" s="7"/>
    </row>
    <row r="59" ht="14" customHeight="1">
      <c r="A59" s="11"/>
      <c r="B59" s="11"/>
      <c r="C59" s="7"/>
      <c r="D59" s="7"/>
      <c r="E59" s="7"/>
    </row>
    <row r="60" ht="14" customHeight="1">
      <c r="A60" s="11"/>
      <c r="B60" s="11"/>
      <c r="C60" s="7"/>
      <c r="D60" s="7"/>
      <c r="E60" s="7"/>
    </row>
    <row r="61" ht="14" customHeight="1">
      <c r="A61" s="11"/>
      <c r="B61" s="11"/>
      <c r="C61" s="7"/>
      <c r="D61" s="7"/>
      <c r="E61" s="7"/>
    </row>
    <row r="62" ht="14" customHeight="1">
      <c r="A62" s="11"/>
      <c r="B62" s="11"/>
      <c r="C62" s="7"/>
      <c r="D62" s="7"/>
      <c r="E62" s="7"/>
    </row>
    <row r="63" ht="14" customHeight="1">
      <c r="A63" s="11"/>
      <c r="B63" s="11"/>
      <c r="C63" s="7"/>
      <c r="D63" s="7"/>
      <c r="E63" s="7"/>
    </row>
    <row r="64" ht="14" customHeight="1">
      <c r="A64" s="11"/>
      <c r="B64" s="11"/>
      <c r="C64" s="7"/>
      <c r="D64" s="7"/>
      <c r="E64" s="7"/>
    </row>
    <row r="65" ht="14" customHeight="1">
      <c r="A65" s="11"/>
      <c r="B65" s="11"/>
      <c r="C65" s="7"/>
      <c r="D65" s="7"/>
      <c r="E65" s="7"/>
    </row>
    <row r="66" ht="14" customHeight="1">
      <c r="A66" s="11"/>
      <c r="B66" s="11"/>
      <c r="C66" s="7"/>
      <c r="D66" s="7"/>
      <c r="E66" s="7"/>
    </row>
    <row r="67" ht="14" customHeight="1">
      <c r="A67" s="11"/>
      <c r="B67" s="11"/>
      <c r="C67" s="7"/>
      <c r="D67" s="7"/>
      <c r="E67" s="7"/>
    </row>
    <row r="68" ht="14" customHeight="1">
      <c r="A68" s="11"/>
      <c r="B68" s="11"/>
      <c r="C68" s="7"/>
      <c r="D68" s="7"/>
      <c r="E68" s="7"/>
    </row>
    <row r="69" ht="14" customHeight="1">
      <c r="A69" s="11"/>
      <c r="B69" s="11"/>
      <c r="C69" s="7"/>
      <c r="D69" s="7"/>
      <c r="E69" s="7"/>
    </row>
    <row r="70" ht="14" customHeight="1">
      <c r="A70" s="11"/>
      <c r="B70" s="11"/>
      <c r="C70" s="7"/>
      <c r="D70" s="7"/>
      <c r="E70" s="7"/>
    </row>
    <row r="71" ht="15" customHeight="1">
      <c r="A71" t="s" s="76">
        <v>60</v>
      </c>
      <c r="B71" s="11"/>
      <c r="C71" s="7"/>
      <c r="D71" s="7"/>
      <c r="E71" s="7"/>
    </row>
    <row r="72" ht="14" customHeight="1">
      <c r="A72" s="11"/>
      <c r="B72" s="11"/>
      <c r="C72" s="7"/>
      <c r="D72" s="7"/>
      <c r="E72" s="7"/>
    </row>
    <row r="73" ht="14" customHeight="1">
      <c r="A73" s="11"/>
      <c r="B73" s="11"/>
      <c r="C73" s="7"/>
      <c r="D73" s="7"/>
      <c r="E73" s="7"/>
    </row>
    <row r="74" ht="14" customHeight="1">
      <c r="A74" s="11"/>
      <c r="B74" s="11"/>
      <c r="C74" s="7"/>
      <c r="D74" s="7"/>
      <c r="E74" s="7"/>
    </row>
    <row r="75" ht="14" customHeight="1">
      <c r="A75" s="11"/>
      <c r="B75" s="11"/>
      <c r="C75" s="7"/>
      <c r="D75" s="7"/>
      <c r="E75" s="7"/>
    </row>
    <row r="76" ht="14" customHeight="1">
      <c r="A76" s="11"/>
      <c r="B76" s="11"/>
      <c r="C76" s="7"/>
      <c r="D76" s="7"/>
      <c r="E76" s="7"/>
    </row>
    <row r="77" ht="14" customHeight="1">
      <c r="A77" s="11"/>
      <c r="B77" s="11"/>
      <c r="C77" s="7"/>
      <c r="D77" s="7"/>
      <c r="E77" s="7"/>
    </row>
    <row r="78" ht="14" customHeight="1">
      <c r="A78" s="11"/>
      <c r="B78" s="11"/>
      <c r="C78" s="7"/>
      <c r="D78" s="7"/>
      <c r="E78" s="7"/>
    </row>
    <row r="79" ht="14" customHeight="1">
      <c r="A79" s="11"/>
      <c r="B79" s="11"/>
      <c r="C79" s="7"/>
      <c r="D79" s="7"/>
      <c r="E79" s="7"/>
    </row>
    <row r="80" ht="14" customHeight="1">
      <c r="A80" s="11"/>
      <c r="B80" s="11"/>
      <c r="C80" s="7"/>
      <c r="D80" s="7"/>
      <c r="E80" s="7"/>
    </row>
    <row r="81" ht="14" customHeight="1">
      <c r="A81" s="11"/>
      <c r="B81" s="11"/>
      <c r="C81" s="7"/>
      <c r="D81" s="7"/>
      <c r="E81" s="7"/>
    </row>
    <row r="82" ht="14" customHeight="1">
      <c r="A82" s="11"/>
      <c r="B82" s="11"/>
      <c r="C82" s="7"/>
      <c r="D82" s="7"/>
      <c r="E82" s="7"/>
    </row>
    <row r="83" ht="14" customHeight="1">
      <c r="A83" s="11"/>
      <c r="B83" s="11"/>
      <c r="C83" s="7"/>
      <c r="D83" s="7"/>
      <c r="E83" s="7"/>
    </row>
    <row r="84" ht="14" customHeight="1">
      <c r="A84" s="11"/>
      <c r="B84" s="11"/>
      <c r="C84" s="7"/>
      <c r="D84" s="7"/>
      <c r="E84" s="7"/>
    </row>
    <row r="85" ht="14" customHeight="1">
      <c r="A85" s="11"/>
      <c r="B85" s="11"/>
      <c r="C85" s="7"/>
      <c r="D85" s="7"/>
      <c r="E85" s="7"/>
    </row>
    <row r="86" ht="14" customHeight="1">
      <c r="A86" s="11"/>
      <c r="B86" s="11"/>
      <c r="C86" s="7"/>
      <c r="D86" s="7"/>
      <c r="E86" s="7"/>
    </row>
    <row r="87" ht="14" customHeight="1">
      <c r="A87" s="11"/>
      <c r="B87" s="11"/>
      <c r="C87" s="7"/>
      <c r="D87" s="7"/>
      <c r="E87" s="7"/>
    </row>
    <row r="88" ht="14" customHeight="1">
      <c r="A88" s="11"/>
      <c r="B88" s="11"/>
      <c r="C88" s="7"/>
      <c r="D88" s="7"/>
      <c r="E88" s="7"/>
    </row>
    <row r="89" ht="14" customHeight="1">
      <c r="A89" s="11"/>
      <c r="B89" s="11"/>
      <c r="C89" s="7"/>
      <c r="D89" s="7"/>
      <c r="E89" s="7"/>
    </row>
    <row r="90" ht="14" customHeight="1">
      <c r="A90" s="11"/>
      <c r="B90" s="11"/>
      <c r="C90" s="7"/>
      <c r="D90" s="7"/>
      <c r="E90" s="7"/>
    </row>
    <row r="91" ht="14" customHeight="1">
      <c r="A91" s="11"/>
      <c r="B91" s="11"/>
      <c r="C91" s="7"/>
      <c r="D91" s="7"/>
      <c r="E91" s="7"/>
    </row>
    <row r="92" ht="14" customHeight="1">
      <c r="A92" s="11"/>
      <c r="B92" s="11"/>
      <c r="C92" s="7"/>
      <c r="D92" s="7"/>
      <c r="E92" s="7"/>
    </row>
    <row r="93" ht="14" customHeight="1">
      <c r="A93" s="11"/>
      <c r="B93" s="11"/>
      <c r="C93" s="7"/>
      <c r="D93" s="7"/>
      <c r="E93" s="7"/>
    </row>
    <row r="94" ht="15" customHeight="1">
      <c r="A94" s="68">
        <v>6</v>
      </c>
      <c r="B94" s="11"/>
      <c r="C94" s="7"/>
      <c r="D94" s="7"/>
      <c r="E94" s="7"/>
    </row>
    <row r="95" ht="14" customHeight="1">
      <c r="A95" s="11"/>
      <c r="B95" s="11"/>
      <c r="C95" s="7"/>
      <c r="D95" s="7"/>
      <c r="E95" s="7"/>
    </row>
    <row r="96" ht="14" customHeight="1">
      <c r="A96" s="11"/>
      <c r="B96" s="11"/>
      <c r="C96" s="7"/>
      <c r="D96" s="7"/>
      <c r="E96" s="7"/>
    </row>
    <row r="97" ht="14" customHeight="1">
      <c r="A97" s="11"/>
      <c r="B97" s="11"/>
      <c r="C97" s="7"/>
      <c r="D97" s="7"/>
      <c r="E97" s="7"/>
    </row>
    <row r="98" ht="14" customHeight="1">
      <c r="A98" s="11"/>
      <c r="B98" s="11"/>
      <c r="C98" s="7"/>
      <c r="D98" s="7"/>
      <c r="E98" s="7"/>
    </row>
    <row r="99" ht="14" customHeight="1">
      <c r="A99" s="11"/>
      <c r="B99" s="11"/>
      <c r="C99" s="7"/>
      <c r="D99" s="7"/>
      <c r="E99" s="7"/>
    </row>
    <row r="100" ht="14" customHeight="1">
      <c r="A100" s="11"/>
      <c r="B100" s="11"/>
      <c r="C100" s="7"/>
      <c r="D100" s="7"/>
      <c r="E100" s="7"/>
    </row>
    <row r="101" ht="14" customHeight="1">
      <c r="A101" s="11"/>
      <c r="B101" s="11"/>
      <c r="C101" s="7"/>
      <c r="D101" s="7"/>
      <c r="E101" s="7"/>
    </row>
    <row r="102" ht="14" customHeight="1">
      <c r="A102" s="11"/>
      <c r="B102" s="11"/>
      <c r="C102" s="7"/>
      <c r="D102" s="7"/>
      <c r="E102" s="7"/>
    </row>
    <row r="103" ht="14" customHeight="1">
      <c r="A103" s="11"/>
      <c r="B103" s="11"/>
      <c r="C103" s="7"/>
      <c r="D103" s="7"/>
      <c r="E103" s="7"/>
    </row>
    <row r="104" ht="14" customHeight="1">
      <c r="A104" s="11"/>
      <c r="B104" s="11"/>
      <c r="C104" s="7"/>
      <c r="D104" s="7"/>
      <c r="E104" s="7"/>
    </row>
    <row r="105" ht="14" customHeight="1">
      <c r="A105" s="11"/>
      <c r="B105" s="11"/>
      <c r="C105" s="7"/>
      <c r="D105" s="7"/>
      <c r="E105" s="7"/>
    </row>
    <row r="106" ht="14" customHeight="1">
      <c r="A106" s="11"/>
      <c r="B106" s="11"/>
      <c r="C106" s="7"/>
      <c r="D106" s="7"/>
      <c r="E106" s="7"/>
    </row>
    <row r="107" ht="14" customHeight="1">
      <c r="A107" s="11"/>
      <c r="B107" s="11"/>
      <c r="C107" s="7"/>
      <c r="D107" s="7"/>
      <c r="E107" s="7"/>
    </row>
    <row r="108" ht="14" customHeight="1">
      <c r="A108" s="11"/>
      <c r="B108" s="11"/>
      <c r="C108" s="7"/>
      <c r="D108" s="7"/>
      <c r="E108" s="7"/>
    </row>
    <row r="109" ht="14" customHeight="1">
      <c r="A109" s="11"/>
      <c r="B109" s="11"/>
      <c r="C109" s="7"/>
      <c r="D109" s="7"/>
      <c r="E109" s="7"/>
    </row>
    <row r="110" ht="14" customHeight="1">
      <c r="A110" s="11"/>
      <c r="B110" s="11"/>
      <c r="C110" s="7"/>
      <c r="D110" s="7"/>
      <c r="E110" s="7"/>
    </row>
    <row r="111" ht="14" customHeight="1">
      <c r="A111" s="11"/>
      <c r="B111" s="11"/>
      <c r="C111" s="7"/>
      <c r="D111" s="7"/>
      <c r="E111" s="7"/>
    </row>
    <row r="112" ht="14" customHeight="1">
      <c r="A112" s="11"/>
      <c r="B112" s="11"/>
      <c r="C112" s="7"/>
      <c r="D112" s="7"/>
      <c r="E112" s="7"/>
    </row>
    <row r="113" ht="14" customHeight="1">
      <c r="A113" s="11"/>
      <c r="B113" s="11"/>
      <c r="C113" s="7"/>
      <c r="D113" s="7"/>
      <c r="E113" s="7"/>
    </row>
    <row r="114" ht="14" customHeight="1">
      <c r="A114" s="11"/>
      <c r="B114" s="11"/>
      <c r="C114" s="7"/>
      <c r="D114" s="7"/>
      <c r="E114" s="7"/>
    </row>
    <row r="115" ht="14" customHeight="1">
      <c r="A115" s="11"/>
      <c r="B115" s="11"/>
      <c r="C115" s="7"/>
      <c r="D115" s="7"/>
      <c r="E115" s="7"/>
    </row>
    <row r="116" ht="15" customHeight="1">
      <c r="A116" s="68">
        <v>7</v>
      </c>
      <c r="B116" s="11"/>
      <c r="C116" s="7"/>
      <c r="D116" s="7"/>
      <c r="E116" s="7"/>
    </row>
    <row r="117" ht="14" customHeight="1">
      <c r="A117" s="11"/>
      <c r="B117" s="11"/>
      <c r="C117" s="7"/>
      <c r="D117" s="7"/>
      <c r="E117" s="7"/>
    </row>
    <row r="118" ht="14" customHeight="1">
      <c r="A118" s="11"/>
      <c r="B118" s="11"/>
      <c r="C118" s="7"/>
      <c r="D118" s="7"/>
      <c r="E118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62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63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64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65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66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67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68</v>
      </c>
      <c r="C4" t="s" s="92">
        <v>17</v>
      </c>
      <c r="D4" t="s" s="92">
        <v>69</v>
      </c>
      <c r="E4" t="s" s="92">
        <v>70</v>
      </c>
      <c r="F4" t="s" s="92">
        <v>71</v>
      </c>
      <c r="G4" t="s" s="92">
        <v>70</v>
      </c>
      <c r="H4" t="s" s="92">
        <v>72</v>
      </c>
      <c r="I4" t="s" s="92">
        <v>70</v>
      </c>
    </row>
    <row r="5" ht="17" customHeight="1">
      <c r="A5" s="13"/>
      <c r="B5" t="s" s="93">
        <v>73</v>
      </c>
      <c r="C5" t="s" s="93">
        <v>74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73</v>
      </c>
      <c r="C6" t="s" s="93">
        <v>75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73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73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73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73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73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73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69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77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78</v>
      </c>
      <c r="K4" s="15"/>
      <c r="L4" s="21">
        <f>MAX($C$9:$D$990)-C9</f>
        <v>153684.21052632</v>
      </c>
      <c r="M4" s="21"/>
      <c r="N4" t="s" s="14">
        <v>79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