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<sst xmlns="http://schemas.openxmlformats.org/spreadsheetml/2006/main" uniqueCount="81">
  <si>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</si>
  <si>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</si>
  <si>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</si>
  <si>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</si>
  <si>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</si>
  <si>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</si>
  <si>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</si>
  <si>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</si>
  <si>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</si>
  <si>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</si>
  <si>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</si>
  <si>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</si>
  <si>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</si>
  <si>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</si>
  <si>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</si>
  <si>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</si>
  <si>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</si>
  <si>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</si>
  <si>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USDJPY</t>
  </si>
  <si>
    <t>時間足</t>
  </si>
  <si>
    <t>H4</t>
  </si>
  <si>
    <t>当初資金</t>
  </si>
  <si>
    <t>最終資金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</si>
  <si>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</si>
  <si>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</si>
  <si>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</si>
  <si>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</si>
  <si>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</si>
  <si>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</si>
  <si>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最大ドローアップ金額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</si>
  <si>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</si>
  <si>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</si>
  <si>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</si>
  <si>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</si>
  <si>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</si>
  <si>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</si>
  <si>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</si>
  <si>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</si>
  <si>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</si>
  <si>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</si>
  <si>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</si>
  <si>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</si>
  <si>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</si>
  <si>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</si>
  <si>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</si>
  <si>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</si>
  <si>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</si>
  <si>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</si>
  <si>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</si>
  <si>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</si>
  <si>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</si>
  <si>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</si>
  <si>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</si>
  <si>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売</t>
  </si>
  <si>
    <t>買</t>
  </si>
  <si>
    <t>検証シート　FIB1.5</t>
  </si>
  <si>
    <t>・フィボナッチターゲット1.5で決済</t>
  </si>
  <si>
    <t>検証シート　FIB2.0</t>
  </si>
  <si>
    <t>・フィボナッチターゲット2.0で決済</t>
  </si>
  <si>
    <t>画像</t>
  </si>
  <si>
    <t>4 &amp; 5</t>
  </si>
  <si>
    <t>6 &amp; 7</t>
  </si>
  <si>
    <t>気づき</t>
  </si>
  <si>
    <t>気付き　質問</t>
  </si>
  <si>
    <t>＃9はエントリーした次の次の足で底値を割ってしまい、損切りとなりました。その次の足が見事な陽線なだけにもったいない感じです。
#11に関してはすごく実体の小さなPBを検証してみました。条件は整っているのだと思いますが、次の足は高値も安値も更新しており、きっと損切りに値するのだと思いますが、合ってますでしょうか？</t>
  </si>
  <si>
    <t>感想</t>
  </si>
  <si>
    <t>#9についてはレンジとして捉えるべきでしょうか？
#11については、フィボを引いた足の４本後にある陰線が良さそうで、次はそれを検証します。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</si>
  <si>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</si>
  <si>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</si>
  <si>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</si>
  <si>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</si>
  <si>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</si>
  <si>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</si>
  <si>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</si>
  <si>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</si>
  <si>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</si>
  <si>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GBP/USD</t>
  </si>
  <si>
    <t>テンプレ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</si>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</sst>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7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5" applyNumberFormat="1" applyFont="1" applyFill="1" applyBorder="1" applyAlignment="1" applyProtection="0">
      <alignment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49" fontId="0" fillId="4" borderId="1" applyNumberFormat="1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fillId="4" borderId="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6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0</xdr:colOff>
      <xdr:row>0</xdr:row>
      <xdr:rowOff>0</xdr:rowOff>
    </xdr:from>
    <xdr:to>
      <xdr:col>7</xdr:col>
      <xdr:colOff>623105</xdr:colOff>
      <xdr:row>23</xdr:row>
      <xdr:rowOff>100091</xdr:rowOff>
    </xdr:to>
    <xdr:pic>
      <xdr:nvPicPr>
        <xdr:cNvPr id="2" name="スクリーンショット 2019-07-28 14.41.42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193800" y="-1"/>
          <a:ext cx="3988606" cy="42021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7</xdr:col>
      <xdr:colOff>623105</xdr:colOff>
      <xdr:row>46</xdr:row>
      <xdr:rowOff>132964</xdr:rowOff>
    </xdr:to>
    <xdr:pic>
      <xdr:nvPicPr>
        <xdr:cNvPr id="3" name="スクリーンショット 2019-07-29 23.57.55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193800" y="4457700"/>
          <a:ext cx="3988606" cy="38794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7</xdr:col>
      <xdr:colOff>623105</xdr:colOff>
      <xdr:row>69</xdr:row>
      <xdr:rowOff>73222</xdr:rowOff>
    </xdr:to>
    <xdr:pic>
      <xdr:nvPicPr>
        <xdr:cNvPr id="4" name="スクリーンショット 2019-07-30 20.35.47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193800" y="8559800"/>
          <a:ext cx="3988606" cy="38197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70</xdr:row>
      <xdr:rowOff>0</xdr:rowOff>
    </xdr:from>
    <xdr:to>
      <xdr:col>7</xdr:col>
      <xdr:colOff>602465</xdr:colOff>
      <xdr:row>91</xdr:row>
      <xdr:rowOff>73222</xdr:rowOff>
    </xdr:to>
    <xdr:pic>
      <xdr:nvPicPr>
        <xdr:cNvPr id="5" name="スクリーンショット 2019-07-31 21.35.21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193800" y="12484100"/>
          <a:ext cx="3967966" cy="38197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93</xdr:row>
      <xdr:rowOff>0</xdr:rowOff>
    </xdr:from>
    <xdr:to>
      <xdr:col>7</xdr:col>
      <xdr:colOff>567822</xdr:colOff>
      <xdr:row>113</xdr:row>
      <xdr:rowOff>92039</xdr:rowOff>
    </xdr:to>
    <xdr:pic>
      <xdr:nvPicPr>
        <xdr:cNvPr id="6" name="スクリーンショット 2019-08-01 20.12.32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193800" y="16586200"/>
          <a:ext cx="3933323" cy="36607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115</xdr:row>
      <xdr:rowOff>18817</xdr:rowOff>
    </xdr:from>
    <xdr:to>
      <xdr:col>7</xdr:col>
      <xdr:colOff>567822</xdr:colOff>
      <xdr:row>135</xdr:row>
      <xdr:rowOff>92436</xdr:rowOff>
    </xdr:to>
    <xdr:pic>
      <xdr:nvPicPr>
        <xdr:cNvPr id="7" name="スクリーンショット 2019-08-01 20.26.05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193800" y="20529317"/>
          <a:ext cx="3933323" cy="36423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135</xdr:row>
      <xdr:rowOff>177800</xdr:rowOff>
    </xdr:from>
    <xdr:to>
      <xdr:col>7</xdr:col>
      <xdr:colOff>567822</xdr:colOff>
      <xdr:row>156</xdr:row>
      <xdr:rowOff>130723</xdr:rowOff>
    </xdr:to>
    <xdr:pic>
      <xdr:nvPicPr>
        <xdr:cNvPr id="8" name="スクショ$09 2019-08-04 02.30.39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193800" y="24256999"/>
          <a:ext cx="3933323" cy="3699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622300</xdr:colOff>
      <xdr:row>158</xdr:row>
      <xdr:rowOff>0</xdr:rowOff>
    </xdr:from>
    <xdr:to>
      <xdr:col>7</xdr:col>
      <xdr:colOff>623105</xdr:colOff>
      <xdr:row>178</xdr:row>
      <xdr:rowOff>177731</xdr:rowOff>
    </xdr:to>
    <xdr:pic>
      <xdr:nvPicPr>
        <xdr:cNvPr id="9" name="スクショ#10 2019-08-04 02.42.26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193799" y="28181300"/>
          <a:ext cx="3988607" cy="37464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622300</xdr:colOff>
      <xdr:row>179</xdr:row>
      <xdr:rowOff>177800</xdr:rowOff>
    </xdr:from>
    <xdr:to>
      <xdr:col>7</xdr:col>
      <xdr:colOff>623105</xdr:colOff>
      <xdr:row>199</xdr:row>
      <xdr:rowOff>139934</xdr:rowOff>
    </xdr:to>
    <xdr:pic>
      <xdr:nvPicPr>
        <xdr:cNvPr id="10" name="スクリーンショット 2019-08-04 03.08.55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1193799" y="32105599"/>
          <a:ext cx="3988607" cy="35848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55</v>
      </c>
      <c r="C13" s="3"/>
      <c r="D13" s="3"/>
    </row>
    <row r="14">
      <c r="B14" s="4"/>
      <c r="C14" t="s" s="4">
        <v>5</v>
      </c>
      <c r="D14" t="s" s="5">
        <v>55</v>
      </c>
    </row>
    <row r="15">
      <c r="B15" t="s" s="3">
        <v>57</v>
      </c>
      <c r="C15" s="3"/>
      <c r="D15" s="3"/>
    </row>
    <row r="16">
      <c r="B16" s="4"/>
      <c r="C16" t="s" s="4">
        <v>5</v>
      </c>
      <c r="D16" t="s" s="5">
        <v>57</v>
      </c>
    </row>
    <row r="17">
      <c r="B17" t="s" s="3">
        <v>59</v>
      </c>
      <c r="C17" s="3"/>
      <c r="D17" s="3"/>
    </row>
    <row r="18">
      <c r="B18" s="4"/>
      <c r="C18" t="s" s="4">
        <v>5</v>
      </c>
      <c r="D18" t="s" s="5">
        <v>59</v>
      </c>
    </row>
    <row r="19">
      <c r="B19" t="s" s="3">
        <v>62</v>
      </c>
      <c r="C19" s="3"/>
      <c r="D19" s="3"/>
    </row>
    <row r="20">
      <c r="B20" s="4"/>
      <c r="C20" t="s" s="4">
        <v>5</v>
      </c>
      <c r="D20" t="s" s="5">
        <v>62</v>
      </c>
    </row>
    <row r="21">
      <c r="B21" t="s" s="3">
        <v>68</v>
      </c>
      <c r="C21" s="3"/>
      <c r="D21" s="3"/>
    </row>
    <row r="22">
      <c r="B22" s="4"/>
      <c r="C22" t="s" s="4">
        <v>5</v>
      </c>
      <c r="D22" t="s" s="5">
        <v>68</v>
      </c>
    </row>
    <row r="23">
      <c r="B23" t="s" s="3">
        <v>77</v>
      </c>
      <c r="C23" s="3"/>
      <c r="D23" s="3"/>
    </row>
    <row r="24">
      <c r="B24" s="4"/>
      <c r="C24" t="s" s="4">
        <v>5</v>
      </c>
      <c r="D24" t="s" s="5">
        <v>77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83333" defaultRowHeight="13.5" customHeight="1" outlineLevelRow="0" outlineLevelCol="0"/>
  <cols>
    <col min="1" max="5" width="8.85156" style="6" customWidth="1"/>
    <col min="6" max="256" width="8.85156" style="6" customWidth="1"/>
  </cols>
  <sheetData>
    <row r="1" ht="14" customHeight="1">
      <c r="A1" s="7"/>
      <c r="B1" s="7"/>
      <c r="C1" s="7"/>
      <c r="D1" s="7"/>
      <c r="E1" s="7"/>
    </row>
    <row r="2" ht="14" customHeight="1">
      <c r="A2" t="s" s="8">
        <v>6</v>
      </c>
      <c r="B2" s="7"/>
      <c r="C2" s="7"/>
      <c r="D2" s="7"/>
      <c r="E2" s="7"/>
    </row>
    <row r="3" ht="14" customHeight="1">
      <c r="A3" s="9">
        <v>100000</v>
      </c>
      <c r="B3" s="7"/>
      <c r="C3" s="7"/>
      <c r="D3" s="7"/>
      <c r="E3" s="7"/>
    </row>
    <row r="4" ht="14" customHeight="1">
      <c r="A4" s="7"/>
      <c r="B4" s="7"/>
      <c r="C4" s="7"/>
      <c r="D4" s="7"/>
      <c r="E4" s="7"/>
    </row>
    <row r="5" ht="14" customHeight="1">
      <c r="A5" t="s" s="8">
        <v>7</v>
      </c>
      <c r="B5" s="7"/>
      <c r="C5" s="7"/>
      <c r="D5" s="7"/>
      <c r="E5" s="7"/>
    </row>
    <row r="6" ht="14" customHeight="1">
      <c r="A6" t="s" s="8">
        <v>8</v>
      </c>
      <c r="B6" s="9">
        <v>90</v>
      </c>
      <c r="C6" s="7"/>
      <c r="D6" s="7"/>
      <c r="E6" s="7"/>
    </row>
    <row r="7" ht="14" customHeight="1">
      <c r="A7" t="s" s="8">
        <v>9</v>
      </c>
      <c r="B7" s="9">
        <v>90</v>
      </c>
      <c r="C7" s="7"/>
      <c r="D7" s="7"/>
      <c r="E7" s="7"/>
    </row>
    <row r="8" ht="14" customHeight="1">
      <c r="A8" t="s" s="8">
        <v>10</v>
      </c>
      <c r="B8" s="9">
        <v>110</v>
      </c>
      <c r="C8" s="7"/>
      <c r="D8" s="7"/>
      <c r="E8" s="7"/>
    </row>
    <row r="9" ht="14" customHeight="1">
      <c r="A9" t="s" s="8">
        <v>11</v>
      </c>
      <c r="B9" s="9">
        <v>120</v>
      </c>
      <c r="C9" s="7"/>
      <c r="D9" s="7"/>
      <c r="E9" s="7"/>
    </row>
    <row r="10" ht="14" customHeight="1">
      <c r="A10" t="s" s="8">
        <v>12</v>
      </c>
      <c r="B10" s="9">
        <v>150</v>
      </c>
      <c r="C10" s="7"/>
      <c r="D10" s="7"/>
      <c r="E10" s="7"/>
    </row>
    <row r="11" ht="14" customHeight="1">
      <c r="A11" t="s" s="8">
        <v>13</v>
      </c>
      <c r="B11" s="9">
        <v>100</v>
      </c>
      <c r="C11" s="7"/>
      <c r="D11" s="7"/>
      <c r="E11" s="7"/>
    </row>
    <row r="12" ht="14" customHeight="1">
      <c r="A12" t="s" s="8">
        <v>14</v>
      </c>
      <c r="B12" s="9">
        <v>80</v>
      </c>
      <c r="C12" s="7"/>
      <c r="D12" s="7"/>
      <c r="E12" s="7"/>
    </row>
    <row r="13" ht="14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10" customWidth="1"/>
    <col min="2" max="18" width="6.5" style="10" customWidth="1"/>
    <col min="19" max="21" width="8.85156" style="10" customWidth="1"/>
    <col min="22" max="23" hidden="1" width="8.83333" style="10" customWidth="1"/>
    <col min="24" max="25" width="8.85156" style="10" customWidth="1"/>
    <col min="26" max="256" width="8.85156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112414.484883419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12414.4848834191</v>
      </c>
      <c r="E4" s="27"/>
      <c r="F4" t="s" s="14">
        <v>28</v>
      </c>
      <c r="G4" s="15"/>
      <c r="H4" s="28">
        <f>SUM($T$9:$U$108)</f>
        <v>13</v>
      </c>
      <c r="I4" s="19"/>
      <c r="J4" t="s" s="14">
        <v>29</v>
      </c>
      <c r="K4" s="15"/>
      <c r="L4" s="21">
        <f>MAX($C$9:$D$990)-C9</f>
        <v>26980.004371007</v>
      </c>
      <c r="M4" s="19"/>
      <c r="N4" t="s" s="14">
        <v>30</v>
      </c>
      <c r="O4" s="15"/>
      <c r="P4" s="29">
        <f>MAX(Y1:Y993)</f>
        <v>0.114707189999993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7</v>
      </c>
      <c r="D5" t="s" s="14">
        <v>32</v>
      </c>
      <c r="E5" s="30">
        <f>COUNTIF($R$9:$R$990,"&lt;0")</f>
        <v>4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0.636363636363636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4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2012</v>
      </c>
      <c r="F9" s="63">
        <v>43659</v>
      </c>
      <c r="G9" t="s" s="18">
        <v>53</v>
      </c>
      <c r="H9" s="30">
        <v>79.12</v>
      </c>
      <c r="I9" s="19"/>
      <c r="J9" s="30">
        <v>17</v>
      </c>
      <c r="K9" s="21">
        <f>IF(J9="","",C9*0.03)</f>
        <v>3000</v>
      </c>
      <c r="L9" s="21"/>
      <c r="M9" s="64">
        <f>IF(J9="","",(K9/J9)/LOOKUP(RIGHT($D$2,3),'定数'!$A$6:$A$13,'定数'!$B$6:$B$13))</f>
        <v>1.76470588235294</v>
      </c>
      <c r="N9" s="30">
        <v>2012</v>
      </c>
      <c r="O9" s="63">
        <v>43662</v>
      </c>
      <c r="P9" s="30">
        <v>78.93000000000001</v>
      </c>
      <c r="Q9" s="19"/>
      <c r="R9" s="27">
        <f>IF(P9="","",T9*M9*LOOKUP(RIGHT($D$2,3),'定数'!$A$6:$A$13,'定数'!$B$6:$B$13))</f>
        <v>3352.941176470590</v>
      </c>
      <c r="S9" s="65"/>
      <c r="T9" s="66">
        <f>IF(P9="","",IF(G9="買",(P9-H9),(H9-P9))*IF(RIGHT($D$2,3)="JPY",100,10000))</f>
        <v>19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103352.941176471</v>
      </c>
      <c r="D10" s="21"/>
      <c r="E10" s="30">
        <v>2012</v>
      </c>
      <c r="F10" s="63">
        <v>43699</v>
      </c>
      <c r="G10" t="s" s="18">
        <v>53</v>
      </c>
      <c r="H10" s="30">
        <v>79.23</v>
      </c>
      <c r="I10" s="19"/>
      <c r="J10" s="30">
        <v>15</v>
      </c>
      <c r="K10" s="69">
        <f>IF(J10="","",C10*0.03)</f>
        <v>3100.588235294130</v>
      </c>
      <c r="L10" s="70"/>
      <c r="M10" s="64">
        <f>IF(J10="","",(K10/J10)/LOOKUP(RIGHT($D$2,3),'定数'!$A$6:$A$13,'定数'!$B$6:$B$13))</f>
        <v>2.06705882352942</v>
      </c>
      <c r="N10" s="30">
        <v>2012</v>
      </c>
      <c r="O10" s="63">
        <v>43699</v>
      </c>
      <c r="P10" s="30">
        <v>79.06</v>
      </c>
      <c r="Q10" s="19"/>
      <c r="R10" s="27">
        <f>IF(P10="","",T10*M10*LOOKUP(RIGHT($D$2,3),'定数'!$A$6:$A$13,'定数'!$B$6:$B$13))</f>
        <v>3514.000000000010</v>
      </c>
      <c r="S10" s="65"/>
      <c r="T10" s="66">
        <f>IF(P10="","",IF(G10="買",(P10-H10),(H10-P10))*IF(RIGHT($D$2,3)="JPY",100,10000))</f>
        <v>17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103352.941176471</v>
      </c>
      <c r="Y10" s="7"/>
    </row>
    <row r="11" ht="14" customHeight="1">
      <c r="A11" s="13"/>
      <c r="B11" s="30">
        <v>3</v>
      </c>
      <c r="C11" s="21">
        <f>IF(R10="","",C10+R10)</f>
        <v>106866.941176471</v>
      </c>
      <c r="D11" s="21"/>
      <c r="E11" s="30">
        <v>2012</v>
      </c>
      <c r="F11" s="63">
        <v>43733</v>
      </c>
      <c r="G11" t="s" s="18">
        <v>53</v>
      </c>
      <c r="H11" s="30">
        <v>77.81</v>
      </c>
      <c r="I11" s="19"/>
      <c r="J11" s="30">
        <v>12</v>
      </c>
      <c r="K11" s="69">
        <f>IF(J11="","",C11*0.03)</f>
        <v>3206.008235294130</v>
      </c>
      <c r="L11" s="70"/>
      <c r="M11" s="64">
        <f>IF(J11="","",(K11/J11)/LOOKUP(RIGHT($D$2,3),'定数'!$A$6:$A$13,'定数'!$B$6:$B$13))</f>
        <v>2.67167352941178</v>
      </c>
      <c r="N11" s="30">
        <v>2012</v>
      </c>
      <c r="O11" s="63">
        <v>43734</v>
      </c>
      <c r="P11" s="30">
        <v>77.66</v>
      </c>
      <c r="Q11" s="19"/>
      <c r="R11" s="27">
        <f>IF(P11="","",T11*M11*LOOKUP(RIGHT($D$2,3),'定数'!$A$6:$A$13,'定数'!$B$6:$B$13))</f>
        <v>4007.510294117670</v>
      </c>
      <c r="S11" s="65"/>
      <c r="T11" s="66">
        <f>IF(P11="","",IF(G11="買",(P11-H11),(H11-P11))*IF(RIGHT($D$2,3)="JPY",100,10000))</f>
        <v>15</v>
      </c>
      <c r="U11" s="66"/>
      <c r="V11" s="67">
        <f>IF(T11&lt;&gt;"",IF(T11&gt;0,1+V10,0),"")</f>
        <v>3</v>
      </c>
      <c r="W11" s="68">
        <f>IF(T11&lt;&gt;"",IF(T11&lt;0,1+W10,0),"")</f>
        <v>0</v>
      </c>
      <c r="X11" s="71">
        <f>IF(C11&lt;&gt;"",MAX(X10,C11),"")</f>
        <v>106866.941176471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110874.451470589</v>
      </c>
      <c r="D12" s="21"/>
      <c r="E12" s="30">
        <v>2012</v>
      </c>
      <c r="F12" s="63">
        <v>43735</v>
      </c>
      <c r="G12" t="s" s="18">
        <v>53</v>
      </c>
      <c r="H12" s="30">
        <v>77.59999999999999</v>
      </c>
      <c r="I12" s="19"/>
      <c r="J12" s="30">
        <v>9</v>
      </c>
      <c r="K12" s="69">
        <f>IF(J12="","",C12*0.03)</f>
        <v>3326.233544117670</v>
      </c>
      <c r="L12" s="70"/>
      <c r="M12" s="64">
        <f>IF(J12="","",(K12/J12)/LOOKUP(RIGHT($D$2,3),'定数'!$A$6:$A$13,'定数'!$B$6:$B$13))</f>
        <v>3.69581504901963</v>
      </c>
      <c r="N12" s="30">
        <v>2012</v>
      </c>
      <c r="O12" s="63">
        <v>43736</v>
      </c>
      <c r="P12" s="30">
        <v>77.5</v>
      </c>
      <c r="Q12" s="19"/>
      <c r="R12" s="27">
        <f>IF(P12="","",T12*M12*LOOKUP(RIGHT($D$2,3),'定数'!$A$6:$A$13,'定数'!$B$6:$B$13))</f>
        <v>3695.815049019630</v>
      </c>
      <c r="S12" s="65"/>
      <c r="T12" s="66">
        <f>IF(P12="","",IF(G12="買",(P12-H12),(H12-P12))*IF(RIGHT($D$2,3)="JPY",100,10000))</f>
        <v>10</v>
      </c>
      <c r="U12" s="66"/>
      <c r="V12" s="67">
        <f>IF(T12&lt;&gt;"",IF(T12&gt;0,1+V11,0),"")</f>
        <v>4</v>
      </c>
      <c r="W12" s="68">
        <f>IF(T12&lt;&gt;"",IF(T12&lt;0,1+W11,0),"")</f>
        <v>0</v>
      </c>
      <c r="X12" s="71">
        <f>IF(C12&lt;&gt;"",MAX(X11,C12),"")</f>
        <v>110874.451470589</v>
      </c>
      <c r="Y12" s="72">
        <f>IF(X12&lt;&gt;"",1-(C12/X12),"")</f>
        <v>0</v>
      </c>
    </row>
    <row r="13" ht="14" customHeight="1">
      <c r="A13" s="13"/>
      <c r="B13" s="30">
        <v>5</v>
      </c>
      <c r="C13" s="21">
        <f>IF(R12="","",C12+R12)</f>
        <v>114570.266519609</v>
      </c>
      <c r="D13" s="21"/>
      <c r="E13" s="30">
        <v>2012</v>
      </c>
      <c r="F13" s="63">
        <v>43740</v>
      </c>
      <c r="G13" t="s" s="18">
        <v>54</v>
      </c>
      <c r="H13" s="30">
        <v>78.13</v>
      </c>
      <c r="I13" s="19"/>
      <c r="J13" s="30">
        <v>16</v>
      </c>
      <c r="K13" s="69">
        <f>IF(J13="","",C13*0.03)</f>
        <v>3437.107995588270</v>
      </c>
      <c r="L13" s="70"/>
      <c r="M13" s="64">
        <f>IF(J13="","",(K13/J13)/LOOKUP(RIGHT($D$2,3),'定数'!$A$6:$A$13,'定数'!$B$6:$B$13))</f>
        <v>2.14819249724267</v>
      </c>
      <c r="N13" s="30">
        <v>2012</v>
      </c>
      <c r="O13" s="63">
        <v>43741</v>
      </c>
      <c r="P13" s="30">
        <v>78.31999999999999</v>
      </c>
      <c r="Q13" s="19"/>
      <c r="R13" s="27">
        <f>IF(P13="","",T13*M13*LOOKUP(RIGHT($D$2,3),'定数'!$A$6:$A$13,'定数'!$B$6:$B$13))</f>
        <v>4081.565744761070</v>
      </c>
      <c r="S13" s="65"/>
      <c r="T13" s="66">
        <f>IF(P13="","",IF(G13="買",(P13-H13),(H13-P13))*IF(RIGHT($D$2,3)="JPY",100,10000))</f>
        <v>19</v>
      </c>
      <c r="U13" s="66"/>
      <c r="V13" s="67">
        <f>IF(T13&lt;&gt;"",IF(T13&gt;0,1+V12,0),"")</f>
        <v>5</v>
      </c>
      <c r="W13" s="68">
        <f>IF(T13&lt;&gt;"",IF(T13&lt;0,1+W12,0),"")</f>
        <v>0</v>
      </c>
      <c r="X13" s="71">
        <f>IF(C13&lt;&gt;"",MAX(X12,C13),"")</f>
        <v>114570.266519609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118651.83226437</v>
      </c>
      <c r="D14" s="21"/>
      <c r="E14" s="30">
        <v>2012</v>
      </c>
      <c r="F14" s="63">
        <v>43748</v>
      </c>
      <c r="G14" t="s" s="18">
        <v>53</v>
      </c>
      <c r="H14" s="30">
        <v>78.09999999999999</v>
      </c>
      <c r="I14" s="19"/>
      <c r="J14" s="30">
        <v>15</v>
      </c>
      <c r="K14" s="69">
        <f>IF(J14="","",C14*0.03)</f>
        <v>3559.5549679311</v>
      </c>
      <c r="L14" s="70"/>
      <c r="M14" s="64">
        <f>IF(J14="","",(K14/J14)/LOOKUP(RIGHT($D$2,3),'定数'!$A$6:$A$13,'定数'!$B$6:$B$13))</f>
        <v>2.3730366452874</v>
      </c>
      <c r="N14" s="30">
        <v>2012</v>
      </c>
      <c r="O14" s="63">
        <v>43749</v>
      </c>
      <c r="P14" s="30">
        <v>77.93000000000001</v>
      </c>
      <c r="Q14" s="19"/>
      <c r="R14" s="27">
        <f>IF(P14="","",T14*M14*LOOKUP(RIGHT($D$2,3),'定数'!$A$6:$A$13,'定数'!$B$6:$B$13))</f>
        <v>4034.162296988580</v>
      </c>
      <c r="S14" s="65"/>
      <c r="T14" s="66">
        <f>IF(P14="","",IF(G14="買",(P14-H14),(H14-P14))*IF(RIGHT($D$2,3)="JPY",100,10000))</f>
        <v>17</v>
      </c>
      <c r="U14" s="66"/>
      <c r="V14" s="67">
        <f>IF(T14&lt;&gt;"",IF(T14&gt;0,1+V13,0),"")</f>
        <v>6</v>
      </c>
      <c r="W14" s="68">
        <f>IF(T14&lt;&gt;"",IF(T14&lt;0,1+W13,0),"")</f>
        <v>0</v>
      </c>
      <c r="X14" s="71">
        <f>IF(C14&lt;&gt;"",MAX(X13,C14),"")</f>
        <v>118651.83226437</v>
      </c>
      <c r="Y14" s="72">
        <f>IF(X14&lt;&gt;"",1-(C14/X14),"")</f>
        <v>0</v>
      </c>
    </row>
    <row r="15" ht="14" customHeight="1">
      <c r="A15" s="13"/>
      <c r="B15" s="30">
        <v>7</v>
      </c>
      <c r="C15" s="21">
        <f>IF(R14="","",C14+R14)</f>
        <v>122685.994561359</v>
      </c>
      <c r="D15" s="21"/>
      <c r="E15" s="30">
        <v>2012</v>
      </c>
      <c r="F15" s="63">
        <v>43753</v>
      </c>
      <c r="G15" t="s" s="18">
        <v>54</v>
      </c>
      <c r="H15" s="30">
        <v>78.5</v>
      </c>
      <c r="I15" s="19"/>
      <c r="J15" s="30">
        <v>18</v>
      </c>
      <c r="K15" s="69">
        <f>IF(J15="","",C15*0.03)</f>
        <v>3680.579836840770</v>
      </c>
      <c r="L15" s="70"/>
      <c r="M15" s="64">
        <f>IF(J15="","",(K15/J15)/LOOKUP(RIGHT($D$2,3),'定数'!$A$6:$A$13,'定数'!$B$6:$B$13))</f>
        <v>2.04476657602265</v>
      </c>
      <c r="N15" s="30">
        <v>2012</v>
      </c>
      <c r="O15" s="63">
        <v>43753</v>
      </c>
      <c r="P15" s="30">
        <v>78.70999999999999</v>
      </c>
      <c r="Q15" s="19"/>
      <c r="R15" s="27">
        <f>IF(P15="","",T15*M15*LOOKUP(RIGHT($D$2,3),'定数'!$A$6:$A$13,'定数'!$B$6:$B$13))</f>
        <v>4294.009809647570</v>
      </c>
      <c r="S15" s="65"/>
      <c r="T15" s="66">
        <f>IF(P15="","",IF(G15="買",(P15-H15),(H15-P15))*IF(RIGHT($D$2,3)="JPY",100,10000))</f>
        <v>21</v>
      </c>
      <c r="U15" s="66"/>
      <c r="V15" s="67">
        <f>IF(T15&lt;&gt;"",IF(T15&gt;0,1+V14,0),"")</f>
        <v>7</v>
      </c>
      <c r="W15" s="68">
        <f>IF(T15&lt;&gt;"",IF(T15&lt;0,1+W14,0),"")</f>
        <v>0</v>
      </c>
      <c r="X15" s="71">
        <f>IF(C15&lt;&gt;"",MAX(X14,C15),"")</f>
        <v>122685.994561359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126980.004371007</v>
      </c>
      <c r="D16" s="21"/>
      <c r="E16" s="30">
        <v>2012</v>
      </c>
      <c r="F16" s="63">
        <v>43761</v>
      </c>
      <c r="G16" t="s" s="18">
        <v>54</v>
      </c>
      <c r="H16" s="30">
        <v>79.94</v>
      </c>
      <c r="I16" s="19"/>
      <c r="J16" s="30">
        <v>24</v>
      </c>
      <c r="K16" s="69">
        <f>IF(J16="","",C16*0.03)</f>
        <v>3809.400131130210</v>
      </c>
      <c r="L16" s="70"/>
      <c r="M16" s="64">
        <f>IF(J16="","",(K16/J16)/LOOKUP(RIGHT($D$2,3),'定数'!$A$6:$A$13,'定数'!$B$6:$B$13))</f>
        <v>1.58725005463759</v>
      </c>
      <c r="N16" s="30">
        <v>2012</v>
      </c>
      <c r="O16" s="63">
        <v>43762</v>
      </c>
      <c r="P16" s="30">
        <v>79.7</v>
      </c>
      <c r="Q16" s="19"/>
      <c r="R16" s="27">
        <f>IF(P16="","",T16*M16*LOOKUP(RIGHT($D$2,3),'定数'!$A$6:$A$13,'定数'!$B$6:$B$13))</f>
        <v>-3809.400131130220</v>
      </c>
      <c r="S16" s="65"/>
      <c r="T16" s="66">
        <f>IF(P16="","",IF(G16="買",(P16-H16),(H16-P16))*IF(RIGHT($D$2,3)="JPY",100,10000))</f>
        <v>-24</v>
      </c>
      <c r="U16" s="66"/>
      <c r="V16" s="67">
        <f>IF(T16&lt;&gt;"",IF(T16&gt;0,1+V15,0),"")</f>
        <v>0</v>
      </c>
      <c r="W16" s="68">
        <f>IF(T16&lt;&gt;"",IF(T16&lt;0,1+W15,0),"")</f>
        <v>1</v>
      </c>
      <c r="X16" s="71">
        <f>IF(C16&lt;&gt;"",MAX(X15,C16),"")</f>
        <v>126980.004371007</v>
      </c>
      <c r="Y16" s="72">
        <f>IF(X16&lt;&gt;"",1-(C16/X16),"")</f>
        <v>0</v>
      </c>
    </row>
    <row r="17" ht="14" customHeight="1">
      <c r="A17" s="13"/>
      <c r="B17" s="30">
        <v>9</v>
      </c>
      <c r="C17" s="21">
        <f>IF(R16="","",C16+R16)</f>
        <v>123170.604239877</v>
      </c>
      <c r="D17" s="21"/>
      <c r="E17" s="30">
        <v>2012</v>
      </c>
      <c r="F17" s="63">
        <v>43806</v>
      </c>
      <c r="G17" t="s" s="18">
        <v>54</v>
      </c>
      <c r="H17" s="30">
        <v>82.45</v>
      </c>
      <c r="I17" s="19"/>
      <c r="J17" s="30">
        <v>26</v>
      </c>
      <c r="K17" s="69">
        <f>IF(J17="","",C17*0.03)</f>
        <v>3695.118127196310</v>
      </c>
      <c r="L17" s="70"/>
      <c r="M17" s="64">
        <f>IF(J17="","",(K17/J17)/LOOKUP(RIGHT($D$2,3),'定数'!$A$6:$A$13,'定数'!$B$6:$B$13))</f>
        <v>1.42119927969089</v>
      </c>
      <c r="N17" s="30">
        <v>2012</v>
      </c>
      <c r="O17" s="63">
        <v>43806</v>
      </c>
      <c r="P17" s="30">
        <v>82.19</v>
      </c>
      <c r="Q17" s="19"/>
      <c r="R17" s="27">
        <f>IF(P17="","",T17*M17*LOOKUP(RIGHT($D$2,3),'定数'!$A$6:$A$13,'定数'!$B$6:$B$13))</f>
        <v>-3695.118127196310</v>
      </c>
      <c r="S17" s="65"/>
      <c r="T17" s="66">
        <f>IF(P17="","",IF(G17="買",(P17-H17),(H17-P17))*IF(RIGHT($D$2,3)="JPY",100,10000))</f>
        <v>-26</v>
      </c>
      <c r="U17" s="66"/>
      <c r="V17" s="67">
        <f>IF(T17&lt;&gt;"",IF(T17&gt;0,1+V16,0),"")</f>
        <v>0</v>
      </c>
      <c r="W17" s="68">
        <f>IF(T17&lt;&gt;"",IF(T17&lt;0,1+W16,0),"")</f>
        <v>2</v>
      </c>
      <c r="X17" s="71">
        <f>IF(C17&lt;&gt;"",MAX(X16,C17),"")</f>
        <v>126980.004371007</v>
      </c>
      <c r="Y17" s="72">
        <f>IF(X17&lt;&gt;"",1-(C17/X17),"")</f>
        <v>0.0299999999999983</v>
      </c>
    </row>
    <row r="18" ht="14" customHeight="1">
      <c r="A18" s="13"/>
      <c r="B18" s="30">
        <v>10</v>
      </c>
      <c r="C18" s="21">
        <f>IF(R17="","",C17+R17)</f>
        <v>119475.486112681</v>
      </c>
      <c r="D18" s="21"/>
      <c r="E18" s="30">
        <v>2013</v>
      </c>
      <c r="F18" s="63">
        <v>43479</v>
      </c>
      <c r="G18" t="s" s="18">
        <v>54</v>
      </c>
      <c r="H18" s="30">
        <v>89.37</v>
      </c>
      <c r="I18" s="19"/>
      <c r="J18" s="30">
        <v>29</v>
      </c>
      <c r="K18" s="69">
        <f>IF(J18="","",C18*0.03)</f>
        <v>3584.264583380430</v>
      </c>
      <c r="L18" s="70"/>
      <c r="M18" s="64">
        <f>IF(J18="","",(K18/J18)/LOOKUP(RIGHT($D$2,3),'定数'!$A$6:$A$13,'定数'!$B$6:$B$13))</f>
        <v>1.23595330461394</v>
      </c>
      <c r="N18" s="30">
        <v>2013</v>
      </c>
      <c r="O18" s="63">
        <v>43480</v>
      </c>
      <c r="P18" s="30">
        <v>89.08</v>
      </c>
      <c r="Q18" s="19"/>
      <c r="R18" s="27">
        <f>IF(P18="","",T18*M18*LOOKUP(RIGHT($D$2,3),'定数'!$A$6:$A$13,'定数'!$B$6:$B$13))</f>
        <v>-3584.264583380430</v>
      </c>
      <c r="S18" s="65"/>
      <c r="T18" s="66">
        <f>IF(P18="","",IF(G18="買",(P18-H18),(H18-P18))*IF(RIGHT($D$2,3)="JPY",100,10000))</f>
        <v>-29</v>
      </c>
      <c r="U18" s="66"/>
      <c r="V18" s="67">
        <f>IF(T18&lt;&gt;"",IF(T18&gt;0,1+V17,0),"")</f>
        <v>0</v>
      </c>
      <c r="W18" s="68">
        <f>IF(T18&lt;&gt;"",IF(T18&lt;0,1+W17,0),"")</f>
        <v>3</v>
      </c>
      <c r="X18" s="71">
        <f>IF(C18&lt;&gt;"",MAX(X17,C18),"")</f>
        <v>126980.004371007</v>
      </c>
      <c r="Y18" s="72">
        <f>IF(X18&lt;&gt;"",1-(C18/X18),"")</f>
        <v>0.059099999999996</v>
      </c>
    </row>
    <row r="19" ht="14" customHeight="1">
      <c r="A19" s="13"/>
      <c r="B19" s="30">
        <v>11</v>
      </c>
      <c r="C19" s="21">
        <f>IF(R18="","",C18+R18)</f>
        <v>115891.221529301</v>
      </c>
      <c r="D19" s="21"/>
      <c r="E19" s="30">
        <v>2013</v>
      </c>
      <c r="F19" s="63">
        <v>43564</v>
      </c>
      <c r="G19" t="s" s="18">
        <v>54</v>
      </c>
      <c r="H19" s="30">
        <v>99.02</v>
      </c>
      <c r="I19" s="19"/>
      <c r="J19" s="30">
        <v>26</v>
      </c>
      <c r="K19" s="69">
        <f>IF(J19="","",C19*0.03)</f>
        <v>3476.736645879030</v>
      </c>
      <c r="L19" s="70"/>
      <c r="M19" s="64">
        <f>IF(J19="","",(K19/J19)/LOOKUP(RIGHT($D$2,3),'定数'!$A$6:$A$13,'定数'!$B$6:$B$13))</f>
        <v>1.33720640226117</v>
      </c>
      <c r="N19" s="30">
        <v>2013</v>
      </c>
      <c r="O19" s="63">
        <v>43564</v>
      </c>
      <c r="P19" s="30">
        <v>98.76000000000001</v>
      </c>
      <c r="Q19" s="19"/>
      <c r="R19" s="27">
        <f>IF(P19="","",T19*M19*LOOKUP(RIGHT($D$2,3),'定数'!$A$6:$A$13,'定数'!$B$6:$B$13))</f>
        <v>-3476.736645879040</v>
      </c>
      <c r="S19" s="65"/>
      <c r="T19" s="66">
        <f>IF(P19="","",IF(G19="買",(P19-H19),(H19-P19))*IF(RIGHT($D$2,3)="JPY",100,10000))</f>
        <v>-26</v>
      </c>
      <c r="U19" s="66"/>
      <c r="V19" s="67">
        <f>IF(T19&lt;&gt;"",IF(T19&gt;0,1+V18,0),"")</f>
        <v>0</v>
      </c>
      <c r="W19" s="68">
        <f>IF(T19&lt;&gt;"",IF(T19&lt;0,1+W18,0),"")</f>
        <v>4</v>
      </c>
      <c r="X19" s="71">
        <f>IF(C19&lt;&gt;"",MAX(X18,C19),"")</f>
        <v>126980.004371007</v>
      </c>
      <c r="Y19" s="72">
        <f>IF(X19&lt;&gt;"",1-(C19/X19),"")</f>
        <v>0.0873269999999927</v>
      </c>
    </row>
    <row r="20" ht="14" customHeight="1">
      <c r="A20" s="13"/>
      <c r="B20" s="30">
        <v>12</v>
      </c>
      <c r="C20" s="21">
        <f>IF(R19="","",C19+R19)</f>
        <v>112414.484883422</v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s="71">
        <f>IF(C20&lt;&gt;"",MAX(X19,C20),"")</f>
        <v>126980.004371007</v>
      </c>
      <c r="Y20" s="72">
        <f>IF(X20&lt;&gt;"",1-(C20/X20),"")</f>
        <v>0.114707189999993</v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K9:L9"/>
    <mergeCell ref="R9:S9"/>
    <mergeCell ref="T9:U9"/>
    <mergeCell ref="C10:D10"/>
    <mergeCell ref="K10:L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R15:S15"/>
    <mergeCell ref="T15:U15"/>
    <mergeCell ref="C16:D16"/>
    <mergeCell ref="R16:S16"/>
    <mergeCell ref="T16:U16"/>
    <mergeCell ref="C17:D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H9:I9"/>
    <mergeCell ref="H10:I10"/>
    <mergeCell ref="P9:Q9"/>
    <mergeCell ref="P10:Q10"/>
    <mergeCell ref="H13:I13"/>
    <mergeCell ref="H15:I15"/>
    <mergeCell ref="K15:L15"/>
    <mergeCell ref="P15:Q15"/>
    <mergeCell ref="H16:I16"/>
    <mergeCell ref="K16:L16"/>
    <mergeCell ref="P16:Q16"/>
    <mergeCell ref="H17:I17"/>
    <mergeCell ref="K17:L17"/>
    <mergeCell ref="P17:Q17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0" customWidth="1"/>
    <col min="2" max="18" width="6.5" style="80" customWidth="1"/>
    <col min="19" max="21" width="8.85156" style="80" customWidth="1"/>
    <col min="22" max="23" hidden="1" width="8.83333" style="80" customWidth="1"/>
    <col min="24" max="25" width="8.85156" style="80" customWidth="1"/>
    <col min="26" max="256" width="8.85156" style="8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109042.865517954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9042.8655179537</v>
      </c>
      <c r="E4" s="27"/>
      <c r="F4" t="s" s="14">
        <v>28</v>
      </c>
      <c r="G4" s="15"/>
      <c r="H4" s="28">
        <f>SUM($T$9:$U$108)</f>
        <v>-3</v>
      </c>
      <c r="I4" s="19"/>
      <c r="J4" t="s" s="14">
        <v>29</v>
      </c>
      <c r="K4" s="15"/>
      <c r="L4" s="21">
        <f>MAX($C$9:$D$990)-C9</f>
        <v>23171.525043735</v>
      </c>
      <c r="M4" s="21"/>
      <c r="N4" t="s" s="14">
        <v>30</v>
      </c>
      <c r="O4" s="15"/>
      <c r="P4" s="29">
        <f>MAX(Y1:Y993)</f>
        <v>0.114707189999996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6</v>
      </c>
      <c r="D5" t="s" s="14">
        <v>32</v>
      </c>
      <c r="E5" s="30">
        <f>COUNTIF($R$9:$R$990,"&lt;0")</f>
        <v>5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0.545454545454545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4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2012</v>
      </c>
      <c r="F9" s="63">
        <v>43659</v>
      </c>
      <c r="G9" t="s" s="18">
        <v>53</v>
      </c>
      <c r="H9" s="30">
        <v>79.12</v>
      </c>
      <c r="I9" s="19"/>
      <c r="J9" s="30">
        <v>17</v>
      </c>
      <c r="K9" s="21">
        <f>IF(J9="","",C9*0.03)</f>
        <v>3000</v>
      </c>
      <c r="L9" s="21"/>
      <c r="M9" s="64">
        <f>IF(J9="","",(K9/J9)/LOOKUP(RIGHT($D$2,3),'定数'!$A$6:$A$13,'定数'!$B$6:$B$13))</f>
        <v>1.76470588235294</v>
      </c>
      <c r="N9" s="30">
        <v>2012</v>
      </c>
      <c r="O9" s="63">
        <v>43662</v>
      </c>
      <c r="P9" s="30">
        <v>78.89</v>
      </c>
      <c r="Q9" s="19"/>
      <c r="R9" s="27">
        <f>IF(P9="","",T9*M9*LOOKUP(RIGHT($D$2,3),'定数'!$A$6:$A$13,'定数'!$B$6:$B$13))</f>
        <v>4058.823529411760</v>
      </c>
      <c r="S9" s="65"/>
      <c r="T9" s="66">
        <f>IF(P9="","",IF(G9="買",(P9-H9),(H9-P9))*IF(RIGHT($D$2,3)="JPY",100,10000))</f>
        <v>23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104058.823529412</v>
      </c>
      <c r="D10" s="21"/>
      <c r="E10" s="30">
        <v>2012</v>
      </c>
      <c r="F10" s="63">
        <v>43699</v>
      </c>
      <c r="G10" t="s" s="18">
        <v>53</v>
      </c>
      <c r="H10" s="30">
        <v>79.23</v>
      </c>
      <c r="I10" s="19"/>
      <c r="J10" s="30">
        <v>15</v>
      </c>
      <c r="K10" s="69">
        <f>IF(J10="","",C10*0.03)</f>
        <v>3121.764705882360</v>
      </c>
      <c r="L10" s="70"/>
      <c r="M10" s="64">
        <f>IF(J10="","",(K10/J10)/LOOKUP(RIGHT($D$2,3),'定数'!$A$6:$A$13,'定数'!$B$6:$B$13))</f>
        <v>2.08117647058824</v>
      </c>
      <c r="N10" s="30">
        <v>2012</v>
      </c>
      <c r="O10" s="63">
        <v>43699</v>
      </c>
      <c r="P10" s="30">
        <v>79.03</v>
      </c>
      <c r="Q10" s="19"/>
      <c r="R10" s="27">
        <f>IF(P10="","",T10*M10*LOOKUP(RIGHT($D$2,3),'定数'!$A$6:$A$13,'定数'!$B$6:$B$13))</f>
        <v>4162.352941176480</v>
      </c>
      <c r="S10" s="65"/>
      <c r="T10" s="66">
        <f>IF(P10="","",IF(G10="買",(P10-H10),(H10-P10))*IF(RIGHT($D$2,3)="JPY",100,10000))</f>
        <v>20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104058.823529412</v>
      </c>
      <c r="Y10" s="7"/>
    </row>
    <row r="11" ht="14" customHeight="1">
      <c r="A11" s="13"/>
      <c r="B11" s="30">
        <v>3</v>
      </c>
      <c r="C11" s="21">
        <f>IF(R10="","",C10+R10)</f>
        <v>108221.176470588</v>
      </c>
      <c r="D11" s="21"/>
      <c r="E11" s="30">
        <v>2012</v>
      </c>
      <c r="F11" s="63">
        <v>43733</v>
      </c>
      <c r="G11" t="s" s="18">
        <v>53</v>
      </c>
      <c r="H11" s="30">
        <v>77.81</v>
      </c>
      <c r="I11" s="19"/>
      <c r="J11" s="30">
        <v>12</v>
      </c>
      <c r="K11" s="69">
        <f>IF(J11="","",C11*0.03)</f>
        <v>3246.635294117640</v>
      </c>
      <c r="L11" s="70"/>
      <c r="M11" s="64">
        <f>IF(J11="","",(K11/J11)/LOOKUP(RIGHT($D$2,3),'定数'!$A$6:$A$13,'定数'!$B$6:$B$13))</f>
        <v>2.7055294117647</v>
      </c>
      <c r="N11" s="30">
        <v>2012</v>
      </c>
      <c r="O11" s="63">
        <v>43734</v>
      </c>
      <c r="P11" s="30">
        <v>77.63</v>
      </c>
      <c r="Q11" s="19"/>
      <c r="R11" s="27">
        <f>IF(P11="","",T11*M11*LOOKUP(RIGHT($D$2,3),'定数'!$A$6:$A$13,'定数'!$B$6:$B$13))</f>
        <v>4869.952941176460</v>
      </c>
      <c r="S11" s="65"/>
      <c r="T11" s="66">
        <f>IF(P11="","",IF(G11="買",(P11-H11),(H11-P11))*IF(RIGHT($D$2,3)="JPY",100,10000))</f>
        <v>18</v>
      </c>
      <c r="U11" s="66"/>
      <c r="V11" s="67">
        <f>IF(T11&lt;&gt;"",IF(T11&gt;0,1+V10,0),"")</f>
        <v>3</v>
      </c>
      <c r="W11" s="68">
        <f>IF(T11&lt;&gt;"",IF(T11&lt;0,1+W10,0),"")</f>
        <v>0</v>
      </c>
      <c r="X11" s="71">
        <f>IF(C11&lt;&gt;"",MAX(X10,C11),"")</f>
        <v>108221.176470588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113091.129411764</v>
      </c>
      <c r="D12" s="21"/>
      <c r="E12" s="30">
        <v>2012</v>
      </c>
      <c r="F12" s="63">
        <v>43735</v>
      </c>
      <c r="G12" t="s" s="18">
        <v>53</v>
      </c>
      <c r="H12" s="30">
        <v>77.59999999999999</v>
      </c>
      <c r="I12" s="19"/>
      <c r="J12" s="30">
        <v>9</v>
      </c>
      <c r="K12" s="69">
        <f>IF(J12="","",C12*0.03)</f>
        <v>3392.733882352920</v>
      </c>
      <c r="L12" s="70"/>
      <c r="M12" s="64">
        <f>IF(J12="","",(K12/J12)/LOOKUP(RIGHT($D$2,3),'定数'!$A$6:$A$13,'定数'!$B$6:$B$13))</f>
        <v>3.76970431372547</v>
      </c>
      <c r="N12" s="30">
        <v>2012</v>
      </c>
      <c r="O12" s="63">
        <v>43736</v>
      </c>
      <c r="P12" s="30">
        <v>77.48</v>
      </c>
      <c r="Q12" s="19"/>
      <c r="R12" s="27">
        <f>IF(P12="","",T12*M12*LOOKUP(RIGHT($D$2,3),'定数'!$A$6:$A$13,'定数'!$B$6:$B$13))</f>
        <v>4523.645176470560</v>
      </c>
      <c r="S12" s="65"/>
      <c r="T12" s="66">
        <f>IF(P12="","",IF(G12="買",(P12-H12),(H12-P12))*IF(RIGHT($D$2,3)="JPY",100,10000))</f>
        <v>12</v>
      </c>
      <c r="U12" s="66"/>
      <c r="V12" s="67">
        <f>IF(T12&lt;&gt;"",IF(T12&gt;0,1+V11,0),"")</f>
        <v>4</v>
      </c>
      <c r="W12" s="68">
        <f>IF(T12&lt;&gt;"",IF(T12&lt;0,1+W11,0),"")</f>
        <v>0</v>
      </c>
      <c r="X12" s="71">
        <f>IF(C12&lt;&gt;"",MAX(X11,C12),"")</f>
        <v>113091.129411764</v>
      </c>
      <c r="Y12" s="72">
        <f>IF(X12&lt;&gt;"",1-(C12/X12),"")</f>
        <v>0</v>
      </c>
    </row>
    <row r="13" ht="14" customHeight="1">
      <c r="A13" s="13"/>
      <c r="B13" s="30">
        <v>5</v>
      </c>
      <c r="C13" s="21">
        <f>IF(R12="","",C12+R12)</f>
        <v>117614.774588235</v>
      </c>
      <c r="D13" s="21"/>
      <c r="E13" s="30">
        <v>2012</v>
      </c>
      <c r="F13" s="63">
        <v>43740</v>
      </c>
      <c r="G13" t="s" s="18">
        <v>54</v>
      </c>
      <c r="H13" s="30">
        <v>78.13</v>
      </c>
      <c r="I13" s="19"/>
      <c r="J13" s="30">
        <v>16</v>
      </c>
      <c r="K13" s="69">
        <f>IF(J13="","",C13*0.03)</f>
        <v>3528.443237647050</v>
      </c>
      <c r="L13" s="70"/>
      <c r="M13" s="64">
        <f>IF(J13="","",(K13/J13)/LOOKUP(RIGHT($D$2,3),'定数'!$A$6:$A$13,'定数'!$B$6:$B$13))</f>
        <v>2.20527702352941</v>
      </c>
      <c r="N13" s="30">
        <v>2012</v>
      </c>
      <c r="O13" s="63">
        <v>43741</v>
      </c>
      <c r="P13" s="30">
        <v>78.36</v>
      </c>
      <c r="Q13" s="19"/>
      <c r="R13" s="27">
        <f>IF(P13="","",T13*M13*LOOKUP(RIGHT($D$2,3),'定数'!$A$6:$A$13,'定数'!$B$6:$B$13))</f>
        <v>5072.137154117640</v>
      </c>
      <c r="S13" s="65"/>
      <c r="T13" s="66">
        <f>IF(P13="","",IF(G13="買",(P13-H13),(H13-P13))*IF(RIGHT($D$2,3)="JPY",100,10000))</f>
        <v>23</v>
      </c>
      <c r="U13" s="66"/>
      <c r="V13" s="67">
        <f>IF(T13&lt;&gt;"",IF(T13&gt;0,1+V12,0),"")</f>
        <v>5</v>
      </c>
      <c r="W13" s="68">
        <f>IF(T13&lt;&gt;"",IF(T13&lt;0,1+W12,0),"")</f>
        <v>0</v>
      </c>
      <c r="X13" s="71">
        <f>IF(C13&lt;&gt;"",MAX(X12,C13),"")</f>
        <v>117614.774588235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122686.911742353</v>
      </c>
      <c r="D14" s="21"/>
      <c r="E14" s="30">
        <v>2012</v>
      </c>
      <c r="F14" s="63">
        <v>43748</v>
      </c>
      <c r="G14" t="s" s="18">
        <v>53</v>
      </c>
      <c r="H14" s="30">
        <v>78.09999999999999</v>
      </c>
      <c r="I14" s="19"/>
      <c r="J14" s="30">
        <v>15</v>
      </c>
      <c r="K14" s="69">
        <f>IF(J14="","",C14*0.03)</f>
        <v>3680.607352270590</v>
      </c>
      <c r="L14" s="70"/>
      <c r="M14" s="64">
        <f>IF(J14="","",(K14/J14)/LOOKUP(RIGHT($D$2,3),'定数'!$A$6:$A$13,'定数'!$B$6:$B$13))</f>
        <v>2.45373823484706</v>
      </c>
      <c r="N14" s="30">
        <v>2012</v>
      </c>
      <c r="O14" s="63">
        <v>43749</v>
      </c>
      <c r="P14" s="30">
        <v>78.25</v>
      </c>
      <c r="Q14" s="19"/>
      <c r="R14" s="27">
        <f>IF(P14="","",T14*M14*LOOKUP(RIGHT($D$2,3),'定数'!$A$6:$A$13,'定数'!$B$6:$B$13))</f>
        <v>-3680.607352270590</v>
      </c>
      <c r="S14" s="65"/>
      <c r="T14" s="66">
        <f>IF(P14="","",IF(G14="買",(P14-H14),(H14-P14))*IF(RIGHT($D$2,3)="JPY",100,10000))</f>
        <v>-15</v>
      </c>
      <c r="U14" s="66"/>
      <c r="V14" s="67">
        <f>IF(T14&lt;&gt;"",IF(T14&gt;0,1+V13,0),"")</f>
        <v>0</v>
      </c>
      <c r="W14" s="68">
        <f>IF(T14&lt;&gt;"",IF(T14&lt;0,1+W13,0),"")</f>
        <v>1</v>
      </c>
      <c r="X14" s="71">
        <f>IF(C14&lt;&gt;"",MAX(X13,C14),"")</f>
        <v>122686.911742353</v>
      </c>
      <c r="Y14" s="72">
        <f>IF(X14&lt;&gt;"",1-(C14/X14),"")</f>
        <v>0</v>
      </c>
    </row>
    <row r="15" ht="14" customHeight="1">
      <c r="A15" s="13"/>
      <c r="B15" s="30">
        <v>7</v>
      </c>
      <c r="C15" s="21">
        <f>IF(R14="","",C14+R14)</f>
        <v>119006.304390082</v>
      </c>
      <c r="D15" s="21"/>
      <c r="E15" s="30">
        <v>2012</v>
      </c>
      <c r="F15" s="63">
        <v>43753</v>
      </c>
      <c r="G15" t="s" s="18">
        <v>54</v>
      </c>
      <c r="H15" s="30">
        <v>78.5</v>
      </c>
      <c r="I15" s="19"/>
      <c r="J15" s="30">
        <v>18</v>
      </c>
      <c r="K15" s="69">
        <f>IF(J15="","",C15*0.03)</f>
        <v>3570.189131702460</v>
      </c>
      <c r="L15" s="70"/>
      <c r="M15" s="64">
        <f>IF(J15="","",(K15/J15)/LOOKUP(RIGHT($D$2,3),'定数'!$A$6:$A$13,'定数'!$B$6:$B$13))</f>
        <v>1.98343840650137</v>
      </c>
      <c r="N15" s="30">
        <v>2012</v>
      </c>
      <c r="O15" s="63">
        <v>43753</v>
      </c>
      <c r="P15" s="30">
        <v>78.70999999999999</v>
      </c>
      <c r="Q15" s="19"/>
      <c r="R15" s="27">
        <f>IF(P15="","",T15*M15*LOOKUP(RIGHT($D$2,3),'定数'!$A$6:$A$13,'定数'!$B$6:$B$13))</f>
        <v>4165.220653652880</v>
      </c>
      <c r="S15" s="65"/>
      <c r="T15" s="66">
        <f>IF(P15="","",IF(G15="買",(P15-H15),(H15-P15))*IF(RIGHT($D$2,3)="JPY",100,10000))</f>
        <v>21</v>
      </c>
      <c r="U15" s="66"/>
      <c r="V15" s="67">
        <f>IF(T15&lt;&gt;"",IF(T15&gt;0,1+V14,0),"")</f>
        <v>1</v>
      </c>
      <c r="W15" s="68">
        <f>IF(T15&lt;&gt;"",IF(T15&lt;0,1+W14,0),"")</f>
        <v>0</v>
      </c>
      <c r="X15" s="71">
        <f>IF(C15&lt;&gt;"",MAX(X14,C15),"")</f>
        <v>122686.911742353</v>
      </c>
      <c r="Y15" s="72">
        <f>IF(X15&lt;&gt;"",1-(C15/X15),"")</f>
        <v>0.0300000000000033</v>
      </c>
    </row>
    <row r="16" ht="14" customHeight="1">
      <c r="A16" s="13"/>
      <c r="B16" s="30">
        <v>8</v>
      </c>
      <c r="C16" s="21">
        <f>IF(R15="","",C15+R15)</f>
        <v>123171.525043735</v>
      </c>
      <c r="D16" s="21"/>
      <c r="E16" s="30">
        <v>2012</v>
      </c>
      <c r="F16" s="63">
        <v>43761</v>
      </c>
      <c r="G16" t="s" s="18">
        <v>54</v>
      </c>
      <c r="H16" s="30">
        <v>79.94</v>
      </c>
      <c r="I16" s="19"/>
      <c r="J16" s="30">
        <v>24</v>
      </c>
      <c r="K16" s="69">
        <f>IF(J16="","",C16*0.03)</f>
        <v>3695.145751312050</v>
      </c>
      <c r="L16" s="70"/>
      <c r="M16" s="64">
        <f>IF(J16="","",(K16/J16)/LOOKUP(RIGHT($D$2,3),'定数'!$A$6:$A$13,'定数'!$B$6:$B$13))</f>
        <v>1.53964406304669</v>
      </c>
      <c r="N16" s="30">
        <v>2012</v>
      </c>
      <c r="O16" s="63">
        <v>43762</v>
      </c>
      <c r="P16" s="30">
        <v>79.7</v>
      </c>
      <c r="Q16" s="19"/>
      <c r="R16" s="27">
        <f>IF(P16="","",T16*M16*LOOKUP(RIGHT($D$2,3),'定数'!$A$6:$A$13,'定数'!$B$6:$B$13))</f>
        <v>-3695.145751312060</v>
      </c>
      <c r="S16" s="65"/>
      <c r="T16" s="66">
        <f>IF(P16="","",IF(G16="買",(P16-H16),(H16-P16))*IF(RIGHT($D$2,3)="JPY",100,10000))</f>
        <v>-24</v>
      </c>
      <c r="U16" s="66"/>
      <c r="V16" s="67">
        <f>IF(T16&lt;&gt;"",IF(T16&gt;0,1+V15,0),"")</f>
        <v>0</v>
      </c>
      <c r="W16" s="68">
        <f>IF(T16&lt;&gt;"",IF(T16&lt;0,1+W15,0),"")</f>
        <v>1</v>
      </c>
      <c r="X16" s="71">
        <f>IF(C16&lt;&gt;"",MAX(X15,C16),"")</f>
        <v>123171.525043735</v>
      </c>
      <c r="Y16" s="72">
        <f>IF(X16&lt;&gt;"",1-(C16/X16),"")</f>
        <v>0</v>
      </c>
    </row>
    <row r="17" ht="14" customHeight="1">
      <c r="A17" s="13"/>
      <c r="B17" s="30">
        <v>9</v>
      </c>
      <c r="C17" s="21">
        <f>IF(R16="","",C16+R16)</f>
        <v>119476.379292423</v>
      </c>
      <c r="D17" s="21"/>
      <c r="E17" s="30">
        <v>2012</v>
      </c>
      <c r="F17" s="63">
        <v>43806</v>
      </c>
      <c r="G17" t="s" s="18">
        <v>54</v>
      </c>
      <c r="H17" s="30">
        <v>82.45</v>
      </c>
      <c r="I17" s="19"/>
      <c r="J17" s="30">
        <v>26</v>
      </c>
      <c r="K17" s="69">
        <f>IF(J17="","",C17*0.03)</f>
        <v>3584.291378772690</v>
      </c>
      <c r="L17" s="70"/>
      <c r="M17" s="64">
        <f>IF(J17="","",(K17/J17)/LOOKUP(RIGHT($D$2,3),'定数'!$A$6:$A$13,'定数'!$B$6:$B$13))</f>
        <v>1.37857360722027</v>
      </c>
      <c r="N17" s="30">
        <v>2012</v>
      </c>
      <c r="O17" s="63">
        <v>43806</v>
      </c>
      <c r="P17" s="30">
        <v>82.19</v>
      </c>
      <c r="Q17" s="19"/>
      <c r="R17" s="27">
        <f>IF(P17="","",T17*M17*LOOKUP(RIGHT($D$2,3),'定数'!$A$6:$A$13,'定数'!$B$6:$B$13))</f>
        <v>-3584.2913787727</v>
      </c>
      <c r="S17" s="65"/>
      <c r="T17" s="66">
        <f>IF(P17="","",IF(G17="買",(P17-H17),(H17-P17))*IF(RIGHT($D$2,3)="JPY",100,10000))</f>
        <v>-26</v>
      </c>
      <c r="U17" s="66"/>
      <c r="V17" s="67">
        <f>IF(T17&lt;&gt;"",IF(T17&gt;0,1+V16,0),"")</f>
        <v>0</v>
      </c>
      <c r="W17" s="68">
        <f>IF(T17&lt;&gt;"",IF(T17&lt;0,1+W16,0),"")</f>
        <v>2</v>
      </c>
      <c r="X17" s="71">
        <f>IF(C17&lt;&gt;"",MAX(X16,C17),"")</f>
        <v>123171.525043735</v>
      </c>
      <c r="Y17" s="72">
        <f>IF(X17&lt;&gt;"",1-(C17/X17),"")</f>
        <v>0.0299999999999996</v>
      </c>
    </row>
    <row r="18" ht="14" customHeight="1">
      <c r="A18" s="13"/>
      <c r="B18" s="30">
        <v>10</v>
      </c>
      <c r="C18" s="21">
        <f>IF(R17="","",C17+R17)</f>
        <v>115892.08791365</v>
      </c>
      <c r="D18" s="21"/>
      <c r="E18" s="30">
        <v>2013</v>
      </c>
      <c r="F18" s="63">
        <v>43479</v>
      </c>
      <c r="G18" t="s" s="18">
        <v>54</v>
      </c>
      <c r="H18" s="30">
        <v>89.37</v>
      </c>
      <c r="I18" s="19"/>
      <c r="J18" s="30">
        <v>29</v>
      </c>
      <c r="K18" s="69">
        <f>IF(J18="","",C18*0.03)</f>
        <v>3476.7626374095</v>
      </c>
      <c r="L18" s="70"/>
      <c r="M18" s="64">
        <f>IF(J18="","",(K18/J18)/LOOKUP(RIGHT($D$2,3),'定数'!$A$6:$A$13,'定数'!$B$6:$B$13))</f>
        <v>1.19888366807224</v>
      </c>
      <c r="N18" s="30">
        <v>2013</v>
      </c>
      <c r="O18" s="63">
        <v>43480</v>
      </c>
      <c r="P18" s="30">
        <v>89.08</v>
      </c>
      <c r="Q18" s="19"/>
      <c r="R18" s="27">
        <f>IF(P18="","",T18*M18*LOOKUP(RIGHT($D$2,3),'定数'!$A$6:$A$13,'定数'!$B$6:$B$13))</f>
        <v>-3476.7626374095</v>
      </c>
      <c r="S18" s="65"/>
      <c r="T18" s="66">
        <f>IF(P18="","",IF(G18="買",(P18-H18),(H18-P18))*IF(RIGHT($D$2,3)="JPY",100,10000))</f>
        <v>-29</v>
      </c>
      <c r="U18" s="66"/>
      <c r="V18" s="67">
        <f>IF(T18&lt;&gt;"",IF(T18&gt;0,1+V17,0),"")</f>
        <v>0</v>
      </c>
      <c r="W18" s="68">
        <f>IF(T18&lt;&gt;"",IF(T18&lt;0,1+W17,0),"")</f>
        <v>3</v>
      </c>
      <c r="X18" s="71">
        <f>IF(C18&lt;&gt;"",MAX(X17,C18),"")</f>
        <v>123171.525043735</v>
      </c>
      <c r="Y18" s="72">
        <f>IF(X18&lt;&gt;"",1-(C18/X18),"")</f>
        <v>0.0591000000000021</v>
      </c>
    </row>
    <row r="19" ht="14" customHeight="1">
      <c r="A19" s="13"/>
      <c r="B19" s="30">
        <v>11</v>
      </c>
      <c r="C19" s="21">
        <f>IF(R18="","",C18+R18)</f>
        <v>112415.325276241</v>
      </c>
      <c r="D19" s="21"/>
      <c r="E19" s="30">
        <v>2013</v>
      </c>
      <c r="F19" s="63">
        <v>43564</v>
      </c>
      <c r="G19" t="s" s="18">
        <v>54</v>
      </c>
      <c r="H19" s="30">
        <v>99.02</v>
      </c>
      <c r="I19" s="19"/>
      <c r="J19" s="30">
        <v>26</v>
      </c>
      <c r="K19" s="69">
        <f>IF(J19="","",C19*0.03)</f>
        <v>3372.459758287230</v>
      </c>
      <c r="L19" s="70"/>
      <c r="M19" s="64">
        <f>IF(J19="","",(K19/J19)/LOOKUP(RIGHT($D$2,3),'定数'!$A$6:$A$13,'定数'!$B$6:$B$13))</f>
        <v>1.29709990703355</v>
      </c>
      <c r="N19" s="30">
        <v>2013</v>
      </c>
      <c r="O19" s="63">
        <v>43564</v>
      </c>
      <c r="P19" s="30">
        <v>98.76000000000001</v>
      </c>
      <c r="Q19" s="19"/>
      <c r="R19" s="27">
        <f>IF(P19="","",T19*M19*LOOKUP(RIGHT($D$2,3),'定数'!$A$6:$A$13,'定数'!$B$6:$B$13))</f>
        <v>-3372.459758287230</v>
      </c>
      <c r="S19" s="65"/>
      <c r="T19" s="66">
        <f>IF(P19="","",IF(G19="買",(P19-H19),(H19-P19))*IF(RIGHT($D$2,3)="JPY",100,10000))</f>
        <v>-26</v>
      </c>
      <c r="U19" s="66"/>
      <c r="V19" s="67">
        <f>IF(T19&lt;&gt;"",IF(T19&gt;0,1+V18,0),"")</f>
        <v>0</v>
      </c>
      <c r="W19" s="68">
        <f>IF(T19&lt;&gt;"",IF(T19&lt;0,1+W18,0),"")</f>
        <v>4</v>
      </c>
      <c r="X19" s="71">
        <f>IF(C19&lt;&gt;"",MAX(X18,C19),"")</f>
        <v>123171.525043735</v>
      </c>
      <c r="Y19" s="72">
        <f>IF(X19&lt;&gt;"",1-(C19/X19),"")</f>
        <v>0.087326999999998</v>
      </c>
    </row>
    <row r="20" ht="14" customHeight="1">
      <c r="A20" s="13"/>
      <c r="B20" s="30">
        <v>12</v>
      </c>
      <c r="C20" s="21">
        <f>IF(R19="","",C19+R19)</f>
        <v>109042.865517954</v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s="71">
        <f>IF(C20&lt;&gt;"",MAX(X19,C20),"")</f>
        <v>123171.525043735</v>
      </c>
      <c r="Y20" s="72">
        <f>IF(X20&lt;&gt;"",1-(C20/X20),"")</f>
        <v>0.114707189999996</v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K9:L9"/>
    <mergeCell ref="R9:S9"/>
    <mergeCell ref="T9:U9"/>
    <mergeCell ref="C10:D10"/>
    <mergeCell ref="K10:L10"/>
    <mergeCell ref="R10:S10"/>
    <mergeCell ref="T10:U10"/>
    <mergeCell ref="C11:D11"/>
    <mergeCell ref="K11:L11"/>
    <mergeCell ref="P11:Q11"/>
    <mergeCell ref="R11:S11"/>
    <mergeCell ref="T11:U11"/>
    <mergeCell ref="C12:D12"/>
    <mergeCell ref="K12:L12"/>
    <mergeCell ref="P12:Q12"/>
    <mergeCell ref="R12:S12"/>
    <mergeCell ref="T12:U12"/>
    <mergeCell ref="C13:D13"/>
    <mergeCell ref="K13:L13"/>
    <mergeCell ref="P13:Q13"/>
    <mergeCell ref="R13:S13"/>
    <mergeCell ref="T13:U13"/>
    <mergeCell ref="C14:D14"/>
    <mergeCell ref="P14:Q14"/>
    <mergeCell ref="R14:S14"/>
    <mergeCell ref="T14:U14"/>
    <mergeCell ref="C15:D15"/>
    <mergeCell ref="R15:S15"/>
    <mergeCell ref="T15:U15"/>
    <mergeCell ref="C16:D16"/>
    <mergeCell ref="R16:S16"/>
    <mergeCell ref="T16:U16"/>
    <mergeCell ref="C17:D17"/>
    <mergeCell ref="R17:S17"/>
    <mergeCell ref="T17:U17"/>
    <mergeCell ref="C18:D18"/>
    <mergeCell ref="K18:L18"/>
    <mergeCell ref="R18:S18"/>
    <mergeCell ref="T18:U18"/>
    <mergeCell ref="C19:D19"/>
    <mergeCell ref="K19:L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D2:E2"/>
    <mergeCell ref="F2:G2"/>
    <mergeCell ref="H2:I2"/>
    <mergeCell ref="H9:I9"/>
    <mergeCell ref="P9:Q9"/>
    <mergeCell ref="H10:I10"/>
    <mergeCell ref="P10:Q10"/>
    <mergeCell ref="H11:I11"/>
    <mergeCell ref="H12:I12"/>
    <mergeCell ref="H13:I13"/>
    <mergeCell ref="H14:I14"/>
    <mergeCell ref="K14:L14"/>
    <mergeCell ref="H15:I15"/>
    <mergeCell ref="K15:L15"/>
    <mergeCell ref="H16:I16"/>
    <mergeCell ref="K16:L16"/>
    <mergeCell ref="H17:I17"/>
    <mergeCell ref="K17:L17"/>
    <mergeCell ref="P15:Q15"/>
    <mergeCell ref="P16:Q16"/>
    <mergeCell ref="P17:Q17"/>
    <mergeCell ref="H18:I18"/>
    <mergeCell ref="P18:Q18"/>
    <mergeCell ref="H19:I19"/>
    <mergeCell ref="P19:Q19"/>
  </mergeCells>
  <conditionalFormatting sqref="D4:E4 H4 R9:U108">
    <cfRule type="cellIs" dxfId="3" priority="1" operator="lessThan" stopIfTrue="1">
      <formula>0</formula>
    </cfRule>
  </conditionalFormatting>
  <conditionalFormatting sqref="G9:G19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conditionalFormatting sqref="G20:G108">
    <cfRule type="cellIs" dxfId="6" priority="1" operator="equal" stopIfTrue="1">
      <formula>"買"</formula>
    </cfRule>
    <cfRule type="cellIs" dxfId="7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1" customWidth="1"/>
    <col min="2" max="18" width="6.5" style="81" customWidth="1"/>
    <col min="19" max="21" width="8.85156" style="81" customWidth="1"/>
    <col min="22" max="23" hidden="1" width="8.83333" style="81" customWidth="1"/>
    <col min="24" max="25" width="8.85156" style="81" customWidth="1"/>
    <col min="26" max="256" width="8.85156" style="81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117098.639260064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58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17098.6392600643</v>
      </c>
      <c r="E4" s="27"/>
      <c r="F4" t="s" s="14">
        <v>28</v>
      </c>
      <c r="G4" s="15"/>
      <c r="H4" s="28">
        <f>SUM($T$9:$U$108)</f>
        <v>31</v>
      </c>
      <c r="I4" s="19"/>
      <c r="J4" t="s" s="14">
        <v>29</v>
      </c>
      <c r="K4" s="15"/>
      <c r="L4" s="21">
        <f>MAX($C$9:$D$990)-C9</f>
        <v>32271.083575234</v>
      </c>
      <c r="M4" s="21"/>
      <c r="N4" t="s" s="14">
        <v>30</v>
      </c>
      <c r="O4" s="15"/>
      <c r="P4" s="29">
        <f>MAX(Y1:Y993)</f>
        <v>0.114707189999998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6</v>
      </c>
      <c r="D5" t="s" s="14">
        <v>32</v>
      </c>
      <c r="E5" s="30">
        <f>COUNTIF($R$9:$R$990,"&lt;0")</f>
        <v>5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0.545454545454545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4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2012</v>
      </c>
      <c r="F9" s="63">
        <v>43659</v>
      </c>
      <c r="G9" t="s" s="18">
        <v>53</v>
      </c>
      <c r="H9" s="30">
        <v>79.12</v>
      </c>
      <c r="I9" s="19"/>
      <c r="J9" s="30">
        <v>17</v>
      </c>
      <c r="K9" s="21">
        <f>IF(J9="","",C9*0.03)</f>
        <v>3000</v>
      </c>
      <c r="L9" s="21"/>
      <c r="M9" s="64">
        <f>IF(J9="","",(K9/J9)/LOOKUP(RIGHT($D$2,3),'定数'!$A$6:$A$13,'定数'!$B$6:$B$13))</f>
        <v>1.76470588235294</v>
      </c>
      <c r="N9" s="30">
        <v>2012</v>
      </c>
      <c r="O9" s="63">
        <v>43662</v>
      </c>
      <c r="P9" s="30">
        <v>78.81</v>
      </c>
      <c r="Q9" s="19"/>
      <c r="R9" s="27">
        <f>IF(P9="","",T9*M9*LOOKUP(RIGHT($D$2,3),'定数'!$A$6:$A$13,'定数'!$B$6:$B$13))</f>
        <v>5470.588235294110</v>
      </c>
      <c r="S9" s="65"/>
      <c r="T9" s="66">
        <f>IF(P9="","",IF(G9="買",(P9-H9),(H9-P9))*IF(RIGHT($D$2,3)="JPY",100,10000))</f>
        <v>31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105470.588235294</v>
      </c>
      <c r="D10" s="21"/>
      <c r="E10" s="30">
        <v>2012</v>
      </c>
      <c r="F10" s="63">
        <v>43699</v>
      </c>
      <c r="G10" t="s" s="18">
        <v>53</v>
      </c>
      <c r="H10" s="30">
        <v>79.23</v>
      </c>
      <c r="I10" s="19"/>
      <c r="J10" s="30">
        <v>15</v>
      </c>
      <c r="K10" s="69">
        <f>IF(J10="","",C10*0.03)</f>
        <v>3164.117647058820</v>
      </c>
      <c r="L10" s="70"/>
      <c r="M10" s="64">
        <f>IF(J10="","",(K10/J10)/LOOKUP(RIGHT($D$2,3),'定数'!$A$6:$A$13,'定数'!$B$6:$B$13))</f>
        <v>2.10941176470588</v>
      </c>
      <c r="N10" s="30">
        <v>2012</v>
      </c>
      <c r="O10" s="63">
        <v>43699</v>
      </c>
      <c r="P10" s="30">
        <v>78.95999999999999</v>
      </c>
      <c r="Q10" s="19"/>
      <c r="R10" s="27">
        <f>IF(P10="","",T10*M10*LOOKUP(RIGHT($D$2,3),'定数'!$A$6:$A$13,'定数'!$B$6:$B$13))</f>
        <v>5695.411764705880</v>
      </c>
      <c r="S10" s="65"/>
      <c r="T10" s="66">
        <f>IF(P10="","",IF(G10="買",(P10-H10),(H10-P10))*IF(RIGHT($D$2,3)="JPY",100,10000))</f>
        <v>27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105470.588235294</v>
      </c>
      <c r="Y10" s="7"/>
    </row>
    <row r="11" ht="14" customHeight="1">
      <c r="A11" s="13"/>
      <c r="B11" s="30">
        <v>3</v>
      </c>
      <c r="C11" s="21">
        <f>IF(R10="","",C10+R10)</f>
        <v>111166</v>
      </c>
      <c r="D11" s="21"/>
      <c r="E11" s="30">
        <v>2012</v>
      </c>
      <c r="F11" s="63">
        <v>43733</v>
      </c>
      <c r="G11" t="s" s="18">
        <v>53</v>
      </c>
      <c r="H11" s="30">
        <v>77.81</v>
      </c>
      <c r="I11" s="19"/>
      <c r="J11" s="30">
        <v>12</v>
      </c>
      <c r="K11" s="69">
        <f>IF(J11="","",C11*0.03)</f>
        <v>3334.98</v>
      </c>
      <c r="L11" s="70"/>
      <c r="M11" s="64">
        <f>IF(J11="","",(K11/J11)/LOOKUP(RIGHT($D$2,3),'定数'!$A$6:$A$13,'定数'!$B$6:$B$13))</f>
        <v>2.77915</v>
      </c>
      <c r="N11" s="30">
        <v>2012</v>
      </c>
      <c r="O11" s="63">
        <v>43736</v>
      </c>
      <c r="P11" s="30">
        <v>77.56999999999999</v>
      </c>
      <c r="Q11" s="19"/>
      <c r="R11" s="27">
        <f>IF(P11="","",T11*M11*LOOKUP(RIGHT($D$2,3),'定数'!$A$6:$A$13,'定数'!$B$6:$B$13))</f>
        <v>6669.96</v>
      </c>
      <c r="S11" s="65"/>
      <c r="T11" s="66">
        <f>IF(P11="","",IF(G11="買",(P11-H11),(H11-P11))*IF(RIGHT($D$2,3)="JPY",100,10000))</f>
        <v>24</v>
      </c>
      <c r="U11" s="66"/>
      <c r="V11" s="67">
        <f>IF(T11&lt;&gt;"",IF(T11&gt;0,1+V10,0),"")</f>
        <v>3</v>
      </c>
      <c r="W11" s="68">
        <f>IF(T11&lt;&gt;"",IF(T11&lt;0,1+W10,0),"")</f>
        <v>0</v>
      </c>
      <c r="X11" s="71">
        <f>IF(C11&lt;&gt;"",MAX(X10,C11),"")</f>
        <v>111166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117835.96</v>
      </c>
      <c r="D12" s="21"/>
      <c r="E12" s="30">
        <v>2012</v>
      </c>
      <c r="F12" s="63">
        <v>43735</v>
      </c>
      <c r="G12" t="s" s="18">
        <v>53</v>
      </c>
      <c r="H12" s="30">
        <v>77.59999999999999</v>
      </c>
      <c r="I12" s="19"/>
      <c r="J12" s="30">
        <v>9</v>
      </c>
      <c r="K12" s="69">
        <f>IF(J12="","",C12*0.03)</f>
        <v>3535.0788</v>
      </c>
      <c r="L12" s="70"/>
      <c r="M12" s="64">
        <f>IF(J12="","",(K12/J12)/LOOKUP(RIGHT($D$2,3),'定数'!$A$6:$A$13,'定数'!$B$6:$B$13))</f>
        <v>3.92786533333333</v>
      </c>
      <c r="N12" s="30">
        <v>2012</v>
      </c>
      <c r="O12" s="63">
        <v>43736</v>
      </c>
      <c r="P12" s="30">
        <v>77.43000000000001</v>
      </c>
      <c r="Q12" s="19"/>
      <c r="R12" s="27">
        <f>IF(P12="","",T12*M12*LOOKUP(RIGHT($D$2,3),'定数'!$A$6:$A$13,'定数'!$B$6:$B$13))</f>
        <v>6677.371066666660</v>
      </c>
      <c r="S12" s="65"/>
      <c r="T12" s="66">
        <f>IF(P12="","",IF(G12="買",(P12-H12),(H12-P12))*IF(RIGHT($D$2,3)="JPY",100,10000))</f>
        <v>17</v>
      </c>
      <c r="U12" s="66"/>
      <c r="V12" s="67">
        <f>IF(T12&lt;&gt;"",IF(T12&gt;0,1+V11,0),"")</f>
        <v>4</v>
      </c>
      <c r="W12" s="68">
        <f>IF(T12&lt;&gt;"",IF(T12&lt;0,1+W11,0),"")</f>
        <v>0</v>
      </c>
      <c r="X12" s="71">
        <f>IF(C12&lt;&gt;"",MAX(X11,C12),"")</f>
        <v>117835.96</v>
      </c>
      <c r="Y12" s="72">
        <f>IF(X12&lt;&gt;"",1-(C12/X12),"")</f>
        <v>0</v>
      </c>
    </row>
    <row r="13" ht="14" customHeight="1">
      <c r="A13" s="13"/>
      <c r="B13" s="30">
        <v>5</v>
      </c>
      <c r="C13" s="21">
        <f>IF(R12="","",C12+R12)</f>
        <v>124513.331066667</v>
      </c>
      <c r="D13" s="21"/>
      <c r="E13" s="30">
        <v>2012</v>
      </c>
      <c r="F13" s="63">
        <v>43740</v>
      </c>
      <c r="G13" t="s" s="18">
        <v>54</v>
      </c>
      <c r="H13" s="30">
        <v>78.13</v>
      </c>
      <c r="I13" s="19"/>
      <c r="J13" s="30">
        <v>16</v>
      </c>
      <c r="K13" s="69">
        <f>IF(J13="","",C13*0.03)</f>
        <v>3735.399932000010</v>
      </c>
      <c r="L13" s="70"/>
      <c r="M13" s="64">
        <f>IF(J13="","",(K13/J13)/LOOKUP(RIGHT($D$2,3),'定数'!$A$6:$A$13,'定数'!$B$6:$B$13))</f>
        <v>2.33462495750001</v>
      </c>
      <c r="N13" s="30">
        <v>2012</v>
      </c>
      <c r="O13" s="63">
        <v>43741</v>
      </c>
      <c r="P13" s="30">
        <v>78.44</v>
      </c>
      <c r="Q13" s="19"/>
      <c r="R13" s="27">
        <f>IF(P13="","",T13*M13*LOOKUP(RIGHT($D$2,3),'定数'!$A$6:$A$13,'定数'!$B$6:$B$13))</f>
        <v>7237.337368250030</v>
      </c>
      <c r="S13" s="65"/>
      <c r="T13" s="66">
        <f>IF(P13="","",IF(G13="買",(P13-H13),(H13-P13))*IF(RIGHT($D$2,3)="JPY",100,10000))</f>
        <v>31</v>
      </c>
      <c r="U13" s="66"/>
      <c r="V13" s="67">
        <f>IF(T13&lt;&gt;"",IF(T13&gt;0,1+V12,0),"")</f>
        <v>5</v>
      </c>
      <c r="W13" s="68">
        <f>IF(T13&lt;&gt;"",IF(T13&lt;0,1+W12,0),"")</f>
        <v>0</v>
      </c>
      <c r="X13" s="71">
        <f>IF(C13&lt;&gt;"",MAX(X12,C13),"")</f>
        <v>124513.331066667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131750.668434917</v>
      </c>
      <c r="D14" s="21"/>
      <c r="E14" s="30">
        <v>2012</v>
      </c>
      <c r="F14" s="63">
        <v>43748</v>
      </c>
      <c r="G14" t="s" s="18">
        <v>53</v>
      </c>
      <c r="H14" s="30">
        <v>78.09999999999999</v>
      </c>
      <c r="I14" s="19"/>
      <c r="J14" s="30">
        <v>15</v>
      </c>
      <c r="K14" s="69">
        <f>IF(J14="","",C14*0.03)</f>
        <v>3952.520053047510</v>
      </c>
      <c r="L14" s="70"/>
      <c r="M14" s="64">
        <f>IF(J14="","",(K14/J14)/LOOKUP(RIGHT($D$2,3),'定数'!$A$6:$A$13,'定数'!$B$6:$B$13))</f>
        <v>2.63501336869834</v>
      </c>
      <c r="N14" s="30">
        <v>2012</v>
      </c>
      <c r="O14" s="63">
        <v>43749</v>
      </c>
      <c r="P14" s="30">
        <v>78.25</v>
      </c>
      <c r="Q14" s="19"/>
      <c r="R14" s="27">
        <f>IF(P14="","",T14*M14*LOOKUP(RIGHT($D$2,3),'定数'!$A$6:$A$13,'定数'!$B$6:$B$13))</f>
        <v>-3952.520053047510</v>
      </c>
      <c r="S14" s="65"/>
      <c r="T14" s="66">
        <f>IF(P14="","",IF(G14="買",(P14-H14),(H14-P14))*IF(RIGHT($D$2,3)="JPY",100,10000))</f>
        <v>-15</v>
      </c>
      <c r="U14" s="66"/>
      <c r="V14" s="67">
        <f>IF(T14&lt;&gt;"",IF(T14&gt;0,1+V13,0),"")</f>
        <v>0</v>
      </c>
      <c r="W14" s="68">
        <f>IF(T14&lt;&gt;"",IF(T14&lt;0,1+W13,0),"")</f>
        <v>1</v>
      </c>
      <c r="X14" s="71">
        <f>IF(C14&lt;&gt;"",MAX(X13,C14),"")</f>
        <v>131750.668434917</v>
      </c>
      <c r="Y14" s="72">
        <f>IF(X14&lt;&gt;"",1-(C14/X14),"")</f>
        <v>0</v>
      </c>
    </row>
    <row r="15" ht="14" customHeight="1">
      <c r="A15" s="13"/>
      <c r="B15" s="30">
        <v>7</v>
      </c>
      <c r="C15" s="21">
        <f>IF(R14="","",C14+R14)</f>
        <v>127798.148381869</v>
      </c>
      <c r="D15" s="21"/>
      <c r="E15" s="30">
        <v>2012</v>
      </c>
      <c r="F15" s="63">
        <v>43753</v>
      </c>
      <c r="G15" t="s" s="18">
        <v>54</v>
      </c>
      <c r="H15" s="30">
        <v>78.5</v>
      </c>
      <c r="I15" s="19"/>
      <c r="J15" s="30">
        <v>18</v>
      </c>
      <c r="K15" s="69">
        <f>IF(J15="","",C15*0.03)</f>
        <v>3833.944451456070</v>
      </c>
      <c r="L15" s="70"/>
      <c r="M15" s="64">
        <f>IF(J15="","",(K15/J15)/LOOKUP(RIGHT($D$2,3),'定数'!$A$6:$A$13,'定数'!$B$6:$B$13))</f>
        <v>2.12996913969782</v>
      </c>
      <c r="N15" s="30">
        <v>2012</v>
      </c>
      <c r="O15" s="63">
        <v>43753</v>
      </c>
      <c r="P15" s="30">
        <v>78.70999999999999</v>
      </c>
      <c r="Q15" s="19"/>
      <c r="R15" s="27">
        <f>IF(P15="","",T15*M15*LOOKUP(RIGHT($D$2,3),'定数'!$A$6:$A$13,'定数'!$B$6:$B$13))</f>
        <v>4472.935193365420</v>
      </c>
      <c r="S15" s="65"/>
      <c r="T15" s="66">
        <f>IF(P15="","",IF(G15="買",(P15-H15),(H15-P15))*IF(RIGHT($D$2,3)="JPY",100,10000))</f>
        <v>21</v>
      </c>
      <c r="U15" s="66"/>
      <c r="V15" s="67">
        <f>IF(T15&lt;&gt;"",IF(T15&gt;0,1+V14,0),"")</f>
        <v>1</v>
      </c>
      <c r="W15" s="68">
        <f>IF(T15&lt;&gt;"",IF(T15&lt;0,1+W14,0),"")</f>
        <v>0</v>
      </c>
      <c r="X15" s="71">
        <f>IF(C15&lt;&gt;"",MAX(X14,C15),"")</f>
        <v>131750.668434917</v>
      </c>
      <c r="Y15" s="72">
        <f>IF(X15&lt;&gt;"",1-(C15/X15),"")</f>
        <v>0.0300000000000037</v>
      </c>
    </row>
    <row r="16" ht="14" customHeight="1">
      <c r="A16" s="13"/>
      <c r="B16" s="30">
        <v>8</v>
      </c>
      <c r="C16" s="21">
        <f>IF(R15="","",C15+R15)</f>
        <v>132271.083575234</v>
      </c>
      <c r="D16" s="21"/>
      <c r="E16" s="30">
        <v>2012</v>
      </c>
      <c r="F16" s="63">
        <v>43761</v>
      </c>
      <c r="G16" t="s" s="18">
        <v>54</v>
      </c>
      <c r="H16" s="30">
        <v>79.94</v>
      </c>
      <c r="I16" s="19"/>
      <c r="J16" s="30">
        <v>24</v>
      </c>
      <c r="K16" s="69">
        <f>IF(J16="","",C16*0.03)</f>
        <v>3968.132507257020</v>
      </c>
      <c r="L16" s="70"/>
      <c r="M16" s="64">
        <f>IF(J16="","",(K16/J16)/LOOKUP(RIGHT($D$2,3),'定数'!$A$6:$A$13,'定数'!$B$6:$B$13))</f>
        <v>1.65338854469043</v>
      </c>
      <c r="N16" s="30">
        <v>2012</v>
      </c>
      <c r="O16" s="63">
        <v>43762</v>
      </c>
      <c r="P16" s="30">
        <v>79.7</v>
      </c>
      <c r="Q16" s="19"/>
      <c r="R16" s="27">
        <f>IF(P16="","",T16*M16*LOOKUP(RIGHT($D$2,3),'定数'!$A$6:$A$13,'定数'!$B$6:$B$13))</f>
        <v>-3968.132507257030</v>
      </c>
      <c r="S16" s="65"/>
      <c r="T16" s="66">
        <f>IF(P16="","",IF(G16="買",(P16-H16),(H16-P16))*IF(RIGHT($D$2,3)="JPY",100,10000))</f>
        <v>-24</v>
      </c>
      <c r="U16" s="66"/>
      <c r="V16" s="67">
        <f>IF(T16&lt;&gt;"",IF(T16&gt;0,1+V15,0),"")</f>
        <v>0</v>
      </c>
      <c r="W16" s="68">
        <f>IF(T16&lt;&gt;"",IF(T16&lt;0,1+W15,0),"")</f>
        <v>1</v>
      </c>
      <c r="X16" s="71">
        <f>IF(C16&lt;&gt;"",MAX(X15,C16),"")</f>
        <v>132271.083575234</v>
      </c>
      <c r="Y16" s="72">
        <f>IF(X16&lt;&gt;"",1-(C16/X16),"")</f>
        <v>0</v>
      </c>
    </row>
    <row r="17" ht="14" customHeight="1">
      <c r="A17" s="13"/>
      <c r="B17" s="30">
        <v>9</v>
      </c>
      <c r="C17" s="21">
        <f>IF(R16="","",C16+R16)</f>
        <v>128302.951067977</v>
      </c>
      <c r="D17" s="21"/>
      <c r="E17" s="30">
        <v>2012</v>
      </c>
      <c r="F17" s="63">
        <v>43806</v>
      </c>
      <c r="G17" t="s" s="18">
        <v>54</v>
      </c>
      <c r="H17" s="30">
        <v>82.45</v>
      </c>
      <c r="I17" s="19"/>
      <c r="J17" s="30">
        <v>26</v>
      </c>
      <c r="K17" s="69">
        <f>IF(J17="","",C17*0.03)</f>
        <v>3849.088532039310</v>
      </c>
      <c r="L17" s="70"/>
      <c r="M17" s="64">
        <f>IF(J17="","",(K17/J17)/LOOKUP(RIGHT($D$2,3),'定数'!$A$6:$A$13,'定数'!$B$6:$B$13))</f>
        <v>1.48041866616897</v>
      </c>
      <c r="N17" s="30">
        <v>2012</v>
      </c>
      <c r="O17" s="63">
        <v>43806</v>
      </c>
      <c r="P17" s="30">
        <v>82.19</v>
      </c>
      <c r="Q17" s="19"/>
      <c r="R17" s="27">
        <f>IF(P17="","",T17*M17*LOOKUP(RIGHT($D$2,3),'定数'!$A$6:$A$13,'定数'!$B$6:$B$13))</f>
        <v>-3849.088532039320</v>
      </c>
      <c r="S17" s="65"/>
      <c r="T17" s="66">
        <f>IF(P17="","",IF(G17="買",(P17-H17),(H17-P17))*IF(RIGHT($D$2,3)="JPY",100,10000))</f>
        <v>-26</v>
      </c>
      <c r="U17" s="66"/>
      <c r="V17" s="67">
        <f>IF(T17&lt;&gt;"",IF(T17&gt;0,1+V16,0),"")</f>
        <v>0</v>
      </c>
      <c r="W17" s="68">
        <f>IF(T17&lt;&gt;"",IF(T17&lt;0,1+W16,0),"")</f>
        <v>2</v>
      </c>
      <c r="X17" s="71">
        <f>IF(C17&lt;&gt;"",MAX(X16,C17),"")</f>
        <v>132271.083575234</v>
      </c>
      <c r="Y17" s="72">
        <f>IF(X17&lt;&gt;"",1-(C17/X17),"")</f>
        <v>0.0299999999999998</v>
      </c>
    </row>
    <row r="18" ht="14" customHeight="1">
      <c r="A18" s="13"/>
      <c r="B18" s="30">
        <v>10</v>
      </c>
      <c r="C18" s="21">
        <f>IF(R17="","",C17+R17)</f>
        <v>124453.862535938</v>
      </c>
      <c r="D18" s="21"/>
      <c r="E18" s="30">
        <v>2013</v>
      </c>
      <c r="F18" s="63">
        <v>43479</v>
      </c>
      <c r="G18" t="s" s="18">
        <v>54</v>
      </c>
      <c r="H18" s="30">
        <v>89.37</v>
      </c>
      <c r="I18" s="19"/>
      <c r="J18" s="30">
        <v>29</v>
      </c>
      <c r="K18" s="69">
        <f>IF(J18="","",C18*0.03)</f>
        <v>3733.615876078140</v>
      </c>
      <c r="L18" s="70"/>
      <c r="M18" s="64">
        <f>IF(J18="","",(K18/J18)/LOOKUP(RIGHT($D$2,3),'定数'!$A$6:$A$13,'定数'!$B$6:$B$13))</f>
        <v>1.28745375037177</v>
      </c>
      <c r="N18" s="30">
        <v>2013</v>
      </c>
      <c r="O18" s="63">
        <v>43480</v>
      </c>
      <c r="P18" s="30">
        <v>89.08</v>
      </c>
      <c r="Q18" s="19"/>
      <c r="R18" s="27">
        <f>IF(P18="","",T18*M18*LOOKUP(RIGHT($D$2,3),'定数'!$A$6:$A$13,'定数'!$B$6:$B$13))</f>
        <v>-3733.615876078130</v>
      </c>
      <c r="S18" s="65"/>
      <c r="T18" s="66">
        <f>IF(P18="","",IF(G18="買",(P18-H18),(H18-P18))*IF(RIGHT($D$2,3)="JPY",100,10000))</f>
        <v>-29</v>
      </c>
      <c r="U18" s="66"/>
      <c r="V18" s="67">
        <f>IF(T18&lt;&gt;"",IF(T18&gt;0,1+V17,0),"")</f>
        <v>0</v>
      </c>
      <c r="W18" s="68">
        <f>IF(T18&lt;&gt;"",IF(T18&lt;0,1+W17,0),"")</f>
        <v>3</v>
      </c>
      <c r="X18" s="71">
        <f>IF(C18&lt;&gt;"",MAX(X17,C18),"")</f>
        <v>132271.083575234</v>
      </c>
      <c r="Y18" s="72">
        <f>IF(X18&lt;&gt;"",1-(C18/X18),"")</f>
        <v>0.0590999999999975</v>
      </c>
    </row>
    <row r="19" ht="14" customHeight="1">
      <c r="A19" s="13"/>
      <c r="B19" s="30">
        <v>11</v>
      </c>
      <c r="C19" s="21">
        <f>IF(R18="","",C18+R18)</f>
        <v>120720.24665986</v>
      </c>
      <c r="D19" s="21"/>
      <c r="E19" s="30">
        <v>2013</v>
      </c>
      <c r="F19" s="63">
        <v>43564</v>
      </c>
      <c r="G19" t="s" s="18">
        <v>54</v>
      </c>
      <c r="H19" s="30">
        <v>99.02</v>
      </c>
      <c r="I19" s="19"/>
      <c r="J19" s="30">
        <v>26</v>
      </c>
      <c r="K19" s="69">
        <f>IF(J19="","",C19*0.03)</f>
        <v>3621.6073997958</v>
      </c>
      <c r="L19" s="70"/>
      <c r="M19" s="64">
        <f>IF(J19="","",(K19/J19)/LOOKUP(RIGHT($D$2,3),'定数'!$A$6:$A$13,'定数'!$B$6:$B$13))</f>
        <v>1.39292592299838</v>
      </c>
      <c r="N19" s="30">
        <v>2013</v>
      </c>
      <c r="O19" s="63">
        <v>43564</v>
      </c>
      <c r="P19" s="30">
        <v>98.76000000000001</v>
      </c>
      <c r="Q19" s="19"/>
      <c r="R19" s="27">
        <f>IF(P19="","",T19*M19*LOOKUP(RIGHT($D$2,3),'定数'!$A$6:$A$13,'定数'!$B$6:$B$13))</f>
        <v>-3621.607399795790</v>
      </c>
      <c r="S19" s="65"/>
      <c r="T19" s="66">
        <f>IF(P19="","",IF(G19="買",(P19-H19),(H19-P19))*IF(RIGHT($D$2,3)="JPY",100,10000))</f>
        <v>-26</v>
      </c>
      <c r="U19" s="66"/>
      <c r="V19" s="67">
        <f>IF(T19&lt;&gt;"",IF(T19&gt;0,1+V18,0),"")</f>
        <v>0</v>
      </c>
      <c r="W19" s="68">
        <f>IF(T19&lt;&gt;"",IF(T19&lt;0,1+W18,0),"")</f>
        <v>4</v>
      </c>
      <c r="X19" s="71">
        <f>IF(C19&lt;&gt;"",MAX(X18,C19),"")</f>
        <v>132271.083575234</v>
      </c>
      <c r="Y19" s="72">
        <f>IF(X19&lt;&gt;"",1-(C19/X19),"")</f>
        <v>0.0873269999999965</v>
      </c>
    </row>
    <row r="20" ht="14" customHeight="1">
      <c r="A20" s="13"/>
      <c r="B20" s="30">
        <v>12</v>
      </c>
      <c r="C20" s="21">
        <f>IF(R19="","",C19+R19)</f>
        <v>117098.639260064</v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s="71">
        <f>IF(C20&lt;&gt;"",MAX(X19,C20),"")</f>
        <v>132271.083575234</v>
      </c>
      <c r="Y20" s="72">
        <f>IF(X20&lt;&gt;"",1-(C20/X20),"")</f>
        <v>0.114707189999998</v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K19:L19"/>
    <mergeCell ref="R19:S19"/>
    <mergeCell ref="T19:U19"/>
    <mergeCell ref="C18:D18"/>
    <mergeCell ref="K18:L18"/>
    <mergeCell ref="R18:S18"/>
    <mergeCell ref="T18:U18"/>
    <mergeCell ref="C17:D17"/>
    <mergeCell ref="R17:S17"/>
    <mergeCell ref="T17:U17"/>
    <mergeCell ref="C16:D16"/>
    <mergeCell ref="R16:S16"/>
    <mergeCell ref="T16:U16"/>
    <mergeCell ref="C15:D15"/>
    <mergeCell ref="R15:S15"/>
    <mergeCell ref="T15:U15"/>
    <mergeCell ref="C14:D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K12:L12"/>
    <mergeCell ref="P12:Q12"/>
    <mergeCell ref="R12:S12"/>
    <mergeCell ref="T12:U12"/>
    <mergeCell ref="C11:D11"/>
    <mergeCell ref="K11:L11"/>
    <mergeCell ref="P11:Q11"/>
    <mergeCell ref="R11:S11"/>
    <mergeCell ref="T11:U11"/>
    <mergeCell ref="C10:D10"/>
    <mergeCell ref="K10:L10"/>
    <mergeCell ref="R10:S10"/>
    <mergeCell ref="T10:U10"/>
    <mergeCell ref="C9:D9"/>
    <mergeCell ref="K9:L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H9:I9"/>
    <mergeCell ref="H10:I10"/>
    <mergeCell ref="P10:Q10"/>
    <mergeCell ref="P9:Q9"/>
    <mergeCell ref="H11:I11"/>
    <mergeCell ref="H12:I12"/>
    <mergeCell ref="H14:I14"/>
    <mergeCell ref="K14:L14"/>
    <mergeCell ref="H15:I15"/>
    <mergeCell ref="K15:L15"/>
    <mergeCell ref="H16:I16"/>
    <mergeCell ref="K16:L16"/>
    <mergeCell ref="H17:I17"/>
    <mergeCell ref="K17:L17"/>
    <mergeCell ref="P15:Q15"/>
    <mergeCell ref="P16:Q16"/>
    <mergeCell ref="P17:Q17"/>
    <mergeCell ref="H18:I18"/>
    <mergeCell ref="P18:Q18"/>
    <mergeCell ref="H19:I19"/>
    <mergeCell ref="P19:Q19"/>
  </mergeCells>
  <conditionalFormatting sqref="D4:E4 H4 R9:U108">
    <cfRule type="cellIs" dxfId="8" priority="1" operator="lessThan" stopIfTrue="1">
      <formula>0</formula>
    </cfRule>
  </conditionalFormatting>
  <conditionalFormatting sqref="G9:G19">
    <cfRule type="cellIs" dxfId="9" priority="1" operator="equal" stopIfTrue="1">
      <formula>"買"</formula>
    </cfRule>
    <cfRule type="cellIs" dxfId="10" priority="2" operator="equal" stopIfTrue="1">
      <formula>"売"</formula>
    </cfRule>
  </conditionalFormatting>
  <conditionalFormatting sqref="G20:G108">
    <cfRule type="cellIs" dxfId="11" priority="1" operator="equal" stopIfTrue="1">
      <formula>"買"</formula>
    </cfRule>
    <cfRule type="cellIs" dxfId="1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E182"/>
  <sheetViews>
    <sheetView workbookViewId="0" showGridLines="0" defaultGridColor="1"/>
  </sheetViews>
  <sheetFormatPr defaultColWidth="8.83333" defaultRowHeight="14.25" customHeight="1" outlineLevelRow="0" outlineLevelCol="0"/>
  <cols>
    <col min="1" max="1" width="7.5" style="82" customWidth="1"/>
    <col min="2" max="2" width="8.17188" style="82" customWidth="1"/>
    <col min="3" max="5" width="8.85156" style="82" customWidth="1"/>
    <col min="6" max="256" width="8.85156" style="82" customWidth="1"/>
  </cols>
  <sheetData>
    <row r="1" ht="15" customHeight="1">
      <c r="A1" s="68">
        <v>1</v>
      </c>
      <c r="B1" s="11"/>
      <c r="C1" s="7"/>
      <c r="D1" s="7"/>
      <c r="E1" s="7"/>
    </row>
    <row r="2" ht="14" customHeight="1">
      <c r="A2" s="11"/>
      <c r="B2" s="11"/>
      <c r="C2" s="7"/>
      <c r="D2" s="7"/>
      <c r="E2" s="7"/>
    </row>
    <row r="3" ht="14" customHeight="1">
      <c r="A3" s="11"/>
      <c r="B3" s="11"/>
      <c r="C3" s="7"/>
      <c r="D3" s="7"/>
      <c r="E3" s="7"/>
    </row>
    <row r="4" ht="14" customHeight="1">
      <c r="A4" s="11"/>
      <c r="B4" s="11"/>
      <c r="C4" s="7"/>
      <c r="D4" s="7"/>
      <c r="E4" s="7"/>
    </row>
    <row r="5" ht="14" customHeight="1">
      <c r="A5" s="11"/>
      <c r="B5" s="11"/>
      <c r="C5" s="7"/>
      <c r="D5" s="7"/>
      <c r="E5" s="7"/>
    </row>
    <row r="6" ht="14" customHeight="1">
      <c r="A6" s="11"/>
      <c r="B6" s="11"/>
      <c r="C6" s="7"/>
      <c r="D6" s="7"/>
      <c r="E6" s="7"/>
    </row>
    <row r="7" ht="14" customHeight="1">
      <c r="A7" s="11"/>
      <c r="B7" s="11"/>
      <c r="C7" s="7"/>
      <c r="D7" s="7"/>
      <c r="E7" s="7"/>
    </row>
    <row r="8" ht="14" customHeight="1">
      <c r="A8" s="11"/>
      <c r="B8" s="11"/>
      <c r="C8" s="7"/>
      <c r="D8" s="7"/>
      <c r="E8" s="7"/>
    </row>
    <row r="9" ht="14" customHeight="1">
      <c r="A9" s="11"/>
      <c r="B9" s="11"/>
      <c r="C9" s="7"/>
      <c r="D9" s="7"/>
      <c r="E9" s="7"/>
    </row>
    <row r="10" ht="14" customHeight="1">
      <c r="A10" s="11"/>
      <c r="B10" s="11"/>
      <c r="C10" s="7"/>
      <c r="D10" s="7"/>
      <c r="E10" s="7"/>
    </row>
    <row r="11" ht="14" customHeight="1">
      <c r="A11" s="11"/>
      <c r="B11" s="11"/>
      <c r="C11" s="7"/>
      <c r="D11" s="7"/>
      <c r="E11" s="7"/>
    </row>
    <row r="12" ht="14" customHeight="1">
      <c r="A12" s="11"/>
      <c r="B12" s="11"/>
      <c r="C12" s="7"/>
      <c r="D12" s="7"/>
      <c r="E12" s="7"/>
    </row>
    <row r="13" ht="14" customHeight="1">
      <c r="A13" s="11"/>
      <c r="B13" s="11"/>
      <c r="C13" s="7"/>
      <c r="D13" s="7"/>
      <c r="E13" s="7"/>
    </row>
    <row r="14" ht="14" customHeight="1">
      <c r="A14" s="11"/>
      <c r="B14" s="11"/>
      <c r="C14" s="7"/>
      <c r="D14" s="7"/>
      <c r="E14" s="7"/>
    </row>
    <row r="15" ht="14" customHeight="1">
      <c r="A15" s="11"/>
      <c r="B15" s="11"/>
      <c r="C15" s="7"/>
      <c r="D15" s="7"/>
      <c r="E15" s="7"/>
    </row>
    <row r="16" ht="14" customHeight="1">
      <c r="A16" s="11"/>
      <c r="B16" s="11"/>
      <c r="C16" s="7"/>
      <c r="D16" s="7"/>
      <c r="E16" s="7"/>
    </row>
    <row r="17" ht="14" customHeight="1">
      <c r="A17" s="11"/>
      <c r="B17" s="11"/>
      <c r="C17" s="7"/>
      <c r="D17" s="7"/>
      <c r="E17" s="7"/>
    </row>
    <row r="18" ht="14" customHeight="1">
      <c r="A18" s="11"/>
      <c r="B18" s="11"/>
      <c r="C18" s="7"/>
      <c r="D18" s="7"/>
      <c r="E18" s="7"/>
    </row>
    <row r="19" ht="14" customHeight="1">
      <c r="A19" s="11"/>
      <c r="B19" s="11"/>
      <c r="C19" s="7"/>
      <c r="D19" s="7"/>
      <c r="E19" s="7"/>
    </row>
    <row r="20" ht="14" customHeight="1">
      <c r="A20" s="11"/>
      <c r="B20" s="11"/>
      <c r="C20" s="7"/>
      <c r="D20" s="7"/>
      <c r="E20" s="7"/>
    </row>
    <row r="21" ht="14" customHeight="1">
      <c r="A21" s="11"/>
      <c r="B21" s="11"/>
      <c r="C21" s="7"/>
      <c r="D21" s="7"/>
      <c r="E21" s="7"/>
    </row>
    <row r="22" ht="14" customHeight="1">
      <c r="A22" s="11"/>
      <c r="B22" s="11"/>
      <c r="C22" s="7"/>
      <c r="D22" s="7"/>
      <c r="E22" s="7"/>
    </row>
    <row r="23" ht="14" customHeight="1">
      <c r="A23" s="11"/>
      <c r="B23" s="11"/>
      <c r="C23" s="7"/>
      <c r="D23" s="7"/>
      <c r="E23" s="7"/>
    </row>
    <row r="24" ht="14" customHeight="1">
      <c r="A24" s="11"/>
      <c r="B24" s="11"/>
      <c r="C24" s="7"/>
      <c r="D24" s="7"/>
      <c r="E24" s="7"/>
    </row>
    <row r="25" ht="14" customHeight="1">
      <c r="A25" s="11"/>
      <c r="B25" s="11"/>
      <c r="C25" s="7"/>
      <c r="D25" s="7"/>
      <c r="E25" s="7"/>
    </row>
    <row r="26" ht="15" customHeight="1">
      <c r="A26" s="68">
        <v>2</v>
      </c>
      <c r="B26" s="11"/>
      <c r="C26" s="7"/>
      <c r="D26" s="7"/>
      <c r="E26" s="7"/>
    </row>
    <row r="27" ht="14" customHeight="1">
      <c r="A27" s="11"/>
      <c r="B27" s="11"/>
      <c r="C27" s="7"/>
      <c r="D27" s="7"/>
      <c r="E27" s="7"/>
    </row>
    <row r="28" ht="14" customHeight="1">
      <c r="A28" s="11"/>
      <c r="B28" s="11"/>
      <c r="C28" s="7"/>
      <c r="D28" s="7"/>
      <c r="E28" s="7"/>
    </row>
    <row r="29" ht="14" customHeight="1">
      <c r="A29" s="11"/>
      <c r="B29" s="11"/>
      <c r="C29" s="7"/>
      <c r="D29" s="7"/>
      <c r="E29" s="7"/>
    </row>
    <row r="30" ht="14" customHeight="1">
      <c r="A30" s="11"/>
      <c r="B30" s="11"/>
      <c r="C30" s="7"/>
      <c r="D30" s="7"/>
      <c r="E30" s="7"/>
    </row>
    <row r="31" ht="14" customHeight="1">
      <c r="A31" s="11"/>
      <c r="B31" s="11"/>
      <c r="C31" s="7"/>
      <c r="D31" s="7"/>
      <c r="E31" s="7"/>
    </row>
    <row r="32" ht="14" customHeight="1">
      <c r="A32" s="11"/>
      <c r="B32" s="11"/>
      <c r="C32" s="7"/>
      <c r="D32" s="7"/>
      <c r="E32" s="7"/>
    </row>
    <row r="33" ht="14" customHeight="1">
      <c r="A33" s="11"/>
      <c r="B33" s="11"/>
      <c r="C33" s="7"/>
      <c r="D33" s="7"/>
      <c r="E33" s="7"/>
    </row>
    <row r="34" ht="14" customHeight="1">
      <c r="A34" s="11"/>
      <c r="B34" s="11"/>
      <c r="C34" s="7"/>
      <c r="D34" s="7"/>
      <c r="E34" s="7"/>
    </row>
    <row r="35" ht="14" customHeight="1">
      <c r="A35" s="11"/>
      <c r="B35" s="11"/>
      <c r="C35" s="7"/>
      <c r="D35" s="7"/>
      <c r="E35" s="7"/>
    </row>
    <row r="36" ht="14" customHeight="1">
      <c r="A36" s="11"/>
      <c r="B36" s="11"/>
      <c r="C36" s="7"/>
      <c r="D36" s="7"/>
      <c r="E36" s="7"/>
    </row>
    <row r="37" ht="14" customHeight="1">
      <c r="A37" s="11"/>
      <c r="B37" s="11"/>
      <c r="C37" s="7"/>
      <c r="D37" s="7"/>
      <c r="E37" s="7"/>
    </row>
    <row r="38" ht="14" customHeight="1">
      <c r="A38" s="11"/>
      <c r="B38" s="11"/>
      <c r="C38" s="7"/>
      <c r="D38" s="7"/>
      <c r="E38" s="7"/>
    </row>
    <row r="39" ht="14" customHeight="1">
      <c r="A39" s="11"/>
      <c r="B39" s="11"/>
      <c r="C39" s="7"/>
      <c r="D39" s="7"/>
      <c r="E39" s="7"/>
    </row>
    <row r="40" ht="14" customHeight="1">
      <c r="A40" s="11"/>
      <c r="B40" s="11"/>
      <c r="C40" s="7"/>
      <c r="D40" s="7"/>
      <c r="E40" s="7"/>
    </row>
    <row r="41" ht="14" customHeight="1">
      <c r="A41" s="11"/>
      <c r="B41" s="11"/>
      <c r="C41" s="7"/>
      <c r="D41" s="7"/>
      <c r="E41" s="7"/>
    </row>
    <row r="42" ht="14" customHeight="1">
      <c r="A42" s="11"/>
      <c r="B42" s="11"/>
      <c r="C42" s="7"/>
      <c r="D42" s="7"/>
      <c r="E42" s="7"/>
    </row>
    <row r="43" ht="14" customHeight="1">
      <c r="A43" s="11"/>
      <c r="B43" s="11"/>
      <c r="C43" s="7"/>
      <c r="D43" s="7"/>
      <c r="E43" s="7"/>
    </row>
    <row r="44" ht="14" customHeight="1">
      <c r="A44" s="11"/>
      <c r="B44" s="11"/>
      <c r="C44" s="7"/>
      <c r="D44" s="7"/>
      <c r="E44" s="7"/>
    </row>
    <row r="45" ht="14" customHeight="1">
      <c r="A45" s="11"/>
      <c r="B45" s="11"/>
      <c r="C45" s="7"/>
      <c r="D45" s="7"/>
      <c r="E45" s="7"/>
    </row>
    <row r="46" ht="14" customHeight="1">
      <c r="A46" s="11"/>
      <c r="B46" s="11"/>
      <c r="C46" s="7"/>
      <c r="D46" s="7"/>
      <c r="E46" s="7"/>
    </row>
    <row r="47" ht="14" customHeight="1">
      <c r="A47" s="11"/>
      <c r="B47" s="11"/>
      <c r="C47" s="7"/>
      <c r="D47" s="7"/>
      <c r="E47" s="7"/>
    </row>
    <row r="48" ht="14" customHeight="1">
      <c r="A48" s="11"/>
      <c r="B48" s="11"/>
      <c r="C48" s="7"/>
      <c r="D48" s="7"/>
      <c r="E48" s="7"/>
    </row>
    <row r="49" ht="15" customHeight="1">
      <c r="A49" s="68">
        <v>3</v>
      </c>
      <c r="B49" s="11"/>
      <c r="C49" s="7"/>
      <c r="D49" s="7"/>
      <c r="E49" s="7"/>
    </row>
    <row r="50" ht="14" customHeight="1">
      <c r="A50" s="11"/>
      <c r="B50" s="11"/>
      <c r="C50" s="7"/>
      <c r="D50" s="7"/>
      <c r="E50" s="7"/>
    </row>
    <row r="51" ht="14" customHeight="1">
      <c r="A51" s="11"/>
      <c r="B51" s="11"/>
      <c r="C51" s="7"/>
      <c r="D51" s="7"/>
      <c r="E51" s="7"/>
    </row>
    <row r="52" ht="14" customHeight="1">
      <c r="A52" s="11"/>
      <c r="B52" s="11"/>
      <c r="C52" s="7"/>
      <c r="D52" s="7"/>
      <c r="E52" s="7"/>
    </row>
    <row r="53" ht="14" customHeight="1">
      <c r="A53" s="11"/>
      <c r="B53" s="11"/>
      <c r="C53" s="7"/>
      <c r="D53" s="7"/>
      <c r="E53" s="7"/>
    </row>
    <row r="54" ht="14" customHeight="1">
      <c r="A54" s="11"/>
      <c r="B54" s="11"/>
      <c r="C54" s="7"/>
      <c r="D54" s="7"/>
      <c r="E54" s="7"/>
    </row>
    <row r="55" ht="14" customHeight="1">
      <c r="A55" s="11"/>
      <c r="B55" s="11"/>
      <c r="C55" s="7"/>
      <c r="D55" s="7"/>
      <c r="E55" s="7"/>
    </row>
    <row r="56" ht="14" customHeight="1">
      <c r="A56" s="11"/>
      <c r="B56" s="11"/>
      <c r="C56" s="7"/>
      <c r="D56" s="7"/>
      <c r="E56" s="7"/>
    </row>
    <row r="57" ht="14" customHeight="1">
      <c r="A57" s="11"/>
      <c r="B57" s="11"/>
      <c r="C57" s="7"/>
      <c r="D57" s="7"/>
      <c r="E57" s="7"/>
    </row>
    <row r="58" ht="14" customHeight="1">
      <c r="A58" s="11"/>
      <c r="B58" s="11"/>
      <c r="C58" s="7"/>
      <c r="D58" s="7"/>
      <c r="E58" s="7"/>
    </row>
    <row r="59" ht="14" customHeight="1">
      <c r="A59" s="11"/>
      <c r="B59" s="11"/>
      <c r="C59" s="7"/>
      <c r="D59" s="7"/>
      <c r="E59" s="7"/>
    </row>
    <row r="60" ht="14" customHeight="1">
      <c r="A60" s="11"/>
      <c r="B60" s="11"/>
      <c r="C60" s="7"/>
      <c r="D60" s="7"/>
      <c r="E60" s="7"/>
    </row>
    <row r="61" ht="14" customHeight="1">
      <c r="A61" s="11"/>
      <c r="B61" s="11"/>
      <c r="C61" s="7"/>
      <c r="D61" s="7"/>
      <c r="E61" s="7"/>
    </row>
    <row r="62" ht="14" customHeight="1">
      <c r="A62" s="11"/>
      <c r="B62" s="11"/>
      <c r="C62" s="7"/>
      <c r="D62" s="7"/>
      <c r="E62" s="7"/>
    </row>
    <row r="63" ht="14" customHeight="1">
      <c r="A63" s="11"/>
      <c r="B63" s="11"/>
      <c r="C63" s="7"/>
      <c r="D63" s="7"/>
      <c r="E63" s="7"/>
    </row>
    <row r="64" ht="14" customHeight="1">
      <c r="A64" s="11"/>
      <c r="B64" s="11"/>
      <c r="C64" s="7"/>
      <c r="D64" s="7"/>
      <c r="E64" s="7"/>
    </row>
    <row r="65" ht="14" customHeight="1">
      <c r="A65" s="11"/>
      <c r="B65" s="11"/>
      <c r="C65" s="7"/>
      <c r="D65" s="7"/>
      <c r="E65" s="7"/>
    </row>
    <row r="66" ht="14" customHeight="1">
      <c r="A66" s="11"/>
      <c r="B66" s="11"/>
      <c r="C66" s="7"/>
      <c r="D66" s="7"/>
      <c r="E66" s="7"/>
    </row>
    <row r="67" ht="14" customHeight="1">
      <c r="A67" s="11"/>
      <c r="B67" s="11"/>
      <c r="C67" s="7"/>
      <c r="D67" s="7"/>
      <c r="E67" s="7"/>
    </row>
    <row r="68" ht="14" customHeight="1">
      <c r="A68" s="11"/>
      <c r="B68" s="11"/>
      <c r="C68" s="7"/>
      <c r="D68" s="7"/>
      <c r="E68" s="7"/>
    </row>
    <row r="69" ht="14" customHeight="1">
      <c r="A69" s="11"/>
      <c r="B69" s="11"/>
      <c r="C69" s="7"/>
      <c r="D69" s="7"/>
      <c r="E69" s="7"/>
    </row>
    <row r="70" ht="14" customHeight="1">
      <c r="A70" s="11"/>
      <c r="B70" s="11"/>
      <c r="C70" s="7"/>
      <c r="D70" s="7"/>
      <c r="E70" s="7"/>
    </row>
    <row r="71" ht="15" customHeight="1">
      <c r="A71" t="s" s="76">
        <v>60</v>
      </c>
      <c r="B71" s="11"/>
      <c r="C71" s="7"/>
      <c r="D71" s="7"/>
      <c r="E71" s="7"/>
    </row>
    <row r="72" ht="14" customHeight="1">
      <c r="A72" s="11"/>
      <c r="B72" s="11"/>
      <c r="C72" s="7"/>
      <c r="D72" s="7"/>
      <c r="E72" s="7"/>
    </row>
    <row r="73" ht="14" customHeight="1">
      <c r="A73" s="11"/>
      <c r="B73" s="11"/>
      <c r="C73" s="7"/>
      <c r="D73" s="7"/>
      <c r="E73" s="7"/>
    </row>
    <row r="74" ht="14" customHeight="1">
      <c r="A74" s="11"/>
      <c r="B74" s="11"/>
      <c r="C74" s="7"/>
      <c r="D74" s="7"/>
      <c r="E74" s="7"/>
    </row>
    <row r="75" ht="14" customHeight="1">
      <c r="A75" s="11"/>
      <c r="B75" s="11"/>
      <c r="C75" s="7"/>
      <c r="D75" s="7"/>
      <c r="E75" s="7"/>
    </row>
    <row r="76" ht="14" customHeight="1">
      <c r="A76" s="11"/>
      <c r="B76" s="11"/>
      <c r="C76" s="7"/>
      <c r="D76" s="7"/>
      <c r="E76" s="7"/>
    </row>
    <row r="77" ht="14" customHeight="1">
      <c r="A77" s="11"/>
      <c r="B77" s="11"/>
      <c r="C77" s="7"/>
      <c r="D77" s="7"/>
      <c r="E77" s="7"/>
    </row>
    <row r="78" ht="14" customHeight="1">
      <c r="A78" s="11"/>
      <c r="B78" s="11"/>
      <c r="C78" s="7"/>
      <c r="D78" s="7"/>
      <c r="E78" s="7"/>
    </row>
    <row r="79" ht="14" customHeight="1">
      <c r="A79" s="11"/>
      <c r="B79" s="11"/>
      <c r="C79" s="7"/>
      <c r="D79" s="7"/>
      <c r="E79" s="7"/>
    </row>
    <row r="80" ht="14" customHeight="1">
      <c r="A80" s="11"/>
      <c r="B80" s="11"/>
      <c r="C80" s="7"/>
      <c r="D80" s="7"/>
      <c r="E80" s="7"/>
    </row>
    <row r="81" ht="14" customHeight="1">
      <c r="A81" s="11"/>
      <c r="B81" s="11"/>
      <c r="C81" s="7"/>
      <c r="D81" s="7"/>
      <c r="E81" s="7"/>
    </row>
    <row r="82" ht="14" customHeight="1">
      <c r="A82" s="11"/>
      <c r="B82" s="11"/>
      <c r="C82" s="7"/>
      <c r="D82" s="7"/>
      <c r="E82" s="7"/>
    </row>
    <row r="83" ht="14" customHeight="1">
      <c r="A83" s="11"/>
      <c r="B83" s="11"/>
      <c r="C83" s="7"/>
      <c r="D83" s="7"/>
      <c r="E83" s="7"/>
    </row>
    <row r="84" ht="14" customHeight="1">
      <c r="A84" s="11"/>
      <c r="B84" s="11"/>
      <c r="C84" s="7"/>
      <c r="D84" s="7"/>
      <c r="E84" s="7"/>
    </row>
    <row r="85" ht="14" customHeight="1">
      <c r="A85" s="11"/>
      <c r="B85" s="11"/>
      <c r="C85" s="7"/>
      <c r="D85" s="7"/>
      <c r="E85" s="7"/>
    </row>
    <row r="86" ht="14" customHeight="1">
      <c r="A86" s="11"/>
      <c r="B86" s="11"/>
      <c r="C86" s="7"/>
      <c r="D86" s="7"/>
      <c r="E86" s="7"/>
    </row>
    <row r="87" ht="14" customHeight="1">
      <c r="A87" s="11"/>
      <c r="B87" s="11"/>
      <c r="C87" s="7"/>
      <c r="D87" s="7"/>
      <c r="E87" s="7"/>
    </row>
    <row r="88" ht="14" customHeight="1">
      <c r="A88" s="11"/>
      <c r="B88" s="11"/>
      <c r="C88" s="7"/>
      <c r="D88" s="7"/>
      <c r="E88" s="7"/>
    </row>
    <row r="89" ht="14" customHeight="1">
      <c r="A89" s="11"/>
      <c r="B89" s="11"/>
      <c r="C89" s="7"/>
      <c r="D89" s="7"/>
      <c r="E89" s="7"/>
    </row>
    <row r="90" ht="14" customHeight="1">
      <c r="A90" s="11"/>
      <c r="B90" s="11"/>
      <c r="C90" s="7"/>
      <c r="D90" s="7"/>
      <c r="E90" s="7"/>
    </row>
    <row r="91" ht="14" customHeight="1">
      <c r="A91" s="11"/>
      <c r="B91" s="11"/>
      <c r="C91" s="7"/>
      <c r="D91" s="7"/>
      <c r="E91" s="7"/>
    </row>
    <row r="92" ht="14" customHeight="1">
      <c r="A92" s="11"/>
      <c r="B92" s="11"/>
      <c r="C92" s="7"/>
      <c r="D92" s="7"/>
      <c r="E92" s="7"/>
    </row>
    <row r="93" ht="14" customHeight="1">
      <c r="A93" s="11"/>
      <c r="B93" s="11"/>
      <c r="C93" s="7"/>
      <c r="D93" s="7"/>
      <c r="E93" s="7"/>
    </row>
    <row r="94" ht="15" customHeight="1">
      <c r="A94" t="s" s="76">
        <v>61</v>
      </c>
      <c r="B94" s="11"/>
      <c r="C94" s="7"/>
      <c r="D94" s="7"/>
      <c r="E94" s="7"/>
    </row>
    <row r="95" ht="14" customHeight="1">
      <c r="A95" s="11"/>
      <c r="B95" s="11"/>
      <c r="C95" s="7"/>
      <c r="D95" s="7"/>
      <c r="E95" s="7"/>
    </row>
    <row r="96" ht="14" customHeight="1">
      <c r="A96" s="11"/>
      <c r="B96" s="11"/>
      <c r="C96" s="7"/>
      <c r="D96" s="7"/>
      <c r="E96" s="7"/>
    </row>
    <row r="97" ht="14" customHeight="1">
      <c r="A97" s="11"/>
      <c r="B97" s="11"/>
      <c r="C97" s="7"/>
      <c r="D97" s="7"/>
      <c r="E97" s="7"/>
    </row>
    <row r="98" ht="14" customHeight="1">
      <c r="A98" s="11"/>
      <c r="B98" s="11"/>
      <c r="C98" s="7"/>
      <c r="D98" s="7"/>
      <c r="E98" s="7"/>
    </row>
    <row r="99" ht="14" customHeight="1">
      <c r="A99" s="11"/>
      <c r="B99" s="11"/>
      <c r="C99" s="7"/>
      <c r="D99" s="7"/>
      <c r="E99" s="7"/>
    </row>
    <row r="100" ht="14" customHeight="1">
      <c r="A100" s="11"/>
      <c r="B100" s="11"/>
      <c r="C100" s="7"/>
      <c r="D100" s="7"/>
      <c r="E100" s="7"/>
    </row>
    <row r="101" ht="14" customHeight="1">
      <c r="A101" s="11"/>
      <c r="B101" s="11"/>
      <c r="C101" s="7"/>
      <c r="D101" s="7"/>
      <c r="E101" s="7"/>
    </row>
    <row r="102" ht="14" customHeight="1">
      <c r="A102" s="11"/>
      <c r="B102" s="11"/>
      <c r="C102" s="7"/>
      <c r="D102" s="7"/>
      <c r="E102" s="7"/>
    </row>
    <row r="103" ht="14" customHeight="1">
      <c r="A103" s="11"/>
      <c r="B103" s="11"/>
      <c r="C103" s="7"/>
      <c r="D103" s="7"/>
      <c r="E103" s="7"/>
    </row>
    <row r="104" ht="14" customHeight="1">
      <c r="A104" s="11"/>
      <c r="B104" s="11"/>
      <c r="C104" s="7"/>
      <c r="D104" s="7"/>
      <c r="E104" s="7"/>
    </row>
    <row r="105" ht="14" customHeight="1">
      <c r="A105" s="11"/>
      <c r="B105" s="11"/>
      <c r="C105" s="7"/>
      <c r="D105" s="7"/>
      <c r="E105" s="7"/>
    </row>
    <row r="106" ht="14" customHeight="1">
      <c r="A106" s="11"/>
      <c r="B106" s="11"/>
      <c r="C106" s="7"/>
      <c r="D106" s="7"/>
      <c r="E106" s="7"/>
    </row>
    <row r="107" ht="14" customHeight="1">
      <c r="A107" s="11"/>
      <c r="B107" s="11"/>
      <c r="C107" s="7"/>
      <c r="D107" s="7"/>
      <c r="E107" s="7"/>
    </row>
    <row r="108" ht="14" customHeight="1">
      <c r="A108" s="11"/>
      <c r="B108" s="11"/>
      <c r="C108" s="7"/>
      <c r="D108" s="7"/>
      <c r="E108" s="7"/>
    </row>
    <row r="109" ht="14" customHeight="1">
      <c r="A109" s="11"/>
      <c r="B109" s="11"/>
      <c r="C109" s="7"/>
      <c r="D109" s="7"/>
      <c r="E109" s="7"/>
    </row>
    <row r="110" ht="14" customHeight="1">
      <c r="A110" s="11"/>
      <c r="B110" s="11"/>
      <c r="C110" s="7"/>
      <c r="D110" s="7"/>
      <c r="E110" s="7"/>
    </row>
    <row r="111" ht="14" customHeight="1">
      <c r="A111" s="11"/>
      <c r="B111" s="11"/>
      <c r="C111" s="7"/>
      <c r="D111" s="7"/>
      <c r="E111" s="7"/>
    </row>
    <row r="112" ht="14" customHeight="1">
      <c r="A112" s="11"/>
      <c r="B112" s="11"/>
      <c r="C112" s="7"/>
      <c r="D112" s="7"/>
      <c r="E112" s="7"/>
    </row>
    <row r="113" ht="14" customHeight="1">
      <c r="A113" s="11"/>
      <c r="B113" s="11"/>
      <c r="C113" s="7"/>
      <c r="D113" s="7"/>
      <c r="E113" s="7"/>
    </row>
    <row r="114" ht="14" customHeight="1">
      <c r="A114" s="11"/>
      <c r="B114" s="11"/>
      <c r="C114" s="7"/>
      <c r="D114" s="7"/>
      <c r="E114" s="7"/>
    </row>
    <row r="115" ht="14" customHeight="1">
      <c r="A115" s="11"/>
      <c r="B115" s="11"/>
      <c r="C115" s="7"/>
      <c r="D115" s="7"/>
      <c r="E115" s="7"/>
    </row>
    <row r="116" ht="15" customHeight="1">
      <c r="A116" s="68">
        <v>8</v>
      </c>
      <c r="B116" s="11"/>
      <c r="C116" s="7"/>
      <c r="D116" s="7"/>
      <c r="E116" s="7"/>
    </row>
    <row r="117" ht="14" customHeight="1">
      <c r="A117" s="11"/>
      <c r="B117" s="11"/>
      <c r="C117" s="7"/>
      <c r="D117" s="7"/>
      <c r="E117" s="7"/>
    </row>
    <row r="118" ht="14" customHeight="1">
      <c r="A118" s="11"/>
      <c r="B118" s="11"/>
      <c r="C118" s="7"/>
      <c r="D118" s="7"/>
      <c r="E118" s="7"/>
    </row>
    <row r="119" ht="14" customHeight="1">
      <c r="A119" s="11"/>
      <c r="B119" s="11"/>
      <c r="C119" s="7"/>
      <c r="D119" s="7"/>
      <c r="E119" s="7"/>
    </row>
    <row r="120" ht="14" customHeight="1">
      <c r="A120" s="11"/>
      <c r="B120" s="11"/>
      <c r="C120" s="7"/>
      <c r="D120" s="7"/>
      <c r="E120" s="7"/>
    </row>
    <row r="121" ht="14" customHeight="1">
      <c r="A121" s="11"/>
      <c r="B121" s="11"/>
      <c r="C121" s="7"/>
      <c r="D121" s="7"/>
      <c r="E121" s="7"/>
    </row>
    <row r="122" ht="14" customHeight="1">
      <c r="A122" s="11"/>
      <c r="B122" s="11"/>
      <c r="C122" s="7"/>
      <c r="D122" s="7"/>
      <c r="E122" s="7"/>
    </row>
    <row r="123" ht="14" customHeight="1">
      <c r="A123" s="11"/>
      <c r="B123" s="11"/>
      <c r="C123" s="7"/>
      <c r="D123" s="7"/>
      <c r="E123" s="7"/>
    </row>
    <row r="124" ht="14" customHeight="1">
      <c r="A124" s="11"/>
      <c r="B124" s="11"/>
      <c r="C124" s="7"/>
      <c r="D124" s="7"/>
      <c r="E124" s="7"/>
    </row>
    <row r="125" ht="14" customHeight="1">
      <c r="A125" s="11"/>
      <c r="B125" s="11"/>
      <c r="C125" s="7"/>
      <c r="D125" s="7"/>
      <c r="E125" s="7"/>
    </row>
    <row r="126" ht="14" customHeight="1">
      <c r="A126" s="11"/>
      <c r="B126" s="11"/>
      <c r="C126" s="7"/>
      <c r="D126" s="7"/>
      <c r="E126" s="7"/>
    </row>
    <row r="127" ht="14" customHeight="1">
      <c r="A127" s="11"/>
      <c r="B127" s="11"/>
      <c r="C127" s="7"/>
      <c r="D127" s="7"/>
      <c r="E127" s="7"/>
    </row>
    <row r="128" ht="14" customHeight="1">
      <c r="A128" s="11"/>
      <c r="B128" s="11"/>
      <c r="C128" s="7"/>
      <c r="D128" s="7"/>
      <c r="E128" s="7"/>
    </row>
    <row r="129" ht="14" customHeight="1">
      <c r="A129" s="11"/>
      <c r="B129" s="11"/>
      <c r="C129" s="7"/>
      <c r="D129" s="7"/>
      <c r="E129" s="7"/>
    </row>
    <row r="130" ht="14" customHeight="1">
      <c r="A130" s="11"/>
      <c r="B130" s="11"/>
      <c r="C130" s="7"/>
      <c r="D130" s="7"/>
      <c r="E130" s="7"/>
    </row>
    <row r="131" ht="14" customHeight="1">
      <c r="A131" s="11"/>
      <c r="B131" s="11"/>
      <c r="C131" s="7"/>
      <c r="D131" s="7"/>
      <c r="E131" s="7"/>
    </row>
    <row r="132" ht="14" customHeight="1">
      <c r="A132" s="11"/>
      <c r="B132" s="11"/>
      <c r="C132" s="7"/>
      <c r="D132" s="7"/>
      <c r="E132" s="7"/>
    </row>
    <row r="133" ht="14" customHeight="1">
      <c r="A133" s="11"/>
      <c r="B133" s="11"/>
      <c r="C133" s="7"/>
      <c r="D133" s="7"/>
      <c r="E133" s="7"/>
    </row>
    <row r="134" ht="14" customHeight="1">
      <c r="A134" s="11"/>
      <c r="B134" s="11"/>
      <c r="C134" s="7"/>
      <c r="D134" s="7"/>
      <c r="E134" s="7"/>
    </row>
    <row r="135" ht="14" customHeight="1">
      <c r="A135" s="11"/>
      <c r="B135" s="11"/>
      <c r="C135" s="7"/>
      <c r="D135" s="7"/>
      <c r="E135" s="7"/>
    </row>
    <row r="136" ht="14" customHeight="1">
      <c r="A136" s="11"/>
      <c r="B136" s="11"/>
      <c r="C136" s="7"/>
      <c r="D136" s="7"/>
      <c r="E136" s="7"/>
    </row>
    <row r="137" ht="15" customHeight="1">
      <c r="A137" s="68">
        <v>9</v>
      </c>
      <c r="B137" s="11"/>
      <c r="C137" s="7"/>
      <c r="D137" s="7"/>
      <c r="E137" s="7"/>
    </row>
    <row r="138" ht="14" customHeight="1">
      <c r="A138" s="11"/>
      <c r="B138" s="11"/>
      <c r="C138" s="7"/>
      <c r="D138" s="7"/>
      <c r="E138" s="7"/>
    </row>
    <row r="139" ht="14" customHeight="1">
      <c r="A139" s="11"/>
      <c r="B139" s="11"/>
      <c r="C139" s="7"/>
      <c r="D139" s="7"/>
      <c r="E139" s="7"/>
    </row>
    <row r="140" ht="14" customHeight="1">
      <c r="A140" s="11"/>
      <c r="B140" s="11"/>
      <c r="C140" s="7"/>
      <c r="D140" s="7"/>
      <c r="E140" s="7"/>
    </row>
    <row r="141" ht="14" customHeight="1">
      <c r="A141" s="11"/>
      <c r="B141" s="11"/>
      <c r="C141" s="7"/>
      <c r="D141" s="7"/>
      <c r="E141" s="7"/>
    </row>
    <row r="142" ht="14" customHeight="1">
      <c r="A142" s="11"/>
      <c r="B142" s="11"/>
      <c r="C142" s="7"/>
      <c r="D142" s="7"/>
      <c r="E142" s="7"/>
    </row>
    <row r="143" ht="14" customHeight="1">
      <c r="A143" s="11"/>
      <c r="B143" s="11"/>
      <c r="C143" s="7"/>
      <c r="D143" s="7"/>
      <c r="E143" s="7"/>
    </row>
    <row r="144" ht="14" customHeight="1">
      <c r="A144" s="11"/>
      <c r="B144" s="11"/>
      <c r="C144" s="7"/>
      <c r="D144" s="7"/>
      <c r="E144" s="7"/>
    </row>
    <row r="145" ht="14" customHeight="1">
      <c r="A145" s="11"/>
      <c r="B145" s="11"/>
      <c r="C145" s="7"/>
      <c r="D145" s="7"/>
      <c r="E145" s="7"/>
    </row>
    <row r="146" ht="14" customHeight="1">
      <c r="A146" s="11"/>
      <c r="B146" s="11"/>
      <c r="C146" s="7"/>
      <c r="D146" s="7"/>
      <c r="E146" s="7"/>
    </row>
    <row r="147" ht="14" customHeight="1">
      <c r="A147" s="11"/>
      <c r="B147" s="11"/>
      <c r="C147" s="7"/>
      <c r="D147" s="7"/>
      <c r="E147" s="7"/>
    </row>
    <row r="148" ht="14" customHeight="1">
      <c r="A148" s="11"/>
      <c r="B148" s="11"/>
      <c r="C148" s="7"/>
      <c r="D148" s="7"/>
      <c r="E148" s="7"/>
    </row>
    <row r="149" ht="14" customHeight="1">
      <c r="A149" s="11"/>
      <c r="B149" s="11"/>
      <c r="C149" s="7"/>
      <c r="D149" s="7"/>
      <c r="E149" s="7"/>
    </row>
    <row r="150" ht="14" customHeight="1">
      <c r="A150" s="11"/>
      <c r="B150" s="11"/>
      <c r="C150" s="7"/>
      <c r="D150" s="7"/>
      <c r="E150" s="7"/>
    </row>
    <row r="151" ht="14" customHeight="1">
      <c r="A151" s="11"/>
      <c r="B151" s="11"/>
      <c r="C151" s="7"/>
      <c r="D151" s="7"/>
      <c r="E151" s="7"/>
    </row>
    <row r="152" ht="14" customHeight="1">
      <c r="A152" s="11"/>
      <c r="B152" s="11"/>
      <c r="C152" s="7"/>
      <c r="D152" s="7"/>
      <c r="E152" s="7"/>
    </row>
    <row r="153" ht="14" customHeight="1">
      <c r="A153" s="11"/>
      <c r="B153" s="11"/>
      <c r="C153" s="7"/>
      <c r="D153" s="7"/>
      <c r="E153" s="7"/>
    </row>
    <row r="154" ht="14" customHeight="1">
      <c r="A154" s="11"/>
      <c r="B154" s="11"/>
      <c r="C154" s="7"/>
      <c r="D154" s="7"/>
      <c r="E154" s="7"/>
    </row>
    <row r="155" ht="14" customHeight="1">
      <c r="A155" s="11"/>
      <c r="B155" s="11"/>
      <c r="C155" s="7"/>
      <c r="D155" s="7"/>
      <c r="E155" s="7"/>
    </row>
    <row r="156" ht="14" customHeight="1">
      <c r="A156" s="11"/>
      <c r="B156" s="11"/>
      <c r="C156" s="7"/>
      <c r="D156" s="7"/>
      <c r="E156" s="7"/>
    </row>
    <row r="157" ht="14" customHeight="1">
      <c r="A157" s="11"/>
      <c r="B157" s="11"/>
      <c r="C157" s="7"/>
      <c r="D157" s="7"/>
      <c r="E157" s="7"/>
    </row>
    <row r="158" ht="14" customHeight="1">
      <c r="A158" s="11"/>
      <c r="B158" s="11"/>
      <c r="C158" s="7"/>
      <c r="D158" s="7"/>
      <c r="E158" s="7"/>
    </row>
    <row r="159" ht="15" customHeight="1">
      <c r="A159" s="68">
        <v>10</v>
      </c>
      <c r="B159" s="11"/>
      <c r="C159" s="7"/>
      <c r="D159" s="7"/>
      <c r="E159" s="7"/>
    </row>
    <row r="160" ht="14" customHeight="1">
      <c r="A160" s="11"/>
      <c r="B160" s="11"/>
      <c r="C160" s="7"/>
      <c r="D160" s="7"/>
      <c r="E160" s="7"/>
    </row>
    <row r="161" ht="14" customHeight="1">
      <c r="A161" s="11"/>
      <c r="B161" s="11"/>
      <c r="C161" s="7"/>
      <c r="D161" s="7"/>
      <c r="E161" s="7"/>
    </row>
    <row r="162" ht="14" customHeight="1">
      <c r="A162" s="11"/>
      <c r="B162" s="11"/>
      <c r="C162" s="7"/>
      <c r="D162" s="7"/>
      <c r="E162" s="7"/>
    </row>
    <row r="163" ht="14" customHeight="1">
      <c r="A163" s="11"/>
      <c r="B163" s="11"/>
      <c r="C163" s="7"/>
      <c r="D163" s="7"/>
      <c r="E163" s="7"/>
    </row>
    <row r="164" ht="14" customHeight="1">
      <c r="A164" s="11"/>
      <c r="B164" s="11"/>
      <c r="C164" s="7"/>
      <c r="D164" s="7"/>
      <c r="E164" s="7"/>
    </row>
    <row r="165" ht="14" customHeight="1">
      <c r="A165" s="11"/>
      <c r="B165" s="11"/>
      <c r="C165" s="7"/>
      <c r="D165" s="7"/>
      <c r="E165" s="7"/>
    </row>
    <row r="166" ht="14" customHeight="1">
      <c r="A166" s="11"/>
      <c r="B166" s="11"/>
      <c r="C166" s="7"/>
      <c r="D166" s="7"/>
      <c r="E166" s="7"/>
    </row>
    <row r="167" ht="14" customHeight="1">
      <c r="A167" s="11"/>
      <c r="B167" s="11"/>
      <c r="C167" s="7"/>
      <c r="D167" s="7"/>
      <c r="E167" s="7"/>
    </row>
    <row r="168" ht="14" customHeight="1">
      <c r="A168" s="11"/>
      <c r="B168" s="11"/>
      <c r="C168" s="7"/>
      <c r="D168" s="7"/>
      <c r="E168" s="7"/>
    </row>
    <row r="169" ht="14" customHeight="1">
      <c r="A169" s="11"/>
      <c r="B169" s="11"/>
      <c r="C169" s="7"/>
      <c r="D169" s="7"/>
      <c r="E169" s="7"/>
    </row>
    <row r="170" ht="14" customHeight="1">
      <c r="A170" s="11"/>
      <c r="B170" s="11"/>
      <c r="C170" s="7"/>
      <c r="D170" s="7"/>
      <c r="E170" s="7"/>
    </row>
    <row r="171" ht="14" customHeight="1">
      <c r="A171" s="11"/>
      <c r="B171" s="11"/>
      <c r="C171" s="7"/>
      <c r="D171" s="7"/>
      <c r="E171" s="7"/>
    </row>
    <row r="172" ht="14" customHeight="1">
      <c r="A172" s="11"/>
      <c r="B172" s="11"/>
      <c r="C172" s="7"/>
      <c r="D172" s="7"/>
      <c r="E172" s="7"/>
    </row>
    <row r="173" ht="14" customHeight="1">
      <c r="A173" s="11"/>
      <c r="B173" s="11"/>
      <c r="C173" s="7"/>
      <c r="D173" s="7"/>
      <c r="E173" s="7"/>
    </row>
    <row r="174" ht="14" customHeight="1">
      <c r="A174" s="11"/>
      <c r="B174" s="11"/>
      <c r="C174" s="7"/>
      <c r="D174" s="7"/>
      <c r="E174" s="7"/>
    </row>
    <row r="175" ht="14" customHeight="1">
      <c r="A175" s="11"/>
      <c r="B175" s="11"/>
      <c r="C175" s="7"/>
      <c r="D175" s="7"/>
      <c r="E175" s="7"/>
    </row>
    <row r="176" ht="14" customHeight="1">
      <c r="A176" s="11"/>
      <c r="B176" s="11"/>
      <c r="C176" s="7"/>
      <c r="D176" s="7"/>
      <c r="E176" s="7"/>
    </row>
    <row r="177" ht="14" customHeight="1">
      <c r="A177" s="11"/>
      <c r="B177" s="11"/>
      <c r="C177" s="7"/>
      <c r="D177" s="7"/>
      <c r="E177" s="7"/>
    </row>
    <row r="178" ht="14" customHeight="1">
      <c r="A178" s="11"/>
      <c r="B178" s="11"/>
      <c r="C178" s="7"/>
      <c r="D178" s="7"/>
      <c r="E178" s="7"/>
    </row>
    <row r="179" ht="14" customHeight="1">
      <c r="A179" s="11"/>
      <c r="B179" s="11"/>
      <c r="C179" s="7"/>
      <c r="D179" s="7"/>
      <c r="E179" s="7"/>
    </row>
    <row r="180" ht="14" customHeight="1">
      <c r="A180" s="11"/>
      <c r="B180" s="11"/>
      <c r="C180" s="7"/>
      <c r="D180" s="7"/>
      <c r="E180" s="7"/>
    </row>
    <row r="181" ht="15" customHeight="1">
      <c r="A181" s="68">
        <v>11</v>
      </c>
      <c r="B181" s="11"/>
      <c r="C181" s="7"/>
      <c r="D181" s="7"/>
      <c r="E181" s="7"/>
    </row>
    <row r="182" ht="14" customHeight="1">
      <c r="A182" s="11"/>
      <c r="B182" s="11"/>
      <c r="C182" s="7"/>
      <c r="D182" s="7"/>
      <c r="E182" s="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3" customWidth="1"/>
    <col min="11" max="256" width="9" style="83" customWidth="1"/>
  </cols>
  <sheetData>
    <row r="1" ht="14" customHeight="1">
      <c r="A1" t="s" s="76">
        <v>63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4">
        <v>64</v>
      </c>
      <c r="B2" s="85"/>
      <c r="C2" s="85"/>
      <c r="D2" s="85"/>
      <c r="E2" s="85"/>
      <c r="F2" s="85"/>
      <c r="G2" s="85"/>
      <c r="H2" s="85"/>
      <c r="I2" s="85"/>
      <c r="J2" s="85"/>
    </row>
    <row r="3" ht="8" customHeight="1">
      <c r="A3" s="85"/>
      <c r="B3" s="85"/>
      <c r="C3" s="85"/>
      <c r="D3" s="85"/>
      <c r="E3" s="85"/>
      <c r="F3" s="85"/>
      <c r="G3" s="85"/>
      <c r="H3" s="85"/>
      <c r="I3" s="85"/>
      <c r="J3" s="85"/>
    </row>
    <row r="4" ht="8" customHeight="1">
      <c r="A4" s="85"/>
      <c r="B4" s="85"/>
      <c r="C4" s="85"/>
      <c r="D4" s="85"/>
      <c r="E4" s="85"/>
      <c r="F4" s="85"/>
      <c r="G4" s="85"/>
      <c r="H4" s="85"/>
      <c r="I4" s="85"/>
      <c r="J4" s="85"/>
    </row>
    <row r="5" ht="8" customHeight="1">
      <c r="A5" s="85"/>
      <c r="B5" s="85"/>
      <c r="C5" s="85"/>
      <c r="D5" s="85"/>
      <c r="E5" s="85"/>
      <c r="F5" s="85"/>
      <c r="G5" s="85"/>
      <c r="H5" s="85"/>
      <c r="I5" s="85"/>
      <c r="J5" s="85"/>
    </row>
    <row r="6" ht="8" customHeight="1">
      <c r="A6" s="85"/>
      <c r="B6" s="85"/>
      <c r="C6" s="85"/>
      <c r="D6" s="85"/>
      <c r="E6" s="85"/>
      <c r="F6" s="85"/>
      <c r="G6" s="85"/>
      <c r="H6" s="85"/>
      <c r="I6" s="85"/>
      <c r="J6" s="85"/>
    </row>
    <row r="7" ht="8" customHeight="1">
      <c r="A7" s="85"/>
      <c r="B7" s="85"/>
      <c r="C7" s="85"/>
      <c r="D7" s="85"/>
      <c r="E7" s="85"/>
      <c r="F7" s="85"/>
      <c r="G7" s="85"/>
      <c r="H7" s="85"/>
      <c r="I7" s="85"/>
      <c r="J7" s="85"/>
    </row>
    <row r="8" ht="8" customHeight="1">
      <c r="A8" s="85"/>
      <c r="B8" s="85"/>
      <c r="C8" s="85"/>
      <c r="D8" s="85"/>
      <c r="E8" s="85"/>
      <c r="F8" s="85"/>
      <c r="G8" s="85"/>
      <c r="H8" s="85"/>
      <c r="I8" s="85"/>
      <c r="J8" s="85"/>
    </row>
    <row r="9" ht="8.5" customHeight="1">
      <c r="A9" s="85"/>
      <c r="B9" s="85"/>
      <c r="C9" s="85"/>
      <c r="D9" s="85"/>
      <c r="E9" s="85"/>
      <c r="F9" s="85"/>
      <c r="G9" s="85"/>
      <c r="H9" s="85"/>
      <c r="I9" s="85"/>
      <c r="J9" s="85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76">
        <v>65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t="s" s="86">
        <v>66</v>
      </c>
      <c r="B12" s="87"/>
      <c r="C12" s="87"/>
      <c r="D12" s="87"/>
      <c r="E12" s="87"/>
      <c r="F12" s="87"/>
      <c r="G12" s="87"/>
      <c r="H12" s="87"/>
      <c r="I12" s="87"/>
      <c r="J12" s="87"/>
    </row>
    <row r="13" ht="8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ht="8" customHeight="1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ht="8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ht="8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ht="8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</row>
    <row r="18" ht="8" customHeight="1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ht="8.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76">
        <v>67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</row>
    <row r="23" ht="8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</row>
    <row r="24" ht="8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</row>
    <row r="25" ht="8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</row>
    <row r="26" ht="8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</row>
    <row r="27" ht="8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</row>
    <row r="28" ht="8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</row>
    <row r="29" ht="8.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3333" defaultRowHeight="17.25" customHeight="1" outlineLevelRow="0" outlineLevelCol="0"/>
  <cols>
    <col min="1" max="1" width="3.17188" style="89" customWidth="1"/>
    <col min="2" max="2" width="13.3516" style="89" customWidth="1"/>
    <col min="3" max="3" width="15.6719" style="89" customWidth="1"/>
    <col min="4" max="4" width="13" style="89" customWidth="1"/>
    <col min="5" max="9" width="15.8516" style="89" customWidth="1"/>
    <col min="10" max="256" width="8.85156" style="89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90">
        <v>68</v>
      </c>
      <c r="C2" s="91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92">
        <v>69</v>
      </c>
      <c r="C4" t="s" s="92">
        <v>17</v>
      </c>
      <c r="D4" t="s" s="92">
        <v>70</v>
      </c>
      <c r="E4" t="s" s="92">
        <v>71</v>
      </c>
      <c r="F4" t="s" s="92">
        <v>72</v>
      </c>
      <c r="G4" t="s" s="92">
        <v>71</v>
      </c>
      <c r="H4" t="s" s="92">
        <v>73</v>
      </c>
      <c r="I4" t="s" s="92">
        <v>71</v>
      </c>
    </row>
    <row r="5" ht="17" customHeight="1">
      <c r="A5" s="13"/>
      <c r="B5" t="s" s="93">
        <v>74</v>
      </c>
      <c r="C5" t="s" s="93">
        <v>75</v>
      </c>
      <c r="D5" s="94">
        <v>54</v>
      </c>
      <c r="E5" s="95">
        <v>42194</v>
      </c>
      <c r="F5" s="94">
        <v>100</v>
      </c>
      <c r="G5" s="95">
        <v>42197</v>
      </c>
      <c r="H5" s="94">
        <v>100</v>
      </c>
      <c r="I5" s="95">
        <v>42196</v>
      </c>
    </row>
    <row r="6" ht="17" customHeight="1">
      <c r="A6" s="13"/>
      <c r="B6" t="s" s="93">
        <v>74</v>
      </c>
      <c r="C6" t="s" s="93">
        <v>76</v>
      </c>
      <c r="D6" s="94">
        <v>46</v>
      </c>
      <c r="E6" s="95">
        <v>42195</v>
      </c>
      <c r="F6" s="26"/>
      <c r="G6" s="26"/>
      <c r="H6" s="26"/>
      <c r="I6" s="26"/>
    </row>
    <row r="7" ht="17" customHeight="1">
      <c r="A7" s="13"/>
      <c r="B7" t="s" s="93">
        <v>74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93">
        <v>74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93">
        <v>74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93">
        <v>74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93">
        <v>74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93">
        <v>74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96" customWidth="1"/>
    <col min="2" max="18" width="6.5" style="96" customWidth="1"/>
    <col min="19" max="21" width="8.85156" style="96" customWidth="1"/>
    <col min="22" max="256" width="8.85156" style="96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70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78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79</v>
      </c>
      <c r="K4" s="15"/>
      <c r="L4" s="21">
        <f>MAX($C$9:$D$990)-C9</f>
        <v>153684.21052632</v>
      </c>
      <c r="M4" s="21"/>
      <c r="N4" t="s" s="14">
        <v>80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/>
      <c r="M5" s="32"/>
      <c r="N5" t="s" s="33">
        <v>36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54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54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54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53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53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54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54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54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54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54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54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54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54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53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54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54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54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54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53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54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53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53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53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53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54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53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53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53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53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54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54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54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53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54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53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54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53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54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54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53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54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54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53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53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54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54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53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53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53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53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53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53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53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53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54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53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53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53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53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54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54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53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54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53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54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54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53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53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53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54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53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54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53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53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53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53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54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53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54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54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54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54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54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53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54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53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54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53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54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53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54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54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53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53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53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54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53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54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54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53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13" priority="1" operator="lessThan" stopIfTrue="1">
      <formula>0</formula>
    </cfRule>
  </conditionalFormatting>
  <conditionalFormatting sqref="G9:G108">
    <cfRule type="cellIs" dxfId="14" priority="1" operator="equal" stopIfTrue="1">
      <formula>"買"</formula>
    </cfRule>
    <cfRule type="cellIs" dxfId="1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