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<sst xmlns="http://schemas.openxmlformats.org/spreadsheetml/2006/main" uniqueCount="83">
  <si>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</si>
  <si>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</si>
  <si>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</si>
  <si>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</si>
  <si>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</si>
  <si>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</si>
  <si>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</si>
  <si>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</si>
  <si>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</si>
  <si>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</si>
  <si>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</si>
  <si>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</si>
  <si>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</si>
  <si>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</si>
  <si>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</si>
  <si>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</si>
  <si>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</si>
  <si>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</si>
  <si>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USDJPY</t>
  </si>
  <si>
    <t>時間足</t>
  </si>
  <si>
    <t>H4</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</si>
  <si>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</si>
  <si>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</si>
  <si>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</si>
  <si>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</si>
  <si>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</si>
  <si>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・フィボナッチターゲット1.27で決済</t>
  </si>
  <si>
    <t>損益金額</t>
  </si>
  <si>
    <t>損益pips</t>
  </si>
  <si>
    <t>最大ドローアップ金額</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</si>
  <si>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</si>
  <si>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</si>
  <si>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</si>
  <si>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</si>
  <si>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</si>
  <si>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</si>
  <si>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</si>
  <si>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</si>
  <si>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</si>
  <si>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</si>
  <si>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</si>
  <si>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</si>
  <si>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</si>
  <si>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</si>
  <si>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</si>
  <si>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</si>
  <si>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</si>
  <si>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</si>
  <si>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</si>
  <si>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</si>
  <si>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</si>
  <si>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</si>
  <si>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</si>
  <si>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売</t>
  </si>
  <si>
    <t>買</t>
  </si>
  <si>
    <t>検証シート　FIB1.5</t>
  </si>
  <si>
    <t>・フィボナッチターゲット1.5で決済</t>
  </si>
  <si>
    <t>検証シート　FIB2.0</t>
  </si>
  <si>
    <t>・フィボナッチターゲット2.0で決済</t>
  </si>
  <si>
    <t>画像</t>
  </si>
  <si>
    <t>4 &amp; 5</t>
  </si>
  <si>
    <t>6 &amp; 7</t>
  </si>
  <si>
    <t>12&amp;13</t>
  </si>
  <si>
    <t>気づき</t>
  </si>
  <si>
    <t>気付き　質問</t>
  </si>
  <si>
    <t xml:space="preserve">＃19は下ヒゲが若干長さが足りないようにも見えるが検証してみました。
#20は陽線として現れた下降のピンバーを検証してみました。
#21は陽線で現れた上昇のピンバーを検証、いずれもPBの検証は久しぶりで、最近はEBばかりをやっていたので、自信を失いかけていました。先日のウェブセミナーでは塾長がPBをよくみていると仰ってたので、再度検証に取り掛かり始めてみました。
</t>
  </si>
  <si>
    <t>感想</t>
  </si>
  <si>
    <t>2つのロウソク足から構成されるEBだとやはり正確な数値を入手するためにPBよりも時間がかかることが多いので、やはり塾長同様にPBをメインでシステム化した方が良いのだろうかと感じました。</t>
  </si>
  <si>
    <t>今後</t>
  </si>
  <si>
    <t>本日ようやくDMM FXの口座を開設し、入金を完了させました。現在使い方のマニュアルを見ているところですが、もしも一連の取引がわかるような動画のURLをご存知でしたら教えてください。</t>
  </si>
  <si>
    <t>検証終了通貨</t>
  </si>
  <si>
    <t>ルール</t>
  </si>
  <si>
    <t>日足</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</si>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</sst>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7">
    <font>
      <sz val="11"/>
      <color indexed="8"/>
      <name val="ＭＳ Ｐゴシック"/>
    </font>
    <font>
      <sz val="12"/>
      <color indexed="8"/>
      <name val="ＭＳ Ｐゴシック"/>
    </font>
    <font>
      <sz val="14"/>
      <color indexed="8"/>
      <name val="ＭＳ Ｐゴシック"/>
    </font>
    <font>
      <sz val="12"/>
      <color indexed="8"/>
      <name val="ヒラギノ角ゴ ProN W3"/>
    </font>
    <font>
      <u val="single"/>
      <sz val="12"/>
      <color indexed="11"/>
      <name val="ＭＳ Ｐゴシック"/>
    </font>
    <font>
      <sz val="14"/>
      <color indexed="8"/>
      <name val="ＭＳ Ｐゴシック"/>
    </font>
    <font>
      <sz val="11"/>
      <color indexed="17"/>
      <name val="ＭＳ Ｐゴシック"/>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6">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6">
    <dxf>
      <font>
        <color rgb="ffff0000"/>
      </font>
    </dxf>
    <dxf>
      <font>
        <b val="1"/>
        <color rgb="ffdd0806"/>
      </font>
    </dxf>
    <dxf>
      <font>
        <b val="1"/>
        <color rgb="ff0000d4"/>
      </font>
    </dxf>
    <dxf>
      <font>
        <color rgb="ffff0000"/>
      </font>
    </dxf>
    <dxf>
      <font>
        <b val="1"/>
        <color rgb="ffdd0806"/>
      </font>
    </dxf>
    <dxf>
      <font>
        <b val="1"/>
        <color rgb="ff0000d4"/>
      </font>
    </dxf>
    <dxf>
      <font>
        <b val="1"/>
        <color rgb="ffdd0806"/>
      </font>
    </dxf>
    <dxf>
      <font>
        <b val="1"/>
        <color rgb="ff0000d4"/>
      </font>
    </dxf>
    <dxf>
      <font>
        <color rgb="ffff0000"/>
      </font>
    </dxf>
    <dxf>
      <font>
        <b val="1"/>
        <color rgb="ffdd0806"/>
      </font>
    </dxf>
    <dxf>
      <font>
        <b val="1"/>
        <color rgb="ff0000d4"/>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xdr:col>
      <xdr:colOff>0</xdr:colOff>
      <xdr:row>0</xdr:row>
      <xdr:rowOff>0</xdr:rowOff>
    </xdr:from>
    <xdr:to>
      <xdr:col>7</xdr:col>
      <xdr:colOff>623105</xdr:colOff>
      <xdr:row>23</xdr:row>
      <xdr:rowOff>100091</xdr:rowOff>
    </xdr:to>
    <xdr:pic>
      <xdr:nvPicPr>
        <xdr:cNvPr id="2" name="スクリーンショット 2019-07-28 14.41.42.png"/>
        <xdr:cNvPicPr>
          <a:picLocks noChangeAspect="1"/>
        </xdr:cNvPicPr>
      </xdr:nvPicPr>
      <xdr:blipFill>
        <a:blip r:embed="rId1">
          <a:extLst/>
        </a:blip>
        <a:stretch>
          <a:fillRect/>
        </a:stretch>
      </xdr:blipFill>
      <xdr:spPr>
        <a:xfrm>
          <a:off x="1193800" y="-1"/>
          <a:ext cx="3988606" cy="4202193"/>
        </a:xfrm>
        <a:prstGeom prst="rect">
          <a:avLst/>
        </a:prstGeom>
        <a:ln w="12700" cap="flat">
          <a:noFill/>
          <a:miter lim="400000"/>
        </a:ln>
        <a:effectLst/>
      </xdr:spPr>
    </xdr:pic>
    <xdr:clientData/>
  </xdr:twoCellAnchor>
  <xdr:twoCellAnchor>
    <xdr:from>
      <xdr:col>2</xdr:col>
      <xdr:colOff>0</xdr:colOff>
      <xdr:row>25</xdr:row>
      <xdr:rowOff>0</xdr:rowOff>
    </xdr:from>
    <xdr:to>
      <xdr:col>7</xdr:col>
      <xdr:colOff>623105</xdr:colOff>
      <xdr:row>46</xdr:row>
      <xdr:rowOff>132964</xdr:rowOff>
    </xdr:to>
    <xdr:pic>
      <xdr:nvPicPr>
        <xdr:cNvPr id="3" name="スクリーンショット 2019-07-29 23.57.55.png"/>
        <xdr:cNvPicPr>
          <a:picLocks noChangeAspect="1"/>
        </xdr:cNvPicPr>
      </xdr:nvPicPr>
      <xdr:blipFill>
        <a:blip r:embed="rId2">
          <a:extLst/>
        </a:blip>
        <a:stretch>
          <a:fillRect/>
        </a:stretch>
      </xdr:blipFill>
      <xdr:spPr>
        <a:xfrm>
          <a:off x="1193800" y="4457700"/>
          <a:ext cx="3988606" cy="3879465"/>
        </a:xfrm>
        <a:prstGeom prst="rect">
          <a:avLst/>
        </a:prstGeom>
        <a:ln w="12700" cap="flat">
          <a:noFill/>
          <a:miter lim="400000"/>
        </a:ln>
        <a:effectLst/>
      </xdr:spPr>
    </xdr:pic>
    <xdr:clientData/>
  </xdr:twoCellAnchor>
  <xdr:twoCellAnchor>
    <xdr:from>
      <xdr:col>2</xdr:col>
      <xdr:colOff>0</xdr:colOff>
      <xdr:row>48</xdr:row>
      <xdr:rowOff>0</xdr:rowOff>
    </xdr:from>
    <xdr:to>
      <xdr:col>7</xdr:col>
      <xdr:colOff>623105</xdr:colOff>
      <xdr:row>69</xdr:row>
      <xdr:rowOff>73222</xdr:rowOff>
    </xdr:to>
    <xdr:pic>
      <xdr:nvPicPr>
        <xdr:cNvPr id="4" name="スクリーンショット 2019-07-30 20.35.47.png"/>
        <xdr:cNvPicPr>
          <a:picLocks noChangeAspect="1"/>
        </xdr:cNvPicPr>
      </xdr:nvPicPr>
      <xdr:blipFill>
        <a:blip r:embed="rId3">
          <a:extLst/>
        </a:blip>
        <a:stretch>
          <a:fillRect/>
        </a:stretch>
      </xdr:blipFill>
      <xdr:spPr>
        <a:xfrm>
          <a:off x="1193800" y="8559800"/>
          <a:ext cx="3988606" cy="3819723"/>
        </a:xfrm>
        <a:prstGeom prst="rect">
          <a:avLst/>
        </a:prstGeom>
        <a:ln w="12700" cap="flat">
          <a:noFill/>
          <a:miter lim="400000"/>
        </a:ln>
        <a:effectLst/>
      </xdr:spPr>
    </xdr:pic>
    <xdr:clientData/>
  </xdr:twoCellAnchor>
  <xdr:twoCellAnchor>
    <xdr:from>
      <xdr:col>2</xdr:col>
      <xdr:colOff>0</xdr:colOff>
      <xdr:row>70</xdr:row>
      <xdr:rowOff>0</xdr:rowOff>
    </xdr:from>
    <xdr:to>
      <xdr:col>7</xdr:col>
      <xdr:colOff>602465</xdr:colOff>
      <xdr:row>91</xdr:row>
      <xdr:rowOff>73222</xdr:rowOff>
    </xdr:to>
    <xdr:pic>
      <xdr:nvPicPr>
        <xdr:cNvPr id="5" name="スクリーンショット 2019-07-31 21.35.21.png"/>
        <xdr:cNvPicPr>
          <a:picLocks noChangeAspect="1"/>
        </xdr:cNvPicPr>
      </xdr:nvPicPr>
      <xdr:blipFill>
        <a:blip r:embed="rId4">
          <a:extLst/>
        </a:blip>
        <a:stretch>
          <a:fillRect/>
        </a:stretch>
      </xdr:blipFill>
      <xdr:spPr>
        <a:xfrm>
          <a:off x="1193800" y="12484100"/>
          <a:ext cx="3967966" cy="3819723"/>
        </a:xfrm>
        <a:prstGeom prst="rect">
          <a:avLst/>
        </a:prstGeom>
        <a:ln w="12700" cap="flat">
          <a:noFill/>
          <a:miter lim="400000"/>
        </a:ln>
        <a:effectLst/>
      </xdr:spPr>
    </xdr:pic>
    <xdr:clientData/>
  </xdr:twoCellAnchor>
  <xdr:twoCellAnchor>
    <xdr:from>
      <xdr:col>2</xdr:col>
      <xdr:colOff>0</xdr:colOff>
      <xdr:row>93</xdr:row>
      <xdr:rowOff>0</xdr:rowOff>
    </xdr:from>
    <xdr:to>
      <xdr:col>7</xdr:col>
      <xdr:colOff>567822</xdr:colOff>
      <xdr:row>113</xdr:row>
      <xdr:rowOff>92039</xdr:rowOff>
    </xdr:to>
    <xdr:pic>
      <xdr:nvPicPr>
        <xdr:cNvPr id="6" name="スクリーンショット 2019-08-01 20.12.32.png"/>
        <xdr:cNvPicPr>
          <a:picLocks noChangeAspect="1"/>
        </xdr:cNvPicPr>
      </xdr:nvPicPr>
      <xdr:blipFill>
        <a:blip r:embed="rId5">
          <a:extLst/>
        </a:blip>
        <a:stretch>
          <a:fillRect/>
        </a:stretch>
      </xdr:blipFill>
      <xdr:spPr>
        <a:xfrm>
          <a:off x="1193800" y="16586200"/>
          <a:ext cx="3933323" cy="3660740"/>
        </a:xfrm>
        <a:prstGeom prst="rect">
          <a:avLst/>
        </a:prstGeom>
        <a:ln w="12700" cap="flat">
          <a:noFill/>
          <a:miter lim="400000"/>
        </a:ln>
        <a:effectLst/>
      </xdr:spPr>
    </xdr:pic>
    <xdr:clientData/>
  </xdr:twoCellAnchor>
  <xdr:twoCellAnchor>
    <xdr:from>
      <xdr:col>2</xdr:col>
      <xdr:colOff>0</xdr:colOff>
      <xdr:row>115</xdr:row>
      <xdr:rowOff>18817</xdr:rowOff>
    </xdr:from>
    <xdr:to>
      <xdr:col>7</xdr:col>
      <xdr:colOff>567822</xdr:colOff>
      <xdr:row>135</xdr:row>
      <xdr:rowOff>92436</xdr:rowOff>
    </xdr:to>
    <xdr:pic>
      <xdr:nvPicPr>
        <xdr:cNvPr id="7" name="スクリーンショット 2019-08-01 20.26.05.png"/>
        <xdr:cNvPicPr>
          <a:picLocks noChangeAspect="1"/>
        </xdr:cNvPicPr>
      </xdr:nvPicPr>
      <xdr:blipFill>
        <a:blip r:embed="rId6">
          <a:extLst/>
        </a:blip>
        <a:stretch>
          <a:fillRect/>
        </a:stretch>
      </xdr:blipFill>
      <xdr:spPr>
        <a:xfrm>
          <a:off x="1193800" y="20529317"/>
          <a:ext cx="3933323" cy="3642320"/>
        </a:xfrm>
        <a:prstGeom prst="rect">
          <a:avLst/>
        </a:prstGeom>
        <a:ln w="12700" cap="flat">
          <a:noFill/>
          <a:miter lim="400000"/>
        </a:ln>
        <a:effectLst/>
      </xdr:spPr>
    </xdr:pic>
    <xdr:clientData/>
  </xdr:twoCellAnchor>
  <xdr:twoCellAnchor>
    <xdr:from>
      <xdr:col>2</xdr:col>
      <xdr:colOff>0</xdr:colOff>
      <xdr:row>136</xdr:row>
      <xdr:rowOff>0</xdr:rowOff>
    </xdr:from>
    <xdr:to>
      <xdr:col>7</xdr:col>
      <xdr:colOff>567822</xdr:colOff>
      <xdr:row>156</xdr:row>
      <xdr:rowOff>130723</xdr:rowOff>
    </xdr:to>
    <xdr:pic>
      <xdr:nvPicPr>
        <xdr:cNvPr id="8" name="スクショ$09 2019-08-04 02.30.39.png"/>
        <xdr:cNvPicPr>
          <a:picLocks noChangeAspect="1"/>
        </xdr:cNvPicPr>
      </xdr:nvPicPr>
      <xdr:blipFill>
        <a:blip r:embed="rId7">
          <a:extLst/>
        </a:blip>
        <a:stretch>
          <a:fillRect/>
        </a:stretch>
      </xdr:blipFill>
      <xdr:spPr>
        <a:xfrm>
          <a:off x="1193800" y="24257000"/>
          <a:ext cx="3933323" cy="3699424"/>
        </a:xfrm>
        <a:prstGeom prst="rect">
          <a:avLst/>
        </a:prstGeom>
        <a:ln w="12700" cap="flat">
          <a:noFill/>
          <a:miter lim="400000"/>
        </a:ln>
        <a:effectLst/>
      </xdr:spPr>
    </xdr:pic>
    <xdr:clientData/>
  </xdr:twoCellAnchor>
  <xdr:twoCellAnchor>
    <xdr:from>
      <xdr:col>2</xdr:col>
      <xdr:colOff>0</xdr:colOff>
      <xdr:row>158</xdr:row>
      <xdr:rowOff>0</xdr:rowOff>
    </xdr:from>
    <xdr:to>
      <xdr:col>7</xdr:col>
      <xdr:colOff>623105</xdr:colOff>
      <xdr:row>178</xdr:row>
      <xdr:rowOff>177731</xdr:rowOff>
    </xdr:to>
    <xdr:pic>
      <xdr:nvPicPr>
        <xdr:cNvPr id="9" name="スクショ#10 2019-08-04 02.42.26.png"/>
        <xdr:cNvPicPr>
          <a:picLocks noChangeAspect="1"/>
        </xdr:cNvPicPr>
      </xdr:nvPicPr>
      <xdr:blipFill>
        <a:blip r:embed="rId8">
          <a:extLst/>
        </a:blip>
        <a:stretch>
          <a:fillRect/>
        </a:stretch>
      </xdr:blipFill>
      <xdr:spPr>
        <a:xfrm>
          <a:off x="1193800" y="28181300"/>
          <a:ext cx="3988606" cy="3746432"/>
        </a:xfrm>
        <a:prstGeom prst="rect">
          <a:avLst/>
        </a:prstGeom>
        <a:ln w="12700" cap="flat">
          <a:noFill/>
          <a:miter lim="400000"/>
        </a:ln>
        <a:effectLst/>
      </xdr:spPr>
    </xdr:pic>
    <xdr:clientData/>
  </xdr:twoCellAnchor>
  <xdr:twoCellAnchor>
    <xdr:from>
      <xdr:col>2</xdr:col>
      <xdr:colOff>0</xdr:colOff>
      <xdr:row>180</xdr:row>
      <xdr:rowOff>0</xdr:rowOff>
    </xdr:from>
    <xdr:to>
      <xdr:col>7</xdr:col>
      <xdr:colOff>623105</xdr:colOff>
      <xdr:row>200</xdr:row>
      <xdr:rowOff>16109</xdr:rowOff>
    </xdr:to>
    <xdr:pic>
      <xdr:nvPicPr>
        <xdr:cNvPr id="10" name="スクリーンショット 2019-08-04 03.08.55.png"/>
        <xdr:cNvPicPr>
          <a:picLocks noChangeAspect="1"/>
        </xdr:cNvPicPr>
      </xdr:nvPicPr>
      <xdr:blipFill>
        <a:blip r:embed="rId9">
          <a:extLst/>
        </a:blip>
        <a:stretch>
          <a:fillRect/>
        </a:stretch>
      </xdr:blipFill>
      <xdr:spPr>
        <a:xfrm>
          <a:off x="1193800" y="32105600"/>
          <a:ext cx="3988606" cy="3584810"/>
        </a:xfrm>
        <a:prstGeom prst="rect">
          <a:avLst/>
        </a:prstGeom>
        <a:ln w="12700" cap="flat">
          <a:noFill/>
          <a:miter lim="400000"/>
        </a:ln>
        <a:effectLst/>
      </xdr:spPr>
    </xdr:pic>
    <xdr:clientData/>
  </xdr:twoCellAnchor>
  <xdr:twoCellAnchor>
    <xdr:from>
      <xdr:col>2</xdr:col>
      <xdr:colOff>0</xdr:colOff>
      <xdr:row>201</xdr:row>
      <xdr:rowOff>16178</xdr:rowOff>
    </xdr:from>
    <xdr:to>
      <xdr:col>7</xdr:col>
      <xdr:colOff>602465</xdr:colOff>
      <xdr:row>221</xdr:row>
      <xdr:rowOff>173956</xdr:rowOff>
    </xdr:to>
    <xdr:pic>
      <xdr:nvPicPr>
        <xdr:cNvPr id="11" name="スクリーンショット 2019-08-06 23.09.27.png"/>
        <xdr:cNvPicPr>
          <a:picLocks noChangeAspect="1"/>
        </xdr:cNvPicPr>
      </xdr:nvPicPr>
      <xdr:blipFill>
        <a:blip r:embed="rId10">
          <a:extLst/>
        </a:blip>
        <a:stretch>
          <a:fillRect/>
        </a:stretch>
      </xdr:blipFill>
      <xdr:spPr>
        <a:xfrm>
          <a:off x="1193800" y="35868278"/>
          <a:ext cx="3967966" cy="3726479"/>
        </a:xfrm>
        <a:prstGeom prst="rect">
          <a:avLst/>
        </a:prstGeom>
        <a:ln w="12700" cap="flat">
          <a:noFill/>
          <a:miter lim="400000"/>
        </a:ln>
        <a:effectLst/>
      </xdr:spPr>
    </xdr:pic>
    <xdr:clientData/>
  </xdr:twoCellAnchor>
  <xdr:twoCellAnchor>
    <xdr:from>
      <xdr:col>2</xdr:col>
      <xdr:colOff>0</xdr:colOff>
      <xdr:row>223</xdr:row>
      <xdr:rowOff>0</xdr:rowOff>
    </xdr:from>
    <xdr:to>
      <xdr:col>7</xdr:col>
      <xdr:colOff>602465</xdr:colOff>
      <xdr:row>243</xdr:row>
      <xdr:rowOff>162513</xdr:rowOff>
    </xdr:to>
    <xdr:pic>
      <xdr:nvPicPr>
        <xdr:cNvPr id="12" name="スクリーンショット 2019-08-08 23.57.12.png"/>
        <xdr:cNvPicPr>
          <a:picLocks noChangeAspect="1"/>
        </xdr:cNvPicPr>
      </xdr:nvPicPr>
      <xdr:blipFill>
        <a:blip r:embed="rId11">
          <a:extLst/>
        </a:blip>
        <a:stretch>
          <a:fillRect/>
        </a:stretch>
      </xdr:blipFill>
      <xdr:spPr>
        <a:xfrm>
          <a:off x="1193800" y="39776400"/>
          <a:ext cx="3967966" cy="3731214"/>
        </a:xfrm>
        <a:prstGeom prst="rect">
          <a:avLst/>
        </a:prstGeom>
        <a:ln w="12700" cap="flat">
          <a:noFill/>
          <a:miter lim="400000"/>
        </a:ln>
        <a:effectLst/>
      </xdr:spPr>
    </xdr:pic>
    <xdr:clientData/>
  </xdr:twoCellAnchor>
  <xdr:twoCellAnchor>
    <xdr:from>
      <xdr:col>2</xdr:col>
      <xdr:colOff>0</xdr:colOff>
      <xdr:row>244</xdr:row>
      <xdr:rowOff>162582</xdr:rowOff>
    </xdr:from>
    <xdr:to>
      <xdr:col>7</xdr:col>
      <xdr:colOff>623105</xdr:colOff>
      <xdr:row>265</xdr:row>
      <xdr:rowOff>164036</xdr:rowOff>
    </xdr:to>
    <xdr:pic>
      <xdr:nvPicPr>
        <xdr:cNvPr id="13" name="スクリーンショット 2019-08-09 00.10.52.png"/>
        <xdr:cNvPicPr>
          <a:picLocks noChangeAspect="1"/>
        </xdr:cNvPicPr>
      </xdr:nvPicPr>
      <xdr:blipFill>
        <a:blip r:embed="rId12">
          <a:extLst/>
        </a:blip>
        <a:stretch>
          <a:fillRect/>
        </a:stretch>
      </xdr:blipFill>
      <xdr:spPr>
        <a:xfrm>
          <a:off x="1193800" y="43685482"/>
          <a:ext cx="3988606" cy="3747955"/>
        </a:xfrm>
        <a:prstGeom prst="rect">
          <a:avLst/>
        </a:prstGeom>
        <a:ln w="12700" cap="flat">
          <a:noFill/>
          <a:miter lim="400000"/>
        </a:ln>
        <a:effectLst/>
      </xdr:spPr>
    </xdr:pic>
    <xdr:clientData/>
  </xdr:twoCellAnchor>
  <xdr:twoCellAnchor>
    <xdr:from>
      <xdr:col>2</xdr:col>
      <xdr:colOff>0</xdr:colOff>
      <xdr:row>267</xdr:row>
      <xdr:rowOff>0</xdr:rowOff>
    </xdr:from>
    <xdr:to>
      <xdr:col>7</xdr:col>
      <xdr:colOff>602464</xdr:colOff>
      <xdr:row>287</xdr:row>
      <xdr:rowOff>157777</xdr:rowOff>
    </xdr:to>
    <xdr:pic>
      <xdr:nvPicPr>
        <xdr:cNvPr id="14" name="スクリーンショット 2019-08-10 00.22.43.png"/>
        <xdr:cNvPicPr>
          <a:picLocks noChangeAspect="1"/>
        </xdr:cNvPicPr>
      </xdr:nvPicPr>
      <xdr:blipFill>
        <a:blip r:embed="rId13">
          <a:extLst/>
        </a:blip>
        <a:stretch>
          <a:fillRect/>
        </a:stretch>
      </xdr:blipFill>
      <xdr:spPr>
        <a:xfrm>
          <a:off x="1193800" y="47625000"/>
          <a:ext cx="3967965" cy="3726478"/>
        </a:xfrm>
        <a:prstGeom prst="rect">
          <a:avLst/>
        </a:prstGeom>
        <a:ln w="12700" cap="flat">
          <a:noFill/>
          <a:miter lim="400000"/>
        </a:ln>
        <a:effectLst/>
      </xdr:spPr>
    </xdr:pic>
    <xdr:clientData/>
  </xdr:twoCellAnchor>
  <xdr:twoCellAnchor>
    <xdr:from>
      <xdr:col>2</xdr:col>
      <xdr:colOff>0</xdr:colOff>
      <xdr:row>288</xdr:row>
      <xdr:rowOff>147925</xdr:rowOff>
    </xdr:from>
    <xdr:to>
      <xdr:col>7</xdr:col>
      <xdr:colOff>567822</xdr:colOff>
      <xdr:row>309</xdr:row>
      <xdr:rowOff>90676</xdr:rowOff>
    </xdr:to>
    <xdr:pic>
      <xdr:nvPicPr>
        <xdr:cNvPr id="15" name="スクリーンショット 2019-08-11 22.35.23.png"/>
        <xdr:cNvPicPr>
          <a:picLocks noChangeAspect="1"/>
        </xdr:cNvPicPr>
      </xdr:nvPicPr>
      <xdr:blipFill>
        <a:blip r:embed="rId14">
          <a:extLst/>
        </a:blip>
        <a:stretch>
          <a:fillRect/>
        </a:stretch>
      </xdr:blipFill>
      <xdr:spPr>
        <a:xfrm>
          <a:off x="1193800" y="51519425"/>
          <a:ext cx="3933323" cy="3689252"/>
        </a:xfrm>
        <a:prstGeom prst="rect">
          <a:avLst/>
        </a:prstGeom>
        <a:ln w="12700" cap="flat">
          <a:noFill/>
          <a:miter lim="400000"/>
        </a:ln>
        <a:effectLst/>
      </xdr:spPr>
    </xdr:pic>
    <xdr:clientData/>
  </xdr:twoCellAnchor>
  <xdr:twoCellAnchor>
    <xdr:from>
      <xdr:col>2</xdr:col>
      <xdr:colOff>0</xdr:colOff>
      <xdr:row>310</xdr:row>
      <xdr:rowOff>0</xdr:rowOff>
    </xdr:from>
    <xdr:to>
      <xdr:col>7</xdr:col>
      <xdr:colOff>568807</xdr:colOff>
      <xdr:row>330</xdr:row>
      <xdr:rowOff>130723</xdr:rowOff>
    </xdr:to>
    <xdr:pic>
      <xdr:nvPicPr>
        <xdr:cNvPr id="16" name="スクリーンショット 2019-08-11 22.41.49.png"/>
        <xdr:cNvPicPr>
          <a:picLocks noChangeAspect="1"/>
        </xdr:cNvPicPr>
      </xdr:nvPicPr>
      <xdr:blipFill>
        <a:blip r:embed="rId15">
          <a:extLst/>
        </a:blip>
        <a:stretch>
          <a:fillRect/>
        </a:stretch>
      </xdr:blipFill>
      <xdr:spPr>
        <a:xfrm>
          <a:off x="1193800" y="55295800"/>
          <a:ext cx="3934308" cy="3699424"/>
        </a:xfrm>
        <a:prstGeom prst="rect">
          <a:avLst/>
        </a:prstGeom>
        <a:ln w="12700" cap="flat">
          <a:noFill/>
          <a:miter lim="400000"/>
        </a:ln>
        <a:effectLst/>
      </xdr:spPr>
    </xdr:pic>
    <xdr:clientData/>
  </xdr:twoCellAnchor>
  <xdr:twoCellAnchor>
    <xdr:from>
      <xdr:col>1</xdr:col>
      <xdr:colOff>622300</xdr:colOff>
      <xdr:row>332</xdr:row>
      <xdr:rowOff>0</xdr:rowOff>
    </xdr:from>
    <xdr:to>
      <xdr:col>7</xdr:col>
      <xdr:colOff>562825</xdr:colOff>
      <xdr:row>352</xdr:row>
      <xdr:rowOff>120550</xdr:rowOff>
    </xdr:to>
    <xdr:pic>
      <xdr:nvPicPr>
        <xdr:cNvPr id="17" name="スクリーンショット 2019-08-25 22.30.19.png"/>
        <xdr:cNvPicPr>
          <a:picLocks noChangeAspect="1"/>
        </xdr:cNvPicPr>
      </xdr:nvPicPr>
      <xdr:blipFill>
        <a:blip r:embed="rId16">
          <a:extLst/>
        </a:blip>
        <a:stretch>
          <a:fillRect/>
        </a:stretch>
      </xdr:blipFill>
      <xdr:spPr>
        <a:xfrm>
          <a:off x="1193799" y="59220100"/>
          <a:ext cx="3928327" cy="3689251"/>
        </a:xfrm>
        <a:prstGeom prst="rect">
          <a:avLst/>
        </a:prstGeom>
        <a:ln w="12700" cap="flat">
          <a:noFill/>
          <a:miter lim="400000"/>
        </a:ln>
        <a:effectLst/>
      </xdr:spPr>
    </xdr:pic>
    <xdr:clientData/>
  </xdr:twoCellAnchor>
  <xdr:twoCellAnchor>
    <xdr:from>
      <xdr:col>1</xdr:col>
      <xdr:colOff>622300</xdr:colOff>
      <xdr:row>354</xdr:row>
      <xdr:rowOff>0</xdr:rowOff>
    </xdr:from>
    <xdr:to>
      <xdr:col>7</xdr:col>
      <xdr:colOff>562825</xdr:colOff>
      <xdr:row>374</xdr:row>
      <xdr:rowOff>120693</xdr:rowOff>
    </xdr:to>
    <xdr:pic>
      <xdr:nvPicPr>
        <xdr:cNvPr id="18" name="スクリーンショット 2019-08-25 22.36.25.png"/>
        <xdr:cNvPicPr>
          <a:picLocks noChangeAspect="1"/>
        </xdr:cNvPicPr>
      </xdr:nvPicPr>
      <xdr:blipFill>
        <a:blip r:embed="rId17">
          <a:extLst/>
        </a:blip>
        <a:stretch>
          <a:fillRect/>
        </a:stretch>
      </xdr:blipFill>
      <xdr:spPr>
        <a:xfrm>
          <a:off x="1193799" y="63144400"/>
          <a:ext cx="3928327" cy="3689394"/>
        </a:xfrm>
        <a:prstGeom prst="rect">
          <a:avLst/>
        </a:prstGeom>
        <a:ln w="12700" cap="flat">
          <a:noFill/>
          <a:miter lim="400000"/>
        </a:ln>
        <a:effectLst/>
      </xdr:spPr>
    </xdr:pic>
    <xdr:clientData/>
  </xdr:twoCellAnchor>
  <xdr:twoCellAnchor>
    <xdr:from>
      <xdr:col>1</xdr:col>
      <xdr:colOff>622300</xdr:colOff>
      <xdr:row>374</xdr:row>
      <xdr:rowOff>177800</xdr:rowOff>
    </xdr:from>
    <xdr:to>
      <xdr:col>7</xdr:col>
      <xdr:colOff>567822</xdr:colOff>
      <xdr:row>395</xdr:row>
      <xdr:rowOff>88808</xdr:rowOff>
    </xdr:to>
    <xdr:pic>
      <xdr:nvPicPr>
        <xdr:cNvPr id="19" name="スクリーンショット 2019-08-25 22.44.46.png"/>
        <xdr:cNvPicPr>
          <a:picLocks noChangeAspect="1"/>
        </xdr:cNvPicPr>
      </xdr:nvPicPr>
      <xdr:blipFill>
        <a:blip r:embed="rId18">
          <a:extLst/>
        </a:blip>
        <a:stretch>
          <a:fillRect/>
        </a:stretch>
      </xdr:blipFill>
      <xdr:spPr>
        <a:xfrm>
          <a:off x="1193799" y="66890899"/>
          <a:ext cx="3933324" cy="3705135"/>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55</v>
      </c>
      <c r="C13" s="3"/>
      <c r="D13" s="3"/>
    </row>
    <row r="14">
      <c r="B14" s="4"/>
      <c r="C14" t="s" s="4">
        <v>5</v>
      </c>
      <c r="D14" t="s" s="5">
        <v>55</v>
      </c>
    </row>
    <row r="15">
      <c r="B15" t="s" s="3">
        <v>57</v>
      </c>
      <c r="C15" s="3"/>
      <c r="D15" s="3"/>
    </row>
    <row r="16">
      <c r="B16" s="4"/>
      <c r="C16" t="s" s="4">
        <v>5</v>
      </c>
      <c r="D16" t="s" s="5">
        <v>57</v>
      </c>
    </row>
    <row r="17">
      <c r="B17" t="s" s="3">
        <v>59</v>
      </c>
      <c r="C17" s="3"/>
      <c r="D17" s="3"/>
    </row>
    <row r="18">
      <c r="B18" s="4"/>
      <c r="C18" t="s" s="4">
        <v>5</v>
      </c>
      <c r="D18" t="s" s="5">
        <v>59</v>
      </c>
    </row>
    <row r="19">
      <c r="B19" t="s" s="3">
        <v>63</v>
      </c>
      <c r="C19" s="3"/>
      <c r="D19" s="3"/>
    </row>
    <row r="20">
      <c r="B20" s="4"/>
      <c r="C20" t="s" s="4">
        <v>5</v>
      </c>
      <c r="D20" t="s" s="5">
        <v>63</v>
      </c>
    </row>
    <row r="21">
      <c r="B21" t="s" s="3">
        <v>70</v>
      </c>
      <c r="C21" s="3"/>
      <c r="D21" s="3"/>
    </row>
    <row r="22">
      <c r="B22" s="4"/>
      <c r="C22" t="s" s="4">
        <v>5</v>
      </c>
      <c r="D22" t="s" s="5">
        <v>70</v>
      </c>
    </row>
    <row r="23">
      <c r="B23" t="s" s="3">
        <v>79</v>
      </c>
      <c r="C23" s="3"/>
      <c r="D23" s="3"/>
    </row>
    <row r="24">
      <c r="B24" s="4"/>
      <c r="C24" t="s" s="4">
        <v>5</v>
      </c>
      <c r="D24" t="s" s="5">
        <v>79</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8.83333" defaultRowHeight="13.5" customHeight="1" outlineLevelRow="0" outlineLevelCol="0"/>
  <cols>
    <col min="1" max="5" width="8.85156" style="6" customWidth="1"/>
    <col min="6" max="256" width="8.85156" style="6" customWidth="1"/>
  </cols>
  <sheetData>
    <row r="1" ht="14" customHeight="1">
      <c r="A1" s="7"/>
      <c r="B1" s="7"/>
      <c r="C1" s="7"/>
      <c r="D1" s="7"/>
      <c r="E1" s="7"/>
    </row>
    <row r="2" ht="14" customHeight="1">
      <c r="A2" t="s" s="8">
        <v>6</v>
      </c>
      <c r="B2" s="7"/>
      <c r="C2" s="7"/>
      <c r="D2" s="7"/>
      <c r="E2" s="7"/>
    </row>
    <row r="3" ht="14" customHeight="1">
      <c r="A3" s="9">
        <v>100000</v>
      </c>
      <c r="B3" s="7"/>
      <c r="C3" s="7"/>
      <c r="D3" s="7"/>
      <c r="E3" s="7"/>
    </row>
    <row r="4" ht="14" customHeight="1">
      <c r="A4" s="7"/>
      <c r="B4" s="7"/>
      <c r="C4" s="7"/>
      <c r="D4" s="7"/>
      <c r="E4" s="7"/>
    </row>
    <row r="5" ht="14" customHeight="1">
      <c r="A5" t="s" s="8">
        <v>7</v>
      </c>
      <c r="B5" s="7"/>
      <c r="C5" s="7"/>
      <c r="D5" s="7"/>
      <c r="E5" s="7"/>
    </row>
    <row r="6" ht="14" customHeight="1">
      <c r="A6" t="s" s="8">
        <v>8</v>
      </c>
      <c r="B6" s="9">
        <v>90</v>
      </c>
      <c r="C6" s="7"/>
      <c r="D6" s="7"/>
      <c r="E6" s="7"/>
    </row>
    <row r="7" ht="14" customHeight="1">
      <c r="A7" t="s" s="8">
        <v>9</v>
      </c>
      <c r="B7" s="9">
        <v>90</v>
      </c>
      <c r="C7" s="7"/>
      <c r="D7" s="7"/>
      <c r="E7" s="7"/>
    </row>
    <row r="8" ht="14" customHeight="1">
      <c r="A8" t="s" s="8">
        <v>10</v>
      </c>
      <c r="B8" s="9">
        <v>110</v>
      </c>
      <c r="C8" s="7"/>
      <c r="D8" s="7"/>
      <c r="E8" s="7"/>
    </row>
    <row r="9" ht="14" customHeight="1">
      <c r="A9" t="s" s="8">
        <v>11</v>
      </c>
      <c r="B9" s="9">
        <v>120</v>
      </c>
      <c r="C9" s="7"/>
      <c r="D9" s="7"/>
      <c r="E9" s="7"/>
    </row>
    <row r="10" ht="14" customHeight="1">
      <c r="A10" t="s" s="8">
        <v>12</v>
      </c>
      <c r="B10" s="9">
        <v>150</v>
      </c>
      <c r="C10" s="7"/>
      <c r="D10" s="7"/>
      <c r="E10" s="7"/>
    </row>
    <row r="11" ht="14" customHeight="1">
      <c r="A11" t="s" s="8">
        <v>13</v>
      </c>
      <c r="B11" s="9">
        <v>100</v>
      </c>
      <c r="C11" s="7"/>
      <c r="D11" s="7"/>
      <c r="E11" s="7"/>
    </row>
    <row r="12" ht="14" customHeight="1">
      <c r="A12" t="s" s="8">
        <v>14</v>
      </c>
      <c r="B12" s="9">
        <v>80</v>
      </c>
      <c r="C12" s="7"/>
      <c r="D12" s="7"/>
      <c r="E12" s="7"/>
    </row>
    <row r="13" ht="14"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10" customWidth="1"/>
    <col min="2" max="18" width="6.5" style="10" customWidth="1"/>
    <col min="19" max="21" width="8.85156" style="10" customWidth="1"/>
    <col min="22" max="23" hidden="1" width="8.83333" style="10" customWidth="1"/>
    <col min="24" max="25" width="8.85156" style="10" customWidth="1"/>
    <col min="26" max="256" width="8.85156" style="1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130487.8681915</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4" customHeight="1">
      <c r="A4" s="13"/>
      <c r="B4" t="s" s="14">
        <v>27</v>
      </c>
      <c r="C4" s="15"/>
      <c r="D4" s="27">
        <f>SUM($R$9:$S$993)</f>
        <v>30487.8681914995</v>
      </c>
      <c r="E4" s="27"/>
      <c r="F4" t="s" s="14">
        <v>28</v>
      </c>
      <c r="G4" s="15"/>
      <c r="H4" s="28">
        <f>SUM($T$9:$U$108)</f>
        <v>144</v>
      </c>
      <c r="I4" s="19"/>
      <c r="J4" t="s" s="14">
        <v>29</v>
      </c>
      <c r="K4" s="15"/>
      <c r="L4" s="21">
        <f>MAX($C$9:$D$990)-C9</f>
        <v>30487.868191504</v>
      </c>
      <c r="M4" s="19"/>
      <c r="N4" t="s" s="14">
        <v>30</v>
      </c>
      <c r="O4" s="15"/>
      <c r="P4" s="29">
        <f>MAX(Y1:Y993)</f>
        <v>0.136272105658227</v>
      </c>
      <c r="Q4" s="29"/>
      <c r="R4" s="22"/>
      <c r="S4" s="23"/>
      <c r="T4" s="23"/>
      <c r="U4" s="7"/>
      <c r="V4" s="11"/>
      <c r="W4" s="11"/>
      <c r="X4" s="7"/>
      <c r="Y4" s="7"/>
    </row>
    <row r="5" ht="14" customHeight="1">
      <c r="A5" s="13"/>
      <c r="B5" t="s" s="14">
        <v>31</v>
      </c>
      <c r="C5" s="30">
        <f>COUNTIF($R$9:$R$990,"&gt;0")</f>
        <v>14</v>
      </c>
      <c r="D5" t="s" s="14">
        <v>32</v>
      </c>
      <c r="E5" s="30">
        <f>COUNTIF($R$9:$R$990,"&lt;0")</f>
        <v>7</v>
      </c>
      <c r="F5" t="s" s="14">
        <v>33</v>
      </c>
      <c r="G5" s="30">
        <f>COUNTIF($R$9:$R$990,"=0")</f>
        <v>0</v>
      </c>
      <c r="H5" t="s" s="14">
        <v>34</v>
      </c>
      <c r="I5" s="29">
        <f>C5/SUM(C5,E5,G5)</f>
        <v>0.666666666666667</v>
      </c>
      <c r="J5" t="s" s="14">
        <v>35</v>
      </c>
      <c r="K5" s="15"/>
      <c r="L5" s="31">
        <f>MAX(V9:V993)</f>
      </c>
      <c r="M5" s="32"/>
      <c r="N5" t="s" s="33">
        <v>36</v>
      </c>
      <c r="O5" s="34"/>
      <c r="P5" s="35">
        <f>MAX(W9:W993)</f>
        <v>4</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2012</v>
      </c>
      <c r="F9" s="63">
        <v>43659</v>
      </c>
      <c r="G9" t="s" s="18">
        <v>53</v>
      </c>
      <c r="H9" s="30">
        <v>79.12</v>
      </c>
      <c r="I9" s="19"/>
      <c r="J9" s="30">
        <v>17</v>
      </c>
      <c r="K9" s="21">
        <f>IF(J9="","",C9*0.03)</f>
        <v>3000</v>
      </c>
      <c r="L9" s="21"/>
      <c r="M9" s="64">
        <f>IF(J9="","",(K9/J9)/LOOKUP(RIGHT($D$2,3),'定数'!$A$6:$A$13,'定数'!$B$6:$B$13))</f>
        <v>1.76470588235294</v>
      </c>
      <c r="N9" s="30">
        <v>2012</v>
      </c>
      <c r="O9" s="63">
        <v>43662</v>
      </c>
      <c r="P9" s="30">
        <v>78.93000000000001</v>
      </c>
      <c r="Q9" s="19"/>
      <c r="R9" s="27">
        <f>IF(P9="","",T9*M9*LOOKUP(RIGHT($D$2,3),'定数'!$A$6:$A$13,'定数'!$B$6:$B$13))</f>
        <v>3352.941176470590</v>
      </c>
      <c r="S9" s="65"/>
      <c r="T9" s="66">
        <f>IF(P9="","",IF(G9="買",(P9-H9),(H9-P9))*IF(RIGHT($D$2,3)="JPY",100,10000))</f>
        <v>19</v>
      </c>
      <c r="U9" s="66"/>
      <c r="V9" s="67">
        <f>IF(T9&lt;&gt;"",IF(T9&gt;0,1+V8,0),"")</f>
        <v>1</v>
      </c>
      <c r="W9" s="68">
        <f>IF(T9&lt;&gt;"",IF(T9&lt;0,1+W8,0),"")</f>
        <v>0</v>
      </c>
      <c r="X9" s="57"/>
      <c r="Y9" s="7"/>
    </row>
    <row r="10" ht="14" customHeight="1">
      <c r="A10" s="13"/>
      <c r="B10" s="30">
        <v>2</v>
      </c>
      <c r="C10" s="21">
        <f>IF(R9="","",C9+R9)</f>
        <v>103352.941176471</v>
      </c>
      <c r="D10" s="21"/>
      <c r="E10" s="30">
        <v>2012</v>
      </c>
      <c r="F10" s="63">
        <v>43699</v>
      </c>
      <c r="G10" t="s" s="18">
        <v>53</v>
      </c>
      <c r="H10" s="30">
        <v>79.23</v>
      </c>
      <c r="I10" s="19"/>
      <c r="J10" s="30">
        <v>15</v>
      </c>
      <c r="K10" s="69">
        <f>IF(J10="","",C10*0.03)</f>
        <v>3100.588235294130</v>
      </c>
      <c r="L10" s="70"/>
      <c r="M10" s="64">
        <f>IF(J10="","",(K10/J10)/LOOKUP(RIGHT($D$2,3),'定数'!$A$6:$A$13,'定数'!$B$6:$B$13))</f>
        <v>2.06705882352942</v>
      </c>
      <c r="N10" s="30">
        <v>2012</v>
      </c>
      <c r="O10" s="63">
        <v>43699</v>
      </c>
      <c r="P10" s="30">
        <v>79.06</v>
      </c>
      <c r="Q10" s="19"/>
      <c r="R10" s="27">
        <f>IF(P10="","",T10*M10*LOOKUP(RIGHT($D$2,3),'定数'!$A$6:$A$13,'定数'!$B$6:$B$13))</f>
        <v>3514.000000000010</v>
      </c>
      <c r="S10" s="65"/>
      <c r="T10" s="66">
        <f>IF(P10="","",IF(G10="買",(P10-H10),(H10-P10))*IF(RIGHT($D$2,3)="JPY",100,10000))</f>
        <v>17</v>
      </c>
      <c r="U10" s="66"/>
      <c r="V10" s="67">
        <f>IF(T10&lt;&gt;"",IF(T10&gt;0,1+V9,0),"")</f>
        <v>2</v>
      </c>
      <c r="W10" s="68">
        <f>IF(T10&lt;&gt;"",IF(T10&lt;0,1+W9,0),"")</f>
        <v>0</v>
      </c>
      <c r="X10" s="71">
        <f>IF(C10&lt;&gt;"",MAX(C10,C9),"")</f>
        <v>103352.941176471</v>
      </c>
      <c r="Y10" s="7"/>
    </row>
    <row r="11" ht="14" customHeight="1">
      <c r="A11" s="13"/>
      <c r="B11" s="30">
        <v>3</v>
      </c>
      <c r="C11" s="21">
        <f>IF(R10="","",C10+R10)</f>
        <v>106866.941176471</v>
      </c>
      <c r="D11" s="21"/>
      <c r="E11" s="30">
        <v>2012</v>
      </c>
      <c r="F11" s="63">
        <v>43733</v>
      </c>
      <c r="G11" t="s" s="18">
        <v>53</v>
      </c>
      <c r="H11" s="30">
        <v>77.81</v>
      </c>
      <c r="I11" s="19"/>
      <c r="J11" s="30">
        <v>12</v>
      </c>
      <c r="K11" s="69">
        <f>IF(J11="","",C11*0.03)</f>
        <v>3206.008235294130</v>
      </c>
      <c r="L11" s="70"/>
      <c r="M11" s="64">
        <f>IF(J11="","",(K11/J11)/LOOKUP(RIGHT($D$2,3),'定数'!$A$6:$A$13,'定数'!$B$6:$B$13))</f>
        <v>2.67167352941178</v>
      </c>
      <c r="N11" s="30">
        <v>2012</v>
      </c>
      <c r="O11" s="63">
        <v>43734</v>
      </c>
      <c r="P11" s="30">
        <v>77.66</v>
      </c>
      <c r="Q11" s="19"/>
      <c r="R11" s="27">
        <f>IF(P11="","",T11*M11*LOOKUP(RIGHT($D$2,3),'定数'!$A$6:$A$13,'定数'!$B$6:$B$13))</f>
        <v>4007.510294117670</v>
      </c>
      <c r="S11" s="65"/>
      <c r="T11" s="66">
        <f>IF(P11="","",IF(G11="買",(P11-H11),(H11-P11))*IF(RIGHT($D$2,3)="JPY",100,10000))</f>
        <v>15</v>
      </c>
      <c r="U11" s="66"/>
      <c r="V11" s="67">
        <f>IF(T11&lt;&gt;"",IF(T11&gt;0,1+V10,0),"")</f>
        <v>3</v>
      </c>
      <c r="W11" s="68">
        <f>IF(T11&lt;&gt;"",IF(T11&lt;0,1+W10,0),"")</f>
        <v>0</v>
      </c>
      <c r="X11" s="71">
        <f>IF(C11&lt;&gt;"",MAX(X10,C11),"")</f>
        <v>106866.941176471</v>
      </c>
      <c r="Y11" s="72">
        <f>IF(X11&lt;&gt;"",1-(C11/X11),"")</f>
        <v>0</v>
      </c>
    </row>
    <row r="12" ht="14" customHeight="1">
      <c r="A12" s="13"/>
      <c r="B12" s="30">
        <v>4</v>
      </c>
      <c r="C12" s="21">
        <f>IF(R11="","",C11+R11)</f>
        <v>110874.451470589</v>
      </c>
      <c r="D12" s="21"/>
      <c r="E12" s="30">
        <v>2012</v>
      </c>
      <c r="F12" s="63">
        <v>43735</v>
      </c>
      <c r="G12" t="s" s="18">
        <v>53</v>
      </c>
      <c r="H12" s="30">
        <v>77.59999999999999</v>
      </c>
      <c r="I12" s="19"/>
      <c r="J12" s="30">
        <v>9</v>
      </c>
      <c r="K12" s="69">
        <f>IF(J12="","",C12*0.03)</f>
        <v>3326.233544117670</v>
      </c>
      <c r="L12" s="70"/>
      <c r="M12" s="64">
        <f>IF(J12="","",(K12/J12)/LOOKUP(RIGHT($D$2,3),'定数'!$A$6:$A$13,'定数'!$B$6:$B$13))</f>
        <v>3.69581504901963</v>
      </c>
      <c r="N12" s="30">
        <v>2012</v>
      </c>
      <c r="O12" s="63">
        <v>43736</v>
      </c>
      <c r="P12" s="30">
        <v>77.5</v>
      </c>
      <c r="Q12" s="19"/>
      <c r="R12" s="27">
        <f>IF(P12="","",T12*M12*LOOKUP(RIGHT($D$2,3),'定数'!$A$6:$A$13,'定数'!$B$6:$B$13))</f>
        <v>3695.815049019630</v>
      </c>
      <c r="S12" s="65"/>
      <c r="T12" s="66">
        <f>IF(P12="","",IF(G12="買",(P12-H12),(H12-P12))*IF(RIGHT($D$2,3)="JPY",100,10000))</f>
        <v>10</v>
      </c>
      <c r="U12" s="66"/>
      <c r="V12" s="67">
        <f>IF(T12&lt;&gt;"",IF(T12&gt;0,1+V11,0),"")</f>
        <v>4</v>
      </c>
      <c r="W12" s="68">
        <f>IF(T12&lt;&gt;"",IF(T12&lt;0,1+W11,0),"")</f>
        <v>0</v>
      </c>
      <c r="X12" s="71">
        <f>IF(C12&lt;&gt;"",MAX(X11,C12),"")</f>
        <v>110874.451470589</v>
      </c>
      <c r="Y12" s="72">
        <f>IF(X12&lt;&gt;"",1-(C12/X12),"")</f>
        <v>0</v>
      </c>
    </row>
    <row r="13" ht="14" customHeight="1">
      <c r="A13" s="13"/>
      <c r="B13" s="30">
        <v>5</v>
      </c>
      <c r="C13" s="21">
        <f>IF(R12="","",C12+R12)</f>
        <v>114570.266519609</v>
      </c>
      <c r="D13" s="21"/>
      <c r="E13" s="30">
        <v>2012</v>
      </c>
      <c r="F13" s="63">
        <v>43740</v>
      </c>
      <c r="G13" t="s" s="18">
        <v>54</v>
      </c>
      <c r="H13" s="30">
        <v>78.13</v>
      </c>
      <c r="I13" s="19"/>
      <c r="J13" s="30">
        <v>16</v>
      </c>
      <c r="K13" s="69">
        <f>IF(J13="","",C13*0.03)</f>
        <v>3437.107995588270</v>
      </c>
      <c r="L13" s="70"/>
      <c r="M13" s="64">
        <f>IF(J13="","",(K13/J13)/LOOKUP(RIGHT($D$2,3),'定数'!$A$6:$A$13,'定数'!$B$6:$B$13))</f>
        <v>2.14819249724267</v>
      </c>
      <c r="N13" s="30">
        <v>2012</v>
      </c>
      <c r="O13" s="63">
        <v>43741</v>
      </c>
      <c r="P13" s="30">
        <v>78.31999999999999</v>
      </c>
      <c r="Q13" s="19"/>
      <c r="R13" s="27">
        <f>IF(P13="","",T13*M13*LOOKUP(RIGHT($D$2,3),'定数'!$A$6:$A$13,'定数'!$B$6:$B$13))</f>
        <v>4081.565744761070</v>
      </c>
      <c r="S13" s="65"/>
      <c r="T13" s="66">
        <f>IF(P13="","",IF(G13="買",(P13-H13),(H13-P13))*IF(RIGHT($D$2,3)="JPY",100,10000))</f>
        <v>19</v>
      </c>
      <c r="U13" s="66"/>
      <c r="V13" s="67">
        <f>IF(T13&lt;&gt;"",IF(T13&gt;0,1+V12,0),"")</f>
        <v>5</v>
      </c>
      <c r="W13" s="68">
        <f>IF(T13&lt;&gt;"",IF(T13&lt;0,1+W12,0),"")</f>
        <v>0</v>
      </c>
      <c r="X13" s="71">
        <f>IF(C13&lt;&gt;"",MAX(X12,C13),"")</f>
        <v>114570.266519609</v>
      </c>
      <c r="Y13" s="72">
        <f>IF(X13&lt;&gt;"",1-(C13/X13),"")</f>
        <v>0</v>
      </c>
    </row>
    <row r="14" ht="14" customHeight="1">
      <c r="A14" s="13"/>
      <c r="B14" s="30">
        <v>6</v>
      </c>
      <c r="C14" s="21">
        <f>IF(R13="","",C13+R13)</f>
        <v>118651.83226437</v>
      </c>
      <c r="D14" s="21"/>
      <c r="E14" s="30">
        <v>2012</v>
      </c>
      <c r="F14" s="63">
        <v>43748</v>
      </c>
      <c r="G14" t="s" s="18">
        <v>53</v>
      </c>
      <c r="H14" s="30">
        <v>78.09999999999999</v>
      </c>
      <c r="I14" s="19"/>
      <c r="J14" s="30">
        <v>15</v>
      </c>
      <c r="K14" s="69">
        <f>IF(J14="","",C14*0.03)</f>
        <v>3559.5549679311</v>
      </c>
      <c r="L14" s="70"/>
      <c r="M14" s="64">
        <f>IF(J14="","",(K14/J14)/LOOKUP(RIGHT($D$2,3),'定数'!$A$6:$A$13,'定数'!$B$6:$B$13))</f>
        <v>2.3730366452874</v>
      </c>
      <c r="N14" s="30">
        <v>2012</v>
      </c>
      <c r="O14" s="63">
        <v>43749</v>
      </c>
      <c r="P14" s="30">
        <v>77.93000000000001</v>
      </c>
      <c r="Q14" s="19"/>
      <c r="R14" s="27">
        <f>IF(P14="","",T14*M14*LOOKUP(RIGHT($D$2,3),'定数'!$A$6:$A$13,'定数'!$B$6:$B$13))</f>
        <v>4034.162296988580</v>
      </c>
      <c r="S14" s="65"/>
      <c r="T14" s="66">
        <f>IF(P14="","",IF(G14="買",(P14-H14),(H14-P14))*IF(RIGHT($D$2,3)="JPY",100,10000))</f>
        <v>17</v>
      </c>
      <c r="U14" s="66"/>
      <c r="V14" s="67">
        <f>IF(T14&lt;&gt;"",IF(T14&gt;0,1+V13,0),"")</f>
        <v>6</v>
      </c>
      <c r="W14" s="68">
        <f>IF(T14&lt;&gt;"",IF(T14&lt;0,1+W13,0),"")</f>
        <v>0</v>
      </c>
      <c r="X14" s="71">
        <f>IF(C14&lt;&gt;"",MAX(X13,C14),"")</f>
        <v>118651.83226437</v>
      </c>
      <c r="Y14" s="72">
        <f>IF(X14&lt;&gt;"",1-(C14/X14),"")</f>
        <v>0</v>
      </c>
    </row>
    <row r="15" ht="14" customHeight="1">
      <c r="A15" s="13"/>
      <c r="B15" s="30">
        <v>7</v>
      </c>
      <c r="C15" s="21">
        <f>IF(R14="","",C14+R14)</f>
        <v>122685.994561359</v>
      </c>
      <c r="D15" s="21"/>
      <c r="E15" s="30">
        <v>2012</v>
      </c>
      <c r="F15" s="63">
        <v>43753</v>
      </c>
      <c r="G15" t="s" s="18">
        <v>54</v>
      </c>
      <c r="H15" s="30">
        <v>78.5</v>
      </c>
      <c r="I15" s="19"/>
      <c r="J15" s="30">
        <v>18</v>
      </c>
      <c r="K15" s="69">
        <f>IF(J15="","",C15*0.03)</f>
        <v>3680.579836840770</v>
      </c>
      <c r="L15" s="70"/>
      <c r="M15" s="64">
        <f>IF(J15="","",(K15/J15)/LOOKUP(RIGHT($D$2,3),'定数'!$A$6:$A$13,'定数'!$B$6:$B$13))</f>
        <v>2.04476657602265</v>
      </c>
      <c r="N15" s="30">
        <v>2012</v>
      </c>
      <c r="O15" s="63">
        <v>43753</v>
      </c>
      <c r="P15" s="30">
        <v>78.70999999999999</v>
      </c>
      <c r="Q15" s="19"/>
      <c r="R15" s="27">
        <f>IF(P15="","",T15*M15*LOOKUP(RIGHT($D$2,3),'定数'!$A$6:$A$13,'定数'!$B$6:$B$13))</f>
        <v>4294.009809647570</v>
      </c>
      <c r="S15" s="65"/>
      <c r="T15" s="66">
        <f>IF(P15="","",IF(G15="買",(P15-H15),(H15-P15))*IF(RIGHT($D$2,3)="JPY",100,10000))</f>
        <v>21</v>
      </c>
      <c r="U15" s="66"/>
      <c r="V15" s="67">
        <f>IF(T15&lt;&gt;"",IF(T15&gt;0,1+V14,0),"")</f>
        <v>7</v>
      </c>
      <c r="W15" s="68">
        <f>IF(T15&lt;&gt;"",IF(T15&lt;0,1+W14,0),"")</f>
        <v>0</v>
      </c>
      <c r="X15" s="71">
        <f>IF(C15&lt;&gt;"",MAX(X14,C15),"")</f>
        <v>122685.994561359</v>
      </c>
      <c r="Y15" s="72">
        <f>IF(X15&lt;&gt;"",1-(C15/X15),"")</f>
        <v>0</v>
      </c>
    </row>
    <row r="16" ht="14" customHeight="1">
      <c r="A16" s="13"/>
      <c r="B16" s="30">
        <v>8</v>
      </c>
      <c r="C16" s="21">
        <f>IF(R15="","",C15+R15)</f>
        <v>126980.004371007</v>
      </c>
      <c r="D16" s="21"/>
      <c r="E16" s="30">
        <v>2012</v>
      </c>
      <c r="F16" s="63">
        <v>43761</v>
      </c>
      <c r="G16" t="s" s="18">
        <v>54</v>
      </c>
      <c r="H16" s="30">
        <v>79.94</v>
      </c>
      <c r="I16" s="19"/>
      <c r="J16" s="30">
        <v>24</v>
      </c>
      <c r="K16" s="69">
        <f>IF(J16="","",C16*0.03)</f>
        <v>3809.400131130210</v>
      </c>
      <c r="L16" s="70"/>
      <c r="M16" s="64">
        <f>IF(J16="","",(K16/J16)/LOOKUP(RIGHT($D$2,3),'定数'!$A$6:$A$13,'定数'!$B$6:$B$13))</f>
        <v>1.58725005463759</v>
      </c>
      <c r="N16" s="30">
        <v>2012</v>
      </c>
      <c r="O16" s="63">
        <v>43762</v>
      </c>
      <c r="P16" s="30">
        <v>79.7</v>
      </c>
      <c r="Q16" s="19"/>
      <c r="R16" s="27">
        <f>IF(P16="","",T16*M16*LOOKUP(RIGHT($D$2,3),'定数'!$A$6:$A$13,'定数'!$B$6:$B$13))</f>
        <v>-3809.400131130220</v>
      </c>
      <c r="S16" s="65"/>
      <c r="T16" s="66">
        <f>IF(P16="","",IF(G16="買",(P16-H16),(H16-P16))*IF(RIGHT($D$2,3)="JPY",100,10000))</f>
        <v>-24</v>
      </c>
      <c r="U16" s="66"/>
      <c r="V16" s="67">
        <f>IF(T16&lt;&gt;"",IF(T16&gt;0,1+V15,0),"")</f>
        <v>0</v>
      </c>
      <c r="W16" s="68">
        <f>IF(T16&lt;&gt;"",IF(T16&lt;0,1+W15,0),"")</f>
        <v>1</v>
      </c>
      <c r="X16" s="71">
        <f>IF(C16&lt;&gt;"",MAX(X15,C16),"")</f>
        <v>126980.004371007</v>
      </c>
      <c r="Y16" s="72">
        <f>IF(X16&lt;&gt;"",1-(C16/X16),"")</f>
        <v>0</v>
      </c>
    </row>
    <row r="17" ht="14" customHeight="1">
      <c r="A17" s="13"/>
      <c r="B17" s="30">
        <v>9</v>
      </c>
      <c r="C17" s="21">
        <f>IF(R16="","",C16+R16)</f>
        <v>123170.604239877</v>
      </c>
      <c r="D17" s="21"/>
      <c r="E17" s="30">
        <v>2012</v>
      </c>
      <c r="F17" s="63">
        <v>43806</v>
      </c>
      <c r="G17" t="s" s="18">
        <v>54</v>
      </c>
      <c r="H17" s="30">
        <v>82.45</v>
      </c>
      <c r="I17" s="19"/>
      <c r="J17" s="30">
        <v>26</v>
      </c>
      <c r="K17" s="69">
        <f>IF(J17="","",C17*0.03)</f>
        <v>3695.118127196310</v>
      </c>
      <c r="L17" s="70"/>
      <c r="M17" s="64">
        <f>IF(J17="","",(K17/J17)/LOOKUP(RIGHT($D$2,3),'定数'!$A$6:$A$13,'定数'!$B$6:$B$13))</f>
        <v>1.42119927969089</v>
      </c>
      <c r="N17" s="30">
        <v>2012</v>
      </c>
      <c r="O17" s="63">
        <v>43806</v>
      </c>
      <c r="P17" s="30">
        <v>82.19</v>
      </c>
      <c r="Q17" s="19"/>
      <c r="R17" s="27">
        <f>IF(P17="","",T17*M17*LOOKUP(RIGHT($D$2,3),'定数'!$A$6:$A$13,'定数'!$B$6:$B$13))</f>
        <v>-3695.118127196310</v>
      </c>
      <c r="S17" s="65"/>
      <c r="T17" s="66">
        <f>IF(P17="","",IF(G17="買",(P17-H17),(H17-P17))*IF(RIGHT($D$2,3)="JPY",100,10000))</f>
        <v>-26</v>
      </c>
      <c r="U17" s="66"/>
      <c r="V17" s="67">
        <f>IF(T17&lt;&gt;"",IF(T17&gt;0,1+V16,0),"")</f>
        <v>0</v>
      </c>
      <c r="W17" s="68">
        <f>IF(T17&lt;&gt;"",IF(T17&lt;0,1+W16,0),"")</f>
        <v>2</v>
      </c>
      <c r="X17" s="71">
        <f>IF(C17&lt;&gt;"",MAX(X16,C17),"")</f>
        <v>126980.004371007</v>
      </c>
      <c r="Y17" s="72">
        <f>IF(X17&lt;&gt;"",1-(C17/X17),"")</f>
        <v>0.0299999999999983</v>
      </c>
    </row>
    <row r="18" ht="14" customHeight="1">
      <c r="A18" s="13"/>
      <c r="B18" s="30">
        <v>10</v>
      </c>
      <c r="C18" s="21">
        <f>IF(R17="","",C17+R17)</f>
        <v>119475.486112681</v>
      </c>
      <c r="D18" s="21"/>
      <c r="E18" s="30">
        <v>2013</v>
      </c>
      <c r="F18" s="63">
        <v>43479</v>
      </c>
      <c r="G18" t="s" s="18">
        <v>54</v>
      </c>
      <c r="H18" s="30">
        <v>89.37</v>
      </c>
      <c r="I18" s="19"/>
      <c r="J18" s="30">
        <v>29</v>
      </c>
      <c r="K18" s="69">
        <f>IF(J18="","",C18*0.03)</f>
        <v>3584.264583380430</v>
      </c>
      <c r="L18" s="70"/>
      <c r="M18" s="64">
        <f>IF(J18="","",(K18/J18)/LOOKUP(RIGHT($D$2,3),'定数'!$A$6:$A$13,'定数'!$B$6:$B$13))</f>
        <v>1.23595330461394</v>
      </c>
      <c r="N18" s="30">
        <v>2013</v>
      </c>
      <c r="O18" s="63">
        <v>43480</v>
      </c>
      <c r="P18" s="30">
        <v>89.08</v>
      </c>
      <c r="Q18" s="19"/>
      <c r="R18" s="27">
        <f>IF(P18="","",T18*M18*LOOKUP(RIGHT($D$2,3),'定数'!$A$6:$A$13,'定数'!$B$6:$B$13))</f>
        <v>-3584.264583380430</v>
      </c>
      <c r="S18" s="65"/>
      <c r="T18" s="66">
        <f>IF(P18="","",IF(G18="買",(P18-H18),(H18-P18))*IF(RIGHT($D$2,3)="JPY",100,10000))</f>
        <v>-29</v>
      </c>
      <c r="U18" s="66"/>
      <c r="V18" s="67">
        <f>IF(T18&lt;&gt;"",IF(T18&gt;0,1+V17,0),"")</f>
        <v>0</v>
      </c>
      <c r="W18" s="68">
        <f>IF(T18&lt;&gt;"",IF(T18&lt;0,1+W17,0),"")</f>
        <v>3</v>
      </c>
      <c r="X18" s="71">
        <f>IF(C18&lt;&gt;"",MAX(X17,C18),"")</f>
        <v>126980.004371007</v>
      </c>
      <c r="Y18" s="72">
        <f>IF(X18&lt;&gt;"",1-(C18/X18),"")</f>
        <v>0.059099999999996</v>
      </c>
    </row>
    <row r="19" ht="14" customHeight="1">
      <c r="A19" s="13"/>
      <c r="B19" s="30">
        <v>11</v>
      </c>
      <c r="C19" s="21">
        <f>IF(R18="","",C18+R18)</f>
        <v>115891.221529301</v>
      </c>
      <c r="D19" s="21"/>
      <c r="E19" s="30">
        <v>2013</v>
      </c>
      <c r="F19" s="63">
        <v>43564</v>
      </c>
      <c r="G19" t="s" s="18">
        <v>54</v>
      </c>
      <c r="H19" s="30">
        <v>99.02</v>
      </c>
      <c r="I19" s="19"/>
      <c r="J19" s="30">
        <v>26</v>
      </c>
      <c r="K19" s="69">
        <f>IF(J19="","",C19*0.03)</f>
        <v>3476.736645879030</v>
      </c>
      <c r="L19" s="70"/>
      <c r="M19" s="64">
        <f>IF(J19="","",(K19/J19)/LOOKUP(RIGHT($D$2,3),'定数'!$A$6:$A$13,'定数'!$B$6:$B$13))</f>
        <v>1.33720640226117</v>
      </c>
      <c r="N19" s="30">
        <v>2013</v>
      </c>
      <c r="O19" s="63">
        <v>43564</v>
      </c>
      <c r="P19" s="30">
        <v>98.76000000000001</v>
      </c>
      <c r="Q19" s="19"/>
      <c r="R19" s="27">
        <f>IF(P19="","",T19*M19*LOOKUP(RIGHT($D$2,3),'定数'!$A$6:$A$13,'定数'!$B$6:$B$13))</f>
        <v>-3476.736645879040</v>
      </c>
      <c r="S19" s="65"/>
      <c r="T19" s="66">
        <f>IF(P19="","",IF(G19="買",(P19-H19),(H19-P19))*IF(RIGHT($D$2,3)="JPY",100,10000))</f>
        <v>-26</v>
      </c>
      <c r="U19" s="66"/>
      <c r="V19" s="67">
        <f>IF(T19&lt;&gt;"",IF(T19&gt;0,1+V18,0),"")</f>
        <v>0</v>
      </c>
      <c r="W19" s="68">
        <f>IF(T19&lt;&gt;"",IF(T19&lt;0,1+W18,0),"")</f>
        <v>4</v>
      </c>
      <c r="X19" s="71">
        <f>IF(C19&lt;&gt;"",MAX(X18,C19),"")</f>
        <v>126980.004371007</v>
      </c>
      <c r="Y19" s="72">
        <f>IF(X19&lt;&gt;"",1-(C19/X19),"")</f>
        <v>0.0873269999999927</v>
      </c>
    </row>
    <row r="20" ht="14" customHeight="1">
      <c r="A20" s="13"/>
      <c r="B20" s="30">
        <v>12</v>
      </c>
      <c r="C20" s="21">
        <f>IF(R19="","",C19+R19)</f>
        <v>112414.484883422</v>
      </c>
      <c r="D20" s="21"/>
      <c r="E20" s="30">
        <v>2013</v>
      </c>
      <c r="F20" s="63">
        <v>43573</v>
      </c>
      <c r="G20" t="s" s="18">
        <v>54</v>
      </c>
      <c r="H20" s="30">
        <v>98.2</v>
      </c>
      <c r="I20" s="19"/>
      <c r="J20" s="30">
        <v>39</v>
      </c>
      <c r="K20" s="69">
        <f>IF(J20="","",C20*0.03)</f>
        <v>3372.434546502660</v>
      </c>
      <c r="L20" s="70"/>
      <c r="M20" s="64">
        <f>IF(J20="","",(K20/J20)/LOOKUP(RIGHT($D$2,3),'定数'!$A$6:$A$13,'定数'!$B$6:$B$13))</f>
        <v>0.864726806795554</v>
      </c>
      <c r="N20" s="30">
        <v>2013</v>
      </c>
      <c r="O20" s="63">
        <v>43574</v>
      </c>
      <c r="P20" s="30">
        <v>98.68000000000001</v>
      </c>
      <c r="Q20" s="19"/>
      <c r="R20" s="27">
        <f>IF(P20="","",T20*M20*LOOKUP(RIGHT($D$2,3),'定数'!$A$6:$A$13,'定数'!$B$6:$B$13))</f>
        <v>4150.688672618660</v>
      </c>
      <c r="S20" s="65"/>
      <c r="T20" s="66">
        <f>IF(P20="","",IF(G20="買",(P20-H20),(H20-P20))*IF(RIGHT($D$2,3)="JPY",100,10000))</f>
        <v>48</v>
      </c>
      <c r="U20" s="66"/>
      <c r="V20" s="67">
        <f>IF(T20&lt;&gt;"",IF(T20&gt;0,1+V19,0),"")</f>
        <v>1</v>
      </c>
      <c r="W20" s="68">
        <f>IF(T20&lt;&gt;"",IF(T20&lt;0,1+W19,0),"")</f>
        <v>0</v>
      </c>
      <c r="X20" s="71">
        <f>IF(C20&lt;&gt;"",MAX(X19,C20),"")</f>
        <v>126980.004371007</v>
      </c>
      <c r="Y20" s="72">
        <f>IF(X20&lt;&gt;"",1-(C20/X20),"")</f>
        <v>0.114707189999993</v>
      </c>
    </row>
    <row r="21" ht="14" customHeight="1">
      <c r="A21" s="13"/>
      <c r="B21" s="30">
        <v>13</v>
      </c>
      <c r="C21" s="21">
        <f>IF(R20="","",C20+R20)</f>
        <v>116565.173556041</v>
      </c>
      <c r="D21" s="21"/>
      <c r="E21" s="30">
        <v>2013</v>
      </c>
      <c r="F21" s="63">
        <v>43578</v>
      </c>
      <c r="G21" t="s" s="18">
        <v>54</v>
      </c>
      <c r="H21" s="30">
        <v>99.48999999999999</v>
      </c>
      <c r="I21" s="19"/>
      <c r="J21" s="30">
        <v>90</v>
      </c>
      <c r="K21" s="69">
        <f>IF(J21="","",C21*0.03)</f>
        <v>3496.955206681230</v>
      </c>
      <c r="L21" s="70"/>
      <c r="M21" s="64">
        <f>IF(J21="","",(K21/J21)/LOOKUP(RIGHT($D$2,3),'定数'!$A$6:$A$13,'定数'!$B$6:$B$13))</f>
        <v>0.388550578520137</v>
      </c>
      <c r="N21" s="30">
        <v>2013</v>
      </c>
      <c r="O21" s="63">
        <v>43581</v>
      </c>
      <c r="P21" s="30">
        <v>98.59</v>
      </c>
      <c r="Q21" s="19"/>
      <c r="R21" s="27">
        <f>IF(P21="","",T21*M21*LOOKUP(RIGHT($D$2,3),'定数'!$A$6:$A$13,'定数'!$B$6:$B$13))</f>
        <v>-3496.955206681230</v>
      </c>
      <c r="S21" s="65"/>
      <c r="T21" s="66">
        <f>IF(P21="","",IF(G21="買",(P21-H21),(H21-P21))*IF(RIGHT($D$2,3)="JPY",100,10000))</f>
        <v>-90</v>
      </c>
      <c r="U21" s="66"/>
      <c r="V21" s="67">
        <f>IF(T21&lt;&gt;"",IF(T21&gt;0,1+V20,0),"")</f>
        <v>0</v>
      </c>
      <c r="W21" s="68">
        <f>IF(T21&lt;&gt;"",IF(T21&lt;0,1+W20,0),"")</f>
        <v>1</v>
      </c>
      <c r="X21" s="71">
        <f>IF(C21&lt;&gt;"",MAX(X20,C21),"")</f>
        <v>126980.004371007</v>
      </c>
      <c r="Y21" s="72">
        <f>IF(X21&lt;&gt;"",1-(C21/X21),"")</f>
        <v>0.08201945547691281</v>
      </c>
    </row>
    <row r="22" ht="14" customHeight="1">
      <c r="A22" s="13"/>
      <c r="B22" s="30">
        <v>14</v>
      </c>
      <c r="C22" s="21">
        <f>IF(R21="","",C21+R21)</f>
        <v>113068.21834936</v>
      </c>
      <c r="D22" s="21"/>
      <c r="E22" s="30">
        <v>2013</v>
      </c>
      <c r="F22" s="63">
        <v>43587</v>
      </c>
      <c r="G22" t="s" s="18">
        <v>53</v>
      </c>
      <c r="H22" s="30">
        <v>97.23</v>
      </c>
      <c r="I22" s="19"/>
      <c r="J22" s="30">
        <v>19</v>
      </c>
      <c r="K22" s="69">
        <f>IF(J22="","",C22*0.03)</f>
        <v>3392.0465504808</v>
      </c>
      <c r="L22" s="70"/>
      <c r="M22" s="64">
        <f>IF(J22="","",(K22/J22)/LOOKUP(RIGHT($D$2,3),'定数'!$A$6:$A$13,'定数'!$B$6:$B$13))</f>
        <v>1.78528765814779</v>
      </c>
      <c r="N22" s="30">
        <v>2013</v>
      </c>
      <c r="O22" s="63">
        <v>43587</v>
      </c>
      <c r="P22" s="30">
        <v>97.42</v>
      </c>
      <c r="Q22" s="19"/>
      <c r="R22" s="27">
        <f>IF(P22="","",T22*M22*LOOKUP(RIGHT($D$2,3),'定数'!$A$6:$A$13,'定数'!$B$6:$B$13))</f>
        <v>-3392.0465504808</v>
      </c>
      <c r="S22" s="65"/>
      <c r="T22" s="66">
        <f>IF(P22="","",IF(G22="買",(P22-H22),(H22-P22))*IF(RIGHT($D$2,3)="JPY",100,10000))</f>
        <v>-19</v>
      </c>
      <c r="U22" s="66"/>
      <c r="V22" s="67">
        <f>IF(T22&lt;&gt;"",IF(T22&gt;0,1+V21,0),"")</f>
        <v>0</v>
      </c>
      <c r="W22" s="68">
        <f>IF(T22&lt;&gt;"",IF(T22&lt;0,1+W21,0),"")</f>
        <v>2</v>
      </c>
      <c r="X22" s="71">
        <f>IF(C22&lt;&gt;"",MAX(X21,C22),"")</f>
        <v>126980.004371007</v>
      </c>
      <c r="Y22" s="72">
        <f>IF(X22&lt;&gt;"",1-(C22/X22),"")</f>
        <v>0.109558871812604</v>
      </c>
    </row>
    <row r="23" ht="14" customHeight="1">
      <c r="A23" s="13"/>
      <c r="B23" s="30">
        <v>15</v>
      </c>
      <c r="C23" s="21">
        <f>IF(R22="","",C22+R22)</f>
        <v>109676.171798879</v>
      </c>
      <c r="D23" s="21"/>
      <c r="E23" s="30">
        <v>2013</v>
      </c>
      <c r="F23" s="63">
        <v>43619</v>
      </c>
      <c r="G23" t="s" s="18">
        <v>53</v>
      </c>
      <c r="H23" s="30">
        <v>100.45</v>
      </c>
      <c r="I23" s="19"/>
      <c r="J23" s="30">
        <v>27</v>
      </c>
      <c r="K23" s="69">
        <f>IF(J23="","",C23*0.03)</f>
        <v>3290.285153966370</v>
      </c>
      <c r="L23" s="70"/>
      <c r="M23" s="64">
        <f>IF(J23="","",(K23/J23)/LOOKUP(RIGHT($D$2,3),'定数'!$A$6:$A$13,'定数'!$B$6:$B$13))</f>
        <v>1.21862413109866</v>
      </c>
      <c r="N23" s="30">
        <v>2013</v>
      </c>
      <c r="O23" s="63">
        <v>43619</v>
      </c>
      <c r="P23" s="30">
        <v>100.12</v>
      </c>
      <c r="Q23" s="19"/>
      <c r="R23" s="27">
        <f>IF(P23="","",T23*M23*LOOKUP(RIGHT($D$2,3),'定数'!$A$6:$A$13,'定数'!$B$6:$B$13))</f>
        <v>4021.459632625580</v>
      </c>
      <c r="S23" s="65"/>
      <c r="T23" s="66">
        <f>IF(P23="","",IF(G23="買",(P23-H23),(H23-P23))*IF(RIGHT($D$2,3)="JPY",100,10000))</f>
        <v>33</v>
      </c>
      <c r="U23" s="66"/>
      <c r="V23" s="56">
        <f>IF(S23&lt;&gt;"",IF(S23&lt;0,1+V22,0),"")</f>
      </c>
      <c r="W23" s="68">
        <f>IF(T23&lt;&gt;"",IF(T23&lt;0,1+W22,0),"")</f>
        <v>0</v>
      </c>
      <c r="X23" s="71">
        <f>IF(C23&lt;&gt;"",MAX(X22,C23),"")</f>
        <v>126980.004371007</v>
      </c>
      <c r="Y23" s="72">
        <f>IF(X23&lt;&gt;"",1-(C23/X23),"")</f>
        <v>0.136272105658227</v>
      </c>
    </row>
    <row r="24" ht="14" customHeight="1">
      <c r="A24" s="13"/>
      <c r="B24" s="30">
        <v>16</v>
      </c>
      <c r="C24" s="21">
        <f>IF(R23="","",C23+R23)</f>
        <v>113697.631431505</v>
      </c>
      <c r="D24" s="21"/>
      <c r="E24" s="30">
        <v>2013</v>
      </c>
      <c r="F24" s="63">
        <v>43637</v>
      </c>
      <c r="G24" t="s" s="18">
        <v>54</v>
      </c>
      <c r="H24" s="30">
        <v>97.87</v>
      </c>
      <c r="I24" s="19"/>
      <c r="J24" s="30">
        <v>60</v>
      </c>
      <c r="K24" s="69">
        <f>IF(J24="","",C24*0.03)</f>
        <v>3410.928942945150</v>
      </c>
      <c r="L24" s="70"/>
      <c r="M24" s="64">
        <f>IF(J24="","",(K24/J24)/LOOKUP(RIGHT($D$2,3),'定数'!$A$6:$A$13,'定数'!$B$6:$B$13))</f>
        <v>0.568488157157525</v>
      </c>
      <c r="N24" s="30">
        <v>2013</v>
      </c>
      <c r="O24" s="63">
        <v>43640</v>
      </c>
      <c r="P24" s="30">
        <v>98.61</v>
      </c>
      <c r="Q24" s="19"/>
      <c r="R24" s="27">
        <f>IF(P24="","",T24*M24*LOOKUP(RIGHT($D$2,3),'定数'!$A$6:$A$13,'定数'!$B$6:$B$13))</f>
        <v>4206.812362965690</v>
      </c>
      <c r="S24" s="65"/>
      <c r="T24" s="66">
        <f>IF(P24="","",IF(G24="買",(P24-H24),(H24-P24))*IF(RIGHT($D$2,3)="JPY",100,10000))</f>
        <v>74</v>
      </c>
      <c r="U24" s="66"/>
      <c r="V24" s="56">
        <f>IF(S24&lt;&gt;"",IF(S24&lt;0,1+V23,0),"")</f>
      </c>
      <c r="W24" s="68">
        <f>IF(T24&lt;&gt;"",IF(T24&lt;0,1+W23,0),"")</f>
        <v>0</v>
      </c>
      <c r="X24" s="71">
        <f>IF(C24&lt;&gt;"",MAX(X23,C24),"")</f>
        <v>126980.004371007</v>
      </c>
      <c r="Y24" s="72">
        <f>IF(X24&lt;&gt;"",1-(C24/X24),"")</f>
        <v>0.104602082865692</v>
      </c>
    </row>
    <row r="25" ht="14" customHeight="1">
      <c r="A25" s="13"/>
      <c r="B25" s="30">
        <v>17</v>
      </c>
      <c r="C25" s="21">
        <f>IF(R24="","",C24+R24)</f>
        <v>117904.443794471</v>
      </c>
      <c r="D25" s="21"/>
      <c r="E25" s="30">
        <v>2013</v>
      </c>
      <c r="F25" s="63">
        <v>43696</v>
      </c>
      <c r="G25" t="s" s="18">
        <v>53</v>
      </c>
      <c r="H25" s="30">
        <v>97.48999999999999</v>
      </c>
      <c r="I25" s="19"/>
      <c r="J25" s="30">
        <v>36</v>
      </c>
      <c r="K25" s="69">
        <f>IF(J25="","",C25*0.03)</f>
        <v>3537.133313834130</v>
      </c>
      <c r="L25" s="70"/>
      <c r="M25" s="64">
        <f>IF(J25="","",(K25/J25)/LOOKUP(RIGHT($D$2,3),'定数'!$A$6:$A$13,'定数'!$B$6:$B$13))</f>
        <v>0.982537031620592</v>
      </c>
      <c r="N25" s="30">
        <v>2013</v>
      </c>
      <c r="O25" s="63">
        <v>43696</v>
      </c>
      <c r="P25" s="30">
        <v>97.84999999999999</v>
      </c>
      <c r="Q25" s="19"/>
      <c r="R25" s="27">
        <f>IF(P25="","",T25*M25*LOOKUP(RIGHT($D$2,3),'定数'!$A$6:$A$13,'定数'!$B$6:$B$13))</f>
        <v>-3537.133313834130</v>
      </c>
      <c r="S25" s="65"/>
      <c r="T25" s="66">
        <f>IF(P25="","",IF(G25="買",(P25-H25),(H25-P25))*IF(RIGHT($D$2,3)="JPY",100,10000))</f>
        <v>-36</v>
      </c>
      <c r="U25" s="66"/>
      <c r="V25" s="56">
        <f>IF(S25&lt;&gt;"",IF(S25&lt;0,1+V24,0),"")</f>
      </c>
      <c r="W25" s="68">
        <f>IF(T25&lt;&gt;"",IF(T25&lt;0,1+W24,0),"")</f>
        <v>1</v>
      </c>
      <c r="X25" s="71">
        <f>IF(C25&lt;&gt;"",MAX(X24,C25),"")</f>
        <v>126980.004371007</v>
      </c>
      <c r="Y25" s="72">
        <f>IF(X25&lt;&gt;"",1-(C25/X25),"")</f>
        <v>0.0714723599317201</v>
      </c>
    </row>
    <row r="26" ht="14" customHeight="1">
      <c r="A26" s="13"/>
      <c r="B26" s="30">
        <v>18</v>
      </c>
      <c r="C26" s="21">
        <f>IF(R25="","",C25+R25)</f>
        <v>114367.310480637</v>
      </c>
      <c r="D26" s="21"/>
      <c r="E26" s="30">
        <v>2013</v>
      </c>
      <c r="F26" s="63">
        <v>43745</v>
      </c>
      <c r="G26" t="s" s="18">
        <v>53</v>
      </c>
      <c r="H26" s="30">
        <v>97.13</v>
      </c>
      <c r="I26" s="19"/>
      <c r="J26" s="30">
        <v>20</v>
      </c>
      <c r="K26" s="69">
        <f>IF(J26="","",C26*0.03)</f>
        <v>3431.019314419110</v>
      </c>
      <c r="L26" s="70"/>
      <c r="M26" s="64">
        <f>IF(J26="","",(K26/J26)/LOOKUP(RIGHT($D$2,3),'定数'!$A$6:$A$13,'定数'!$B$6:$B$13))</f>
        <v>1.71550965720956</v>
      </c>
      <c r="N26" s="30">
        <v>2013</v>
      </c>
      <c r="O26" s="63">
        <v>43745</v>
      </c>
      <c r="P26" s="30">
        <v>96.89</v>
      </c>
      <c r="Q26" s="19"/>
      <c r="R26" s="27">
        <f>IF(P26="","",T26*M26*LOOKUP(RIGHT($D$2,3),'定数'!$A$6:$A$13,'定数'!$B$6:$B$13))</f>
        <v>4117.223177302940</v>
      </c>
      <c r="S26" s="65"/>
      <c r="T26" s="66">
        <f>IF(P26="","",IF(G26="買",(P26-H26),(H26-P26))*IF(RIGHT($D$2,3)="JPY",100,10000))</f>
        <v>24</v>
      </c>
      <c r="U26" s="66"/>
      <c r="V26" s="56">
        <f>IF(S26&lt;&gt;"",IF(S26&lt;0,1+V25,0),"")</f>
      </c>
      <c r="W26" s="68">
        <f>IF(T26&lt;&gt;"",IF(T26&lt;0,1+W25,0),"")</f>
        <v>0</v>
      </c>
      <c r="X26" s="71">
        <f>IF(C26&lt;&gt;"",MAX(X25,C26),"")</f>
        <v>126980.004371007</v>
      </c>
      <c r="Y26" s="72">
        <f>IF(X26&lt;&gt;"",1-(C26/X26),"")</f>
        <v>0.0993281891337674</v>
      </c>
    </row>
    <row r="27" ht="14" customHeight="1">
      <c r="A27" s="13"/>
      <c r="B27" s="30">
        <v>19</v>
      </c>
      <c r="C27" s="21">
        <f>IF(R26="","",C26+R26)</f>
        <v>118484.53365794</v>
      </c>
      <c r="D27" s="21"/>
      <c r="E27" s="30">
        <v>2013</v>
      </c>
      <c r="F27" s="63">
        <v>43747</v>
      </c>
      <c r="G27" t="s" s="18">
        <v>54</v>
      </c>
      <c r="H27" s="30">
        <v>97.36</v>
      </c>
      <c r="I27" s="19"/>
      <c r="J27" s="30">
        <v>24</v>
      </c>
      <c r="K27" s="69">
        <f>IF(J27="","",C27*0.03)</f>
        <v>3554.5360097382</v>
      </c>
      <c r="L27" s="70"/>
      <c r="M27" s="64">
        <f>IF(J27="","",(K27/J27)/LOOKUP(RIGHT($D$2,3),'定数'!$A$6:$A$13,'定数'!$B$6:$B$13))</f>
        <v>1.48105667072425</v>
      </c>
      <c r="N27" s="30">
        <v>2013</v>
      </c>
      <c r="O27" s="63">
        <v>43748</v>
      </c>
      <c r="P27" s="30">
        <v>97.66</v>
      </c>
      <c r="Q27" s="19"/>
      <c r="R27" s="27">
        <f>IF(P27="","",T27*M27*LOOKUP(RIGHT($D$2,3),'定数'!$A$6:$A$13,'定数'!$B$6:$B$13))</f>
        <v>4443.170012172750</v>
      </c>
      <c r="S27" s="65"/>
      <c r="T27" s="66">
        <f>IF(P27="","",IF(G27="買",(P27-H27),(H27-P27))*IF(RIGHT($D$2,3)="JPY",100,10000))</f>
        <v>30</v>
      </c>
      <c r="U27" s="66"/>
      <c r="V27" s="56">
        <f>IF(S27&lt;&gt;"",IF(S27&lt;0,1+V26,0),"")</f>
      </c>
      <c r="W27" s="68">
        <f>IF(T27&lt;&gt;"",IF(T27&lt;0,1+W26,0),"")</f>
        <v>0</v>
      </c>
      <c r="X27" s="71">
        <f>IF(C27&lt;&gt;"",MAX(X26,C27),"")</f>
        <v>126980.004371007</v>
      </c>
      <c r="Y27" s="72">
        <f>IF(X27&lt;&gt;"",1-(C27/X27),"")</f>
        <v>0.0669040039425825</v>
      </c>
    </row>
    <row r="28" ht="14" customHeight="1">
      <c r="A28" s="13"/>
      <c r="B28" s="30">
        <v>20</v>
      </c>
      <c r="C28" s="21">
        <f>IF(R27="","",C27+R27)</f>
        <v>122927.703670113</v>
      </c>
      <c r="D28" s="21"/>
      <c r="E28" s="30">
        <v>2015</v>
      </c>
      <c r="F28" s="63">
        <v>43652</v>
      </c>
      <c r="G28" t="s" s="18">
        <v>53</v>
      </c>
      <c r="H28" s="30">
        <v>122.55</v>
      </c>
      <c r="I28" s="19"/>
      <c r="J28" s="30">
        <v>37</v>
      </c>
      <c r="K28" s="69">
        <f>IF(J28="","",C28*0.03)</f>
        <v>3687.831110103390</v>
      </c>
      <c r="L28" s="70"/>
      <c r="M28" s="64">
        <f>IF(J28="","",(K28/J28)/LOOKUP(RIGHT($D$2,3),'定数'!$A$6:$A$13,'定数'!$B$6:$B$13))</f>
        <v>0.996711110838754</v>
      </c>
      <c r="N28" s="30">
        <v>2015</v>
      </c>
      <c r="O28" s="63">
        <v>43653</v>
      </c>
      <c r="P28" s="30">
        <v>122.09</v>
      </c>
      <c r="Q28" s="19"/>
      <c r="R28" s="27">
        <f>IF(P28="","",T28*M28*LOOKUP(RIGHT($D$2,3),'定数'!$A$6:$A$13,'定数'!$B$6:$B$13))</f>
        <v>4584.871109858270</v>
      </c>
      <c r="S28" s="65"/>
      <c r="T28" s="66">
        <f>IF(P28="","",IF(G28="買",(P28-H28),(H28-P28))*IF(RIGHT($D$2,3)="JPY",100,10000))</f>
        <v>46</v>
      </c>
      <c r="U28" s="66"/>
      <c r="V28" s="56">
        <f>IF(S28&lt;&gt;"",IF(S28&lt;0,1+V27,0),"")</f>
      </c>
      <c r="W28" s="68">
        <f>IF(T28&lt;&gt;"",IF(T28&lt;0,1+W27,0),"")</f>
        <v>0</v>
      </c>
      <c r="X28" s="71">
        <f>IF(C28&lt;&gt;"",MAX(X27,C28),"")</f>
        <v>126980.004371007</v>
      </c>
      <c r="Y28" s="72">
        <f>IF(X28&lt;&gt;"",1-(C28/X28),"")</f>
        <v>0.0319129040904274</v>
      </c>
    </row>
    <row r="29" ht="14" customHeight="1">
      <c r="A29" s="13"/>
      <c r="B29" s="30">
        <v>21</v>
      </c>
      <c r="C29" s="21">
        <f>IF(R28="","",C28+R28)</f>
        <v>127512.574779971</v>
      </c>
      <c r="D29" s="21"/>
      <c r="E29" s="30">
        <v>2015</v>
      </c>
      <c r="F29" s="63">
        <v>43663</v>
      </c>
      <c r="G29" t="s" s="18">
        <v>54</v>
      </c>
      <c r="H29" s="30">
        <v>124.08</v>
      </c>
      <c r="I29" s="19"/>
      <c r="J29" s="30">
        <v>27</v>
      </c>
      <c r="K29" s="69">
        <f>IF(J29="","",C29*0.03)</f>
        <v>3825.377243399130</v>
      </c>
      <c r="L29" s="70"/>
      <c r="M29" s="64">
        <f>IF(J29="","",(K29/J29)/LOOKUP(RIGHT($D$2,3),'定数'!$A$6:$A$13,'定数'!$B$6:$B$13))</f>
        <v>1.41680638644412</v>
      </c>
      <c r="N29" s="30">
        <v>2015</v>
      </c>
      <c r="O29" s="63">
        <v>43666</v>
      </c>
      <c r="P29" s="30">
        <v>124.29</v>
      </c>
      <c r="Q29" s="19"/>
      <c r="R29" s="27">
        <f>IF(P29="","",T29*M29*LOOKUP(RIGHT($D$2,3),'定数'!$A$6:$A$13,'定数'!$B$6:$B$13))</f>
        <v>2975.293411532650</v>
      </c>
      <c r="S29" s="65"/>
      <c r="T29" s="66">
        <f>IF(P29="","",IF(G29="買",(P29-H29),(H29-P29))*IF(RIGHT($D$2,3)="JPY",100,10000))</f>
        <v>21</v>
      </c>
      <c r="U29" s="66"/>
      <c r="V29" s="56">
        <f>IF(S29&lt;&gt;"",IF(S29&lt;0,1+V28,0),"")</f>
      </c>
      <c r="W29" s="68">
        <f>IF(T29&lt;&gt;"",IF(T29&lt;0,1+W28,0),"")</f>
        <v>0</v>
      </c>
      <c r="X29" s="71">
        <f>IF(C29&lt;&gt;"",MAX(X28,C29),"")</f>
        <v>127512.574779971</v>
      </c>
      <c r="Y29" s="72">
        <f>IF(X29&lt;&gt;"",1-(C29/X29),"")</f>
        <v>0</v>
      </c>
    </row>
    <row r="30" ht="14" customHeight="1">
      <c r="A30" s="13"/>
      <c r="B30" s="30">
        <v>22</v>
      </c>
      <c r="C30" s="21">
        <f>IF(R29="","",C29+R29)</f>
        <v>130487.868191504</v>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s="71">
        <f>IF(C30&lt;&gt;"",MAX(X29,C30),"")</f>
        <v>130487.868191504</v>
      </c>
      <c r="Y30" s="72">
        <f>IF(X30&lt;&gt;"",1-(C30/X30),"")</f>
        <v>0</v>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K9:L9"/>
    <mergeCell ref="R9:S9"/>
    <mergeCell ref="T9:U9"/>
    <mergeCell ref="C10:D10"/>
    <mergeCell ref="K10:L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K13:L13"/>
    <mergeCell ref="P13:Q13"/>
    <mergeCell ref="R13:S13"/>
    <mergeCell ref="T13:U13"/>
    <mergeCell ref="C14:D14"/>
    <mergeCell ref="H14:I14"/>
    <mergeCell ref="K14:L14"/>
    <mergeCell ref="P14:Q14"/>
    <mergeCell ref="R14:S14"/>
    <mergeCell ref="T14:U14"/>
    <mergeCell ref="C15:D15"/>
    <mergeCell ref="R15:S15"/>
    <mergeCell ref="T15:U15"/>
    <mergeCell ref="C16:D16"/>
    <mergeCell ref="R16:S16"/>
    <mergeCell ref="T16:U16"/>
    <mergeCell ref="C17:D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H9:I9"/>
    <mergeCell ref="H10:I10"/>
    <mergeCell ref="P9:Q9"/>
    <mergeCell ref="P10:Q10"/>
    <mergeCell ref="H13:I13"/>
    <mergeCell ref="H15:I15"/>
    <mergeCell ref="K15:L15"/>
    <mergeCell ref="P15:Q15"/>
    <mergeCell ref="H16:I16"/>
    <mergeCell ref="K16:L16"/>
    <mergeCell ref="P16:Q16"/>
    <mergeCell ref="H17:I17"/>
    <mergeCell ref="K17:L17"/>
    <mergeCell ref="P17:Q17"/>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79" customWidth="1"/>
    <col min="2" max="18" width="6.5" style="79" customWidth="1"/>
    <col min="19" max="21" width="8.85156" style="79" customWidth="1"/>
    <col min="22" max="23" hidden="1" width="8.83333" style="79" customWidth="1"/>
    <col min="24" max="25" width="8.85156" style="79" customWidth="1"/>
    <col min="26" max="256" width="8.85156" style="79"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122773.607299157</v>
      </c>
      <c r="Q2" s="19"/>
      <c r="R2" s="22"/>
      <c r="S2" s="23"/>
      <c r="T2" s="23"/>
      <c r="U2" s="7"/>
      <c r="V2" s="11"/>
      <c r="W2" s="11"/>
      <c r="X2" s="7"/>
      <c r="Y2" s="7"/>
    </row>
    <row r="3" ht="57" customHeight="1">
      <c r="A3" s="13"/>
      <c r="B3" t="s" s="14">
        <v>23</v>
      </c>
      <c r="C3" s="15"/>
      <c r="D3" t="s" s="24">
        <v>24</v>
      </c>
      <c r="E3" s="25"/>
      <c r="F3" s="25"/>
      <c r="G3" s="25"/>
      <c r="H3" s="25"/>
      <c r="I3" s="25"/>
      <c r="J3" t="s" s="14">
        <v>25</v>
      </c>
      <c r="K3" s="15"/>
      <c r="L3" t="s" s="24">
        <v>56</v>
      </c>
      <c r="M3" s="26"/>
      <c r="N3" s="26"/>
      <c r="O3" s="26"/>
      <c r="P3" s="26"/>
      <c r="Q3" s="26"/>
      <c r="R3" s="22"/>
      <c r="S3" s="23"/>
      <c r="T3" s="7"/>
      <c r="U3" s="7"/>
      <c r="V3" s="11"/>
      <c r="W3" s="11"/>
      <c r="X3" s="7"/>
      <c r="Y3" s="7"/>
    </row>
    <row r="4" ht="14" customHeight="1">
      <c r="A4" s="13"/>
      <c r="B4" t="s" s="14">
        <v>27</v>
      </c>
      <c r="C4" s="15"/>
      <c r="D4" s="27">
        <f>SUM($R$9:$S$993)</f>
        <v>22773.6072991573</v>
      </c>
      <c r="E4" s="27"/>
      <c r="F4" t="s" s="14">
        <v>28</v>
      </c>
      <c r="G4" s="15"/>
      <c r="H4" s="28">
        <f>SUM($T$9:$U$108)</f>
        <v>31</v>
      </c>
      <c r="I4" s="19"/>
      <c r="J4" t="s" s="14">
        <v>29</v>
      </c>
      <c r="K4" s="15"/>
      <c r="L4" s="21">
        <f>MAX($C$9:$D$990)-C9</f>
        <v>23171.525043735</v>
      </c>
      <c r="M4" s="21"/>
      <c r="N4" t="s" s="14">
        <v>30</v>
      </c>
      <c r="O4" s="15"/>
      <c r="P4" s="29">
        <f>MAX(Y1:Y993)</f>
        <v>0.146441184023259</v>
      </c>
      <c r="Q4" s="29"/>
      <c r="R4" s="22"/>
      <c r="S4" s="23"/>
      <c r="T4" s="23"/>
      <c r="U4" s="7"/>
      <c r="V4" s="11"/>
      <c r="W4" s="11"/>
      <c r="X4" s="7"/>
      <c r="Y4" s="7"/>
    </row>
    <row r="5" ht="14" customHeight="1">
      <c r="A5" s="13"/>
      <c r="B5" t="s" s="14">
        <v>31</v>
      </c>
      <c r="C5" s="30">
        <f>COUNTIF($R$9:$R$990,"&gt;0")</f>
        <v>12</v>
      </c>
      <c r="D5" t="s" s="14">
        <v>32</v>
      </c>
      <c r="E5" s="30">
        <f>COUNTIF($R$9:$R$990,"&lt;0")</f>
        <v>9</v>
      </c>
      <c r="F5" t="s" s="14">
        <v>33</v>
      </c>
      <c r="G5" s="30">
        <f>COUNTIF($R$9:$R$990,"=0")</f>
        <v>0</v>
      </c>
      <c r="H5" t="s" s="14">
        <v>34</v>
      </c>
      <c r="I5" s="29">
        <f>C5/SUM(C5,E5,G5)</f>
        <v>0.571428571428571</v>
      </c>
      <c r="J5" t="s" s="14">
        <v>35</v>
      </c>
      <c r="K5" s="15"/>
      <c r="L5" s="31">
        <f>MAX(V9:V993)</f>
      </c>
      <c r="M5" s="32"/>
      <c r="N5" t="s" s="33">
        <v>36</v>
      </c>
      <c r="O5" s="34"/>
      <c r="P5" s="35">
        <f>MAX(W9:W993)</f>
        <v>4</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2012</v>
      </c>
      <c r="F9" s="63">
        <v>43659</v>
      </c>
      <c r="G9" t="s" s="18">
        <v>53</v>
      </c>
      <c r="H9" s="30">
        <v>79.12</v>
      </c>
      <c r="I9" s="19"/>
      <c r="J9" s="30">
        <v>17</v>
      </c>
      <c r="K9" s="21">
        <f>IF(J9="","",C9*0.03)</f>
        <v>3000</v>
      </c>
      <c r="L9" s="21"/>
      <c r="M9" s="64">
        <f>IF(J9="","",(K9/J9)/LOOKUP(RIGHT($D$2,3),'定数'!$A$6:$A$13,'定数'!$B$6:$B$13))</f>
        <v>1.76470588235294</v>
      </c>
      <c r="N9" s="30">
        <v>2012</v>
      </c>
      <c r="O9" s="63">
        <v>43662</v>
      </c>
      <c r="P9" s="30">
        <v>78.89</v>
      </c>
      <c r="Q9" s="19"/>
      <c r="R9" s="27">
        <f>IF(P9="","",T9*M9*LOOKUP(RIGHT($D$2,3),'定数'!$A$6:$A$13,'定数'!$B$6:$B$13))</f>
        <v>4058.823529411760</v>
      </c>
      <c r="S9" s="65"/>
      <c r="T9" s="66">
        <f>IF(P9="","",IF(G9="買",(P9-H9),(H9-P9))*IF(RIGHT($D$2,3)="JPY",100,10000))</f>
        <v>23</v>
      </c>
      <c r="U9" s="66"/>
      <c r="V9" s="67">
        <f>IF(T9&lt;&gt;"",IF(T9&gt;0,1+V8,0),"")</f>
        <v>1</v>
      </c>
      <c r="W9" s="68">
        <f>IF(T9&lt;&gt;"",IF(T9&lt;0,1+W8,0),"")</f>
        <v>0</v>
      </c>
      <c r="X9" s="57"/>
      <c r="Y9" s="7"/>
    </row>
    <row r="10" ht="14" customHeight="1">
      <c r="A10" s="13"/>
      <c r="B10" s="30">
        <v>2</v>
      </c>
      <c r="C10" s="21">
        <f>IF(R9="","",C9+R9)</f>
        <v>104058.823529412</v>
      </c>
      <c r="D10" s="21"/>
      <c r="E10" s="30">
        <v>2012</v>
      </c>
      <c r="F10" s="63">
        <v>43699</v>
      </c>
      <c r="G10" t="s" s="18">
        <v>53</v>
      </c>
      <c r="H10" s="30">
        <v>79.23</v>
      </c>
      <c r="I10" s="19"/>
      <c r="J10" s="30">
        <v>15</v>
      </c>
      <c r="K10" s="69">
        <f>IF(J10="","",C10*0.03)</f>
        <v>3121.764705882360</v>
      </c>
      <c r="L10" s="70"/>
      <c r="M10" s="64">
        <f>IF(J10="","",(K10/J10)/LOOKUP(RIGHT($D$2,3),'定数'!$A$6:$A$13,'定数'!$B$6:$B$13))</f>
        <v>2.08117647058824</v>
      </c>
      <c r="N10" s="30">
        <v>2012</v>
      </c>
      <c r="O10" s="63">
        <v>43699</v>
      </c>
      <c r="P10" s="30">
        <v>79.03</v>
      </c>
      <c r="Q10" s="19"/>
      <c r="R10" s="27">
        <f>IF(P10="","",T10*M10*LOOKUP(RIGHT($D$2,3),'定数'!$A$6:$A$13,'定数'!$B$6:$B$13))</f>
        <v>4162.352941176480</v>
      </c>
      <c r="S10" s="65"/>
      <c r="T10" s="66">
        <f>IF(P10="","",IF(G10="買",(P10-H10),(H10-P10))*IF(RIGHT($D$2,3)="JPY",100,10000))</f>
        <v>20</v>
      </c>
      <c r="U10" s="66"/>
      <c r="V10" s="67">
        <f>IF(T10&lt;&gt;"",IF(T10&gt;0,1+V9,0),"")</f>
        <v>2</v>
      </c>
      <c r="W10" s="68">
        <f>IF(T10&lt;&gt;"",IF(T10&lt;0,1+W9,0),"")</f>
        <v>0</v>
      </c>
      <c r="X10" s="71">
        <f>IF(C10&lt;&gt;"",MAX(C10,C9),"")</f>
        <v>104058.823529412</v>
      </c>
      <c r="Y10" s="7"/>
    </row>
    <row r="11" ht="14" customHeight="1">
      <c r="A11" s="13"/>
      <c r="B11" s="30">
        <v>3</v>
      </c>
      <c r="C11" s="21">
        <f>IF(R10="","",C10+R10)</f>
        <v>108221.176470588</v>
      </c>
      <c r="D11" s="21"/>
      <c r="E11" s="30">
        <v>2012</v>
      </c>
      <c r="F11" s="63">
        <v>43733</v>
      </c>
      <c r="G11" t="s" s="18">
        <v>53</v>
      </c>
      <c r="H11" s="30">
        <v>77.81</v>
      </c>
      <c r="I11" s="19"/>
      <c r="J11" s="30">
        <v>12</v>
      </c>
      <c r="K11" s="69">
        <f>IF(J11="","",C11*0.03)</f>
        <v>3246.635294117640</v>
      </c>
      <c r="L11" s="70"/>
      <c r="M11" s="64">
        <f>IF(J11="","",(K11/J11)/LOOKUP(RIGHT($D$2,3),'定数'!$A$6:$A$13,'定数'!$B$6:$B$13))</f>
        <v>2.7055294117647</v>
      </c>
      <c r="N11" s="30">
        <v>2012</v>
      </c>
      <c r="O11" s="63">
        <v>43734</v>
      </c>
      <c r="P11" s="30">
        <v>77.63</v>
      </c>
      <c r="Q11" s="19"/>
      <c r="R11" s="27">
        <f>IF(P11="","",T11*M11*LOOKUP(RIGHT($D$2,3),'定数'!$A$6:$A$13,'定数'!$B$6:$B$13))</f>
        <v>4869.952941176460</v>
      </c>
      <c r="S11" s="65"/>
      <c r="T11" s="66">
        <f>IF(P11="","",IF(G11="買",(P11-H11),(H11-P11))*IF(RIGHT($D$2,3)="JPY",100,10000))</f>
        <v>18</v>
      </c>
      <c r="U11" s="66"/>
      <c r="V11" s="67">
        <f>IF(T11&lt;&gt;"",IF(T11&gt;0,1+V10,0),"")</f>
        <v>3</v>
      </c>
      <c r="W11" s="68">
        <f>IF(T11&lt;&gt;"",IF(T11&lt;0,1+W10,0),"")</f>
        <v>0</v>
      </c>
      <c r="X11" s="71">
        <f>IF(C11&lt;&gt;"",MAX(X10,C11),"")</f>
        <v>108221.176470588</v>
      </c>
      <c r="Y11" s="72">
        <f>IF(X11&lt;&gt;"",1-(C11/X11),"")</f>
        <v>0</v>
      </c>
    </row>
    <row r="12" ht="14" customHeight="1">
      <c r="A12" s="13"/>
      <c r="B12" s="30">
        <v>4</v>
      </c>
      <c r="C12" s="21">
        <f>IF(R11="","",C11+R11)</f>
        <v>113091.129411764</v>
      </c>
      <c r="D12" s="21"/>
      <c r="E12" s="30">
        <v>2012</v>
      </c>
      <c r="F12" s="63">
        <v>43735</v>
      </c>
      <c r="G12" t="s" s="18">
        <v>53</v>
      </c>
      <c r="H12" s="30">
        <v>77.59999999999999</v>
      </c>
      <c r="I12" s="19"/>
      <c r="J12" s="30">
        <v>9</v>
      </c>
      <c r="K12" s="69">
        <f>IF(J12="","",C12*0.03)</f>
        <v>3392.733882352920</v>
      </c>
      <c r="L12" s="70"/>
      <c r="M12" s="64">
        <f>IF(J12="","",(K12/J12)/LOOKUP(RIGHT($D$2,3),'定数'!$A$6:$A$13,'定数'!$B$6:$B$13))</f>
        <v>3.76970431372547</v>
      </c>
      <c r="N12" s="30">
        <v>2012</v>
      </c>
      <c r="O12" s="63">
        <v>43736</v>
      </c>
      <c r="P12" s="30">
        <v>77.48</v>
      </c>
      <c r="Q12" s="19"/>
      <c r="R12" s="27">
        <f>IF(P12="","",T12*M12*LOOKUP(RIGHT($D$2,3),'定数'!$A$6:$A$13,'定数'!$B$6:$B$13))</f>
        <v>4523.645176470560</v>
      </c>
      <c r="S12" s="65"/>
      <c r="T12" s="66">
        <f>IF(P12="","",IF(G12="買",(P12-H12),(H12-P12))*IF(RIGHT($D$2,3)="JPY",100,10000))</f>
        <v>12</v>
      </c>
      <c r="U12" s="66"/>
      <c r="V12" s="67">
        <f>IF(T12&lt;&gt;"",IF(T12&gt;0,1+V11,0),"")</f>
        <v>4</v>
      </c>
      <c r="W12" s="68">
        <f>IF(T12&lt;&gt;"",IF(T12&lt;0,1+W11,0),"")</f>
        <v>0</v>
      </c>
      <c r="X12" s="71">
        <f>IF(C12&lt;&gt;"",MAX(X11,C12),"")</f>
        <v>113091.129411764</v>
      </c>
      <c r="Y12" s="72">
        <f>IF(X12&lt;&gt;"",1-(C12/X12),"")</f>
        <v>0</v>
      </c>
    </row>
    <row r="13" ht="14" customHeight="1">
      <c r="A13" s="13"/>
      <c r="B13" s="30">
        <v>5</v>
      </c>
      <c r="C13" s="21">
        <f>IF(R12="","",C12+R12)</f>
        <v>117614.774588235</v>
      </c>
      <c r="D13" s="21"/>
      <c r="E13" s="30">
        <v>2012</v>
      </c>
      <c r="F13" s="63">
        <v>43740</v>
      </c>
      <c r="G13" t="s" s="18">
        <v>54</v>
      </c>
      <c r="H13" s="30">
        <v>78.13</v>
      </c>
      <c r="I13" s="19"/>
      <c r="J13" s="30">
        <v>16</v>
      </c>
      <c r="K13" s="69">
        <f>IF(J13="","",C13*0.03)</f>
        <v>3528.443237647050</v>
      </c>
      <c r="L13" s="70"/>
      <c r="M13" s="64">
        <f>IF(J13="","",(K13/J13)/LOOKUP(RIGHT($D$2,3),'定数'!$A$6:$A$13,'定数'!$B$6:$B$13))</f>
        <v>2.20527702352941</v>
      </c>
      <c r="N13" s="30">
        <v>2012</v>
      </c>
      <c r="O13" s="63">
        <v>43741</v>
      </c>
      <c r="P13" s="30">
        <v>78.36</v>
      </c>
      <c r="Q13" s="19"/>
      <c r="R13" s="27">
        <f>IF(P13="","",T13*M13*LOOKUP(RIGHT($D$2,3),'定数'!$A$6:$A$13,'定数'!$B$6:$B$13))</f>
        <v>5072.137154117640</v>
      </c>
      <c r="S13" s="65"/>
      <c r="T13" s="66">
        <f>IF(P13="","",IF(G13="買",(P13-H13),(H13-P13))*IF(RIGHT($D$2,3)="JPY",100,10000))</f>
        <v>23</v>
      </c>
      <c r="U13" s="66"/>
      <c r="V13" s="67">
        <f>IF(T13&lt;&gt;"",IF(T13&gt;0,1+V12,0),"")</f>
        <v>5</v>
      </c>
      <c r="W13" s="68">
        <f>IF(T13&lt;&gt;"",IF(T13&lt;0,1+W12,0),"")</f>
        <v>0</v>
      </c>
      <c r="X13" s="71">
        <f>IF(C13&lt;&gt;"",MAX(X12,C13),"")</f>
        <v>117614.774588235</v>
      </c>
      <c r="Y13" s="72">
        <f>IF(X13&lt;&gt;"",1-(C13/X13),"")</f>
        <v>0</v>
      </c>
    </row>
    <row r="14" ht="14" customHeight="1">
      <c r="A14" s="13"/>
      <c r="B14" s="30">
        <v>6</v>
      </c>
      <c r="C14" s="21">
        <f>IF(R13="","",C13+R13)</f>
        <v>122686.911742353</v>
      </c>
      <c r="D14" s="21"/>
      <c r="E14" s="30">
        <v>2012</v>
      </c>
      <c r="F14" s="63">
        <v>43748</v>
      </c>
      <c r="G14" t="s" s="18">
        <v>53</v>
      </c>
      <c r="H14" s="30">
        <v>78.09999999999999</v>
      </c>
      <c r="I14" s="19"/>
      <c r="J14" s="30">
        <v>15</v>
      </c>
      <c r="K14" s="69">
        <f>IF(J14="","",C14*0.03)</f>
        <v>3680.607352270590</v>
      </c>
      <c r="L14" s="70"/>
      <c r="M14" s="64">
        <f>IF(J14="","",(K14/J14)/LOOKUP(RIGHT($D$2,3),'定数'!$A$6:$A$13,'定数'!$B$6:$B$13))</f>
        <v>2.45373823484706</v>
      </c>
      <c r="N14" s="30">
        <v>2012</v>
      </c>
      <c r="O14" s="63">
        <v>43749</v>
      </c>
      <c r="P14" s="30">
        <v>78.25</v>
      </c>
      <c r="Q14" s="19"/>
      <c r="R14" s="27">
        <f>IF(P14="","",T14*M14*LOOKUP(RIGHT($D$2,3),'定数'!$A$6:$A$13,'定数'!$B$6:$B$13))</f>
        <v>-3680.607352270590</v>
      </c>
      <c r="S14" s="65"/>
      <c r="T14" s="66">
        <f>IF(P14="","",IF(G14="買",(P14-H14),(H14-P14))*IF(RIGHT($D$2,3)="JPY",100,10000))</f>
        <v>-15</v>
      </c>
      <c r="U14" s="66"/>
      <c r="V14" s="67">
        <f>IF(T14&lt;&gt;"",IF(T14&gt;0,1+V13,0),"")</f>
        <v>0</v>
      </c>
      <c r="W14" s="68">
        <f>IF(T14&lt;&gt;"",IF(T14&lt;0,1+W13,0),"")</f>
        <v>1</v>
      </c>
      <c r="X14" s="71">
        <f>IF(C14&lt;&gt;"",MAX(X13,C14),"")</f>
        <v>122686.911742353</v>
      </c>
      <c r="Y14" s="72">
        <f>IF(X14&lt;&gt;"",1-(C14/X14),"")</f>
        <v>0</v>
      </c>
    </row>
    <row r="15" ht="14" customHeight="1">
      <c r="A15" s="13"/>
      <c r="B15" s="30">
        <v>7</v>
      </c>
      <c r="C15" s="21">
        <f>IF(R14="","",C14+R14)</f>
        <v>119006.304390082</v>
      </c>
      <c r="D15" s="21"/>
      <c r="E15" s="30">
        <v>2012</v>
      </c>
      <c r="F15" s="63">
        <v>43753</v>
      </c>
      <c r="G15" t="s" s="18">
        <v>54</v>
      </c>
      <c r="H15" s="30">
        <v>78.5</v>
      </c>
      <c r="I15" s="19"/>
      <c r="J15" s="30">
        <v>18</v>
      </c>
      <c r="K15" s="69">
        <f>IF(J15="","",C15*0.03)</f>
        <v>3570.189131702460</v>
      </c>
      <c r="L15" s="70"/>
      <c r="M15" s="64">
        <f>IF(J15="","",(K15/J15)/LOOKUP(RIGHT($D$2,3),'定数'!$A$6:$A$13,'定数'!$B$6:$B$13))</f>
        <v>1.98343840650137</v>
      </c>
      <c r="N15" s="30">
        <v>2012</v>
      </c>
      <c r="O15" s="63">
        <v>43753</v>
      </c>
      <c r="P15" s="30">
        <v>78.70999999999999</v>
      </c>
      <c r="Q15" s="19"/>
      <c r="R15" s="27">
        <f>IF(P15="","",T15*M15*LOOKUP(RIGHT($D$2,3),'定数'!$A$6:$A$13,'定数'!$B$6:$B$13))</f>
        <v>4165.220653652880</v>
      </c>
      <c r="S15" s="65"/>
      <c r="T15" s="66">
        <f>IF(P15="","",IF(G15="買",(P15-H15),(H15-P15))*IF(RIGHT($D$2,3)="JPY",100,10000))</f>
        <v>21</v>
      </c>
      <c r="U15" s="66"/>
      <c r="V15" s="67">
        <f>IF(T15&lt;&gt;"",IF(T15&gt;0,1+V14,0),"")</f>
        <v>1</v>
      </c>
      <c r="W15" s="68">
        <f>IF(T15&lt;&gt;"",IF(T15&lt;0,1+W14,0),"")</f>
        <v>0</v>
      </c>
      <c r="X15" s="71">
        <f>IF(C15&lt;&gt;"",MAX(X14,C15),"")</f>
        <v>122686.911742353</v>
      </c>
      <c r="Y15" s="72">
        <f>IF(X15&lt;&gt;"",1-(C15/X15),"")</f>
        <v>0.0300000000000033</v>
      </c>
    </row>
    <row r="16" ht="14" customHeight="1">
      <c r="A16" s="13"/>
      <c r="B16" s="30">
        <v>8</v>
      </c>
      <c r="C16" s="21">
        <f>IF(R15="","",C15+R15)</f>
        <v>123171.525043735</v>
      </c>
      <c r="D16" s="21"/>
      <c r="E16" s="30">
        <v>2012</v>
      </c>
      <c r="F16" s="63">
        <v>43761</v>
      </c>
      <c r="G16" t="s" s="18">
        <v>54</v>
      </c>
      <c r="H16" s="30">
        <v>79.94</v>
      </c>
      <c r="I16" s="19"/>
      <c r="J16" s="30">
        <v>24</v>
      </c>
      <c r="K16" s="69">
        <f>IF(J16="","",C16*0.03)</f>
        <v>3695.145751312050</v>
      </c>
      <c r="L16" s="70"/>
      <c r="M16" s="64">
        <f>IF(J16="","",(K16/J16)/LOOKUP(RIGHT($D$2,3),'定数'!$A$6:$A$13,'定数'!$B$6:$B$13))</f>
        <v>1.53964406304669</v>
      </c>
      <c r="N16" s="30">
        <v>2012</v>
      </c>
      <c r="O16" s="63">
        <v>43762</v>
      </c>
      <c r="P16" s="30">
        <v>79.7</v>
      </c>
      <c r="Q16" s="19"/>
      <c r="R16" s="27">
        <f>IF(P16="","",T16*M16*LOOKUP(RIGHT($D$2,3),'定数'!$A$6:$A$13,'定数'!$B$6:$B$13))</f>
        <v>-3695.145751312060</v>
      </c>
      <c r="S16" s="65"/>
      <c r="T16" s="66">
        <f>IF(P16="","",IF(G16="買",(P16-H16),(H16-P16))*IF(RIGHT($D$2,3)="JPY",100,10000))</f>
        <v>-24</v>
      </c>
      <c r="U16" s="66"/>
      <c r="V16" s="67">
        <f>IF(T16&lt;&gt;"",IF(T16&gt;0,1+V15,0),"")</f>
        <v>0</v>
      </c>
      <c r="W16" s="68">
        <f>IF(T16&lt;&gt;"",IF(T16&lt;0,1+W15,0),"")</f>
        <v>1</v>
      </c>
      <c r="X16" s="71">
        <f>IF(C16&lt;&gt;"",MAX(X15,C16),"")</f>
        <v>123171.525043735</v>
      </c>
      <c r="Y16" s="72">
        <f>IF(X16&lt;&gt;"",1-(C16/X16),"")</f>
        <v>0</v>
      </c>
    </row>
    <row r="17" ht="14" customHeight="1">
      <c r="A17" s="13"/>
      <c r="B17" s="30">
        <v>9</v>
      </c>
      <c r="C17" s="21">
        <f>IF(R16="","",C16+R16)</f>
        <v>119476.379292423</v>
      </c>
      <c r="D17" s="21"/>
      <c r="E17" s="30">
        <v>2012</v>
      </c>
      <c r="F17" s="63">
        <v>43806</v>
      </c>
      <c r="G17" t="s" s="18">
        <v>54</v>
      </c>
      <c r="H17" s="30">
        <v>82.45</v>
      </c>
      <c r="I17" s="19"/>
      <c r="J17" s="30">
        <v>26</v>
      </c>
      <c r="K17" s="69">
        <f>IF(J17="","",C17*0.03)</f>
        <v>3584.291378772690</v>
      </c>
      <c r="L17" s="70"/>
      <c r="M17" s="64">
        <f>IF(J17="","",(K17/J17)/LOOKUP(RIGHT($D$2,3),'定数'!$A$6:$A$13,'定数'!$B$6:$B$13))</f>
        <v>1.37857360722027</v>
      </c>
      <c r="N17" s="30">
        <v>2012</v>
      </c>
      <c r="O17" s="63">
        <v>43806</v>
      </c>
      <c r="P17" s="30">
        <v>82.19</v>
      </c>
      <c r="Q17" s="19"/>
      <c r="R17" s="27">
        <f>IF(P17="","",T17*M17*LOOKUP(RIGHT($D$2,3),'定数'!$A$6:$A$13,'定数'!$B$6:$B$13))</f>
        <v>-3584.2913787727</v>
      </c>
      <c r="S17" s="65"/>
      <c r="T17" s="66">
        <f>IF(P17="","",IF(G17="買",(P17-H17),(H17-P17))*IF(RIGHT($D$2,3)="JPY",100,10000))</f>
        <v>-26</v>
      </c>
      <c r="U17" s="66"/>
      <c r="V17" s="67">
        <f>IF(T17&lt;&gt;"",IF(T17&gt;0,1+V16,0),"")</f>
        <v>0</v>
      </c>
      <c r="W17" s="68">
        <f>IF(T17&lt;&gt;"",IF(T17&lt;0,1+W16,0),"")</f>
        <v>2</v>
      </c>
      <c r="X17" s="71">
        <f>IF(C17&lt;&gt;"",MAX(X16,C17),"")</f>
        <v>123171.525043735</v>
      </c>
      <c r="Y17" s="72">
        <f>IF(X17&lt;&gt;"",1-(C17/X17),"")</f>
        <v>0.0299999999999996</v>
      </c>
    </row>
    <row r="18" ht="14" customHeight="1">
      <c r="A18" s="13"/>
      <c r="B18" s="30">
        <v>10</v>
      </c>
      <c r="C18" s="21">
        <f>IF(R17="","",C17+R17)</f>
        <v>115892.08791365</v>
      </c>
      <c r="D18" s="21"/>
      <c r="E18" s="30">
        <v>2013</v>
      </c>
      <c r="F18" s="63">
        <v>43479</v>
      </c>
      <c r="G18" t="s" s="18">
        <v>54</v>
      </c>
      <c r="H18" s="30">
        <v>89.37</v>
      </c>
      <c r="I18" s="19"/>
      <c r="J18" s="30">
        <v>29</v>
      </c>
      <c r="K18" s="69">
        <f>IF(J18="","",C18*0.03)</f>
        <v>3476.7626374095</v>
      </c>
      <c r="L18" s="70"/>
      <c r="M18" s="64">
        <f>IF(J18="","",(K18/J18)/LOOKUP(RIGHT($D$2,3),'定数'!$A$6:$A$13,'定数'!$B$6:$B$13))</f>
        <v>1.19888366807224</v>
      </c>
      <c r="N18" s="30">
        <v>2013</v>
      </c>
      <c r="O18" s="63">
        <v>43480</v>
      </c>
      <c r="P18" s="30">
        <v>89.08</v>
      </c>
      <c r="Q18" s="19"/>
      <c r="R18" s="27">
        <f>IF(P18="","",T18*M18*LOOKUP(RIGHT($D$2,3),'定数'!$A$6:$A$13,'定数'!$B$6:$B$13))</f>
        <v>-3476.7626374095</v>
      </c>
      <c r="S18" s="65"/>
      <c r="T18" s="66">
        <f>IF(P18="","",IF(G18="買",(P18-H18),(H18-P18))*IF(RIGHT($D$2,3)="JPY",100,10000))</f>
        <v>-29</v>
      </c>
      <c r="U18" s="66"/>
      <c r="V18" s="67">
        <f>IF(T18&lt;&gt;"",IF(T18&gt;0,1+V17,0),"")</f>
        <v>0</v>
      </c>
      <c r="W18" s="68">
        <f>IF(T18&lt;&gt;"",IF(T18&lt;0,1+W17,0),"")</f>
        <v>3</v>
      </c>
      <c r="X18" s="71">
        <f>IF(C18&lt;&gt;"",MAX(X17,C18),"")</f>
        <v>123171.525043735</v>
      </c>
      <c r="Y18" s="72">
        <f>IF(X18&lt;&gt;"",1-(C18/X18),"")</f>
        <v>0.0591000000000021</v>
      </c>
    </row>
    <row r="19" ht="14" customHeight="1">
      <c r="A19" s="13"/>
      <c r="B19" s="30">
        <v>11</v>
      </c>
      <c r="C19" s="21">
        <f>IF(R18="","",C18+R18)</f>
        <v>112415.325276241</v>
      </c>
      <c r="D19" s="21"/>
      <c r="E19" s="30">
        <v>2013</v>
      </c>
      <c r="F19" s="63">
        <v>43564</v>
      </c>
      <c r="G19" t="s" s="18">
        <v>54</v>
      </c>
      <c r="H19" s="30">
        <v>99.02</v>
      </c>
      <c r="I19" s="19"/>
      <c r="J19" s="30">
        <v>26</v>
      </c>
      <c r="K19" s="69">
        <f>IF(J19="","",C19*0.03)</f>
        <v>3372.459758287230</v>
      </c>
      <c r="L19" s="70"/>
      <c r="M19" s="64">
        <f>IF(J19="","",(K19/J19)/LOOKUP(RIGHT($D$2,3),'定数'!$A$6:$A$13,'定数'!$B$6:$B$13))</f>
        <v>1.29709990703355</v>
      </c>
      <c r="N19" s="30">
        <v>2013</v>
      </c>
      <c r="O19" s="63">
        <v>43564</v>
      </c>
      <c r="P19" s="30">
        <v>98.76000000000001</v>
      </c>
      <c r="Q19" s="19"/>
      <c r="R19" s="27">
        <f>IF(P19="","",T19*M19*LOOKUP(RIGHT($D$2,3),'定数'!$A$6:$A$13,'定数'!$B$6:$B$13))</f>
        <v>-3372.459758287230</v>
      </c>
      <c r="S19" s="65"/>
      <c r="T19" s="66">
        <f>IF(P19="","",IF(G19="買",(P19-H19),(H19-P19))*IF(RIGHT($D$2,3)="JPY",100,10000))</f>
        <v>-26</v>
      </c>
      <c r="U19" s="66"/>
      <c r="V19" s="67">
        <f>IF(T19&lt;&gt;"",IF(T19&gt;0,1+V18,0),"")</f>
        <v>0</v>
      </c>
      <c r="W19" s="68">
        <f>IF(T19&lt;&gt;"",IF(T19&lt;0,1+W18,0),"")</f>
        <v>4</v>
      </c>
      <c r="X19" s="71">
        <f>IF(C19&lt;&gt;"",MAX(X18,C19),"")</f>
        <v>123171.525043735</v>
      </c>
      <c r="Y19" s="72">
        <f>IF(X19&lt;&gt;"",1-(C19/X19),"")</f>
        <v>0.087326999999998</v>
      </c>
    </row>
    <row r="20" ht="14" customHeight="1">
      <c r="A20" s="13"/>
      <c r="B20" s="30">
        <v>12</v>
      </c>
      <c r="C20" s="21">
        <f>IF(R19="","",C19+R19)</f>
        <v>109042.865517954</v>
      </c>
      <c r="D20" s="21"/>
      <c r="E20" s="30">
        <v>2013</v>
      </c>
      <c r="F20" s="63">
        <v>43573</v>
      </c>
      <c r="G20" t="s" s="18">
        <v>54</v>
      </c>
      <c r="H20" s="30">
        <v>98.2</v>
      </c>
      <c r="I20" s="19"/>
      <c r="J20" s="30">
        <v>39</v>
      </c>
      <c r="K20" s="69">
        <f>IF(J20="","",C20*0.03)</f>
        <v>3271.285965538620</v>
      </c>
      <c r="L20" s="70"/>
      <c r="M20" s="64">
        <f>IF(J20="","",(K20/J20)/LOOKUP(RIGHT($D$2,3),'定数'!$A$6:$A$13,'定数'!$B$6:$B$13))</f>
        <v>0.838791273215031</v>
      </c>
      <c r="N20" s="30">
        <v>2013</v>
      </c>
      <c r="O20" s="63">
        <v>43574</v>
      </c>
      <c r="P20" s="30">
        <v>98.77</v>
      </c>
      <c r="Q20" s="19"/>
      <c r="R20" s="27">
        <f>IF(P20="","",T20*M20*LOOKUP(RIGHT($D$2,3),'定数'!$A$6:$A$13,'定数'!$B$6:$B$13))</f>
        <v>4781.110257325680</v>
      </c>
      <c r="S20" s="65"/>
      <c r="T20" s="66">
        <f>IF(P20="","",IF(G20="買",(P20-H20),(H20-P20))*IF(RIGHT($D$2,3)="JPY",100,10000))</f>
        <v>57</v>
      </c>
      <c r="U20" s="66"/>
      <c r="V20" s="67">
        <f>IF(T20&lt;&gt;"",IF(T20&gt;0,1+V19,0),"")</f>
        <v>1</v>
      </c>
      <c r="W20" s="68">
        <f>IF(T20&lt;&gt;"",IF(T20&lt;0,1+W19,0),"")</f>
        <v>0</v>
      </c>
      <c r="X20" s="71">
        <f>IF(C20&lt;&gt;"",MAX(X19,C20),"")</f>
        <v>123171.525043735</v>
      </c>
      <c r="Y20" s="72">
        <f>IF(X20&lt;&gt;"",1-(C20/X20),"")</f>
        <v>0.114707189999996</v>
      </c>
    </row>
    <row r="21" ht="14" customHeight="1">
      <c r="A21" s="13"/>
      <c r="B21" s="30">
        <v>13</v>
      </c>
      <c r="C21" s="21">
        <f>IF(R20="","",C20+R20)</f>
        <v>113823.97577528</v>
      </c>
      <c r="D21" s="21"/>
      <c r="E21" s="30">
        <v>2013</v>
      </c>
      <c r="F21" s="63">
        <v>43578</v>
      </c>
      <c r="G21" t="s" s="18">
        <v>54</v>
      </c>
      <c r="H21" s="30">
        <v>99.48999999999999</v>
      </c>
      <c r="I21" s="19"/>
      <c r="J21" s="30">
        <v>90</v>
      </c>
      <c r="K21" s="69">
        <f>IF(J21="","",C21*0.03)</f>
        <v>3414.7192732584</v>
      </c>
      <c r="L21" s="70"/>
      <c r="M21" s="64">
        <f>IF(J21="","",(K21/J21)/LOOKUP(RIGHT($D$2,3),'定数'!$A$6:$A$13,'定数'!$B$6:$B$13))</f>
        <v>0.379413252584267</v>
      </c>
      <c r="N21" s="30">
        <v>2013</v>
      </c>
      <c r="O21" s="63">
        <v>43581</v>
      </c>
      <c r="P21" s="30">
        <v>98.59</v>
      </c>
      <c r="Q21" s="19"/>
      <c r="R21" s="27">
        <f>IF(P21="","",T21*M21*LOOKUP(RIGHT($D$2,3),'定数'!$A$6:$A$13,'定数'!$B$6:$B$13))</f>
        <v>-3414.7192732584</v>
      </c>
      <c r="S21" s="65"/>
      <c r="T21" s="66">
        <f>IF(P21="","",IF(G21="買",(P21-H21),(H21-P21))*IF(RIGHT($D$2,3)="JPY",100,10000))</f>
        <v>-90</v>
      </c>
      <c r="U21" s="66"/>
      <c r="V21" s="67">
        <f>IF(T21&lt;&gt;"",IF(T21&gt;0,1+V20,0),"")</f>
        <v>0</v>
      </c>
      <c r="W21" s="68">
        <f>IF(T21&lt;&gt;"",IF(T21&lt;0,1+W20,0),"")</f>
        <v>1</v>
      </c>
      <c r="X21" s="71">
        <f>IF(C21&lt;&gt;"",MAX(X20,C21),"")</f>
        <v>123171.525043735</v>
      </c>
      <c r="Y21" s="72">
        <f>IF(X21&lt;&gt;"",1-(C21/X21),"")</f>
        <v>0.0758905052538395</v>
      </c>
    </row>
    <row r="22" ht="14" customHeight="1">
      <c r="A22" s="13"/>
      <c r="B22" s="30">
        <v>14</v>
      </c>
      <c r="C22" s="21">
        <f>IF(R21="","",C21+R21)</f>
        <v>110409.256502022</v>
      </c>
      <c r="D22" s="21"/>
      <c r="E22" s="30">
        <v>2013</v>
      </c>
      <c r="F22" s="63">
        <v>43587</v>
      </c>
      <c r="G22" t="s" s="18">
        <v>53</v>
      </c>
      <c r="H22" s="30">
        <v>97.23</v>
      </c>
      <c r="I22" s="19"/>
      <c r="J22" s="30">
        <v>19</v>
      </c>
      <c r="K22" s="69">
        <f>IF(J22="","",C22*0.03)</f>
        <v>3312.277695060660</v>
      </c>
      <c r="L22" s="70"/>
      <c r="M22" s="64">
        <f>IF(J22="","",(K22/J22)/LOOKUP(RIGHT($D$2,3),'定数'!$A$6:$A$13,'定数'!$B$6:$B$13))</f>
        <v>1.74330405003193</v>
      </c>
      <c r="N22" s="30">
        <v>2013</v>
      </c>
      <c r="O22" s="63">
        <v>43587</v>
      </c>
      <c r="P22" s="30">
        <v>97.42</v>
      </c>
      <c r="Q22" s="19"/>
      <c r="R22" s="27">
        <f>IF(P22="","",T22*M22*LOOKUP(RIGHT($D$2,3),'定数'!$A$6:$A$13,'定数'!$B$6:$B$13))</f>
        <v>-3312.277695060670</v>
      </c>
      <c r="S22" s="65"/>
      <c r="T22" s="66">
        <f>IF(P22="","",IF(G22="買",(P22-H22),(H22-P22))*IF(RIGHT($D$2,3)="JPY",100,10000))</f>
        <v>-19</v>
      </c>
      <c r="U22" s="66"/>
      <c r="V22" s="67">
        <f>IF(T22&lt;&gt;"",IF(T22&gt;0,1+V21,0),"")</f>
        <v>0</v>
      </c>
      <c r="W22" s="68">
        <f>IF(T22&lt;&gt;"",IF(T22&lt;0,1+W21,0),"")</f>
        <v>2</v>
      </c>
      <c r="X22" s="71">
        <f>IF(C22&lt;&gt;"",MAX(X21,C22),"")</f>
        <v>123171.525043735</v>
      </c>
      <c r="Y22" s="72">
        <f>IF(X22&lt;&gt;"",1-(C22/X22),"")</f>
        <v>0.103613790096221</v>
      </c>
    </row>
    <row r="23" ht="14" customHeight="1">
      <c r="A23" s="13"/>
      <c r="B23" s="30">
        <v>15</v>
      </c>
      <c r="C23" s="21">
        <f>IF(R22="","",C22+R22)</f>
        <v>107096.978806961</v>
      </c>
      <c r="D23" s="21"/>
      <c r="E23" s="30">
        <v>2013</v>
      </c>
      <c r="F23" s="63">
        <v>43619</v>
      </c>
      <c r="G23" t="s" s="18">
        <v>53</v>
      </c>
      <c r="H23" s="30">
        <v>100.45</v>
      </c>
      <c r="I23" s="19"/>
      <c r="J23" s="30">
        <v>27</v>
      </c>
      <c r="K23" s="69">
        <f>IF(J23="","",C23*0.03)</f>
        <v>3212.909364208830</v>
      </c>
      <c r="L23" s="70"/>
      <c r="M23" s="64">
        <f>IF(J23="","",(K23/J23)/LOOKUP(RIGHT($D$2,3),'定数'!$A$6:$A$13,'定数'!$B$6:$B$13))</f>
        <v>1.18996643118846</v>
      </c>
      <c r="N23" s="30">
        <v>2013</v>
      </c>
      <c r="O23" s="63">
        <v>43619</v>
      </c>
      <c r="P23" s="30">
        <v>100.06</v>
      </c>
      <c r="Q23" s="19"/>
      <c r="R23" s="27">
        <f>IF(P23="","",T23*M23*LOOKUP(RIGHT($D$2,3),'定数'!$A$6:$A$13,'定数'!$B$6:$B$13))</f>
        <v>4640.869081634990</v>
      </c>
      <c r="S23" s="65"/>
      <c r="T23" s="66">
        <f>IF(P23="","",IF(G23="買",(P23-H23),(H23-P23))*IF(RIGHT($D$2,3)="JPY",100,10000))</f>
        <v>39</v>
      </c>
      <c r="U23" s="66"/>
      <c r="V23" s="56">
        <f>IF(S23&lt;&gt;"",IF(S23&lt;0,1+V22,0),"")</f>
      </c>
      <c r="W23" s="68">
        <f>IF(T23&lt;&gt;"",IF(T23&lt;0,1+W22,0),"")</f>
        <v>0</v>
      </c>
      <c r="X23" s="71">
        <f>IF(C23&lt;&gt;"",MAX(X22,C23),"")</f>
        <v>123171.525043735</v>
      </c>
      <c r="Y23" s="72">
        <f>IF(X23&lt;&gt;"",1-(C23/X23),"")</f>
        <v>0.130505376393337</v>
      </c>
    </row>
    <row r="24" ht="14" customHeight="1">
      <c r="A24" s="13"/>
      <c r="B24" s="30">
        <v>16</v>
      </c>
      <c r="C24" s="21">
        <f>IF(R23="","",C23+R23)</f>
        <v>111737.847888596</v>
      </c>
      <c r="D24" s="21"/>
      <c r="E24" s="30">
        <v>2013</v>
      </c>
      <c r="F24" s="63">
        <v>43637</v>
      </c>
      <c r="G24" t="s" s="18">
        <v>54</v>
      </c>
      <c r="H24" s="30">
        <v>97.87</v>
      </c>
      <c r="I24" s="19"/>
      <c r="J24" s="30">
        <v>60</v>
      </c>
      <c r="K24" s="69">
        <f>IF(J24="","",C24*0.03)</f>
        <v>3352.135436657880</v>
      </c>
      <c r="L24" s="70"/>
      <c r="M24" s="64">
        <f>IF(J24="","",(K24/J24)/LOOKUP(RIGHT($D$2,3),'定数'!$A$6:$A$13,'定数'!$B$6:$B$13))</f>
        <v>0.55868923944298</v>
      </c>
      <c r="N24" s="30">
        <v>2013</v>
      </c>
      <c r="O24" s="63">
        <v>43640</v>
      </c>
      <c r="P24" s="30">
        <v>97.27</v>
      </c>
      <c r="Q24" s="19"/>
      <c r="R24" s="27">
        <f>IF(P24="","",T24*M24*LOOKUP(RIGHT($D$2,3),'定数'!$A$6:$A$13,'定数'!$B$6:$B$13))</f>
        <v>-3352.135436657880</v>
      </c>
      <c r="S24" s="65"/>
      <c r="T24" s="66">
        <f>IF(P24="","",IF(G24="買",(P24-H24),(H24-P24))*IF(RIGHT($D$2,3)="JPY",100,10000))</f>
        <v>-60</v>
      </c>
      <c r="U24" s="66"/>
      <c r="V24" s="56">
        <f>IF(S24&lt;&gt;"",IF(S24&lt;0,1+V23,0),"")</f>
      </c>
      <c r="W24" s="68">
        <f>IF(T24&lt;&gt;"",IF(T24&lt;0,1+W23,0),"")</f>
        <v>1</v>
      </c>
      <c r="X24" s="71">
        <f>IF(C24&lt;&gt;"",MAX(X23,C24),"")</f>
        <v>123171.525043735</v>
      </c>
      <c r="Y24" s="72">
        <f>IF(X24&lt;&gt;"",1-(C24/X24),"")</f>
        <v>0.0928272760370483</v>
      </c>
    </row>
    <row r="25" ht="14" customHeight="1">
      <c r="A25" s="13"/>
      <c r="B25" s="30">
        <v>17</v>
      </c>
      <c r="C25" s="21">
        <f>IF(R24="","",C24+R24)</f>
        <v>108385.712451938</v>
      </c>
      <c r="D25" s="21"/>
      <c r="E25" s="30">
        <v>2013</v>
      </c>
      <c r="F25" s="63">
        <v>43696</v>
      </c>
      <c r="G25" t="s" s="18">
        <v>53</v>
      </c>
      <c r="H25" s="30">
        <v>97.48999999999999</v>
      </c>
      <c r="I25" s="19"/>
      <c r="J25" s="30">
        <v>36</v>
      </c>
      <c r="K25" s="69">
        <f>IF(J25="","",C25*0.03)</f>
        <v>3251.571373558140</v>
      </c>
      <c r="L25" s="70"/>
      <c r="M25" s="64">
        <f>IF(J25="","",(K25/J25)/LOOKUP(RIGHT($D$2,3),'定数'!$A$6:$A$13,'定数'!$B$6:$B$13))</f>
        <v>0.903214270432817</v>
      </c>
      <c r="N25" s="30">
        <v>2013</v>
      </c>
      <c r="O25" s="63">
        <v>43696</v>
      </c>
      <c r="P25" s="30">
        <v>97.84999999999999</v>
      </c>
      <c r="Q25" s="19"/>
      <c r="R25" s="27">
        <f>IF(P25="","",T25*M25*LOOKUP(RIGHT($D$2,3),'定数'!$A$6:$A$13,'定数'!$B$6:$B$13))</f>
        <v>-3251.571373558140</v>
      </c>
      <c r="S25" s="65"/>
      <c r="T25" s="66">
        <f>IF(P25="","",IF(G25="買",(P25-H25),(H25-P25))*IF(RIGHT($D$2,3)="JPY",100,10000))</f>
        <v>-36</v>
      </c>
      <c r="U25" s="66"/>
      <c r="V25" s="56">
        <f>IF(S25&lt;&gt;"",IF(S25&lt;0,1+V24,0),"")</f>
      </c>
      <c r="W25" s="68">
        <f>IF(T25&lt;&gt;"",IF(T25&lt;0,1+W24,0),"")</f>
        <v>2</v>
      </c>
      <c r="X25" s="71">
        <f>IF(C25&lt;&gt;"",MAX(X24,C25),"")</f>
        <v>123171.525043735</v>
      </c>
      <c r="Y25" s="72">
        <f>IF(X25&lt;&gt;"",1-(C25/X25),"")</f>
        <v>0.120042457755938</v>
      </c>
    </row>
    <row r="26" ht="14" customHeight="1">
      <c r="A26" s="13"/>
      <c r="B26" s="30">
        <v>18</v>
      </c>
      <c r="C26" s="21">
        <f>IF(R25="","",C25+R25)</f>
        <v>105134.14107838</v>
      </c>
      <c r="D26" s="21"/>
      <c r="E26" s="30">
        <v>2013</v>
      </c>
      <c r="F26" s="63">
        <v>43745</v>
      </c>
      <c r="G26" t="s" s="18">
        <v>53</v>
      </c>
      <c r="H26" s="30">
        <v>97.13</v>
      </c>
      <c r="I26" s="19"/>
      <c r="J26" s="30">
        <v>20</v>
      </c>
      <c r="K26" s="69">
        <f>IF(J26="","",C26*0.03)</f>
        <v>3154.0242323514</v>
      </c>
      <c r="L26" s="70"/>
      <c r="M26" s="64">
        <f>IF(J26="","",(K26/J26)/LOOKUP(RIGHT($D$2,3),'定数'!$A$6:$A$13,'定数'!$B$6:$B$13))</f>
        <v>1.5770121161757</v>
      </c>
      <c r="N26" s="30">
        <v>2013</v>
      </c>
      <c r="O26" s="63">
        <v>43745</v>
      </c>
      <c r="P26" s="30">
        <v>96.84999999999999</v>
      </c>
      <c r="Q26" s="19"/>
      <c r="R26" s="27">
        <f>IF(P26="","",T26*M26*LOOKUP(RIGHT($D$2,3),'定数'!$A$6:$A$13,'定数'!$B$6:$B$13))</f>
        <v>4415.633925291960</v>
      </c>
      <c r="S26" s="65"/>
      <c r="T26" s="66">
        <f>IF(P26="","",IF(G26="買",(P26-H26),(H26-P26))*IF(RIGHT($D$2,3)="JPY",100,10000))</f>
        <v>28</v>
      </c>
      <c r="U26" s="66"/>
      <c r="V26" s="56">
        <f>IF(S26&lt;&gt;"",IF(S26&lt;0,1+V25,0),"")</f>
      </c>
      <c r="W26" s="68">
        <f>IF(T26&lt;&gt;"",IF(T26&lt;0,1+W25,0),"")</f>
        <v>0</v>
      </c>
      <c r="X26" s="71">
        <f>IF(C26&lt;&gt;"",MAX(X25,C26),"")</f>
        <v>123171.525043735</v>
      </c>
      <c r="Y26" s="72">
        <f>IF(X26&lt;&gt;"",1-(C26/X26),"")</f>
        <v>0.146441184023259</v>
      </c>
    </row>
    <row r="27" ht="14" customHeight="1">
      <c r="A27" s="13"/>
      <c r="B27" s="30">
        <v>19</v>
      </c>
      <c r="C27" s="21">
        <f>IF(R26="","",C26+R26)</f>
        <v>109549.775003672</v>
      </c>
      <c r="D27" s="21"/>
      <c r="E27" s="30">
        <v>2013</v>
      </c>
      <c r="F27" s="63">
        <v>43747</v>
      </c>
      <c r="G27" t="s" s="18">
        <v>54</v>
      </c>
      <c r="H27" s="30">
        <v>97.36</v>
      </c>
      <c r="I27" s="19"/>
      <c r="J27" s="30">
        <v>24</v>
      </c>
      <c r="K27" s="69">
        <f>IF(J27="","",C27*0.03)</f>
        <v>3286.493250110160</v>
      </c>
      <c r="L27" s="70"/>
      <c r="M27" s="64">
        <f>IF(J27="","",(K27/J27)/LOOKUP(RIGHT($D$2,3),'定数'!$A$6:$A$13,'定数'!$B$6:$B$13))</f>
        <v>1.3693721875459</v>
      </c>
      <c r="N27" s="30">
        <v>2013</v>
      </c>
      <c r="O27" s="63">
        <v>43748</v>
      </c>
      <c r="P27" s="30">
        <v>97.72</v>
      </c>
      <c r="Q27" s="19"/>
      <c r="R27" s="27">
        <f>IF(P27="","",T27*M27*LOOKUP(RIGHT($D$2,3),'定数'!$A$6:$A$13,'定数'!$B$6:$B$13))</f>
        <v>4929.739875165240</v>
      </c>
      <c r="S27" s="65"/>
      <c r="T27" s="66">
        <f>IF(P27="","",IF(G27="買",(P27-H27),(H27-P27))*IF(RIGHT($D$2,3)="JPY",100,10000))</f>
        <v>36</v>
      </c>
      <c r="U27" s="66"/>
      <c r="V27" s="56">
        <f>IF(S27&lt;&gt;"",IF(S27&lt;0,1+V26,0),"")</f>
      </c>
      <c r="W27" s="68">
        <f>IF(T27&lt;&gt;"",IF(T27&lt;0,1+W26,0),"")</f>
        <v>0</v>
      </c>
      <c r="X27" s="71">
        <f>IF(C27&lt;&gt;"",MAX(X26,C27),"")</f>
        <v>123171.525043735</v>
      </c>
      <c r="Y27" s="72">
        <f>IF(X27&lt;&gt;"",1-(C27/X27),"")</f>
        <v>0.110591713752235</v>
      </c>
    </row>
    <row r="28" ht="14" customHeight="1">
      <c r="A28" s="13"/>
      <c r="B28" s="30">
        <v>20</v>
      </c>
      <c r="C28" s="21">
        <f>IF(R27="","",C27+R27)</f>
        <v>114479.514878837</v>
      </c>
      <c r="D28" s="21"/>
      <c r="E28" s="30">
        <v>2015</v>
      </c>
      <c r="F28" s="63">
        <v>43652</v>
      </c>
      <c r="G28" t="s" s="18">
        <v>53</v>
      </c>
      <c r="H28" s="30">
        <v>122.55</v>
      </c>
      <c r="I28" s="19"/>
      <c r="J28" s="30">
        <v>37</v>
      </c>
      <c r="K28" s="69">
        <f>IF(J28="","",C28*0.03)</f>
        <v>3434.385446365110</v>
      </c>
      <c r="L28" s="70"/>
      <c r="M28" s="64">
        <f>IF(J28="","",(K28/J28)/LOOKUP(RIGHT($D$2,3),'定数'!$A$6:$A$13,'定数'!$B$6:$B$13))</f>
        <v>0.928212282801381</v>
      </c>
      <c r="N28" s="30">
        <v>2015</v>
      </c>
      <c r="O28" s="63">
        <v>43653</v>
      </c>
      <c r="P28" s="30">
        <v>122</v>
      </c>
      <c r="Q28" s="19"/>
      <c r="R28" s="27">
        <f>IF(P28="","",T28*M28*LOOKUP(RIGHT($D$2,3),'定数'!$A$6:$A$13,'定数'!$B$6:$B$13))</f>
        <v>5105.1675554076</v>
      </c>
      <c r="S28" s="65"/>
      <c r="T28" s="66">
        <f>IF(P28="","",IF(G28="買",(P28-H28),(H28-P28))*IF(RIGHT($D$2,3)="JPY",100,10000))</f>
        <v>55</v>
      </c>
      <c r="U28" s="66"/>
      <c r="V28" s="56">
        <f>IF(S28&lt;&gt;"",IF(S28&lt;0,1+V27,0),"")</f>
      </c>
      <c r="W28" s="68">
        <f>IF(T28&lt;&gt;"",IF(T28&lt;0,1+W27,0),"")</f>
        <v>0</v>
      </c>
      <c r="X28" s="71">
        <f>IF(C28&lt;&gt;"",MAX(X27,C28),"")</f>
        <v>123171.525043735</v>
      </c>
      <c r="Y28" s="72">
        <f>IF(X28&lt;&gt;"",1-(C28/X28),"")</f>
        <v>0.0705683408710876</v>
      </c>
    </row>
    <row r="29" ht="14" customHeight="1">
      <c r="A29" s="13"/>
      <c r="B29" s="30">
        <v>21</v>
      </c>
      <c r="C29" s="21">
        <f>IF(R28="","",C28+R28)</f>
        <v>119584.682434245</v>
      </c>
      <c r="D29" s="21"/>
      <c r="E29" s="30">
        <v>2015</v>
      </c>
      <c r="F29" s="63">
        <v>43663</v>
      </c>
      <c r="G29" t="s" s="18">
        <v>54</v>
      </c>
      <c r="H29" s="30">
        <v>124.08</v>
      </c>
      <c r="I29" s="19"/>
      <c r="J29" s="30">
        <v>27</v>
      </c>
      <c r="K29" s="69">
        <f>IF(J29="","",C29*0.03)</f>
        <v>3587.540473027350</v>
      </c>
      <c r="L29" s="70"/>
      <c r="M29" s="64">
        <f>IF(J29="","",(K29/J29)/LOOKUP(RIGHT($D$2,3),'定数'!$A$6:$A$13,'定数'!$B$6:$B$13))</f>
        <v>1.32871869371383</v>
      </c>
      <c r="N29" s="30">
        <v>2015</v>
      </c>
      <c r="O29" s="63">
        <v>43666</v>
      </c>
      <c r="P29" s="30">
        <v>124.32</v>
      </c>
      <c r="Q29" s="19"/>
      <c r="R29" s="27">
        <f>IF(P29="","",T29*M29*LOOKUP(RIGHT($D$2,3),'定数'!$A$6:$A$13,'定数'!$B$6:$B$13))</f>
        <v>3188.924864913190</v>
      </c>
      <c r="S29" s="65"/>
      <c r="T29" s="66">
        <f>IF(P29="","",IF(G29="買",(P29-H29),(H29-P29))*IF(RIGHT($D$2,3)="JPY",100,10000))</f>
        <v>24</v>
      </c>
      <c r="U29" s="66"/>
      <c r="V29" s="56">
        <f>IF(S29&lt;&gt;"",IF(S29&lt;0,1+V28,0),"")</f>
      </c>
      <c r="W29" s="68">
        <f>IF(T29&lt;&gt;"",IF(T29&lt;0,1+W28,0),"")</f>
        <v>0</v>
      </c>
      <c r="X29" s="71">
        <f>IF(C29&lt;&gt;"",MAX(X28,C29),"")</f>
        <v>123171.525043735</v>
      </c>
      <c r="Y29" s="72">
        <f>IF(X29&lt;&gt;"",1-(C29/X29),"")</f>
        <v>0.0291207128288491</v>
      </c>
    </row>
    <row r="30" ht="14" customHeight="1">
      <c r="A30" s="13"/>
      <c r="B30" s="30">
        <v>22</v>
      </c>
      <c r="C30" s="21">
        <f>IF(R29="","",C29+R29)</f>
        <v>122773.607299158</v>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s="71">
        <f>IF(C30&lt;&gt;"",MAX(X29,C30),"")</f>
        <v>123171.525043735</v>
      </c>
      <c r="Y30" s="72">
        <f>IF(X30&lt;&gt;"",1-(C30/X30),"")</f>
        <v>0.00323059850428668</v>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K9:L9"/>
    <mergeCell ref="R9:S9"/>
    <mergeCell ref="T9:U9"/>
    <mergeCell ref="C10:D10"/>
    <mergeCell ref="K10:L10"/>
    <mergeCell ref="R10:S10"/>
    <mergeCell ref="T10:U10"/>
    <mergeCell ref="C11:D11"/>
    <mergeCell ref="K11:L11"/>
    <mergeCell ref="P11:Q11"/>
    <mergeCell ref="R11:S11"/>
    <mergeCell ref="T11:U11"/>
    <mergeCell ref="C12:D12"/>
    <mergeCell ref="K12:L12"/>
    <mergeCell ref="P12:Q12"/>
    <mergeCell ref="R12:S12"/>
    <mergeCell ref="T12:U12"/>
    <mergeCell ref="C13:D13"/>
    <mergeCell ref="K13:L13"/>
    <mergeCell ref="P13:Q13"/>
    <mergeCell ref="R13:S13"/>
    <mergeCell ref="T13:U13"/>
    <mergeCell ref="C14:D14"/>
    <mergeCell ref="P14:Q14"/>
    <mergeCell ref="R14:S14"/>
    <mergeCell ref="T14:U14"/>
    <mergeCell ref="C15:D15"/>
    <mergeCell ref="R15:S15"/>
    <mergeCell ref="T15:U15"/>
    <mergeCell ref="C16:D16"/>
    <mergeCell ref="R16:S16"/>
    <mergeCell ref="T16:U16"/>
    <mergeCell ref="C17:D17"/>
    <mergeCell ref="R17:S17"/>
    <mergeCell ref="T17:U17"/>
    <mergeCell ref="C18:D18"/>
    <mergeCell ref="K18:L18"/>
    <mergeCell ref="R18:S18"/>
    <mergeCell ref="T18:U18"/>
    <mergeCell ref="C19:D19"/>
    <mergeCell ref="K19:L19"/>
    <mergeCell ref="R19:S19"/>
    <mergeCell ref="T19:U19"/>
    <mergeCell ref="C20:D20"/>
    <mergeCell ref="K20:L20"/>
    <mergeCell ref="P20:Q20"/>
    <mergeCell ref="R20:S20"/>
    <mergeCell ref="T20:U20"/>
    <mergeCell ref="C21:D21"/>
    <mergeCell ref="K21:L21"/>
    <mergeCell ref="R21:S21"/>
    <mergeCell ref="T21:U21"/>
    <mergeCell ref="C22:D22"/>
    <mergeCell ref="K22:L22"/>
    <mergeCell ref="R22:S22"/>
    <mergeCell ref="T22:U22"/>
    <mergeCell ref="C23:D23"/>
    <mergeCell ref="K23:L23"/>
    <mergeCell ref="P23:Q23"/>
    <mergeCell ref="R23:S23"/>
    <mergeCell ref="T23:U23"/>
    <mergeCell ref="C24:D24"/>
    <mergeCell ref="K24:L24"/>
    <mergeCell ref="P24:Q24"/>
    <mergeCell ref="R24:S24"/>
    <mergeCell ref="T24:U24"/>
    <mergeCell ref="C25:D25"/>
    <mergeCell ref="K25:L25"/>
    <mergeCell ref="R25:S25"/>
    <mergeCell ref="T25:U25"/>
    <mergeCell ref="C26:D26"/>
    <mergeCell ref="K26:L26"/>
    <mergeCell ref="P26:Q26"/>
    <mergeCell ref="R26:S26"/>
    <mergeCell ref="T26:U26"/>
    <mergeCell ref="C27:D27"/>
    <mergeCell ref="K27:L27"/>
    <mergeCell ref="P27:Q27"/>
    <mergeCell ref="R27:S27"/>
    <mergeCell ref="T27:U27"/>
    <mergeCell ref="C28:D28"/>
    <mergeCell ref="K28:L28"/>
    <mergeCell ref="P28:Q28"/>
    <mergeCell ref="R28:S28"/>
    <mergeCell ref="T28:U28"/>
    <mergeCell ref="C29:D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D2:E2"/>
    <mergeCell ref="F2:G2"/>
    <mergeCell ref="H2:I2"/>
    <mergeCell ref="H9:I9"/>
    <mergeCell ref="P9:Q9"/>
    <mergeCell ref="H10:I10"/>
    <mergeCell ref="P10:Q10"/>
    <mergeCell ref="H11:I11"/>
    <mergeCell ref="H12:I12"/>
    <mergeCell ref="H13:I13"/>
    <mergeCell ref="H14:I14"/>
    <mergeCell ref="K14:L14"/>
    <mergeCell ref="H15:I15"/>
    <mergeCell ref="K15:L15"/>
    <mergeCell ref="H16:I16"/>
    <mergeCell ref="K16:L16"/>
    <mergeCell ref="H17:I17"/>
    <mergeCell ref="K17:L17"/>
    <mergeCell ref="P15:Q15"/>
    <mergeCell ref="P16:Q16"/>
    <mergeCell ref="P17:Q17"/>
    <mergeCell ref="H18:I18"/>
    <mergeCell ref="P18:Q18"/>
    <mergeCell ref="H19:I19"/>
    <mergeCell ref="P19:Q19"/>
    <mergeCell ref="H20:I20"/>
    <mergeCell ref="H21:I21"/>
    <mergeCell ref="P21:Q21"/>
    <mergeCell ref="H22:I22"/>
    <mergeCell ref="P22:Q22"/>
    <mergeCell ref="H23:I23"/>
    <mergeCell ref="H24:I24"/>
    <mergeCell ref="H25:I25"/>
    <mergeCell ref="P25:Q25"/>
    <mergeCell ref="H26:I26"/>
    <mergeCell ref="H27:I27"/>
    <mergeCell ref="H28:I28"/>
    <mergeCell ref="H29:I29"/>
  </mergeCells>
  <conditionalFormatting sqref="D4:E4 H4 R9:U108">
    <cfRule type="cellIs" dxfId="3" priority="1" operator="lessThan" stopIfTrue="1">
      <formula>0</formula>
    </cfRule>
  </conditionalFormatting>
  <conditionalFormatting sqref="G9:G29">
    <cfRule type="cellIs" dxfId="4" priority="1" operator="equal" stopIfTrue="1">
      <formula>"買"</formula>
    </cfRule>
    <cfRule type="cellIs" dxfId="5" priority="2" operator="equal" stopIfTrue="1">
      <formula>"売"</formula>
    </cfRule>
  </conditionalFormatting>
  <conditionalFormatting sqref="G30:G108">
    <cfRule type="cellIs" dxfId="6" priority="1" operator="equal" stopIfTrue="1">
      <formula>"買"</formula>
    </cfRule>
    <cfRule type="cellIs" dxfId="7"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0" customWidth="1"/>
    <col min="2" max="18" width="6.5" style="80" customWidth="1"/>
    <col min="19" max="21" width="8.85156" style="80" customWidth="1"/>
    <col min="22" max="23" hidden="1" width="8.83333" style="80" customWidth="1"/>
    <col min="24" max="25" width="8.85156" style="80" customWidth="1"/>
    <col min="26" max="256" width="8.85156" style="8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142791.327873826</v>
      </c>
      <c r="Q2" s="19"/>
      <c r="R2" s="22"/>
      <c r="S2" s="23"/>
      <c r="T2" s="23"/>
      <c r="U2" s="7"/>
      <c r="V2" s="11"/>
      <c r="W2" s="11"/>
      <c r="X2" s="7"/>
      <c r="Y2" s="7"/>
    </row>
    <row r="3" ht="57" customHeight="1">
      <c r="A3" s="13"/>
      <c r="B3" t="s" s="14">
        <v>23</v>
      </c>
      <c r="C3" s="15"/>
      <c r="D3" t="s" s="24">
        <v>24</v>
      </c>
      <c r="E3" s="25"/>
      <c r="F3" s="25"/>
      <c r="G3" s="25"/>
      <c r="H3" s="25"/>
      <c r="I3" s="25"/>
      <c r="J3" t="s" s="14">
        <v>25</v>
      </c>
      <c r="K3" s="15"/>
      <c r="L3" t="s" s="24">
        <v>58</v>
      </c>
      <c r="M3" s="26"/>
      <c r="N3" s="26"/>
      <c r="O3" s="26"/>
      <c r="P3" s="26"/>
      <c r="Q3" s="26"/>
      <c r="R3" s="22"/>
      <c r="S3" s="23"/>
      <c r="T3" s="7"/>
      <c r="U3" s="7"/>
      <c r="V3" s="11"/>
      <c r="W3" s="11"/>
      <c r="X3" s="7"/>
      <c r="Y3" s="7"/>
    </row>
    <row r="4" ht="14" customHeight="1">
      <c r="A4" s="13"/>
      <c r="B4" t="s" s="14">
        <v>27</v>
      </c>
      <c r="C4" s="15"/>
      <c r="D4" s="27">
        <f>SUM($R$9:$S$993)</f>
        <v>42791.3278738256</v>
      </c>
      <c r="E4" s="27"/>
      <c r="F4" t="s" s="14">
        <v>28</v>
      </c>
      <c r="G4" s="15"/>
      <c r="H4" s="28">
        <f>SUM($T$9:$U$108)</f>
        <v>146</v>
      </c>
      <c r="I4" s="19"/>
      <c r="J4" t="s" s="14">
        <v>29</v>
      </c>
      <c r="K4" s="15"/>
      <c r="L4" s="21">
        <f>MAX($C$9:$D$990)-C9</f>
        <v>42791.327873826</v>
      </c>
      <c r="M4" s="21"/>
      <c r="N4" t="s" s="14">
        <v>30</v>
      </c>
      <c r="O4" s="15"/>
      <c r="P4" s="29">
        <f>MAX(Y1:Y993)</f>
        <v>0.122507537451171</v>
      </c>
      <c r="Q4" s="29"/>
      <c r="R4" s="22"/>
      <c r="S4" s="23"/>
      <c r="T4" s="23"/>
      <c r="U4" s="7"/>
      <c r="V4" s="11"/>
      <c r="W4" s="11"/>
      <c r="X4" s="7"/>
      <c r="Y4" s="7"/>
    </row>
    <row r="5" ht="14" customHeight="1">
      <c r="A5" s="13"/>
      <c r="B5" t="s" s="14">
        <v>31</v>
      </c>
      <c r="C5" s="30">
        <f>COUNTIF($R$9:$R$990,"&gt;0")</f>
        <v>12</v>
      </c>
      <c r="D5" t="s" s="14">
        <v>32</v>
      </c>
      <c r="E5" s="30">
        <f>COUNTIF($R$9:$R$990,"&lt;0")</f>
        <v>9</v>
      </c>
      <c r="F5" t="s" s="14">
        <v>33</v>
      </c>
      <c r="G5" s="30">
        <f>COUNTIF($R$9:$R$990,"=0")</f>
        <v>0</v>
      </c>
      <c r="H5" t="s" s="14">
        <v>34</v>
      </c>
      <c r="I5" s="29">
        <f>C5/SUM(C5,E5,G5)</f>
        <v>0.571428571428571</v>
      </c>
      <c r="J5" t="s" s="14">
        <v>35</v>
      </c>
      <c r="K5" s="15"/>
      <c r="L5" s="31">
        <f>MAX(V9:V993)</f>
      </c>
      <c r="M5" s="32"/>
      <c r="N5" t="s" s="33">
        <v>36</v>
      </c>
      <c r="O5" s="34"/>
      <c r="P5" s="35">
        <f>MAX(W9:W993)</f>
        <v>4</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2012</v>
      </c>
      <c r="F9" s="63">
        <v>43659</v>
      </c>
      <c r="G9" t="s" s="18">
        <v>53</v>
      </c>
      <c r="H9" s="30">
        <v>79.12</v>
      </c>
      <c r="I9" s="19"/>
      <c r="J9" s="30">
        <v>17</v>
      </c>
      <c r="K9" s="21">
        <f>IF(J9="","",C9*0.03)</f>
        <v>3000</v>
      </c>
      <c r="L9" s="21"/>
      <c r="M9" s="64">
        <f>IF(J9="","",(K9/J9)/LOOKUP(RIGHT($D$2,3),'定数'!$A$6:$A$13,'定数'!$B$6:$B$13))</f>
        <v>1.76470588235294</v>
      </c>
      <c r="N9" s="30">
        <v>2012</v>
      </c>
      <c r="O9" s="63">
        <v>43662</v>
      </c>
      <c r="P9" s="30">
        <v>78.81</v>
      </c>
      <c r="Q9" s="19"/>
      <c r="R9" s="27">
        <f>IF(P9="","",T9*M9*LOOKUP(RIGHT($D$2,3),'定数'!$A$6:$A$13,'定数'!$B$6:$B$13))</f>
        <v>5470.588235294110</v>
      </c>
      <c r="S9" s="65"/>
      <c r="T9" s="66">
        <f>IF(P9="","",IF(G9="買",(P9-H9),(H9-P9))*IF(RIGHT($D$2,3)="JPY",100,10000))</f>
        <v>31</v>
      </c>
      <c r="U9" s="66"/>
      <c r="V9" s="67">
        <f>IF(T9&lt;&gt;"",IF(T9&gt;0,1+V8,0),"")</f>
        <v>1</v>
      </c>
      <c r="W9" s="68">
        <f>IF(T9&lt;&gt;"",IF(T9&lt;0,1+W8,0),"")</f>
        <v>0</v>
      </c>
      <c r="X9" s="57"/>
      <c r="Y9" s="7"/>
    </row>
    <row r="10" ht="14" customHeight="1">
      <c r="A10" s="13"/>
      <c r="B10" s="30">
        <v>2</v>
      </c>
      <c r="C10" s="21">
        <f>IF(R9="","",C9+R9)</f>
        <v>105470.588235294</v>
      </c>
      <c r="D10" s="21"/>
      <c r="E10" s="30">
        <v>2012</v>
      </c>
      <c r="F10" s="63">
        <v>43699</v>
      </c>
      <c r="G10" t="s" s="18">
        <v>53</v>
      </c>
      <c r="H10" s="30">
        <v>79.23</v>
      </c>
      <c r="I10" s="19"/>
      <c r="J10" s="30">
        <v>15</v>
      </c>
      <c r="K10" s="69">
        <f>IF(J10="","",C10*0.03)</f>
        <v>3164.117647058820</v>
      </c>
      <c r="L10" s="70"/>
      <c r="M10" s="64">
        <f>IF(J10="","",(K10/J10)/LOOKUP(RIGHT($D$2,3),'定数'!$A$6:$A$13,'定数'!$B$6:$B$13))</f>
        <v>2.10941176470588</v>
      </c>
      <c r="N10" s="30">
        <v>2012</v>
      </c>
      <c r="O10" s="63">
        <v>43699</v>
      </c>
      <c r="P10" s="30">
        <v>78.95999999999999</v>
      </c>
      <c r="Q10" s="19"/>
      <c r="R10" s="27">
        <f>IF(P10="","",T10*M10*LOOKUP(RIGHT($D$2,3),'定数'!$A$6:$A$13,'定数'!$B$6:$B$13))</f>
        <v>5695.411764705880</v>
      </c>
      <c r="S10" s="65"/>
      <c r="T10" s="66">
        <f>IF(P10="","",IF(G10="買",(P10-H10),(H10-P10))*IF(RIGHT($D$2,3)="JPY",100,10000))</f>
        <v>27</v>
      </c>
      <c r="U10" s="66"/>
      <c r="V10" s="67">
        <f>IF(T10&lt;&gt;"",IF(T10&gt;0,1+V9,0),"")</f>
        <v>2</v>
      </c>
      <c r="W10" s="68">
        <f>IF(T10&lt;&gt;"",IF(T10&lt;0,1+W9,0),"")</f>
        <v>0</v>
      </c>
      <c r="X10" s="71">
        <f>IF(C10&lt;&gt;"",MAX(C10,C9),"")</f>
        <v>105470.588235294</v>
      </c>
      <c r="Y10" s="7"/>
    </row>
    <row r="11" ht="14" customHeight="1">
      <c r="A11" s="13"/>
      <c r="B11" s="30">
        <v>3</v>
      </c>
      <c r="C11" s="21">
        <f>IF(R10="","",C10+R10)</f>
        <v>111166</v>
      </c>
      <c r="D11" s="21"/>
      <c r="E11" s="30">
        <v>2012</v>
      </c>
      <c r="F11" s="63">
        <v>43733</v>
      </c>
      <c r="G11" t="s" s="18">
        <v>53</v>
      </c>
      <c r="H11" s="30">
        <v>77.81</v>
      </c>
      <c r="I11" s="19"/>
      <c r="J11" s="30">
        <v>12</v>
      </c>
      <c r="K11" s="69">
        <f>IF(J11="","",C11*0.03)</f>
        <v>3334.98</v>
      </c>
      <c r="L11" s="70"/>
      <c r="M11" s="64">
        <f>IF(J11="","",(K11/J11)/LOOKUP(RIGHT($D$2,3),'定数'!$A$6:$A$13,'定数'!$B$6:$B$13))</f>
        <v>2.77915</v>
      </c>
      <c r="N11" s="30">
        <v>2012</v>
      </c>
      <c r="O11" s="63">
        <v>43736</v>
      </c>
      <c r="P11" s="30">
        <v>77.56999999999999</v>
      </c>
      <c r="Q11" s="19"/>
      <c r="R11" s="27">
        <f>IF(P11="","",T11*M11*LOOKUP(RIGHT($D$2,3),'定数'!$A$6:$A$13,'定数'!$B$6:$B$13))</f>
        <v>6669.96</v>
      </c>
      <c r="S11" s="65"/>
      <c r="T11" s="66">
        <f>IF(P11="","",IF(G11="買",(P11-H11),(H11-P11))*IF(RIGHT($D$2,3)="JPY",100,10000))</f>
        <v>24</v>
      </c>
      <c r="U11" s="66"/>
      <c r="V11" s="67">
        <f>IF(T11&lt;&gt;"",IF(T11&gt;0,1+V10,0),"")</f>
        <v>3</v>
      </c>
      <c r="W11" s="68">
        <f>IF(T11&lt;&gt;"",IF(T11&lt;0,1+W10,0),"")</f>
        <v>0</v>
      </c>
      <c r="X11" s="71">
        <f>IF(C11&lt;&gt;"",MAX(X10,C11),"")</f>
        <v>111166</v>
      </c>
      <c r="Y11" s="72">
        <f>IF(X11&lt;&gt;"",1-(C11/X11),"")</f>
        <v>0</v>
      </c>
    </row>
    <row r="12" ht="14" customHeight="1">
      <c r="A12" s="13"/>
      <c r="B12" s="30">
        <v>4</v>
      </c>
      <c r="C12" s="21">
        <f>IF(R11="","",C11+R11)</f>
        <v>117835.96</v>
      </c>
      <c r="D12" s="21"/>
      <c r="E12" s="30">
        <v>2012</v>
      </c>
      <c r="F12" s="63">
        <v>43735</v>
      </c>
      <c r="G12" t="s" s="18">
        <v>53</v>
      </c>
      <c r="H12" s="30">
        <v>77.59999999999999</v>
      </c>
      <c r="I12" s="19"/>
      <c r="J12" s="30">
        <v>9</v>
      </c>
      <c r="K12" s="69">
        <f>IF(J12="","",C12*0.03)</f>
        <v>3535.0788</v>
      </c>
      <c r="L12" s="70"/>
      <c r="M12" s="64">
        <f>IF(J12="","",(K12/J12)/LOOKUP(RIGHT($D$2,3),'定数'!$A$6:$A$13,'定数'!$B$6:$B$13))</f>
        <v>3.92786533333333</v>
      </c>
      <c r="N12" s="30">
        <v>2012</v>
      </c>
      <c r="O12" s="63">
        <v>43736</v>
      </c>
      <c r="P12" s="30">
        <v>77.43000000000001</v>
      </c>
      <c r="Q12" s="19"/>
      <c r="R12" s="27">
        <f>IF(P12="","",T12*M12*LOOKUP(RIGHT($D$2,3),'定数'!$A$6:$A$13,'定数'!$B$6:$B$13))</f>
        <v>6677.371066666660</v>
      </c>
      <c r="S12" s="65"/>
      <c r="T12" s="66">
        <f>IF(P12="","",IF(G12="買",(P12-H12),(H12-P12))*IF(RIGHT($D$2,3)="JPY",100,10000))</f>
        <v>17</v>
      </c>
      <c r="U12" s="66"/>
      <c r="V12" s="67">
        <f>IF(T12&lt;&gt;"",IF(T12&gt;0,1+V11,0),"")</f>
        <v>4</v>
      </c>
      <c r="W12" s="68">
        <f>IF(T12&lt;&gt;"",IF(T12&lt;0,1+W11,0),"")</f>
        <v>0</v>
      </c>
      <c r="X12" s="71">
        <f>IF(C12&lt;&gt;"",MAX(X11,C12),"")</f>
        <v>117835.96</v>
      </c>
      <c r="Y12" s="72">
        <f>IF(X12&lt;&gt;"",1-(C12/X12),"")</f>
        <v>0</v>
      </c>
    </row>
    <row r="13" ht="14" customHeight="1">
      <c r="A13" s="13"/>
      <c r="B13" s="30">
        <v>5</v>
      </c>
      <c r="C13" s="21">
        <f>IF(R12="","",C12+R12)</f>
        <v>124513.331066667</v>
      </c>
      <c r="D13" s="21"/>
      <c r="E13" s="30">
        <v>2012</v>
      </c>
      <c r="F13" s="63">
        <v>43740</v>
      </c>
      <c r="G13" t="s" s="18">
        <v>54</v>
      </c>
      <c r="H13" s="30">
        <v>78.13</v>
      </c>
      <c r="I13" s="19"/>
      <c r="J13" s="30">
        <v>16</v>
      </c>
      <c r="K13" s="69">
        <f>IF(J13="","",C13*0.03)</f>
        <v>3735.399932000010</v>
      </c>
      <c r="L13" s="70"/>
      <c r="M13" s="64">
        <f>IF(J13="","",(K13/J13)/LOOKUP(RIGHT($D$2,3),'定数'!$A$6:$A$13,'定数'!$B$6:$B$13))</f>
        <v>2.33462495750001</v>
      </c>
      <c r="N13" s="30">
        <v>2012</v>
      </c>
      <c r="O13" s="63">
        <v>43741</v>
      </c>
      <c r="P13" s="30">
        <v>78.44</v>
      </c>
      <c r="Q13" s="19"/>
      <c r="R13" s="27">
        <f>IF(P13="","",T13*M13*LOOKUP(RIGHT($D$2,3),'定数'!$A$6:$A$13,'定数'!$B$6:$B$13))</f>
        <v>7237.337368250030</v>
      </c>
      <c r="S13" s="65"/>
      <c r="T13" s="66">
        <f>IF(P13="","",IF(G13="買",(P13-H13),(H13-P13))*IF(RIGHT($D$2,3)="JPY",100,10000))</f>
        <v>31</v>
      </c>
      <c r="U13" s="66"/>
      <c r="V13" s="67">
        <f>IF(T13&lt;&gt;"",IF(T13&gt;0,1+V12,0),"")</f>
        <v>5</v>
      </c>
      <c r="W13" s="68">
        <f>IF(T13&lt;&gt;"",IF(T13&lt;0,1+W12,0),"")</f>
        <v>0</v>
      </c>
      <c r="X13" s="71">
        <f>IF(C13&lt;&gt;"",MAX(X12,C13),"")</f>
        <v>124513.331066667</v>
      </c>
      <c r="Y13" s="72">
        <f>IF(X13&lt;&gt;"",1-(C13/X13),"")</f>
        <v>0</v>
      </c>
    </row>
    <row r="14" ht="14" customHeight="1">
      <c r="A14" s="13"/>
      <c r="B14" s="30">
        <v>6</v>
      </c>
      <c r="C14" s="21">
        <f>IF(R13="","",C13+R13)</f>
        <v>131750.668434917</v>
      </c>
      <c r="D14" s="21"/>
      <c r="E14" s="30">
        <v>2012</v>
      </c>
      <c r="F14" s="63">
        <v>43748</v>
      </c>
      <c r="G14" t="s" s="18">
        <v>53</v>
      </c>
      <c r="H14" s="30">
        <v>78.09999999999999</v>
      </c>
      <c r="I14" s="19"/>
      <c r="J14" s="30">
        <v>15</v>
      </c>
      <c r="K14" s="69">
        <f>IF(J14="","",C14*0.03)</f>
        <v>3952.520053047510</v>
      </c>
      <c r="L14" s="70"/>
      <c r="M14" s="64">
        <f>IF(J14="","",(K14/J14)/LOOKUP(RIGHT($D$2,3),'定数'!$A$6:$A$13,'定数'!$B$6:$B$13))</f>
        <v>2.63501336869834</v>
      </c>
      <c r="N14" s="30">
        <v>2012</v>
      </c>
      <c r="O14" s="63">
        <v>43749</v>
      </c>
      <c r="P14" s="30">
        <v>78.25</v>
      </c>
      <c r="Q14" s="19"/>
      <c r="R14" s="27">
        <f>IF(P14="","",T14*M14*LOOKUP(RIGHT($D$2,3),'定数'!$A$6:$A$13,'定数'!$B$6:$B$13))</f>
        <v>-3952.520053047510</v>
      </c>
      <c r="S14" s="65"/>
      <c r="T14" s="66">
        <f>IF(P14="","",IF(G14="買",(P14-H14),(H14-P14))*IF(RIGHT($D$2,3)="JPY",100,10000))</f>
        <v>-15</v>
      </c>
      <c r="U14" s="66"/>
      <c r="V14" s="67">
        <f>IF(T14&lt;&gt;"",IF(T14&gt;0,1+V13,0),"")</f>
        <v>0</v>
      </c>
      <c r="W14" s="68">
        <f>IF(T14&lt;&gt;"",IF(T14&lt;0,1+W13,0),"")</f>
        <v>1</v>
      </c>
      <c r="X14" s="71">
        <f>IF(C14&lt;&gt;"",MAX(X13,C14),"")</f>
        <v>131750.668434917</v>
      </c>
      <c r="Y14" s="72">
        <f>IF(X14&lt;&gt;"",1-(C14/X14),"")</f>
        <v>0</v>
      </c>
    </row>
    <row r="15" ht="14" customHeight="1">
      <c r="A15" s="13"/>
      <c r="B15" s="30">
        <v>7</v>
      </c>
      <c r="C15" s="21">
        <f>IF(R14="","",C14+R14)</f>
        <v>127798.148381869</v>
      </c>
      <c r="D15" s="21"/>
      <c r="E15" s="30">
        <v>2012</v>
      </c>
      <c r="F15" s="63">
        <v>43753</v>
      </c>
      <c r="G15" t="s" s="18">
        <v>54</v>
      </c>
      <c r="H15" s="30">
        <v>78.5</v>
      </c>
      <c r="I15" s="19"/>
      <c r="J15" s="30">
        <v>18</v>
      </c>
      <c r="K15" s="69">
        <f>IF(J15="","",C15*0.03)</f>
        <v>3833.944451456070</v>
      </c>
      <c r="L15" s="70"/>
      <c r="M15" s="64">
        <f>IF(J15="","",(K15/J15)/LOOKUP(RIGHT($D$2,3),'定数'!$A$6:$A$13,'定数'!$B$6:$B$13))</f>
        <v>2.12996913969782</v>
      </c>
      <c r="N15" s="30">
        <v>2012</v>
      </c>
      <c r="O15" s="63">
        <v>43753</v>
      </c>
      <c r="P15" s="30">
        <v>78.70999999999999</v>
      </c>
      <c r="Q15" s="19"/>
      <c r="R15" s="27">
        <f>IF(P15="","",T15*M15*LOOKUP(RIGHT($D$2,3),'定数'!$A$6:$A$13,'定数'!$B$6:$B$13))</f>
        <v>4472.935193365420</v>
      </c>
      <c r="S15" s="65"/>
      <c r="T15" s="66">
        <f>IF(P15="","",IF(G15="買",(P15-H15),(H15-P15))*IF(RIGHT($D$2,3)="JPY",100,10000))</f>
        <v>21</v>
      </c>
      <c r="U15" s="66"/>
      <c r="V15" s="67">
        <f>IF(T15&lt;&gt;"",IF(T15&gt;0,1+V14,0),"")</f>
        <v>1</v>
      </c>
      <c r="W15" s="68">
        <f>IF(T15&lt;&gt;"",IF(T15&lt;0,1+W14,0),"")</f>
        <v>0</v>
      </c>
      <c r="X15" s="71">
        <f>IF(C15&lt;&gt;"",MAX(X14,C15),"")</f>
        <v>131750.668434917</v>
      </c>
      <c r="Y15" s="72">
        <f>IF(X15&lt;&gt;"",1-(C15/X15),"")</f>
        <v>0.0300000000000037</v>
      </c>
    </row>
    <row r="16" ht="14" customHeight="1">
      <c r="A16" s="13"/>
      <c r="B16" s="30">
        <v>8</v>
      </c>
      <c r="C16" s="21">
        <f>IF(R15="","",C15+R15)</f>
        <v>132271.083575234</v>
      </c>
      <c r="D16" s="21"/>
      <c r="E16" s="30">
        <v>2012</v>
      </c>
      <c r="F16" s="63">
        <v>43761</v>
      </c>
      <c r="G16" t="s" s="18">
        <v>54</v>
      </c>
      <c r="H16" s="30">
        <v>79.94</v>
      </c>
      <c r="I16" s="19"/>
      <c r="J16" s="30">
        <v>24</v>
      </c>
      <c r="K16" s="69">
        <f>IF(J16="","",C16*0.03)</f>
        <v>3968.132507257020</v>
      </c>
      <c r="L16" s="70"/>
      <c r="M16" s="64">
        <f>IF(J16="","",(K16/J16)/LOOKUP(RIGHT($D$2,3),'定数'!$A$6:$A$13,'定数'!$B$6:$B$13))</f>
        <v>1.65338854469043</v>
      </c>
      <c r="N16" s="30">
        <v>2012</v>
      </c>
      <c r="O16" s="63">
        <v>43762</v>
      </c>
      <c r="P16" s="30">
        <v>79.7</v>
      </c>
      <c r="Q16" s="19"/>
      <c r="R16" s="27">
        <f>IF(P16="","",T16*M16*LOOKUP(RIGHT($D$2,3),'定数'!$A$6:$A$13,'定数'!$B$6:$B$13))</f>
        <v>-3968.132507257030</v>
      </c>
      <c r="S16" s="65"/>
      <c r="T16" s="66">
        <f>IF(P16="","",IF(G16="買",(P16-H16),(H16-P16))*IF(RIGHT($D$2,3)="JPY",100,10000))</f>
        <v>-24</v>
      </c>
      <c r="U16" s="66"/>
      <c r="V16" s="67">
        <f>IF(T16&lt;&gt;"",IF(T16&gt;0,1+V15,0),"")</f>
        <v>0</v>
      </c>
      <c r="W16" s="68">
        <f>IF(T16&lt;&gt;"",IF(T16&lt;0,1+W15,0),"")</f>
        <v>1</v>
      </c>
      <c r="X16" s="71">
        <f>IF(C16&lt;&gt;"",MAX(X15,C16),"")</f>
        <v>132271.083575234</v>
      </c>
      <c r="Y16" s="72">
        <f>IF(X16&lt;&gt;"",1-(C16/X16),"")</f>
        <v>0</v>
      </c>
    </row>
    <row r="17" ht="14" customHeight="1">
      <c r="A17" s="13"/>
      <c r="B17" s="30">
        <v>9</v>
      </c>
      <c r="C17" s="21">
        <f>IF(R16="","",C16+R16)</f>
        <v>128302.951067977</v>
      </c>
      <c r="D17" s="21"/>
      <c r="E17" s="30">
        <v>2012</v>
      </c>
      <c r="F17" s="63">
        <v>43806</v>
      </c>
      <c r="G17" t="s" s="18">
        <v>54</v>
      </c>
      <c r="H17" s="30">
        <v>82.45</v>
      </c>
      <c r="I17" s="19"/>
      <c r="J17" s="30">
        <v>26</v>
      </c>
      <c r="K17" s="69">
        <f>IF(J17="","",C17*0.03)</f>
        <v>3849.088532039310</v>
      </c>
      <c r="L17" s="70"/>
      <c r="M17" s="64">
        <f>IF(J17="","",(K17/J17)/LOOKUP(RIGHT($D$2,3),'定数'!$A$6:$A$13,'定数'!$B$6:$B$13))</f>
        <v>1.48041866616897</v>
      </c>
      <c r="N17" s="30">
        <v>2012</v>
      </c>
      <c r="O17" s="63">
        <v>43806</v>
      </c>
      <c r="P17" s="30">
        <v>82.19</v>
      </c>
      <c r="Q17" s="19"/>
      <c r="R17" s="27">
        <f>IF(P17="","",T17*M17*LOOKUP(RIGHT($D$2,3),'定数'!$A$6:$A$13,'定数'!$B$6:$B$13))</f>
        <v>-3849.088532039320</v>
      </c>
      <c r="S17" s="65"/>
      <c r="T17" s="66">
        <f>IF(P17="","",IF(G17="買",(P17-H17),(H17-P17))*IF(RIGHT($D$2,3)="JPY",100,10000))</f>
        <v>-26</v>
      </c>
      <c r="U17" s="66"/>
      <c r="V17" s="67">
        <f>IF(T17&lt;&gt;"",IF(T17&gt;0,1+V16,0),"")</f>
        <v>0</v>
      </c>
      <c r="W17" s="68">
        <f>IF(T17&lt;&gt;"",IF(T17&lt;0,1+W16,0),"")</f>
        <v>2</v>
      </c>
      <c r="X17" s="71">
        <f>IF(C17&lt;&gt;"",MAX(X16,C17),"")</f>
        <v>132271.083575234</v>
      </c>
      <c r="Y17" s="72">
        <f>IF(X17&lt;&gt;"",1-(C17/X17),"")</f>
        <v>0.0299999999999998</v>
      </c>
    </row>
    <row r="18" ht="14" customHeight="1">
      <c r="A18" s="13"/>
      <c r="B18" s="30">
        <v>10</v>
      </c>
      <c r="C18" s="21">
        <f>IF(R17="","",C17+R17)</f>
        <v>124453.862535938</v>
      </c>
      <c r="D18" s="21"/>
      <c r="E18" s="30">
        <v>2013</v>
      </c>
      <c r="F18" s="63">
        <v>43479</v>
      </c>
      <c r="G18" t="s" s="18">
        <v>54</v>
      </c>
      <c r="H18" s="30">
        <v>89.37</v>
      </c>
      <c r="I18" s="19"/>
      <c r="J18" s="30">
        <v>29</v>
      </c>
      <c r="K18" s="69">
        <f>IF(J18="","",C18*0.03)</f>
        <v>3733.615876078140</v>
      </c>
      <c r="L18" s="70"/>
      <c r="M18" s="64">
        <f>IF(J18="","",(K18/J18)/LOOKUP(RIGHT($D$2,3),'定数'!$A$6:$A$13,'定数'!$B$6:$B$13))</f>
        <v>1.28745375037177</v>
      </c>
      <c r="N18" s="30">
        <v>2013</v>
      </c>
      <c r="O18" s="63">
        <v>43480</v>
      </c>
      <c r="P18" s="30">
        <v>89.08</v>
      </c>
      <c r="Q18" s="19"/>
      <c r="R18" s="27">
        <f>IF(P18="","",T18*M18*LOOKUP(RIGHT($D$2,3),'定数'!$A$6:$A$13,'定数'!$B$6:$B$13))</f>
        <v>-3733.615876078130</v>
      </c>
      <c r="S18" s="65"/>
      <c r="T18" s="66">
        <f>IF(P18="","",IF(G18="買",(P18-H18),(H18-P18))*IF(RIGHT($D$2,3)="JPY",100,10000))</f>
        <v>-29</v>
      </c>
      <c r="U18" s="66"/>
      <c r="V18" s="67">
        <f>IF(T18&lt;&gt;"",IF(T18&gt;0,1+V17,0),"")</f>
        <v>0</v>
      </c>
      <c r="W18" s="68">
        <f>IF(T18&lt;&gt;"",IF(T18&lt;0,1+W17,0),"")</f>
        <v>3</v>
      </c>
      <c r="X18" s="71">
        <f>IF(C18&lt;&gt;"",MAX(X17,C18),"")</f>
        <v>132271.083575234</v>
      </c>
      <c r="Y18" s="72">
        <f>IF(X18&lt;&gt;"",1-(C18/X18),"")</f>
        <v>0.0590999999999975</v>
      </c>
    </row>
    <row r="19" ht="14" customHeight="1">
      <c r="A19" s="13"/>
      <c r="B19" s="30">
        <v>11</v>
      </c>
      <c r="C19" s="21">
        <f>IF(R18="","",C18+R18)</f>
        <v>120720.24665986</v>
      </c>
      <c r="D19" s="21"/>
      <c r="E19" s="30">
        <v>2013</v>
      </c>
      <c r="F19" s="63">
        <v>43564</v>
      </c>
      <c r="G19" t="s" s="18">
        <v>54</v>
      </c>
      <c r="H19" s="30">
        <v>99.02</v>
      </c>
      <c r="I19" s="19"/>
      <c r="J19" s="30">
        <v>26</v>
      </c>
      <c r="K19" s="69">
        <f>IF(J19="","",C19*0.03)</f>
        <v>3621.6073997958</v>
      </c>
      <c r="L19" s="70"/>
      <c r="M19" s="64">
        <f>IF(J19="","",(K19/J19)/LOOKUP(RIGHT($D$2,3),'定数'!$A$6:$A$13,'定数'!$B$6:$B$13))</f>
        <v>1.39292592299838</v>
      </c>
      <c r="N19" s="30">
        <v>2013</v>
      </c>
      <c r="O19" s="63">
        <v>43564</v>
      </c>
      <c r="P19" s="30">
        <v>98.76000000000001</v>
      </c>
      <c r="Q19" s="19"/>
      <c r="R19" s="27">
        <f>IF(P19="","",T19*M19*LOOKUP(RIGHT($D$2,3),'定数'!$A$6:$A$13,'定数'!$B$6:$B$13))</f>
        <v>-3621.607399795790</v>
      </c>
      <c r="S19" s="65"/>
      <c r="T19" s="66">
        <f>IF(P19="","",IF(G19="買",(P19-H19),(H19-P19))*IF(RIGHT($D$2,3)="JPY",100,10000))</f>
        <v>-26</v>
      </c>
      <c r="U19" s="66"/>
      <c r="V19" s="67">
        <f>IF(T19&lt;&gt;"",IF(T19&gt;0,1+V18,0),"")</f>
        <v>0</v>
      </c>
      <c r="W19" s="68">
        <f>IF(T19&lt;&gt;"",IF(T19&lt;0,1+W18,0),"")</f>
        <v>4</v>
      </c>
      <c r="X19" s="71">
        <f>IF(C19&lt;&gt;"",MAX(X18,C19),"")</f>
        <v>132271.083575234</v>
      </c>
      <c r="Y19" s="72">
        <f>IF(X19&lt;&gt;"",1-(C19/X19),"")</f>
        <v>0.0873269999999965</v>
      </c>
    </row>
    <row r="20" ht="14" customHeight="1">
      <c r="A20" s="13"/>
      <c r="B20" s="30">
        <v>12</v>
      </c>
      <c r="C20" s="21">
        <f>IF(R19="","",C19+R19)</f>
        <v>117098.639260064</v>
      </c>
      <c r="D20" s="21"/>
      <c r="E20" s="30">
        <v>2013</v>
      </c>
      <c r="F20" s="63">
        <v>43573</v>
      </c>
      <c r="G20" t="s" s="18">
        <v>54</v>
      </c>
      <c r="H20" s="30">
        <v>98.2</v>
      </c>
      <c r="I20" s="19"/>
      <c r="J20" s="30">
        <v>39</v>
      </c>
      <c r="K20" s="69">
        <f>IF(J20="","",C20*0.03)</f>
        <v>3512.959177801920</v>
      </c>
      <c r="L20" s="70"/>
      <c r="M20" s="64">
        <f>IF(J20="","",(K20/J20)/LOOKUP(RIGHT($D$2,3),'定数'!$A$6:$A$13,'定数'!$B$6:$B$13))</f>
        <v>0.900758763538954</v>
      </c>
      <c r="N20" s="30">
        <v>2013</v>
      </c>
      <c r="O20" s="63">
        <v>43574</v>
      </c>
      <c r="P20" s="30">
        <v>98.95999999999999</v>
      </c>
      <c r="Q20" s="19"/>
      <c r="R20" s="27">
        <f>IF(P20="","",T20*M20*LOOKUP(RIGHT($D$2,3),'定数'!$A$6:$A$13,'定数'!$B$6:$B$13))</f>
        <v>6845.766602896050</v>
      </c>
      <c r="S20" s="65"/>
      <c r="T20" s="66">
        <f>IF(P20="","",IF(G20="買",(P20-H20),(H20-P20))*IF(RIGHT($D$2,3)="JPY",100,10000))</f>
        <v>76</v>
      </c>
      <c r="U20" s="66"/>
      <c r="V20" s="67">
        <f>IF(T20&lt;&gt;"",IF(T20&gt;0,1+V19,0),"")</f>
        <v>1</v>
      </c>
      <c r="W20" s="68">
        <f>IF(T20&lt;&gt;"",IF(T20&lt;0,1+W19,0),"")</f>
        <v>0</v>
      </c>
      <c r="X20" s="71">
        <f>IF(C20&lt;&gt;"",MAX(X19,C20),"")</f>
        <v>132271.083575234</v>
      </c>
      <c r="Y20" s="72">
        <f>IF(X20&lt;&gt;"",1-(C20/X20),"")</f>
        <v>0.114707189999998</v>
      </c>
    </row>
    <row r="21" ht="14" customHeight="1">
      <c r="A21" s="13"/>
      <c r="B21" s="30">
        <v>13</v>
      </c>
      <c r="C21" s="21">
        <f>IF(R20="","",C20+R20)</f>
        <v>123944.40586296</v>
      </c>
      <c r="D21" s="21"/>
      <c r="E21" s="30">
        <v>2013</v>
      </c>
      <c r="F21" s="63">
        <v>43578</v>
      </c>
      <c r="G21" t="s" s="18">
        <v>54</v>
      </c>
      <c r="H21" s="30">
        <v>99.48999999999999</v>
      </c>
      <c r="I21" s="19"/>
      <c r="J21" s="30">
        <v>90</v>
      </c>
      <c r="K21" s="69">
        <f>IF(J21="","",C21*0.03)</f>
        <v>3718.3321758888</v>
      </c>
      <c r="L21" s="70"/>
      <c r="M21" s="64">
        <f>IF(J21="","",(K21/J21)/LOOKUP(RIGHT($D$2,3),'定数'!$A$6:$A$13,'定数'!$B$6:$B$13))</f>
        <v>0.4131480195432</v>
      </c>
      <c r="N21" s="30">
        <v>2013</v>
      </c>
      <c r="O21" s="63">
        <v>43581</v>
      </c>
      <c r="P21" s="30">
        <v>98.59</v>
      </c>
      <c r="Q21" s="19"/>
      <c r="R21" s="27">
        <f>IF(P21="","",T21*M21*LOOKUP(RIGHT($D$2,3),'定数'!$A$6:$A$13,'定数'!$B$6:$B$13))</f>
        <v>-3718.3321758888</v>
      </c>
      <c r="S21" s="65"/>
      <c r="T21" s="66">
        <f>IF(P21="","",IF(G21="買",(P21-H21),(H21-P21))*IF(RIGHT($D$2,3)="JPY",100,10000))</f>
        <v>-90</v>
      </c>
      <c r="U21" s="66"/>
      <c r="V21" s="67">
        <f>IF(T21&lt;&gt;"",IF(T21&gt;0,1+V20,0),"")</f>
        <v>0</v>
      </c>
      <c r="W21" s="68">
        <f>IF(T21&lt;&gt;"",IF(T21&lt;0,1+W20,0),"")</f>
        <v>1</v>
      </c>
      <c r="X21" s="71">
        <f>IF(C21&lt;&gt;"",MAX(X20,C21),"")</f>
        <v>132271.083575234</v>
      </c>
      <c r="Y21" s="72">
        <f>IF(X21&lt;&gt;"",1-(C21/X21),"")</f>
        <v>0.0629516103384599</v>
      </c>
    </row>
    <row r="22" ht="14" customHeight="1">
      <c r="A22" s="13"/>
      <c r="B22" s="30">
        <v>14</v>
      </c>
      <c r="C22" s="21">
        <f>IF(R21="","",C21+R21)</f>
        <v>120226.073687071</v>
      </c>
      <c r="D22" s="21"/>
      <c r="E22" s="30">
        <v>2013</v>
      </c>
      <c r="F22" s="63">
        <v>43587</v>
      </c>
      <c r="G22" t="s" s="18">
        <v>53</v>
      </c>
      <c r="H22" s="30">
        <v>97.23</v>
      </c>
      <c r="I22" s="19"/>
      <c r="J22" s="30">
        <v>19</v>
      </c>
      <c r="K22" s="69">
        <f>IF(J22="","",C22*0.03)</f>
        <v>3606.782210612130</v>
      </c>
      <c r="L22" s="70"/>
      <c r="M22" s="64">
        <f>IF(J22="","",(K22/J22)/LOOKUP(RIGHT($D$2,3),'定数'!$A$6:$A$13,'定数'!$B$6:$B$13))</f>
        <v>1.89830642663796</v>
      </c>
      <c r="N22" s="30">
        <v>2013</v>
      </c>
      <c r="O22" s="63">
        <v>43587</v>
      </c>
      <c r="P22" s="30">
        <v>97.42</v>
      </c>
      <c r="Q22" s="19"/>
      <c r="R22" s="27">
        <f>IF(P22="","",T22*M22*LOOKUP(RIGHT($D$2,3),'定数'!$A$6:$A$13,'定数'!$B$6:$B$13))</f>
        <v>-3606.782210612120</v>
      </c>
      <c r="S22" s="65"/>
      <c r="T22" s="66">
        <f>IF(P22="","",IF(G22="買",(P22-H22),(H22-P22))*IF(RIGHT($D$2,3)="JPY",100,10000))</f>
        <v>-19</v>
      </c>
      <c r="U22" s="66"/>
      <c r="V22" s="67">
        <f>IF(T22&lt;&gt;"",IF(T22&gt;0,1+V21,0),"")</f>
        <v>0</v>
      </c>
      <c r="W22" s="68">
        <f>IF(T22&lt;&gt;"",IF(T22&lt;0,1+W21,0),"")</f>
        <v>2</v>
      </c>
      <c r="X22" s="71">
        <f>IF(C22&lt;&gt;"",MAX(X21,C22),"")</f>
        <v>132271.083575234</v>
      </c>
      <c r="Y22" s="72">
        <f>IF(X22&lt;&gt;"",1-(C22/X22),"")</f>
        <v>0.0910630620283077</v>
      </c>
    </row>
    <row r="23" ht="14" customHeight="1">
      <c r="A23" s="13"/>
      <c r="B23" s="30">
        <v>15</v>
      </c>
      <c r="C23" s="21">
        <f>IF(R22="","",C22+R22)</f>
        <v>116619.291476459</v>
      </c>
      <c r="D23" s="21"/>
      <c r="E23" s="30">
        <v>2013</v>
      </c>
      <c r="F23" s="63">
        <v>43619</v>
      </c>
      <c r="G23" t="s" s="18">
        <v>53</v>
      </c>
      <c r="H23" s="30">
        <v>100.45</v>
      </c>
      <c r="I23" s="19"/>
      <c r="J23" s="30">
        <v>27</v>
      </c>
      <c r="K23" s="69">
        <f>IF(J23="","",C23*0.03)</f>
        <v>3498.578744293770</v>
      </c>
      <c r="L23" s="70"/>
      <c r="M23" s="64">
        <f>IF(J23="","",(K23/J23)/LOOKUP(RIGHT($D$2,3),'定数'!$A$6:$A$13,'定数'!$B$6:$B$13))</f>
        <v>1.29576990529399</v>
      </c>
      <c r="N23" s="30">
        <v>2013</v>
      </c>
      <c r="O23" s="63">
        <v>43619</v>
      </c>
      <c r="P23" s="30">
        <v>99.93000000000001</v>
      </c>
      <c r="Q23" s="19"/>
      <c r="R23" s="27">
        <f>IF(P23="","",T23*M23*LOOKUP(RIGHT($D$2,3),'定数'!$A$6:$A$13,'定数'!$B$6:$B$13))</f>
        <v>6738.003507528750</v>
      </c>
      <c r="S23" s="65"/>
      <c r="T23" s="66">
        <f>IF(P23="","",IF(G23="買",(P23-H23),(H23-P23))*IF(RIGHT($D$2,3)="JPY",100,10000))</f>
        <v>52</v>
      </c>
      <c r="U23" s="66"/>
      <c r="V23" s="56">
        <f>IF(S23&lt;&gt;"",IF(S23&lt;0,1+V22,0),"")</f>
      </c>
      <c r="W23" s="68">
        <f>IF(T23&lt;&gt;"",IF(T23&lt;0,1+W22,0),"")</f>
        <v>0</v>
      </c>
      <c r="X23" s="71">
        <f>IF(C23&lt;&gt;"",MAX(X22,C23),"")</f>
        <v>132271.083575234</v>
      </c>
      <c r="Y23" s="72">
        <f>IF(X23&lt;&gt;"",1-(C23/X23),"")</f>
        <v>0.118331170167457</v>
      </c>
    </row>
    <row r="24" ht="14" customHeight="1">
      <c r="A24" s="13"/>
      <c r="B24" s="30">
        <v>16</v>
      </c>
      <c r="C24" s="21">
        <f>IF(R23="","",C23+R23)</f>
        <v>123357.294983988</v>
      </c>
      <c r="D24" s="21"/>
      <c r="E24" s="30">
        <v>2013</v>
      </c>
      <c r="F24" s="63">
        <v>43637</v>
      </c>
      <c r="G24" t="s" s="18">
        <v>54</v>
      </c>
      <c r="H24" s="30">
        <v>97.87</v>
      </c>
      <c r="I24" s="19"/>
      <c r="J24" s="30">
        <v>60</v>
      </c>
      <c r="K24" s="69">
        <f>IF(J24="","",C24*0.03)</f>
        <v>3700.718849519640</v>
      </c>
      <c r="L24" s="70"/>
      <c r="M24" s="64">
        <f>IF(J24="","",(K24/J24)/LOOKUP(RIGHT($D$2,3),'定数'!$A$6:$A$13,'定数'!$B$6:$B$13))</f>
        <v>0.61678647491994</v>
      </c>
      <c r="N24" s="30">
        <v>2013</v>
      </c>
      <c r="O24" s="63">
        <v>43640</v>
      </c>
      <c r="P24" s="30">
        <v>97.27</v>
      </c>
      <c r="Q24" s="19"/>
      <c r="R24" s="27">
        <f>IF(P24="","",T24*M24*LOOKUP(RIGHT($D$2,3),'定数'!$A$6:$A$13,'定数'!$B$6:$B$13))</f>
        <v>-3700.718849519640</v>
      </c>
      <c r="S24" s="65"/>
      <c r="T24" s="66">
        <f>IF(P24="","",IF(G24="買",(P24-H24),(H24-P24))*IF(RIGHT($D$2,3)="JPY",100,10000))</f>
        <v>-60</v>
      </c>
      <c r="U24" s="66"/>
      <c r="V24" s="56">
        <f>IF(S24&lt;&gt;"",IF(S24&lt;0,1+V23,0),"")</f>
      </c>
      <c r="W24" s="68">
        <f>IF(T24&lt;&gt;"",IF(T24&lt;0,1+W23,0),"")</f>
        <v>1</v>
      </c>
      <c r="X24" s="71">
        <f>IF(C24&lt;&gt;"",MAX(X23,C24),"")</f>
        <v>132271.083575234</v>
      </c>
      <c r="Y24" s="72">
        <f>IF(X24&lt;&gt;"",1-(C24/X24),"")</f>
        <v>0.0673903044437975</v>
      </c>
    </row>
    <row r="25" ht="14" customHeight="1">
      <c r="A25" s="13"/>
      <c r="B25" s="30">
        <v>17</v>
      </c>
      <c r="C25" s="21">
        <f>IF(R24="","",C24+R24)</f>
        <v>119656.576134468</v>
      </c>
      <c r="D25" s="21"/>
      <c r="E25" s="30">
        <v>2013</v>
      </c>
      <c r="F25" s="63">
        <v>43696</v>
      </c>
      <c r="G25" t="s" s="18">
        <v>53</v>
      </c>
      <c r="H25" s="30">
        <v>97.48999999999999</v>
      </c>
      <c r="I25" s="19"/>
      <c r="J25" s="30">
        <v>36</v>
      </c>
      <c r="K25" s="69">
        <f>IF(J25="","",C25*0.03)</f>
        <v>3589.697284034040</v>
      </c>
      <c r="L25" s="70"/>
      <c r="M25" s="64">
        <f>IF(J25="","",(K25/J25)/LOOKUP(RIGHT($D$2,3),'定数'!$A$6:$A$13,'定数'!$B$6:$B$13))</f>
        <v>0.9971381344539</v>
      </c>
      <c r="N25" s="30">
        <v>2013</v>
      </c>
      <c r="O25" s="63">
        <v>43696</v>
      </c>
      <c r="P25" s="30">
        <v>97.84999999999999</v>
      </c>
      <c r="Q25" s="19"/>
      <c r="R25" s="27">
        <f>IF(P25="","",T25*M25*LOOKUP(RIGHT($D$2,3),'定数'!$A$6:$A$13,'定数'!$B$6:$B$13))</f>
        <v>-3589.697284034040</v>
      </c>
      <c r="S25" s="65"/>
      <c r="T25" s="66">
        <f>IF(P25="","",IF(G25="買",(P25-H25),(H25-P25))*IF(RIGHT($D$2,3)="JPY",100,10000))</f>
        <v>-36</v>
      </c>
      <c r="U25" s="66"/>
      <c r="V25" s="56">
        <f>IF(S25&lt;&gt;"",IF(S25&lt;0,1+V24,0),"")</f>
      </c>
      <c r="W25" s="68">
        <f>IF(T25&lt;&gt;"",IF(T25&lt;0,1+W24,0),"")</f>
        <v>2</v>
      </c>
      <c r="X25" s="71">
        <f>IF(C25&lt;&gt;"",MAX(X24,C25),"")</f>
        <v>132271.083575234</v>
      </c>
      <c r="Y25" s="72">
        <f>IF(X25&lt;&gt;"",1-(C25/X25),"")</f>
        <v>0.0953685953104863</v>
      </c>
    </row>
    <row r="26" ht="14" customHeight="1">
      <c r="A26" s="13"/>
      <c r="B26" s="30">
        <v>18</v>
      </c>
      <c r="C26" s="21">
        <f>IF(R25="","",C25+R25)</f>
        <v>116066.878850434</v>
      </c>
      <c r="D26" s="21"/>
      <c r="E26" s="30">
        <v>2013</v>
      </c>
      <c r="F26" s="63">
        <v>43745</v>
      </c>
      <c r="G26" t="s" s="18">
        <v>53</v>
      </c>
      <c r="H26" s="30">
        <v>97.13</v>
      </c>
      <c r="I26" s="19"/>
      <c r="J26" s="30">
        <v>20</v>
      </c>
      <c r="K26" s="69">
        <f>IF(J26="","",C26*0.03)</f>
        <v>3482.006365513020</v>
      </c>
      <c r="L26" s="70"/>
      <c r="M26" s="64">
        <f>IF(J26="","",(K26/J26)/LOOKUP(RIGHT($D$2,3),'定数'!$A$6:$A$13,'定数'!$B$6:$B$13))</f>
        <v>1.74100318275651</v>
      </c>
      <c r="N26" s="30">
        <v>2013</v>
      </c>
      <c r="O26" s="63">
        <v>43745</v>
      </c>
      <c r="P26" s="30">
        <v>96.75</v>
      </c>
      <c r="Q26" s="19"/>
      <c r="R26" s="27">
        <f>IF(P26="","",T26*M26*LOOKUP(RIGHT($D$2,3),'定数'!$A$6:$A$13,'定数'!$B$6:$B$13))</f>
        <v>6615.812094474740</v>
      </c>
      <c r="S26" s="65"/>
      <c r="T26" s="66">
        <f>IF(P26="","",IF(G26="買",(P26-H26),(H26-P26))*IF(RIGHT($D$2,3)="JPY",100,10000))</f>
        <v>38</v>
      </c>
      <c r="U26" s="66"/>
      <c r="V26" s="56">
        <f>IF(S26&lt;&gt;"",IF(S26&lt;0,1+V25,0),"")</f>
      </c>
      <c r="W26" s="68">
        <f>IF(T26&lt;&gt;"",IF(T26&lt;0,1+W25,0),"")</f>
        <v>0</v>
      </c>
      <c r="X26" s="71">
        <f>IF(C26&lt;&gt;"",MAX(X25,C26),"")</f>
        <v>132271.083575234</v>
      </c>
      <c r="Y26" s="72">
        <f>IF(X26&lt;&gt;"",1-(C26/X26),"")</f>
        <v>0.122507537451171</v>
      </c>
    </row>
    <row r="27" ht="14" customHeight="1">
      <c r="A27" s="13"/>
      <c r="B27" s="30">
        <v>19</v>
      </c>
      <c r="C27" s="21">
        <f>IF(R26="","",C26+R26)</f>
        <v>122682.690944909</v>
      </c>
      <c r="D27" s="21"/>
      <c r="E27" s="30">
        <v>2013</v>
      </c>
      <c r="F27" s="63">
        <v>43747</v>
      </c>
      <c r="G27" t="s" s="18">
        <v>54</v>
      </c>
      <c r="H27" s="30">
        <v>97.36</v>
      </c>
      <c r="I27" s="19"/>
      <c r="J27" s="30">
        <v>24</v>
      </c>
      <c r="K27" s="69">
        <f>IF(J27="","",C27*0.03)</f>
        <v>3680.480728347270</v>
      </c>
      <c r="L27" s="70"/>
      <c r="M27" s="64">
        <f>IF(J27="","",(K27/J27)/LOOKUP(RIGHT($D$2,3),'定数'!$A$6:$A$13,'定数'!$B$6:$B$13))</f>
        <v>1.53353363681136</v>
      </c>
      <c r="N27" s="30">
        <v>2013</v>
      </c>
      <c r="O27" s="63">
        <v>43748</v>
      </c>
      <c r="P27" s="30">
        <v>97.84</v>
      </c>
      <c r="Q27" s="19"/>
      <c r="R27" s="27">
        <f>IF(P27="","",T27*M27*LOOKUP(RIGHT($D$2,3),'定数'!$A$6:$A$13,'定数'!$B$6:$B$13))</f>
        <v>7360.961456694530</v>
      </c>
      <c r="S27" s="65"/>
      <c r="T27" s="66">
        <f>IF(P27="","",IF(G27="買",(P27-H27),(H27-P27))*IF(RIGHT($D$2,3)="JPY",100,10000))</f>
        <v>48</v>
      </c>
      <c r="U27" s="66"/>
      <c r="V27" s="56">
        <f>IF(S27&lt;&gt;"",IF(S27&lt;0,1+V26,0),"")</f>
      </c>
      <c r="W27" s="68">
        <f>IF(T27&lt;&gt;"",IF(T27&lt;0,1+W26,0),"")</f>
        <v>0</v>
      </c>
      <c r="X27" s="71">
        <f>IF(C27&lt;&gt;"",MAX(X26,C27),"")</f>
        <v>132271.083575234</v>
      </c>
      <c r="Y27" s="72">
        <f>IF(X27&lt;&gt;"",1-(C27/X27),"")</f>
        <v>0.0724904670858862</v>
      </c>
    </row>
    <row r="28" ht="14" customHeight="1">
      <c r="A28" s="13"/>
      <c r="B28" s="30">
        <v>20</v>
      </c>
      <c r="C28" s="21">
        <f>IF(R27="","",C27+R27)</f>
        <v>130043.652401604</v>
      </c>
      <c r="D28" s="21"/>
      <c r="E28" s="30">
        <v>2015</v>
      </c>
      <c r="F28" s="63">
        <v>43652</v>
      </c>
      <c r="G28" t="s" s="18">
        <v>53</v>
      </c>
      <c r="H28" s="30">
        <v>122.55</v>
      </c>
      <c r="I28" s="19"/>
      <c r="J28" s="30">
        <v>37</v>
      </c>
      <c r="K28" s="69">
        <f>IF(J28="","",C28*0.03)</f>
        <v>3901.309572048120</v>
      </c>
      <c r="L28" s="70"/>
      <c r="M28" s="64">
        <f>IF(J28="","",(K28/J28)/LOOKUP(RIGHT($D$2,3),'定数'!$A$6:$A$13,'定数'!$B$6:$B$13))</f>
        <v>1.05440799244544</v>
      </c>
      <c r="N28" s="30">
        <v>2015</v>
      </c>
      <c r="O28" s="63">
        <v>43653</v>
      </c>
      <c r="P28" s="30">
        <v>121.82</v>
      </c>
      <c r="Q28" s="19"/>
      <c r="R28" s="27">
        <f>IF(P28="","",T28*M28*LOOKUP(RIGHT($D$2,3),'定数'!$A$6:$A$13,'定数'!$B$6:$B$13))</f>
        <v>7697.178344851710</v>
      </c>
      <c r="S28" s="65"/>
      <c r="T28" s="66">
        <f>IF(P28="","",IF(G28="買",(P28-H28),(H28-P28))*IF(RIGHT($D$2,3)="JPY",100,10000))</f>
        <v>73</v>
      </c>
      <c r="U28" s="66"/>
      <c r="V28" s="56">
        <f>IF(S28&lt;&gt;"",IF(S28&lt;0,1+V27,0),"")</f>
      </c>
      <c r="W28" s="68">
        <f>IF(T28&lt;&gt;"",IF(T28&lt;0,1+W27,0),"")</f>
        <v>0</v>
      </c>
      <c r="X28" s="71">
        <f>IF(C28&lt;&gt;"",MAX(X27,C28),"")</f>
        <v>132271.083575234</v>
      </c>
      <c r="Y28" s="72">
        <f>IF(X28&lt;&gt;"",1-(C28/X28),"")</f>
        <v>0.0168398951110359</v>
      </c>
    </row>
    <row r="29" ht="14" customHeight="1">
      <c r="A29" s="13"/>
      <c r="B29" s="30">
        <v>21</v>
      </c>
      <c r="C29" s="21">
        <f>IF(R28="","",C28+R28)</f>
        <v>137740.830746456</v>
      </c>
      <c r="D29" s="21"/>
      <c r="E29" s="30">
        <v>2015</v>
      </c>
      <c r="F29" s="63">
        <v>43663</v>
      </c>
      <c r="G29" t="s" s="18">
        <v>54</v>
      </c>
      <c r="H29" s="30">
        <v>124.08</v>
      </c>
      <c r="I29" s="19"/>
      <c r="J29" s="30">
        <v>27</v>
      </c>
      <c r="K29" s="69">
        <f>IF(J29="","",C29*0.03)</f>
        <v>4132.224922393680</v>
      </c>
      <c r="L29" s="70"/>
      <c r="M29" s="64">
        <f>IF(J29="","",(K29/J29)/LOOKUP(RIGHT($D$2,3),'定数'!$A$6:$A$13,'定数'!$B$6:$B$13))</f>
        <v>1.53045367496062</v>
      </c>
      <c r="N29" s="30">
        <v>2015</v>
      </c>
      <c r="O29" s="63">
        <v>43667</v>
      </c>
      <c r="P29" s="30">
        <v>124.41</v>
      </c>
      <c r="Q29" s="19"/>
      <c r="R29" s="27">
        <f>IF(P29="","",T29*M29*LOOKUP(RIGHT($D$2,3),'定数'!$A$6:$A$13,'定数'!$B$6:$B$13))</f>
        <v>5050.497127370050</v>
      </c>
      <c r="S29" s="65"/>
      <c r="T29" s="66">
        <f>IF(P29="","",IF(G29="買",(P29-H29),(H29-P29))*IF(RIGHT($D$2,3)="JPY",100,10000))</f>
        <v>33</v>
      </c>
      <c r="U29" s="66"/>
      <c r="V29" s="56">
        <f>IF(S29&lt;&gt;"",IF(S29&lt;0,1+V28,0),"")</f>
      </c>
      <c r="W29" s="68">
        <f>IF(T29&lt;&gt;"",IF(T29&lt;0,1+W28,0),"")</f>
        <v>0</v>
      </c>
      <c r="X29" s="71">
        <f>IF(C29&lt;&gt;"",MAX(X28,C29),"")</f>
        <v>137740.830746456</v>
      </c>
      <c r="Y29" s="72">
        <f>IF(X29&lt;&gt;"",1-(C29/X29),"")</f>
        <v>0</v>
      </c>
    </row>
    <row r="30" ht="14" customHeight="1">
      <c r="A30" s="13"/>
      <c r="B30" s="30">
        <v>22</v>
      </c>
      <c r="C30" s="21">
        <f>IF(R29="","",C29+R29)</f>
        <v>142791.327873826</v>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s="71">
        <f>IF(C30&lt;&gt;"",MAX(X29,C30),"")</f>
        <v>142791.327873826</v>
      </c>
      <c r="Y30" s="72">
        <f>IF(X30&lt;&gt;"",1-(C30/X30),"")</f>
        <v>0</v>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K29:L29"/>
    <mergeCell ref="P29:Q29"/>
    <mergeCell ref="R29:S29"/>
    <mergeCell ref="T29:U29"/>
    <mergeCell ref="C28:D28"/>
    <mergeCell ref="K28:L28"/>
    <mergeCell ref="P28:Q28"/>
    <mergeCell ref="R28:S28"/>
    <mergeCell ref="T28:U28"/>
    <mergeCell ref="C27:D27"/>
    <mergeCell ref="K27:L27"/>
    <mergeCell ref="P27:Q27"/>
    <mergeCell ref="R27:S27"/>
    <mergeCell ref="T27:U27"/>
    <mergeCell ref="C26:D26"/>
    <mergeCell ref="K26:L26"/>
    <mergeCell ref="P26:Q26"/>
    <mergeCell ref="R26:S26"/>
    <mergeCell ref="T26:U26"/>
    <mergeCell ref="C25:D25"/>
    <mergeCell ref="K25:L25"/>
    <mergeCell ref="R25:S25"/>
    <mergeCell ref="T25:U25"/>
    <mergeCell ref="C24:D24"/>
    <mergeCell ref="K24:L24"/>
    <mergeCell ref="P24:Q24"/>
    <mergeCell ref="R24:S24"/>
    <mergeCell ref="T24:U24"/>
    <mergeCell ref="C23:D23"/>
    <mergeCell ref="K23:L23"/>
    <mergeCell ref="P23:Q23"/>
    <mergeCell ref="R23:S23"/>
    <mergeCell ref="T23:U23"/>
    <mergeCell ref="C22:D22"/>
    <mergeCell ref="K22:L22"/>
    <mergeCell ref="R22:S22"/>
    <mergeCell ref="T22:U22"/>
    <mergeCell ref="C21:D21"/>
    <mergeCell ref="K21:L21"/>
    <mergeCell ref="R21:S21"/>
    <mergeCell ref="T21:U21"/>
    <mergeCell ref="C20:D20"/>
    <mergeCell ref="K20:L20"/>
    <mergeCell ref="P20:Q20"/>
    <mergeCell ref="R20:S20"/>
    <mergeCell ref="T20:U20"/>
    <mergeCell ref="C19:D19"/>
    <mergeCell ref="K19:L19"/>
    <mergeCell ref="R19:S19"/>
    <mergeCell ref="T19:U19"/>
    <mergeCell ref="C18:D18"/>
    <mergeCell ref="K18:L18"/>
    <mergeCell ref="R18:S18"/>
    <mergeCell ref="T18:U18"/>
    <mergeCell ref="C17:D17"/>
    <mergeCell ref="R17:S17"/>
    <mergeCell ref="T17:U17"/>
    <mergeCell ref="C16:D16"/>
    <mergeCell ref="R16:S16"/>
    <mergeCell ref="T16:U16"/>
    <mergeCell ref="C15:D15"/>
    <mergeCell ref="R15:S15"/>
    <mergeCell ref="T15:U15"/>
    <mergeCell ref="C14:D14"/>
    <mergeCell ref="P14:Q14"/>
    <mergeCell ref="R14:S14"/>
    <mergeCell ref="T14:U14"/>
    <mergeCell ref="C13:D13"/>
    <mergeCell ref="H13:I13"/>
    <mergeCell ref="K13:L13"/>
    <mergeCell ref="P13:Q13"/>
    <mergeCell ref="R13:S13"/>
    <mergeCell ref="T13:U13"/>
    <mergeCell ref="C12:D12"/>
    <mergeCell ref="K12:L12"/>
    <mergeCell ref="P12:Q12"/>
    <mergeCell ref="R12:S12"/>
    <mergeCell ref="T12:U12"/>
    <mergeCell ref="C11:D11"/>
    <mergeCell ref="K11:L11"/>
    <mergeCell ref="P11:Q11"/>
    <mergeCell ref="R11:S11"/>
    <mergeCell ref="T11:U11"/>
    <mergeCell ref="C10:D10"/>
    <mergeCell ref="K10:L10"/>
    <mergeCell ref="R10:S10"/>
    <mergeCell ref="T10:U10"/>
    <mergeCell ref="C9:D9"/>
    <mergeCell ref="K9:L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B4:C4"/>
    <mergeCell ref="D4:E4"/>
    <mergeCell ref="F4:G4"/>
    <mergeCell ref="H4:I4"/>
    <mergeCell ref="J2:K2"/>
    <mergeCell ref="L2:M2"/>
    <mergeCell ref="N2:O2"/>
    <mergeCell ref="P2:Q2"/>
    <mergeCell ref="B3:C3"/>
    <mergeCell ref="D3:I3"/>
    <mergeCell ref="J3:K3"/>
    <mergeCell ref="L3:Q3"/>
    <mergeCell ref="B2:C2"/>
    <mergeCell ref="D2:E2"/>
    <mergeCell ref="F2:G2"/>
    <mergeCell ref="H2:I2"/>
    <mergeCell ref="H9:I9"/>
    <mergeCell ref="H10:I10"/>
    <mergeCell ref="P10:Q10"/>
    <mergeCell ref="P9:Q9"/>
    <mergeCell ref="H11:I11"/>
    <mergeCell ref="H12:I12"/>
    <mergeCell ref="H14:I14"/>
    <mergeCell ref="K14:L14"/>
    <mergeCell ref="H15:I15"/>
    <mergeCell ref="K15:L15"/>
    <mergeCell ref="H16:I16"/>
    <mergeCell ref="K16:L16"/>
    <mergeCell ref="H17:I17"/>
    <mergeCell ref="K17:L17"/>
    <mergeCell ref="P15:Q15"/>
    <mergeCell ref="P16:Q16"/>
    <mergeCell ref="P17:Q17"/>
    <mergeCell ref="H18:I18"/>
    <mergeCell ref="P18:Q18"/>
    <mergeCell ref="H19:I19"/>
    <mergeCell ref="P19:Q19"/>
    <mergeCell ref="H20:I20"/>
    <mergeCell ref="H21:I21"/>
    <mergeCell ref="P21:Q21"/>
    <mergeCell ref="H22:I22"/>
    <mergeCell ref="P22:Q22"/>
    <mergeCell ref="H23:I23"/>
    <mergeCell ref="H24:I24"/>
    <mergeCell ref="H25:I25"/>
    <mergeCell ref="P25:Q25"/>
    <mergeCell ref="H26:I26"/>
    <mergeCell ref="H27:I27"/>
    <mergeCell ref="H28:I28"/>
    <mergeCell ref="H29:I29"/>
  </mergeCells>
  <conditionalFormatting sqref="D4:E4 H4 R9:U108">
    <cfRule type="cellIs" dxfId="8" priority="1" operator="lessThan" stopIfTrue="1">
      <formula>0</formula>
    </cfRule>
  </conditionalFormatting>
  <conditionalFormatting sqref="G9:G29">
    <cfRule type="cellIs" dxfId="9" priority="1" operator="equal" stopIfTrue="1">
      <formula>"買"</formula>
    </cfRule>
    <cfRule type="cellIs" dxfId="10" priority="2" operator="equal" stopIfTrue="1">
      <formula>"売"</formula>
    </cfRule>
  </conditionalFormatting>
  <conditionalFormatting sqref="G30:G108">
    <cfRule type="cellIs" dxfId="11" priority="1" operator="equal" stopIfTrue="1">
      <formula>"買"</formula>
    </cfRule>
    <cfRule type="cellIs" dxfId="1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E380"/>
  <sheetViews>
    <sheetView workbookViewId="0" showGridLines="0" defaultGridColor="1"/>
  </sheetViews>
  <sheetFormatPr defaultColWidth="8.83333" defaultRowHeight="14.25" customHeight="1" outlineLevelRow="0" outlineLevelCol="0"/>
  <cols>
    <col min="1" max="1" width="7.5" style="81" customWidth="1"/>
    <col min="2" max="2" width="8.17188" style="81" customWidth="1"/>
    <col min="3" max="5" width="8.85156" style="81" customWidth="1"/>
    <col min="6" max="256" width="8.85156" style="81" customWidth="1"/>
  </cols>
  <sheetData>
    <row r="1" ht="15" customHeight="1">
      <c r="A1" s="68">
        <v>1</v>
      </c>
      <c r="B1" s="11"/>
      <c r="C1" s="7"/>
      <c r="D1" s="7"/>
      <c r="E1" s="7"/>
    </row>
    <row r="2" ht="14" customHeight="1">
      <c r="A2" s="11"/>
      <c r="B2" s="11"/>
      <c r="C2" s="7"/>
      <c r="D2" s="7"/>
      <c r="E2" s="7"/>
    </row>
    <row r="3" ht="14" customHeight="1">
      <c r="A3" s="11"/>
      <c r="B3" s="11"/>
      <c r="C3" s="7"/>
      <c r="D3" s="7"/>
      <c r="E3" s="7"/>
    </row>
    <row r="4" ht="14" customHeight="1">
      <c r="A4" s="11"/>
      <c r="B4" s="11"/>
      <c r="C4" s="7"/>
      <c r="D4" s="7"/>
      <c r="E4" s="7"/>
    </row>
    <row r="5" ht="14" customHeight="1">
      <c r="A5" s="11"/>
      <c r="B5" s="11"/>
      <c r="C5" s="7"/>
      <c r="D5" s="7"/>
      <c r="E5" s="7"/>
    </row>
    <row r="6" ht="14" customHeight="1">
      <c r="A6" s="11"/>
      <c r="B6" s="11"/>
      <c r="C6" s="7"/>
      <c r="D6" s="7"/>
      <c r="E6" s="7"/>
    </row>
    <row r="7" ht="14" customHeight="1">
      <c r="A7" s="11"/>
      <c r="B7" s="11"/>
      <c r="C7" s="7"/>
      <c r="D7" s="7"/>
      <c r="E7" s="7"/>
    </row>
    <row r="8" ht="14" customHeight="1">
      <c r="A8" s="11"/>
      <c r="B8" s="11"/>
      <c r="C8" s="7"/>
      <c r="D8" s="7"/>
      <c r="E8" s="7"/>
    </row>
    <row r="9" ht="14" customHeight="1">
      <c r="A9" s="11"/>
      <c r="B9" s="11"/>
      <c r="C9" s="7"/>
      <c r="D9" s="7"/>
      <c r="E9" s="7"/>
    </row>
    <row r="10" ht="14" customHeight="1">
      <c r="A10" s="11"/>
      <c r="B10" s="11"/>
      <c r="C10" s="7"/>
      <c r="D10" s="7"/>
      <c r="E10" s="7"/>
    </row>
    <row r="11" ht="14" customHeight="1">
      <c r="A11" s="11"/>
      <c r="B11" s="11"/>
      <c r="C11" s="7"/>
      <c r="D11" s="7"/>
      <c r="E11" s="7"/>
    </row>
    <row r="12" ht="14" customHeight="1">
      <c r="A12" s="11"/>
      <c r="B12" s="11"/>
      <c r="C12" s="7"/>
      <c r="D12" s="7"/>
      <c r="E12" s="7"/>
    </row>
    <row r="13" ht="14" customHeight="1">
      <c r="A13" s="11"/>
      <c r="B13" s="11"/>
      <c r="C13" s="7"/>
      <c r="D13" s="7"/>
      <c r="E13" s="7"/>
    </row>
    <row r="14" ht="14" customHeight="1">
      <c r="A14" s="11"/>
      <c r="B14" s="11"/>
      <c r="C14" s="7"/>
      <c r="D14" s="7"/>
      <c r="E14" s="7"/>
    </row>
    <row r="15" ht="14" customHeight="1">
      <c r="A15" s="11"/>
      <c r="B15" s="11"/>
      <c r="C15" s="7"/>
      <c r="D15" s="7"/>
      <c r="E15" s="7"/>
    </row>
    <row r="16" ht="14" customHeight="1">
      <c r="A16" s="11"/>
      <c r="B16" s="11"/>
      <c r="C16" s="7"/>
      <c r="D16" s="7"/>
      <c r="E16" s="7"/>
    </row>
    <row r="17" ht="14" customHeight="1">
      <c r="A17" s="11"/>
      <c r="B17" s="11"/>
      <c r="C17" s="7"/>
      <c r="D17" s="7"/>
      <c r="E17" s="7"/>
    </row>
    <row r="18" ht="14" customHeight="1">
      <c r="A18" s="11"/>
      <c r="B18" s="11"/>
      <c r="C18" s="7"/>
      <c r="D18" s="7"/>
      <c r="E18" s="7"/>
    </row>
    <row r="19" ht="14" customHeight="1">
      <c r="A19" s="11"/>
      <c r="B19" s="11"/>
      <c r="C19" s="7"/>
      <c r="D19" s="7"/>
      <c r="E19" s="7"/>
    </row>
    <row r="20" ht="14" customHeight="1">
      <c r="A20" s="11"/>
      <c r="B20" s="11"/>
      <c r="C20" s="7"/>
      <c r="D20" s="7"/>
      <c r="E20" s="7"/>
    </row>
    <row r="21" ht="14" customHeight="1">
      <c r="A21" s="11"/>
      <c r="B21" s="11"/>
      <c r="C21" s="7"/>
      <c r="D21" s="7"/>
      <c r="E21" s="7"/>
    </row>
    <row r="22" ht="14" customHeight="1">
      <c r="A22" s="11"/>
      <c r="B22" s="11"/>
      <c r="C22" s="7"/>
      <c r="D22" s="7"/>
      <c r="E22" s="7"/>
    </row>
    <row r="23" ht="14" customHeight="1">
      <c r="A23" s="11"/>
      <c r="B23" s="11"/>
      <c r="C23" s="7"/>
      <c r="D23" s="7"/>
      <c r="E23" s="7"/>
    </row>
    <row r="24" ht="14" customHeight="1">
      <c r="A24" s="11"/>
      <c r="B24" s="11"/>
      <c r="C24" s="7"/>
      <c r="D24" s="7"/>
      <c r="E24" s="7"/>
    </row>
    <row r="25" ht="14" customHeight="1">
      <c r="A25" s="11"/>
      <c r="B25" s="11"/>
      <c r="C25" s="7"/>
      <c r="D25" s="7"/>
      <c r="E25" s="7"/>
    </row>
    <row r="26" ht="15" customHeight="1">
      <c r="A26" s="68">
        <v>2</v>
      </c>
      <c r="B26" s="11"/>
      <c r="C26" s="7"/>
      <c r="D26" s="7"/>
      <c r="E26" s="7"/>
    </row>
    <row r="27" ht="14" customHeight="1">
      <c r="A27" s="11"/>
      <c r="B27" s="11"/>
      <c r="C27" s="7"/>
      <c r="D27" s="7"/>
      <c r="E27" s="7"/>
    </row>
    <row r="28" ht="14" customHeight="1">
      <c r="A28" s="11"/>
      <c r="B28" s="11"/>
      <c r="C28" s="7"/>
      <c r="D28" s="7"/>
      <c r="E28" s="7"/>
    </row>
    <row r="29" ht="14" customHeight="1">
      <c r="A29" s="11"/>
      <c r="B29" s="11"/>
      <c r="C29" s="7"/>
      <c r="D29" s="7"/>
      <c r="E29" s="7"/>
    </row>
    <row r="30" ht="14" customHeight="1">
      <c r="A30" s="11"/>
      <c r="B30" s="11"/>
      <c r="C30" s="7"/>
      <c r="D30" s="7"/>
      <c r="E30" s="7"/>
    </row>
    <row r="31" ht="14" customHeight="1">
      <c r="A31" s="11"/>
      <c r="B31" s="11"/>
      <c r="C31" s="7"/>
      <c r="D31" s="7"/>
      <c r="E31" s="7"/>
    </row>
    <row r="32" ht="14" customHeight="1">
      <c r="A32" s="11"/>
      <c r="B32" s="11"/>
      <c r="C32" s="7"/>
      <c r="D32" s="7"/>
      <c r="E32" s="7"/>
    </row>
    <row r="33" ht="14" customHeight="1">
      <c r="A33" s="11"/>
      <c r="B33" s="11"/>
      <c r="C33" s="7"/>
      <c r="D33" s="7"/>
      <c r="E33" s="7"/>
    </row>
    <row r="34" ht="14" customHeight="1">
      <c r="A34" s="11"/>
      <c r="B34" s="11"/>
      <c r="C34" s="7"/>
      <c r="D34" s="7"/>
      <c r="E34" s="7"/>
    </row>
    <row r="35" ht="14" customHeight="1">
      <c r="A35" s="11"/>
      <c r="B35" s="11"/>
      <c r="C35" s="7"/>
      <c r="D35" s="7"/>
      <c r="E35" s="7"/>
    </row>
    <row r="36" ht="14" customHeight="1">
      <c r="A36" s="11"/>
      <c r="B36" s="11"/>
      <c r="C36" s="7"/>
      <c r="D36" s="7"/>
      <c r="E36" s="7"/>
    </row>
    <row r="37" ht="14" customHeight="1">
      <c r="A37" s="11"/>
      <c r="B37" s="11"/>
      <c r="C37" s="7"/>
      <c r="D37" s="7"/>
      <c r="E37" s="7"/>
    </row>
    <row r="38" ht="14" customHeight="1">
      <c r="A38" s="11"/>
      <c r="B38" s="11"/>
      <c r="C38" s="7"/>
      <c r="D38" s="7"/>
      <c r="E38" s="7"/>
    </row>
    <row r="39" ht="14" customHeight="1">
      <c r="A39" s="11"/>
      <c r="B39" s="11"/>
      <c r="C39" s="7"/>
      <c r="D39" s="7"/>
      <c r="E39" s="7"/>
    </row>
    <row r="40" ht="14" customHeight="1">
      <c r="A40" s="11"/>
      <c r="B40" s="11"/>
      <c r="C40" s="7"/>
      <c r="D40" s="7"/>
      <c r="E40" s="7"/>
    </row>
    <row r="41" ht="14" customHeight="1">
      <c r="A41" s="11"/>
      <c r="B41" s="11"/>
      <c r="C41" s="7"/>
      <c r="D41" s="7"/>
      <c r="E41" s="7"/>
    </row>
    <row r="42" ht="14" customHeight="1">
      <c r="A42" s="11"/>
      <c r="B42" s="11"/>
      <c r="C42" s="7"/>
      <c r="D42" s="7"/>
      <c r="E42" s="7"/>
    </row>
    <row r="43" ht="14" customHeight="1">
      <c r="A43" s="11"/>
      <c r="B43" s="11"/>
      <c r="C43" s="7"/>
      <c r="D43" s="7"/>
      <c r="E43" s="7"/>
    </row>
    <row r="44" ht="14" customHeight="1">
      <c r="A44" s="11"/>
      <c r="B44" s="11"/>
      <c r="C44" s="7"/>
      <c r="D44" s="7"/>
      <c r="E44" s="7"/>
    </row>
    <row r="45" ht="14" customHeight="1">
      <c r="A45" s="11"/>
      <c r="B45" s="11"/>
      <c r="C45" s="7"/>
      <c r="D45" s="7"/>
      <c r="E45" s="7"/>
    </row>
    <row r="46" ht="14" customHeight="1">
      <c r="A46" s="11"/>
      <c r="B46" s="11"/>
      <c r="C46" s="7"/>
      <c r="D46" s="7"/>
      <c r="E46" s="7"/>
    </row>
    <row r="47" ht="14" customHeight="1">
      <c r="A47" s="11"/>
      <c r="B47" s="11"/>
      <c r="C47" s="7"/>
      <c r="D47" s="7"/>
      <c r="E47" s="7"/>
    </row>
    <row r="48" ht="14" customHeight="1">
      <c r="A48" s="11"/>
      <c r="B48" s="11"/>
      <c r="C48" s="7"/>
      <c r="D48" s="7"/>
      <c r="E48" s="7"/>
    </row>
    <row r="49" ht="15" customHeight="1">
      <c r="A49" s="68">
        <v>3</v>
      </c>
      <c r="B49" s="11"/>
      <c r="C49" s="7"/>
      <c r="D49" s="7"/>
      <c r="E49" s="7"/>
    </row>
    <row r="50" ht="14" customHeight="1">
      <c r="A50" s="11"/>
      <c r="B50" s="11"/>
      <c r="C50" s="7"/>
      <c r="D50" s="7"/>
      <c r="E50" s="7"/>
    </row>
    <row r="51" ht="14" customHeight="1">
      <c r="A51" s="11"/>
      <c r="B51" s="11"/>
      <c r="C51" s="7"/>
      <c r="D51" s="7"/>
      <c r="E51" s="7"/>
    </row>
    <row r="52" ht="14" customHeight="1">
      <c r="A52" s="11"/>
      <c r="B52" s="11"/>
      <c r="C52" s="7"/>
      <c r="D52" s="7"/>
      <c r="E52" s="7"/>
    </row>
    <row r="53" ht="14" customHeight="1">
      <c r="A53" s="11"/>
      <c r="B53" s="11"/>
      <c r="C53" s="7"/>
      <c r="D53" s="7"/>
      <c r="E53" s="7"/>
    </row>
    <row r="54" ht="14" customHeight="1">
      <c r="A54" s="11"/>
      <c r="B54" s="11"/>
      <c r="C54" s="7"/>
      <c r="D54" s="7"/>
      <c r="E54" s="7"/>
    </row>
    <row r="55" ht="14" customHeight="1">
      <c r="A55" s="11"/>
      <c r="B55" s="11"/>
      <c r="C55" s="7"/>
      <c r="D55" s="7"/>
      <c r="E55" s="7"/>
    </row>
    <row r="56" ht="14" customHeight="1">
      <c r="A56" s="11"/>
      <c r="B56" s="11"/>
      <c r="C56" s="7"/>
      <c r="D56" s="7"/>
      <c r="E56" s="7"/>
    </row>
    <row r="57" ht="14" customHeight="1">
      <c r="A57" s="11"/>
      <c r="B57" s="11"/>
      <c r="C57" s="7"/>
      <c r="D57" s="7"/>
      <c r="E57" s="7"/>
    </row>
    <row r="58" ht="14" customHeight="1">
      <c r="A58" s="11"/>
      <c r="B58" s="11"/>
      <c r="C58" s="7"/>
      <c r="D58" s="7"/>
      <c r="E58" s="7"/>
    </row>
    <row r="59" ht="14" customHeight="1">
      <c r="A59" s="11"/>
      <c r="B59" s="11"/>
      <c r="C59" s="7"/>
      <c r="D59" s="7"/>
      <c r="E59" s="7"/>
    </row>
    <row r="60" ht="14" customHeight="1">
      <c r="A60" s="11"/>
      <c r="B60" s="11"/>
      <c r="C60" s="7"/>
      <c r="D60" s="7"/>
      <c r="E60" s="7"/>
    </row>
    <row r="61" ht="14" customHeight="1">
      <c r="A61" s="11"/>
      <c r="B61" s="11"/>
      <c r="C61" s="7"/>
      <c r="D61" s="7"/>
      <c r="E61" s="7"/>
    </row>
    <row r="62" ht="14" customHeight="1">
      <c r="A62" s="11"/>
      <c r="B62" s="11"/>
      <c r="C62" s="7"/>
      <c r="D62" s="7"/>
      <c r="E62" s="7"/>
    </row>
    <row r="63" ht="14" customHeight="1">
      <c r="A63" s="11"/>
      <c r="B63" s="11"/>
      <c r="C63" s="7"/>
      <c r="D63" s="7"/>
      <c r="E63" s="7"/>
    </row>
    <row r="64" ht="14" customHeight="1">
      <c r="A64" s="11"/>
      <c r="B64" s="11"/>
      <c r="C64" s="7"/>
      <c r="D64" s="7"/>
      <c r="E64" s="7"/>
    </row>
    <row r="65" ht="14" customHeight="1">
      <c r="A65" s="11"/>
      <c r="B65" s="11"/>
      <c r="C65" s="7"/>
      <c r="D65" s="7"/>
      <c r="E65" s="7"/>
    </row>
    <row r="66" ht="14" customHeight="1">
      <c r="A66" s="11"/>
      <c r="B66" s="11"/>
      <c r="C66" s="7"/>
      <c r="D66" s="7"/>
      <c r="E66" s="7"/>
    </row>
    <row r="67" ht="14" customHeight="1">
      <c r="A67" s="11"/>
      <c r="B67" s="11"/>
      <c r="C67" s="7"/>
      <c r="D67" s="7"/>
      <c r="E67" s="7"/>
    </row>
    <row r="68" ht="14" customHeight="1">
      <c r="A68" s="11"/>
      <c r="B68" s="11"/>
      <c r="C68" s="7"/>
      <c r="D68" s="7"/>
      <c r="E68" s="7"/>
    </row>
    <row r="69" ht="14" customHeight="1">
      <c r="A69" s="11"/>
      <c r="B69" s="11"/>
      <c r="C69" s="7"/>
      <c r="D69" s="7"/>
      <c r="E69" s="7"/>
    </row>
    <row r="70" ht="14" customHeight="1">
      <c r="A70" s="11"/>
      <c r="B70" s="11"/>
      <c r="C70" s="7"/>
      <c r="D70" s="7"/>
      <c r="E70" s="7"/>
    </row>
    <row r="71" ht="15" customHeight="1">
      <c r="A71" t="s" s="75">
        <v>60</v>
      </c>
      <c r="B71" s="11"/>
      <c r="C71" s="7"/>
      <c r="D71" s="7"/>
      <c r="E71" s="7"/>
    </row>
    <row r="72" ht="14" customHeight="1">
      <c r="A72" s="11"/>
      <c r="B72" s="11"/>
      <c r="C72" s="7"/>
      <c r="D72" s="7"/>
      <c r="E72" s="7"/>
    </row>
    <row r="73" ht="14" customHeight="1">
      <c r="A73" s="11"/>
      <c r="B73" s="11"/>
      <c r="C73" s="7"/>
      <c r="D73" s="7"/>
      <c r="E73" s="7"/>
    </row>
    <row r="74" ht="14" customHeight="1">
      <c r="A74" s="11"/>
      <c r="B74" s="11"/>
      <c r="C74" s="7"/>
      <c r="D74" s="7"/>
      <c r="E74" s="7"/>
    </row>
    <row r="75" ht="14" customHeight="1">
      <c r="A75" s="11"/>
      <c r="B75" s="11"/>
      <c r="C75" s="7"/>
      <c r="D75" s="7"/>
      <c r="E75" s="7"/>
    </row>
    <row r="76" ht="14" customHeight="1">
      <c r="A76" s="11"/>
      <c r="B76" s="11"/>
      <c r="C76" s="7"/>
      <c r="D76" s="7"/>
      <c r="E76" s="7"/>
    </row>
    <row r="77" ht="14" customHeight="1">
      <c r="A77" s="11"/>
      <c r="B77" s="11"/>
      <c r="C77" s="7"/>
      <c r="D77" s="7"/>
      <c r="E77" s="7"/>
    </row>
    <row r="78" ht="14" customHeight="1">
      <c r="A78" s="11"/>
      <c r="B78" s="11"/>
      <c r="C78" s="7"/>
      <c r="D78" s="7"/>
      <c r="E78" s="7"/>
    </row>
    <row r="79" ht="14" customHeight="1">
      <c r="A79" s="11"/>
      <c r="B79" s="11"/>
      <c r="C79" s="7"/>
      <c r="D79" s="7"/>
      <c r="E79" s="7"/>
    </row>
    <row r="80" ht="14" customHeight="1">
      <c r="A80" s="11"/>
      <c r="B80" s="11"/>
      <c r="C80" s="7"/>
      <c r="D80" s="7"/>
      <c r="E80" s="7"/>
    </row>
    <row r="81" ht="14" customHeight="1">
      <c r="A81" s="11"/>
      <c r="B81" s="11"/>
      <c r="C81" s="7"/>
      <c r="D81" s="7"/>
      <c r="E81" s="7"/>
    </row>
    <row r="82" ht="14" customHeight="1">
      <c r="A82" s="11"/>
      <c r="B82" s="11"/>
      <c r="C82" s="7"/>
      <c r="D82" s="7"/>
      <c r="E82" s="7"/>
    </row>
    <row r="83" ht="14" customHeight="1">
      <c r="A83" s="11"/>
      <c r="B83" s="11"/>
      <c r="C83" s="7"/>
      <c r="D83" s="7"/>
      <c r="E83" s="7"/>
    </row>
    <row r="84" ht="14" customHeight="1">
      <c r="A84" s="11"/>
      <c r="B84" s="11"/>
      <c r="C84" s="7"/>
      <c r="D84" s="7"/>
      <c r="E84" s="7"/>
    </row>
    <row r="85" ht="14" customHeight="1">
      <c r="A85" s="11"/>
      <c r="B85" s="11"/>
      <c r="C85" s="7"/>
      <c r="D85" s="7"/>
      <c r="E85" s="7"/>
    </row>
    <row r="86" ht="14" customHeight="1">
      <c r="A86" s="11"/>
      <c r="B86" s="11"/>
      <c r="C86" s="7"/>
      <c r="D86" s="7"/>
      <c r="E86" s="7"/>
    </row>
    <row r="87" ht="14" customHeight="1">
      <c r="A87" s="11"/>
      <c r="B87" s="11"/>
      <c r="C87" s="7"/>
      <c r="D87" s="7"/>
      <c r="E87" s="7"/>
    </row>
    <row r="88" ht="14" customHeight="1">
      <c r="A88" s="11"/>
      <c r="B88" s="11"/>
      <c r="C88" s="7"/>
      <c r="D88" s="7"/>
      <c r="E88" s="7"/>
    </row>
    <row r="89" ht="14" customHeight="1">
      <c r="A89" s="11"/>
      <c r="B89" s="11"/>
      <c r="C89" s="7"/>
      <c r="D89" s="7"/>
      <c r="E89" s="7"/>
    </row>
    <row r="90" ht="14" customHeight="1">
      <c r="A90" s="11"/>
      <c r="B90" s="11"/>
      <c r="C90" s="7"/>
      <c r="D90" s="7"/>
      <c r="E90" s="7"/>
    </row>
    <row r="91" ht="14" customHeight="1">
      <c r="A91" s="11"/>
      <c r="B91" s="11"/>
      <c r="C91" s="7"/>
      <c r="D91" s="7"/>
      <c r="E91" s="7"/>
    </row>
    <row r="92" ht="14" customHeight="1">
      <c r="A92" s="11"/>
      <c r="B92" s="11"/>
      <c r="C92" s="7"/>
      <c r="D92" s="7"/>
      <c r="E92" s="7"/>
    </row>
    <row r="93" ht="14" customHeight="1">
      <c r="A93" s="11"/>
      <c r="B93" s="11"/>
      <c r="C93" s="7"/>
      <c r="D93" s="7"/>
      <c r="E93" s="7"/>
    </row>
    <row r="94" ht="15" customHeight="1">
      <c r="A94" t="s" s="75">
        <v>61</v>
      </c>
      <c r="B94" s="11"/>
      <c r="C94" s="7"/>
      <c r="D94" s="7"/>
      <c r="E94" s="7"/>
    </row>
    <row r="95" ht="14" customHeight="1">
      <c r="A95" s="11"/>
      <c r="B95" s="11"/>
      <c r="C95" s="7"/>
      <c r="D95" s="7"/>
      <c r="E95" s="7"/>
    </row>
    <row r="96" ht="14" customHeight="1">
      <c r="A96" s="11"/>
      <c r="B96" s="11"/>
      <c r="C96" s="7"/>
      <c r="D96" s="7"/>
      <c r="E96" s="7"/>
    </row>
    <row r="97" ht="14" customHeight="1">
      <c r="A97" s="11"/>
      <c r="B97" s="11"/>
      <c r="C97" s="7"/>
      <c r="D97" s="7"/>
      <c r="E97" s="7"/>
    </row>
    <row r="98" ht="14" customHeight="1">
      <c r="A98" s="11"/>
      <c r="B98" s="11"/>
      <c r="C98" s="7"/>
      <c r="D98" s="7"/>
      <c r="E98" s="7"/>
    </row>
    <row r="99" ht="14" customHeight="1">
      <c r="A99" s="11"/>
      <c r="B99" s="11"/>
      <c r="C99" s="7"/>
      <c r="D99" s="7"/>
      <c r="E99" s="7"/>
    </row>
    <row r="100" ht="14" customHeight="1">
      <c r="A100" s="11"/>
      <c r="B100" s="11"/>
      <c r="C100" s="7"/>
      <c r="D100" s="7"/>
      <c r="E100" s="7"/>
    </row>
    <row r="101" ht="14" customHeight="1">
      <c r="A101" s="11"/>
      <c r="B101" s="11"/>
      <c r="C101" s="7"/>
      <c r="D101" s="7"/>
      <c r="E101" s="7"/>
    </row>
    <row r="102" ht="14" customHeight="1">
      <c r="A102" s="11"/>
      <c r="B102" s="11"/>
      <c r="C102" s="7"/>
      <c r="D102" s="7"/>
      <c r="E102" s="7"/>
    </row>
    <row r="103" ht="14" customHeight="1">
      <c r="A103" s="11"/>
      <c r="B103" s="11"/>
      <c r="C103" s="7"/>
      <c r="D103" s="7"/>
      <c r="E103" s="7"/>
    </row>
    <row r="104" ht="14" customHeight="1">
      <c r="A104" s="11"/>
      <c r="B104" s="11"/>
      <c r="C104" s="7"/>
      <c r="D104" s="7"/>
      <c r="E104" s="7"/>
    </row>
    <row r="105" ht="14" customHeight="1">
      <c r="A105" s="11"/>
      <c r="B105" s="11"/>
      <c r="C105" s="7"/>
      <c r="D105" s="7"/>
      <c r="E105" s="7"/>
    </row>
    <row r="106" ht="14" customHeight="1">
      <c r="A106" s="11"/>
      <c r="B106" s="11"/>
      <c r="C106" s="7"/>
      <c r="D106" s="7"/>
      <c r="E106" s="7"/>
    </row>
    <row r="107" ht="14" customHeight="1">
      <c r="A107" s="11"/>
      <c r="B107" s="11"/>
      <c r="C107" s="7"/>
      <c r="D107" s="7"/>
      <c r="E107" s="7"/>
    </row>
    <row r="108" ht="14" customHeight="1">
      <c r="A108" s="11"/>
      <c r="B108" s="11"/>
      <c r="C108" s="7"/>
      <c r="D108" s="7"/>
      <c r="E108" s="7"/>
    </row>
    <row r="109" ht="14" customHeight="1">
      <c r="A109" s="11"/>
      <c r="B109" s="11"/>
      <c r="C109" s="7"/>
      <c r="D109" s="7"/>
      <c r="E109" s="7"/>
    </row>
    <row r="110" ht="14" customHeight="1">
      <c r="A110" s="11"/>
      <c r="B110" s="11"/>
      <c r="C110" s="7"/>
      <c r="D110" s="7"/>
      <c r="E110" s="7"/>
    </row>
    <row r="111" ht="14" customHeight="1">
      <c r="A111" s="11"/>
      <c r="B111" s="11"/>
      <c r="C111" s="7"/>
      <c r="D111" s="7"/>
      <c r="E111" s="7"/>
    </row>
    <row r="112" ht="14" customHeight="1">
      <c r="A112" s="11"/>
      <c r="B112" s="11"/>
      <c r="C112" s="7"/>
      <c r="D112" s="7"/>
      <c r="E112" s="7"/>
    </row>
    <row r="113" ht="14" customHeight="1">
      <c r="A113" s="11"/>
      <c r="B113" s="11"/>
      <c r="C113" s="7"/>
      <c r="D113" s="7"/>
      <c r="E113" s="7"/>
    </row>
    <row r="114" ht="14" customHeight="1">
      <c r="A114" s="11"/>
      <c r="B114" s="11"/>
      <c r="C114" s="7"/>
      <c r="D114" s="7"/>
      <c r="E114" s="7"/>
    </row>
    <row r="115" ht="14" customHeight="1">
      <c r="A115" s="11"/>
      <c r="B115" s="11"/>
      <c r="C115" s="7"/>
      <c r="D115" s="7"/>
      <c r="E115" s="7"/>
    </row>
    <row r="116" ht="15" customHeight="1">
      <c r="A116" s="68">
        <v>8</v>
      </c>
      <c r="B116" s="11"/>
      <c r="C116" s="7"/>
      <c r="D116" s="7"/>
      <c r="E116" s="7"/>
    </row>
    <row r="117" ht="14" customHeight="1">
      <c r="A117" s="11"/>
      <c r="B117" s="11"/>
      <c r="C117" s="7"/>
      <c r="D117" s="7"/>
      <c r="E117" s="7"/>
    </row>
    <row r="118" ht="14" customHeight="1">
      <c r="A118" s="11"/>
      <c r="B118" s="11"/>
      <c r="C118" s="7"/>
      <c r="D118" s="7"/>
      <c r="E118" s="7"/>
    </row>
    <row r="119" ht="14" customHeight="1">
      <c r="A119" s="11"/>
      <c r="B119" s="11"/>
      <c r="C119" s="7"/>
      <c r="D119" s="7"/>
      <c r="E119" s="7"/>
    </row>
    <row r="120" ht="14" customHeight="1">
      <c r="A120" s="11"/>
      <c r="B120" s="11"/>
      <c r="C120" s="7"/>
      <c r="D120" s="7"/>
      <c r="E120" s="7"/>
    </row>
    <row r="121" ht="14" customHeight="1">
      <c r="A121" s="11"/>
      <c r="B121" s="11"/>
      <c r="C121" s="7"/>
      <c r="D121" s="7"/>
      <c r="E121" s="7"/>
    </row>
    <row r="122" ht="14" customHeight="1">
      <c r="A122" s="11"/>
      <c r="B122" s="11"/>
      <c r="C122" s="7"/>
      <c r="D122" s="7"/>
      <c r="E122" s="7"/>
    </row>
    <row r="123" ht="14" customHeight="1">
      <c r="A123" s="11"/>
      <c r="B123" s="11"/>
      <c r="C123" s="7"/>
      <c r="D123" s="7"/>
      <c r="E123" s="7"/>
    </row>
    <row r="124" ht="14" customHeight="1">
      <c r="A124" s="11"/>
      <c r="B124" s="11"/>
      <c r="C124" s="7"/>
      <c r="D124" s="7"/>
      <c r="E124" s="7"/>
    </row>
    <row r="125" ht="14" customHeight="1">
      <c r="A125" s="11"/>
      <c r="B125" s="11"/>
      <c r="C125" s="7"/>
      <c r="D125" s="7"/>
      <c r="E125" s="7"/>
    </row>
    <row r="126" ht="14" customHeight="1">
      <c r="A126" s="11"/>
      <c r="B126" s="11"/>
      <c r="C126" s="7"/>
      <c r="D126" s="7"/>
      <c r="E126" s="7"/>
    </row>
    <row r="127" ht="14" customHeight="1">
      <c r="A127" s="11"/>
      <c r="B127" s="11"/>
      <c r="C127" s="7"/>
      <c r="D127" s="7"/>
      <c r="E127" s="7"/>
    </row>
    <row r="128" ht="14" customHeight="1">
      <c r="A128" s="11"/>
      <c r="B128" s="11"/>
      <c r="C128" s="7"/>
      <c r="D128" s="7"/>
      <c r="E128" s="7"/>
    </row>
    <row r="129" ht="14" customHeight="1">
      <c r="A129" s="11"/>
      <c r="B129" s="11"/>
      <c r="C129" s="7"/>
      <c r="D129" s="7"/>
      <c r="E129" s="7"/>
    </row>
    <row r="130" ht="14" customHeight="1">
      <c r="A130" s="11"/>
      <c r="B130" s="11"/>
      <c r="C130" s="7"/>
      <c r="D130" s="7"/>
      <c r="E130" s="7"/>
    </row>
    <row r="131" ht="14" customHeight="1">
      <c r="A131" s="11"/>
      <c r="B131" s="11"/>
      <c r="C131" s="7"/>
      <c r="D131" s="7"/>
      <c r="E131" s="7"/>
    </row>
    <row r="132" ht="14" customHeight="1">
      <c r="A132" s="11"/>
      <c r="B132" s="11"/>
      <c r="C132" s="7"/>
      <c r="D132" s="7"/>
      <c r="E132" s="7"/>
    </row>
    <row r="133" ht="14" customHeight="1">
      <c r="A133" s="11"/>
      <c r="B133" s="11"/>
      <c r="C133" s="7"/>
      <c r="D133" s="7"/>
      <c r="E133" s="7"/>
    </row>
    <row r="134" ht="14" customHeight="1">
      <c r="A134" s="11"/>
      <c r="B134" s="11"/>
      <c r="C134" s="7"/>
      <c r="D134" s="7"/>
      <c r="E134" s="7"/>
    </row>
    <row r="135" ht="14" customHeight="1">
      <c r="A135" s="11"/>
      <c r="B135" s="11"/>
      <c r="C135" s="7"/>
      <c r="D135" s="7"/>
      <c r="E135" s="7"/>
    </row>
    <row r="136" ht="14" customHeight="1">
      <c r="A136" s="11"/>
      <c r="B136" s="11"/>
      <c r="C136" s="7"/>
      <c r="D136" s="7"/>
      <c r="E136" s="7"/>
    </row>
    <row r="137" ht="15" customHeight="1">
      <c r="A137" s="68">
        <v>9</v>
      </c>
      <c r="B137" s="11"/>
      <c r="C137" s="7"/>
      <c r="D137" s="7"/>
      <c r="E137" s="7"/>
    </row>
    <row r="138" ht="14" customHeight="1">
      <c r="A138" s="11"/>
      <c r="B138" s="11"/>
      <c r="C138" s="7"/>
      <c r="D138" s="7"/>
      <c r="E138" s="7"/>
    </row>
    <row r="139" ht="14" customHeight="1">
      <c r="A139" s="11"/>
      <c r="B139" s="11"/>
      <c r="C139" s="7"/>
      <c r="D139" s="7"/>
      <c r="E139" s="7"/>
    </row>
    <row r="140" ht="14" customHeight="1">
      <c r="A140" s="11"/>
      <c r="B140" s="11"/>
      <c r="C140" s="7"/>
      <c r="D140" s="7"/>
      <c r="E140" s="7"/>
    </row>
    <row r="141" ht="14" customHeight="1">
      <c r="A141" s="11"/>
      <c r="B141" s="11"/>
      <c r="C141" s="7"/>
      <c r="D141" s="7"/>
      <c r="E141" s="7"/>
    </row>
    <row r="142" ht="14" customHeight="1">
      <c r="A142" s="11"/>
      <c r="B142" s="11"/>
      <c r="C142" s="7"/>
      <c r="D142" s="7"/>
      <c r="E142" s="7"/>
    </row>
    <row r="143" ht="14" customHeight="1">
      <c r="A143" s="11"/>
      <c r="B143" s="11"/>
      <c r="C143" s="7"/>
      <c r="D143" s="7"/>
      <c r="E143" s="7"/>
    </row>
    <row r="144" ht="14" customHeight="1">
      <c r="A144" s="11"/>
      <c r="B144" s="11"/>
      <c r="C144" s="7"/>
      <c r="D144" s="7"/>
      <c r="E144" s="7"/>
    </row>
    <row r="145" ht="14" customHeight="1">
      <c r="A145" s="11"/>
      <c r="B145" s="11"/>
      <c r="C145" s="7"/>
      <c r="D145" s="7"/>
      <c r="E145" s="7"/>
    </row>
    <row r="146" ht="14" customHeight="1">
      <c r="A146" s="11"/>
      <c r="B146" s="11"/>
      <c r="C146" s="7"/>
      <c r="D146" s="7"/>
      <c r="E146" s="7"/>
    </row>
    <row r="147" ht="14" customHeight="1">
      <c r="A147" s="11"/>
      <c r="B147" s="11"/>
      <c r="C147" s="7"/>
      <c r="D147" s="7"/>
      <c r="E147" s="7"/>
    </row>
    <row r="148" ht="14" customHeight="1">
      <c r="A148" s="11"/>
      <c r="B148" s="11"/>
      <c r="C148" s="7"/>
      <c r="D148" s="7"/>
      <c r="E148" s="7"/>
    </row>
    <row r="149" ht="14" customHeight="1">
      <c r="A149" s="11"/>
      <c r="B149" s="11"/>
      <c r="C149" s="7"/>
      <c r="D149" s="7"/>
      <c r="E149" s="7"/>
    </row>
    <row r="150" ht="14" customHeight="1">
      <c r="A150" s="11"/>
      <c r="B150" s="11"/>
      <c r="C150" s="7"/>
      <c r="D150" s="7"/>
      <c r="E150" s="7"/>
    </row>
    <row r="151" ht="14" customHeight="1">
      <c r="A151" s="11"/>
      <c r="B151" s="11"/>
      <c r="C151" s="7"/>
      <c r="D151" s="7"/>
      <c r="E151" s="7"/>
    </row>
    <row r="152" ht="14" customHeight="1">
      <c r="A152" s="11"/>
      <c r="B152" s="11"/>
      <c r="C152" s="7"/>
      <c r="D152" s="7"/>
      <c r="E152" s="7"/>
    </row>
    <row r="153" ht="14" customHeight="1">
      <c r="A153" s="11"/>
      <c r="B153" s="11"/>
      <c r="C153" s="7"/>
      <c r="D153" s="7"/>
      <c r="E153" s="7"/>
    </row>
    <row r="154" ht="14" customHeight="1">
      <c r="A154" s="11"/>
      <c r="B154" s="11"/>
      <c r="C154" s="7"/>
      <c r="D154" s="7"/>
      <c r="E154" s="7"/>
    </row>
    <row r="155" ht="14" customHeight="1">
      <c r="A155" s="11"/>
      <c r="B155" s="11"/>
      <c r="C155" s="7"/>
      <c r="D155" s="7"/>
      <c r="E155" s="7"/>
    </row>
    <row r="156" ht="14" customHeight="1">
      <c r="A156" s="11"/>
      <c r="B156" s="11"/>
      <c r="C156" s="7"/>
      <c r="D156" s="7"/>
      <c r="E156" s="7"/>
    </row>
    <row r="157" ht="14" customHeight="1">
      <c r="A157" s="11"/>
      <c r="B157" s="11"/>
      <c r="C157" s="7"/>
      <c r="D157" s="7"/>
      <c r="E157" s="7"/>
    </row>
    <row r="158" ht="14" customHeight="1">
      <c r="A158" s="11"/>
      <c r="B158" s="11"/>
      <c r="C158" s="7"/>
      <c r="D158" s="7"/>
      <c r="E158" s="7"/>
    </row>
    <row r="159" ht="15" customHeight="1">
      <c r="A159" s="68">
        <v>10</v>
      </c>
      <c r="B159" s="11"/>
      <c r="C159" s="7"/>
      <c r="D159" s="7"/>
      <c r="E159" s="7"/>
    </row>
    <row r="160" ht="14" customHeight="1">
      <c r="A160" s="11"/>
      <c r="B160" s="11"/>
      <c r="C160" s="7"/>
      <c r="D160" s="7"/>
      <c r="E160" s="7"/>
    </row>
    <row r="161" ht="14" customHeight="1">
      <c r="A161" s="11"/>
      <c r="B161" s="11"/>
      <c r="C161" s="7"/>
      <c r="D161" s="7"/>
      <c r="E161" s="7"/>
    </row>
    <row r="162" ht="14" customHeight="1">
      <c r="A162" s="11"/>
      <c r="B162" s="11"/>
      <c r="C162" s="7"/>
      <c r="D162" s="7"/>
      <c r="E162" s="7"/>
    </row>
    <row r="163" ht="14" customHeight="1">
      <c r="A163" s="11"/>
      <c r="B163" s="11"/>
      <c r="C163" s="7"/>
      <c r="D163" s="7"/>
      <c r="E163" s="7"/>
    </row>
    <row r="164" ht="14" customHeight="1">
      <c r="A164" s="11"/>
      <c r="B164" s="11"/>
      <c r="C164" s="7"/>
      <c r="D164" s="7"/>
      <c r="E164" s="7"/>
    </row>
    <row r="165" ht="14" customHeight="1">
      <c r="A165" s="11"/>
      <c r="B165" s="11"/>
      <c r="C165" s="7"/>
      <c r="D165" s="7"/>
      <c r="E165" s="7"/>
    </row>
    <row r="166" ht="14" customHeight="1">
      <c r="A166" s="11"/>
      <c r="B166" s="11"/>
      <c r="C166" s="7"/>
      <c r="D166" s="7"/>
      <c r="E166" s="7"/>
    </row>
    <row r="167" ht="14" customHeight="1">
      <c r="A167" s="11"/>
      <c r="B167" s="11"/>
      <c r="C167" s="7"/>
      <c r="D167" s="7"/>
      <c r="E167" s="7"/>
    </row>
    <row r="168" ht="14" customHeight="1">
      <c r="A168" s="11"/>
      <c r="B168" s="11"/>
      <c r="C168" s="7"/>
      <c r="D168" s="7"/>
      <c r="E168" s="7"/>
    </row>
    <row r="169" ht="14" customHeight="1">
      <c r="A169" s="11"/>
      <c r="B169" s="11"/>
      <c r="C169" s="7"/>
      <c r="D169" s="7"/>
      <c r="E169" s="7"/>
    </row>
    <row r="170" ht="14" customHeight="1">
      <c r="A170" s="11"/>
      <c r="B170" s="11"/>
      <c r="C170" s="7"/>
      <c r="D170" s="7"/>
      <c r="E170" s="7"/>
    </row>
    <row r="171" ht="14" customHeight="1">
      <c r="A171" s="11"/>
      <c r="B171" s="11"/>
      <c r="C171" s="7"/>
      <c r="D171" s="7"/>
      <c r="E171" s="7"/>
    </row>
    <row r="172" ht="14" customHeight="1">
      <c r="A172" s="11"/>
      <c r="B172" s="11"/>
      <c r="C172" s="7"/>
      <c r="D172" s="7"/>
      <c r="E172" s="7"/>
    </row>
    <row r="173" ht="14" customHeight="1">
      <c r="A173" s="11"/>
      <c r="B173" s="11"/>
      <c r="C173" s="7"/>
      <c r="D173" s="7"/>
      <c r="E173" s="7"/>
    </row>
    <row r="174" ht="14" customHeight="1">
      <c r="A174" s="11"/>
      <c r="B174" s="11"/>
      <c r="C174" s="7"/>
      <c r="D174" s="7"/>
      <c r="E174" s="7"/>
    </row>
    <row r="175" ht="14" customHeight="1">
      <c r="A175" s="11"/>
      <c r="B175" s="11"/>
      <c r="C175" s="7"/>
      <c r="D175" s="7"/>
      <c r="E175" s="7"/>
    </row>
    <row r="176" ht="14" customHeight="1">
      <c r="A176" s="11"/>
      <c r="B176" s="11"/>
      <c r="C176" s="7"/>
      <c r="D176" s="7"/>
      <c r="E176" s="7"/>
    </row>
    <row r="177" ht="14" customHeight="1">
      <c r="A177" s="11"/>
      <c r="B177" s="11"/>
      <c r="C177" s="7"/>
      <c r="D177" s="7"/>
      <c r="E177" s="7"/>
    </row>
    <row r="178" ht="14" customHeight="1">
      <c r="A178" s="11"/>
      <c r="B178" s="11"/>
      <c r="C178" s="7"/>
      <c r="D178" s="7"/>
      <c r="E178" s="7"/>
    </row>
    <row r="179" ht="14" customHeight="1">
      <c r="A179" s="11"/>
      <c r="B179" s="11"/>
      <c r="C179" s="7"/>
      <c r="D179" s="7"/>
      <c r="E179" s="7"/>
    </row>
    <row r="180" ht="14" customHeight="1">
      <c r="A180" s="11"/>
      <c r="B180" s="11"/>
      <c r="C180" s="7"/>
      <c r="D180" s="7"/>
      <c r="E180" s="7"/>
    </row>
    <row r="181" ht="15" customHeight="1">
      <c r="A181" s="68">
        <v>11</v>
      </c>
      <c r="B181" s="11"/>
      <c r="C181" s="7"/>
      <c r="D181" s="7"/>
      <c r="E181" s="7"/>
    </row>
    <row r="182" ht="14" customHeight="1">
      <c r="A182" s="11"/>
      <c r="B182" s="11"/>
      <c r="C182" s="7"/>
      <c r="D182" s="7"/>
      <c r="E182" s="7"/>
    </row>
    <row r="183" ht="14" customHeight="1">
      <c r="A183" s="11"/>
      <c r="B183" s="11"/>
      <c r="C183" s="7"/>
      <c r="D183" s="7"/>
      <c r="E183" s="7"/>
    </row>
    <row r="184" ht="14" customHeight="1">
      <c r="A184" s="11"/>
      <c r="B184" s="11"/>
      <c r="C184" s="7"/>
      <c r="D184" s="7"/>
      <c r="E184" s="7"/>
    </row>
    <row r="185" ht="14" customHeight="1">
      <c r="A185" s="11"/>
      <c r="B185" s="11"/>
      <c r="C185" s="7"/>
      <c r="D185" s="7"/>
      <c r="E185" s="7"/>
    </row>
    <row r="186" ht="14" customHeight="1">
      <c r="A186" s="11"/>
      <c r="B186" s="11"/>
      <c r="C186" s="7"/>
      <c r="D186" s="7"/>
      <c r="E186" s="7"/>
    </row>
    <row r="187" ht="14" customHeight="1">
      <c r="A187" s="11"/>
      <c r="B187" s="11"/>
      <c r="C187" s="7"/>
      <c r="D187" s="7"/>
      <c r="E187" s="7"/>
    </row>
    <row r="188" ht="14" customHeight="1">
      <c r="A188" s="11"/>
      <c r="B188" s="11"/>
      <c r="C188" s="7"/>
      <c r="D188" s="7"/>
      <c r="E188" s="7"/>
    </row>
    <row r="189" ht="14" customHeight="1">
      <c r="A189" s="11"/>
      <c r="B189" s="11"/>
      <c r="C189" s="7"/>
      <c r="D189" s="7"/>
      <c r="E189" s="7"/>
    </row>
    <row r="190" ht="14" customHeight="1">
      <c r="A190" s="11"/>
      <c r="B190" s="11"/>
      <c r="C190" s="7"/>
      <c r="D190" s="7"/>
      <c r="E190" s="7"/>
    </row>
    <row r="191" ht="14" customHeight="1">
      <c r="A191" s="11"/>
      <c r="B191" s="11"/>
      <c r="C191" s="7"/>
      <c r="D191" s="7"/>
      <c r="E191" s="7"/>
    </row>
    <row r="192" ht="14" customHeight="1">
      <c r="A192" s="11"/>
      <c r="B192" s="11"/>
      <c r="C192" s="7"/>
      <c r="D192" s="7"/>
      <c r="E192" s="7"/>
    </row>
    <row r="193" ht="14" customHeight="1">
      <c r="A193" s="11"/>
      <c r="B193" s="11"/>
      <c r="C193" s="7"/>
      <c r="D193" s="7"/>
      <c r="E193" s="7"/>
    </row>
    <row r="194" ht="14" customHeight="1">
      <c r="A194" s="11"/>
      <c r="B194" s="11"/>
      <c r="C194" s="7"/>
      <c r="D194" s="7"/>
      <c r="E194" s="7"/>
    </row>
    <row r="195" ht="14" customHeight="1">
      <c r="A195" s="11"/>
      <c r="B195" s="11"/>
      <c r="C195" s="7"/>
      <c r="D195" s="7"/>
      <c r="E195" s="7"/>
    </row>
    <row r="196" ht="14" customHeight="1">
      <c r="A196" s="11"/>
      <c r="B196" s="11"/>
      <c r="C196" s="7"/>
      <c r="D196" s="7"/>
      <c r="E196" s="7"/>
    </row>
    <row r="197" ht="14" customHeight="1">
      <c r="A197" s="11"/>
      <c r="B197" s="11"/>
      <c r="C197" s="7"/>
      <c r="D197" s="7"/>
      <c r="E197" s="7"/>
    </row>
    <row r="198" ht="14" customHeight="1">
      <c r="A198" s="11"/>
      <c r="B198" s="11"/>
      <c r="C198" s="7"/>
      <c r="D198" s="7"/>
      <c r="E198" s="7"/>
    </row>
    <row r="199" ht="14" customHeight="1">
      <c r="A199" s="11"/>
      <c r="B199" s="11"/>
      <c r="C199" s="7"/>
      <c r="D199" s="7"/>
      <c r="E199" s="7"/>
    </row>
    <row r="200" ht="14" customHeight="1">
      <c r="A200" s="11"/>
      <c r="B200" s="11"/>
      <c r="C200" s="7"/>
      <c r="D200" s="7"/>
      <c r="E200" s="7"/>
    </row>
    <row r="201" ht="14" customHeight="1">
      <c r="A201" s="11"/>
      <c r="B201" s="11"/>
      <c r="C201" s="7"/>
      <c r="D201" s="7"/>
      <c r="E201" s="7"/>
    </row>
    <row r="202" ht="15" customHeight="1">
      <c r="A202" t="s" s="75">
        <v>62</v>
      </c>
      <c r="B202" s="11"/>
      <c r="C202" s="7"/>
      <c r="D202" s="7"/>
      <c r="E202" s="7"/>
    </row>
    <row r="203" ht="14" customHeight="1">
      <c r="A203" s="11"/>
      <c r="B203" s="11"/>
      <c r="C203" s="7"/>
      <c r="D203" s="7"/>
      <c r="E203" s="7"/>
    </row>
    <row r="204" ht="14" customHeight="1">
      <c r="A204" s="11"/>
      <c r="B204" s="11"/>
      <c r="C204" s="7"/>
      <c r="D204" s="7"/>
      <c r="E204" s="7"/>
    </row>
    <row r="205" ht="14" customHeight="1">
      <c r="A205" s="11"/>
      <c r="B205" s="11"/>
      <c r="C205" s="7"/>
      <c r="D205" s="7"/>
      <c r="E205" s="7"/>
    </row>
    <row r="206" ht="14" customHeight="1">
      <c r="A206" s="11"/>
      <c r="B206" s="11"/>
      <c r="C206" s="7"/>
      <c r="D206" s="7"/>
      <c r="E206" s="7"/>
    </row>
    <row r="207" ht="14" customHeight="1">
      <c r="A207" s="11"/>
      <c r="B207" s="11"/>
      <c r="C207" s="7"/>
      <c r="D207" s="7"/>
      <c r="E207" s="7"/>
    </row>
    <row r="208" ht="14" customHeight="1">
      <c r="A208" s="11"/>
      <c r="B208" s="11"/>
      <c r="C208" s="7"/>
      <c r="D208" s="7"/>
      <c r="E208" s="7"/>
    </row>
    <row r="209" ht="14" customHeight="1">
      <c r="A209" s="11"/>
      <c r="B209" s="11"/>
      <c r="C209" s="7"/>
      <c r="D209" s="7"/>
      <c r="E209" s="7"/>
    </row>
    <row r="210" ht="14" customHeight="1">
      <c r="A210" s="11"/>
      <c r="B210" s="11"/>
      <c r="C210" s="7"/>
      <c r="D210" s="7"/>
      <c r="E210" s="7"/>
    </row>
    <row r="211" ht="14" customHeight="1">
      <c r="A211" s="11"/>
      <c r="B211" s="11"/>
      <c r="C211" s="7"/>
      <c r="D211" s="7"/>
      <c r="E211" s="7"/>
    </row>
    <row r="212" ht="14" customHeight="1">
      <c r="A212" s="11"/>
      <c r="B212" s="11"/>
      <c r="C212" s="7"/>
      <c r="D212" s="7"/>
      <c r="E212" s="7"/>
    </row>
    <row r="213" ht="14" customHeight="1">
      <c r="A213" s="11"/>
      <c r="B213" s="11"/>
      <c r="C213" s="7"/>
      <c r="D213" s="7"/>
      <c r="E213" s="7"/>
    </row>
    <row r="214" ht="14" customHeight="1">
      <c r="A214" s="11"/>
      <c r="B214" s="11"/>
      <c r="C214" s="7"/>
      <c r="D214" s="7"/>
      <c r="E214" s="7"/>
    </row>
    <row r="215" ht="14" customHeight="1">
      <c r="A215" s="11"/>
      <c r="B215" s="11"/>
      <c r="C215" s="7"/>
      <c r="D215" s="7"/>
      <c r="E215" s="7"/>
    </row>
    <row r="216" ht="14" customHeight="1">
      <c r="A216" s="11"/>
      <c r="B216" s="11"/>
      <c r="C216" s="7"/>
      <c r="D216" s="7"/>
      <c r="E216" s="7"/>
    </row>
    <row r="217" ht="14" customHeight="1">
      <c r="A217" s="11"/>
      <c r="B217" s="11"/>
      <c r="C217" s="7"/>
      <c r="D217" s="7"/>
      <c r="E217" s="7"/>
    </row>
    <row r="218" ht="14" customHeight="1">
      <c r="A218" s="11"/>
      <c r="B218" s="11"/>
      <c r="C218" s="7"/>
      <c r="D218" s="7"/>
      <c r="E218" s="7"/>
    </row>
    <row r="219" ht="14" customHeight="1">
      <c r="A219" s="11"/>
      <c r="B219" s="11"/>
      <c r="C219" s="7"/>
      <c r="D219" s="7"/>
      <c r="E219" s="7"/>
    </row>
    <row r="220" ht="14" customHeight="1">
      <c r="A220" s="11"/>
      <c r="B220" s="11"/>
      <c r="C220" s="7"/>
      <c r="D220" s="7"/>
      <c r="E220" s="7"/>
    </row>
    <row r="221" ht="14" customHeight="1">
      <c r="A221" s="11"/>
      <c r="B221" s="11"/>
      <c r="C221" s="7"/>
      <c r="D221" s="7"/>
      <c r="E221" s="7"/>
    </row>
    <row r="222" ht="14" customHeight="1">
      <c r="A222" s="11"/>
      <c r="B222" s="11"/>
      <c r="C222" s="7"/>
      <c r="D222" s="7"/>
      <c r="E222" s="7"/>
    </row>
    <row r="223" ht="14" customHeight="1">
      <c r="A223" s="11"/>
      <c r="B223" s="11"/>
      <c r="C223" s="7"/>
      <c r="D223" s="7"/>
      <c r="E223" s="7"/>
    </row>
    <row r="224" ht="15" customHeight="1">
      <c r="A224" s="68">
        <v>14</v>
      </c>
      <c r="B224" s="11"/>
      <c r="C224" s="7"/>
      <c r="D224" s="7"/>
      <c r="E224" s="7"/>
    </row>
    <row r="225" ht="14" customHeight="1">
      <c r="A225" s="11"/>
      <c r="B225" s="11"/>
      <c r="C225" s="7"/>
      <c r="D225" s="7"/>
      <c r="E225" s="7"/>
    </row>
    <row r="226" ht="14" customHeight="1">
      <c r="A226" s="11"/>
      <c r="B226" s="11"/>
      <c r="C226" s="7"/>
      <c r="D226" s="7"/>
      <c r="E226" s="7"/>
    </row>
    <row r="227" ht="14" customHeight="1">
      <c r="A227" s="11"/>
      <c r="B227" s="11"/>
      <c r="C227" s="7"/>
      <c r="D227" s="7"/>
      <c r="E227" s="7"/>
    </row>
    <row r="228" ht="14" customHeight="1">
      <c r="A228" s="11"/>
      <c r="B228" s="11"/>
      <c r="C228" s="7"/>
      <c r="D228" s="7"/>
      <c r="E228" s="7"/>
    </row>
    <row r="229" ht="14" customHeight="1">
      <c r="A229" s="11"/>
      <c r="B229" s="11"/>
      <c r="C229" s="7"/>
      <c r="D229" s="7"/>
      <c r="E229" s="7"/>
    </row>
    <row r="230" ht="14" customHeight="1">
      <c r="A230" s="11"/>
      <c r="B230" s="11"/>
      <c r="C230" s="7"/>
      <c r="D230" s="7"/>
      <c r="E230" s="7"/>
    </row>
    <row r="231" ht="14" customHeight="1">
      <c r="A231" s="11"/>
      <c r="B231" s="11"/>
      <c r="C231" s="7"/>
      <c r="D231" s="7"/>
      <c r="E231" s="7"/>
    </row>
    <row r="232" ht="14" customHeight="1">
      <c r="A232" s="11"/>
      <c r="B232" s="11"/>
      <c r="C232" s="7"/>
      <c r="D232" s="7"/>
      <c r="E232" s="7"/>
    </row>
    <row r="233" ht="14" customHeight="1">
      <c r="A233" s="11"/>
      <c r="B233" s="11"/>
      <c r="C233" s="7"/>
      <c r="D233" s="7"/>
      <c r="E233" s="7"/>
    </row>
    <row r="234" ht="14" customHeight="1">
      <c r="A234" s="11"/>
      <c r="B234" s="11"/>
      <c r="C234" s="7"/>
      <c r="D234" s="7"/>
      <c r="E234" s="7"/>
    </row>
    <row r="235" ht="14" customHeight="1">
      <c r="A235" s="11"/>
      <c r="B235" s="11"/>
      <c r="C235" s="7"/>
      <c r="D235" s="7"/>
      <c r="E235" s="7"/>
    </row>
    <row r="236" ht="14" customHeight="1">
      <c r="A236" s="11"/>
      <c r="B236" s="11"/>
      <c r="C236" s="7"/>
      <c r="D236" s="7"/>
      <c r="E236" s="7"/>
    </row>
    <row r="237" ht="14" customHeight="1">
      <c r="A237" s="11"/>
      <c r="B237" s="11"/>
      <c r="C237" s="7"/>
      <c r="D237" s="7"/>
      <c r="E237" s="7"/>
    </row>
    <row r="238" ht="14" customHeight="1">
      <c r="A238" s="11"/>
      <c r="B238" s="11"/>
      <c r="C238" s="7"/>
      <c r="D238" s="7"/>
      <c r="E238" s="7"/>
    </row>
    <row r="239" ht="14" customHeight="1">
      <c r="A239" s="11"/>
      <c r="B239" s="11"/>
      <c r="C239" s="7"/>
      <c r="D239" s="7"/>
      <c r="E239" s="7"/>
    </row>
    <row r="240" ht="14" customHeight="1">
      <c r="A240" s="11"/>
      <c r="B240" s="11"/>
      <c r="C240" s="7"/>
      <c r="D240" s="7"/>
      <c r="E240" s="7"/>
    </row>
    <row r="241" ht="14" customHeight="1">
      <c r="A241" s="11"/>
      <c r="B241" s="11"/>
      <c r="C241" s="7"/>
      <c r="D241" s="7"/>
      <c r="E241" s="7"/>
    </row>
    <row r="242" ht="14" customHeight="1">
      <c r="A242" s="11"/>
      <c r="B242" s="11"/>
      <c r="C242" s="7"/>
      <c r="D242" s="7"/>
      <c r="E242" s="7"/>
    </row>
    <row r="243" ht="14" customHeight="1">
      <c r="A243" s="11"/>
      <c r="B243" s="11"/>
      <c r="C243" s="7"/>
      <c r="D243" s="7"/>
      <c r="E243" s="7"/>
    </row>
    <row r="244" ht="14" customHeight="1">
      <c r="A244" s="11"/>
      <c r="B244" s="11"/>
      <c r="C244" s="7"/>
      <c r="D244" s="7"/>
      <c r="E244" s="7"/>
    </row>
    <row r="245" ht="14" customHeight="1">
      <c r="A245" s="11"/>
      <c r="B245" s="11"/>
      <c r="C245" s="7"/>
      <c r="D245" s="7"/>
      <c r="E245" s="7"/>
    </row>
    <row r="246" ht="15" customHeight="1">
      <c r="A246" s="68">
        <v>15</v>
      </c>
      <c r="B246" s="11"/>
      <c r="C246" s="7"/>
      <c r="D246" s="7"/>
      <c r="E246" s="7"/>
    </row>
    <row r="247" ht="14" customHeight="1">
      <c r="A247" s="11"/>
      <c r="B247" s="11"/>
      <c r="C247" s="7"/>
      <c r="D247" s="7"/>
      <c r="E247" s="7"/>
    </row>
    <row r="248" ht="14" customHeight="1">
      <c r="A248" s="11"/>
      <c r="B248" s="11"/>
      <c r="C248" s="7"/>
      <c r="D248" s="7"/>
      <c r="E248" s="7"/>
    </row>
    <row r="249" ht="14" customHeight="1">
      <c r="A249" s="11"/>
      <c r="B249" s="11"/>
      <c r="C249" s="7"/>
      <c r="D249" s="7"/>
      <c r="E249" s="7"/>
    </row>
    <row r="250" ht="14" customHeight="1">
      <c r="A250" s="11"/>
      <c r="B250" s="11"/>
      <c r="C250" s="7"/>
      <c r="D250" s="7"/>
      <c r="E250" s="7"/>
    </row>
    <row r="251" ht="14" customHeight="1">
      <c r="A251" s="11"/>
      <c r="B251" s="11"/>
      <c r="C251" s="7"/>
      <c r="D251" s="7"/>
      <c r="E251" s="7"/>
    </row>
    <row r="252" ht="14" customHeight="1">
      <c r="A252" s="11"/>
      <c r="B252" s="11"/>
      <c r="C252" s="7"/>
      <c r="D252" s="7"/>
      <c r="E252" s="7"/>
    </row>
    <row r="253" ht="14" customHeight="1">
      <c r="A253" s="11"/>
      <c r="B253" s="11"/>
      <c r="C253" s="7"/>
      <c r="D253" s="7"/>
      <c r="E253" s="7"/>
    </row>
    <row r="254" ht="14" customHeight="1">
      <c r="A254" s="11"/>
      <c r="B254" s="11"/>
      <c r="C254" s="7"/>
      <c r="D254" s="7"/>
      <c r="E254" s="7"/>
    </row>
    <row r="255" ht="14" customHeight="1">
      <c r="A255" s="11"/>
      <c r="B255" s="11"/>
      <c r="C255" s="7"/>
      <c r="D255" s="7"/>
      <c r="E255" s="7"/>
    </row>
    <row r="256" ht="14" customHeight="1">
      <c r="A256" s="11"/>
      <c r="B256" s="11"/>
      <c r="C256" s="7"/>
      <c r="D256" s="7"/>
      <c r="E256" s="7"/>
    </row>
    <row r="257" ht="14" customHeight="1">
      <c r="A257" s="11"/>
      <c r="B257" s="11"/>
      <c r="C257" s="7"/>
      <c r="D257" s="7"/>
      <c r="E257" s="7"/>
    </row>
    <row r="258" ht="14" customHeight="1">
      <c r="A258" s="11"/>
      <c r="B258" s="11"/>
      <c r="C258" s="7"/>
      <c r="D258" s="7"/>
      <c r="E258" s="7"/>
    </row>
    <row r="259" ht="14" customHeight="1">
      <c r="A259" s="11"/>
      <c r="B259" s="11"/>
      <c r="C259" s="7"/>
      <c r="D259" s="7"/>
      <c r="E259" s="7"/>
    </row>
    <row r="260" ht="14" customHeight="1">
      <c r="A260" s="11"/>
      <c r="B260" s="11"/>
      <c r="C260" s="7"/>
      <c r="D260" s="7"/>
      <c r="E260" s="7"/>
    </row>
    <row r="261" ht="14" customHeight="1">
      <c r="A261" s="11"/>
      <c r="B261" s="11"/>
      <c r="C261" s="7"/>
      <c r="D261" s="7"/>
      <c r="E261" s="7"/>
    </row>
    <row r="262" ht="14" customHeight="1">
      <c r="A262" s="11"/>
      <c r="B262" s="11"/>
      <c r="C262" s="7"/>
      <c r="D262" s="7"/>
      <c r="E262" s="7"/>
    </row>
    <row r="263" ht="14" customHeight="1">
      <c r="A263" s="11"/>
      <c r="B263" s="11"/>
      <c r="C263" s="7"/>
      <c r="D263" s="7"/>
      <c r="E263" s="7"/>
    </row>
    <row r="264" ht="14" customHeight="1">
      <c r="A264" s="11"/>
      <c r="B264" s="11"/>
      <c r="C264" s="7"/>
      <c r="D264" s="7"/>
      <c r="E264" s="7"/>
    </row>
    <row r="265" ht="14" customHeight="1">
      <c r="A265" s="11"/>
      <c r="B265" s="11"/>
      <c r="C265" s="7"/>
      <c r="D265" s="7"/>
      <c r="E265" s="7"/>
    </row>
    <row r="266" ht="14" customHeight="1">
      <c r="A266" s="11"/>
      <c r="B266" s="11"/>
      <c r="C266" s="7"/>
      <c r="D266" s="7"/>
      <c r="E266" s="7"/>
    </row>
    <row r="267" ht="14" customHeight="1">
      <c r="A267" s="11"/>
      <c r="B267" s="11"/>
      <c r="C267" s="7"/>
      <c r="D267" s="7"/>
      <c r="E267" s="7"/>
    </row>
    <row r="268" ht="15" customHeight="1">
      <c r="A268" s="68">
        <v>16</v>
      </c>
      <c r="B268" s="11"/>
      <c r="C268" s="7"/>
      <c r="D268" s="7"/>
      <c r="E268" s="7"/>
    </row>
    <row r="269" ht="14" customHeight="1">
      <c r="A269" s="11"/>
      <c r="B269" s="11"/>
      <c r="C269" s="7"/>
      <c r="D269" s="7"/>
      <c r="E269" s="7"/>
    </row>
    <row r="270" ht="14" customHeight="1">
      <c r="A270" s="11"/>
      <c r="B270" s="11"/>
      <c r="C270" s="7"/>
      <c r="D270" s="7"/>
      <c r="E270" s="7"/>
    </row>
    <row r="271" ht="14" customHeight="1">
      <c r="A271" s="11"/>
      <c r="B271" s="11"/>
      <c r="C271" s="7"/>
      <c r="D271" s="7"/>
      <c r="E271" s="7"/>
    </row>
    <row r="272" ht="14" customHeight="1">
      <c r="A272" s="11"/>
      <c r="B272" s="11"/>
      <c r="C272" s="7"/>
      <c r="D272" s="7"/>
      <c r="E272" s="7"/>
    </row>
    <row r="273" ht="14" customHeight="1">
      <c r="A273" s="11"/>
      <c r="B273" s="11"/>
      <c r="C273" s="7"/>
      <c r="D273" s="7"/>
      <c r="E273" s="7"/>
    </row>
    <row r="274" ht="14" customHeight="1">
      <c r="A274" s="11"/>
      <c r="B274" s="11"/>
      <c r="C274" s="7"/>
      <c r="D274" s="7"/>
      <c r="E274" s="7"/>
    </row>
    <row r="275" ht="14" customHeight="1">
      <c r="A275" s="11"/>
      <c r="B275" s="11"/>
      <c r="C275" s="7"/>
      <c r="D275" s="7"/>
      <c r="E275" s="7"/>
    </row>
    <row r="276" ht="14" customHeight="1">
      <c r="A276" s="11"/>
      <c r="B276" s="11"/>
      <c r="C276" s="7"/>
      <c r="D276" s="7"/>
      <c r="E276" s="7"/>
    </row>
    <row r="277" ht="14" customHeight="1">
      <c r="A277" s="11"/>
      <c r="B277" s="11"/>
      <c r="C277" s="7"/>
      <c r="D277" s="7"/>
      <c r="E277" s="7"/>
    </row>
    <row r="278" ht="14" customHeight="1">
      <c r="A278" s="11"/>
      <c r="B278" s="11"/>
      <c r="C278" s="7"/>
      <c r="D278" s="7"/>
      <c r="E278" s="7"/>
    </row>
    <row r="279" ht="14" customHeight="1">
      <c r="A279" s="11"/>
      <c r="B279" s="11"/>
      <c r="C279" s="7"/>
      <c r="D279" s="7"/>
      <c r="E279" s="7"/>
    </row>
    <row r="280" ht="14" customHeight="1">
      <c r="A280" s="11"/>
      <c r="B280" s="11"/>
      <c r="C280" s="7"/>
      <c r="D280" s="7"/>
      <c r="E280" s="7"/>
    </row>
    <row r="281" ht="14" customHeight="1">
      <c r="A281" s="11"/>
      <c r="B281" s="11"/>
      <c r="C281" s="7"/>
      <c r="D281" s="7"/>
      <c r="E281" s="7"/>
    </row>
    <row r="282" ht="14" customHeight="1">
      <c r="A282" s="11"/>
      <c r="B282" s="11"/>
      <c r="C282" s="7"/>
      <c r="D282" s="7"/>
      <c r="E282" s="7"/>
    </row>
    <row r="283" ht="14" customHeight="1">
      <c r="A283" s="11"/>
      <c r="B283" s="11"/>
      <c r="C283" s="7"/>
      <c r="D283" s="7"/>
      <c r="E283" s="7"/>
    </row>
    <row r="284" ht="14" customHeight="1">
      <c r="A284" s="11"/>
      <c r="B284" s="11"/>
      <c r="C284" s="7"/>
      <c r="D284" s="7"/>
      <c r="E284" s="7"/>
    </row>
    <row r="285" ht="14" customHeight="1">
      <c r="A285" s="11"/>
      <c r="B285" s="11"/>
      <c r="C285" s="7"/>
      <c r="D285" s="7"/>
      <c r="E285" s="7"/>
    </row>
    <row r="286" ht="14" customHeight="1">
      <c r="A286" s="11"/>
      <c r="B286" s="11"/>
      <c r="C286" s="7"/>
      <c r="D286" s="7"/>
      <c r="E286" s="7"/>
    </row>
    <row r="287" ht="14" customHeight="1">
      <c r="A287" s="11"/>
      <c r="B287" s="11"/>
      <c r="C287" s="7"/>
      <c r="D287" s="7"/>
      <c r="E287" s="7"/>
    </row>
    <row r="288" ht="14" customHeight="1">
      <c r="A288" s="11"/>
      <c r="B288" s="11"/>
      <c r="C288" s="7"/>
      <c r="D288" s="7"/>
      <c r="E288" s="7"/>
    </row>
    <row r="289" ht="14" customHeight="1">
      <c r="A289" s="11"/>
      <c r="B289" s="11"/>
      <c r="C289" s="7"/>
      <c r="D289" s="7"/>
      <c r="E289" s="7"/>
    </row>
    <row r="290" ht="15" customHeight="1">
      <c r="A290" s="68">
        <v>17</v>
      </c>
      <c r="B290" s="11"/>
      <c r="C290" s="7"/>
      <c r="D290" s="7"/>
      <c r="E290" s="7"/>
    </row>
    <row r="291" ht="14" customHeight="1">
      <c r="A291" s="11"/>
      <c r="B291" s="11"/>
      <c r="C291" s="7"/>
      <c r="D291" s="7"/>
      <c r="E291" s="7"/>
    </row>
    <row r="292" ht="14" customHeight="1">
      <c r="A292" s="11"/>
      <c r="B292" s="11"/>
      <c r="C292" s="7"/>
      <c r="D292" s="7"/>
      <c r="E292" s="7"/>
    </row>
    <row r="293" ht="14" customHeight="1">
      <c r="A293" s="11"/>
      <c r="B293" s="11"/>
      <c r="C293" s="7"/>
      <c r="D293" s="7"/>
      <c r="E293" s="7"/>
    </row>
    <row r="294" ht="14" customHeight="1">
      <c r="A294" s="11"/>
      <c r="B294" s="11"/>
      <c r="C294" s="7"/>
      <c r="D294" s="7"/>
      <c r="E294" s="7"/>
    </row>
    <row r="295" ht="14" customHeight="1">
      <c r="A295" s="11"/>
      <c r="B295" s="11"/>
      <c r="C295" s="7"/>
      <c r="D295" s="7"/>
      <c r="E295" s="7"/>
    </row>
    <row r="296" ht="14" customHeight="1">
      <c r="A296" s="11"/>
      <c r="B296" s="11"/>
      <c r="C296" s="7"/>
      <c r="D296" s="7"/>
      <c r="E296" s="7"/>
    </row>
    <row r="297" ht="14" customHeight="1">
      <c r="A297" s="11"/>
      <c r="B297" s="11"/>
      <c r="C297" s="7"/>
      <c r="D297" s="7"/>
      <c r="E297" s="7"/>
    </row>
    <row r="298" ht="14" customHeight="1">
      <c r="A298" s="11"/>
      <c r="B298" s="11"/>
      <c r="C298" s="7"/>
      <c r="D298" s="7"/>
      <c r="E298" s="7"/>
    </row>
    <row r="299" ht="14" customHeight="1">
      <c r="A299" s="11"/>
      <c r="B299" s="11"/>
      <c r="C299" s="7"/>
      <c r="D299" s="7"/>
      <c r="E299" s="7"/>
    </row>
    <row r="300" ht="14" customHeight="1">
      <c r="A300" s="11"/>
      <c r="B300" s="11"/>
      <c r="C300" s="7"/>
      <c r="D300" s="7"/>
      <c r="E300" s="7"/>
    </row>
    <row r="301" ht="14" customHeight="1">
      <c r="A301" s="11"/>
      <c r="B301" s="11"/>
      <c r="C301" s="7"/>
      <c r="D301" s="7"/>
      <c r="E301" s="7"/>
    </row>
    <row r="302" ht="14" customHeight="1">
      <c r="A302" s="11"/>
      <c r="B302" s="11"/>
      <c r="C302" s="7"/>
      <c r="D302" s="7"/>
      <c r="E302" s="7"/>
    </row>
    <row r="303" ht="14" customHeight="1">
      <c r="A303" s="11"/>
      <c r="B303" s="11"/>
      <c r="C303" s="7"/>
      <c r="D303" s="7"/>
      <c r="E303" s="7"/>
    </row>
    <row r="304" ht="14" customHeight="1">
      <c r="A304" s="11"/>
      <c r="B304" s="11"/>
      <c r="C304" s="7"/>
      <c r="D304" s="7"/>
      <c r="E304" s="7"/>
    </row>
    <row r="305" ht="14" customHeight="1">
      <c r="A305" s="11"/>
      <c r="B305" s="11"/>
      <c r="C305" s="7"/>
      <c r="D305" s="7"/>
      <c r="E305" s="7"/>
    </row>
    <row r="306" ht="14" customHeight="1">
      <c r="A306" s="11"/>
      <c r="B306" s="11"/>
      <c r="C306" s="7"/>
      <c r="D306" s="7"/>
      <c r="E306" s="7"/>
    </row>
    <row r="307" ht="14" customHeight="1">
      <c r="A307" s="11"/>
      <c r="B307" s="11"/>
      <c r="C307" s="7"/>
      <c r="D307" s="7"/>
      <c r="E307" s="7"/>
    </row>
    <row r="308" ht="14" customHeight="1">
      <c r="A308" s="11"/>
      <c r="B308" s="11"/>
      <c r="C308" s="7"/>
      <c r="D308" s="7"/>
      <c r="E308" s="7"/>
    </row>
    <row r="309" ht="14" customHeight="1">
      <c r="A309" s="11"/>
      <c r="B309" s="11"/>
      <c r="C309" s="7"/>
      <c r="D309" s="7"/>
      <c r="E309" s="7"/>
    </row>
    <row r="310" ht="14" customHeight="1">
      <c r="A310" s="11"/>
      <c r="B310" s="11"/>
      <c r="C310" s="7"/>
      <c r="D310" s="7"/>
      <c r="E310" s="7"/>
    </row>
    <row r="311" ht="15" customHeight="1">
      <c r="A311" s="68">
        <v>18</v>
      </c>
      <c r="B311" s="11"/>
      <c r="C311" s="7"/>
      <c r="D311" s="7"/>
      <c r="E311" s="7"/>
    </row>
    <row r="312" ht="14" customHeight="1">
      <c r="A312" s="11"/>
      <c r="B312" s="11"/>
      <c r="C312" s="7"/>
      <c r="D312" s="7"/>
      <c r="E312" s="7"/>
    </row>
    <row r="313" ht="14" customHeight="1">
      <c r="A313" s="11"/>
      <c r="B313" s="11"/>
      <c r="C313" s="7"/>
      <c r="D313" s="7"/>
      <c r="E313" s="7"/>
    </row>
    <row r="314" ht="14" customHeight="1">
      <c r="A314" s="11"/>
      <c r="B314" s="11"/>
      <c r="C314" s="7"/>
      <c r="D314" s="7"/>
      <c r="E314" s="7"/>
    </row>
    <row r="315" ht="14" customHeight="1">
      <c r="A315" s="11"/>
      <c r="B315" s="11"/>
      <c r="C315" s="7"/>
      <c r="D315" s="7"/>
      <c r="E315" s="7"/>
    </row>
    <row r="316" ht="14" customHeight="1">
      <c r="A316" s="11"/>
      <c r="B316" s="11"/>
      <c r="C316" s="7"/>
      <c r="D316" s="7"/>
      <c r="E316" s="7"/>
    </row>
    <row r="317" ht="14" customHeight="1">
      <c r="A317" s="11"/>
      <c r="B317" s="11"/>
      <c r="C317" s="7"/>
      <c r="D317" s="7"/>
      <c r="E317" s="7"/>
    </row>
    <row r="318" ht="14" customHeight="1">
      <c r="A318" s="11"/>
      <c r="B318" s="11"/>
      <c r="C318" s="7"/>
      <c r="D318" s="7"/>
      <c r="E318" s="7"/>
    </row>
    <row r="319" ht="14" customHeight="1">
      <c r="A319" s="11"/>
      <c r="B319" s="11"/>
      <c r="C319" s="7"/>
      <c r="D319" s="7"/>
      <c r="E319" s="7"/>
    </row>
    <row r="320" ht="14" customHeight="1">
      <c r="A320" s="11"/>
      <c r="B320" s="11"/>
      <c r="C320" s="7"/>
      <c r="D320" s="7"/>
      <c r="E320" s="7"/>
    </row>
    <row r="321" ht="14" customHeight="1">
      <c r="A321" s="11"/>
      <c r="B321" s="11"/>
      <c r="C321" s="7"/>
      <c r="D321" s="7"/>
      <c r="E321" s="7"/>
    </row>
    <row r="322" ht="14" customHeight="1">
      <c r="A322" s="11"/>
      <c r="B322" s="11"/>
      <c r="C322" s="7"/>
      <c r="D322" s="7"/>
      <c r="E322" s="7"/>
    </row>
    <row r="323" ht="14" customHeight="1">
      <c r="A323" s="11"/>
      <c r="B323" s="11"/>
      <c r="C323" s="7"/>
      <c r="D323" s="7"/>
      <c r="E323" s="7"/>
    </row>
    <row r="324" ht="14" customHeight="1">
      <c r="A324" s="11"/>
      <c r="B324" s="11"/>
      <c r="C324" s="7"/>
      <c r="D324" s="7"/>
      <c r="E324" s="7"/>
    </row>
    <row r="325" ht="14" customHeight="1">
      <c r="A325" s="11"/>
      <c r="B325" s="11"/>
      <c r="C325" s="7"/>
      <c r="D325" s="7"/>
      <c r="E325" s="7"/>
    </row>
    <row r="326" ht="14" customHeight="1">
      <c r="A326" s="11"/>
      <c r="B326" s="11"/>
      <c r="C326" s="7"/>
      <c r="D326" s="7"/>
      <c r="E326" s="7"/>
    </row>
    <row r="327" ht="14" customHeight="1">
      <c r="A327" s="11"/>
      <c r="B327" s="11"/>
      <c r="C327" s="7"/>
      <c r="D327" s="7"/>
      <c r="E327" s="7"/>
    </row>
    <row r="328" ht="14" customHeight="1">
      <c r="A328" s="11"/>
      <c r="B328" s="11"/>
      <c r="C328" s="7"/>
      <c r="D328" s="7"/>
      <c r="E328" s="7"/>
    </row>
    <row r="329" ht="14" customHeight="1">
      <c r="A329" s="11"/>
      <c r="B329" s="11"/>
      <c r="C329" s="7"/>
      <c r="D329" s="7"/>
      <c r="E329" s="7"/>
    </row>
    <row r="330" ht="14" customHeight="1">
      <c r="A330" s="11"/>
      <c r="B330" s="11"/>
      <c r="C330" s="7"/>
      <c r="D330" s="7"/>
      <c r="E330" s="7"/>
    </row>
    <row r="331" ht="14" customHeight="1">
      <c r="A331" s="11"/>
      <c r="B331" s="11"/>
      <c r="C331" s="7"/>
      <c r="D331" s="7"/>
      <c r="E331" s="7"/>
    </row>
    <row r="332" ht="14" customHeight="1">
      <c r="A332" s="11"/>
      <c r="B332" s="11"/>
      <c r="C332" s="7"/>
      <c r="D332" s="7"/>
      <c r="E332" s="7"/>
    </row>
    <row r="333" ht="15" customHeight="1">
      <c r="A333" s="68">
        <v>19</v>
      </c>
      <c r="B333" s="11"/>
      <c r="C333" s="7"/>
      <c r="D333" s="7"/>
      <c r="E333" s="7"/>
    </row>
    <row r="334" ht="14" customHeight="1">
      <c r="A334" s="11"/>
      <c r="B334" s="11"/>
      <c r="C334" s="7"/>
      <c r="D334" s="7"/>
      <c r="E334" s="7"/>
    </row>
    <row r="335" ht="14" customHeight="1">
      <c r="A335" s="11"/>
      <c r="B335" s="11"/>
      <c r="C335" s="7"/>
      <c r="D335" s="7"/>
      <c r="E335" s="7"/>
    </row>
    <row r="336" ht="14" customHeight="1">
      <c r="A336" s="11"/>
      <c r="B336" s="11"/>
      <c r="C336" s="7"/>
      <c r="D336" s="7"/>
      <c r="E336" s="7"/>
    </row>
    <row r="337" ht="14" customHeight="1">
      <c r="A337" s="11"/>
      <c r="B337" s="11"/>
      <c r="C337" s="7"/>
      <c r="D337" s="7"/>
      <c r="E337" s="7"/>
    </row>
    <row r="338" ht="14" customHeight="1">
      <c r="A338" s="11"/>
      <c r="B338" s="11"/>
      <c r="C338" s="7"/>
      <c r="D338" s="7"/>
      <c r="E338" s="7"/>
    </row>
    <row r="339" ht="14" customHeight="1">
      <c r="A339" s="11"/>
      <c r="B339" s="11"/>
      <c r="C339" s="7"/>
      <c r="D339" s="7"/>
      <c r="E339" s="7"/>
    </row>
    <row r="340" ht="14" customHeight="1">
      <c r="A340" s="11"/>
      <c r="B340" s="11"/>
      <c r="C340" s="7"/>
      <c r="D340" s="7"/>
      <c r="E340" s="7"/>
    </row>
    <row r="341" ht="14" customHeight="1">
      <c r="A341" s="11"/>
      <c r="B341" s="11"/>
      <c r="C341" s="7"/>
      <c r="D341" s="7"/>
      <c r="E341" s="7"/>
    </row>
    <row r="342" ht="14" customHeight="1">
      <c r="A342" s="11"/>
      <c r="B342" s="11"/>
      <c r="C342" s="7"/>
      <c r="D342" s="7"/>
      <c r="E342" s="7"/>
    </row>
    <row r="343" ht="14" customHeight="1">
      <c r="A343" s="11"/>
      <c r="B343" s="11"/>
      <c r="C343" s="7"/>
      <c r="D343" s="7"/>
      <c r="E343" s="7"/>
    </row>
    <row r="344" ht="14" customHeight="1">
      <c r="A344" s="11"/>
      <c r="B344" s="11"/>
      <c r="C344" s="7"/>
      <c r="D344" s="7"/>
      <c r="E344" s="7"/>
    </row>
    <row r="345" ht="14" customHeight="1">
      <c r="A345" s="11"/>
      <c r="B345" s="11"/>
      <c r="C345" s="7"/>
      <c r="D345" s="7"/>
      <c r="E345" s="7"/>
    </row>
    <row r="346" ht="14" customHeight="1">
      <c r="A346" s="11"/>
      <c r="B346" s="11"/>
      <c r="C346" s="7"/>
      <c r="D346" s="7"/>
      <c r="E346" s="7"/>
    </row>
    <row r="347" ht="14" customHeight="1">
      <c r="A347" s="11"/>
      <c r="B347" s="11"/>
      <c r="C347" s="7"/>
      <c r="D347" s="7"/>
      <c r="E347" s="7"/>
    </row>
    <row r="348" ht="14" customHeight="1">
      <c r="A348" s="11"/>
      <c r="B348" s="11"/>
      <c r="C348" s="7"/>
      <c r="D348" s="7"/>
      <c r="E348" s="7"/>
    </row>
    <row r="349" ht="14" customHeight="1">
      <c r="A349" s="11"/>
      <c r="B349" s="11"/>
      <c r="C349" s="7"/>
      <c r="D349" s="7"/>
      <c r="E349" s="7"/>
    </row>
    <row r="350" ht="14" customHeight="1">
      <c r="A350" s="11"/>
      <c r="B350" s="11"/>
      <c r="C350" s="7"/>
      <c r="D350" s="7"/>
      <c r="E350" s="7"/>
    </row>
    <row r="351" ht="14" customHeight="1">
      <c r="A351" s="11"/>
      <c r="B351" s="11"/>
      <c r="C351" s="7"/>
      <c r="D351" s="7"/>
      <c r="E351" s="7"/>
    </row>
    <row r="352" ht="14" customHeight="1">
      <c r="A352" s="11"/>
      <c r="B352" s="11"/>
      <c r="C352" s="7"/>
      <c r="D352" s="7"/>
      <c r="E352" s="7"/>
    </row>
    <row r="353" ht="14" customHeight="1">
      <c r="A353" s="11"/>
      <c r="B353" s="11"/>
      <c r="C353" s="7"/>
      <c r="D353" s="7"/>
      <c r="E353" s="7"/>
    </row>
    <row r="354" ht="14" customHeight="1">
      <c r="A354" s="11"/>
      <c r="B354" s="11"/>
      <c r="C354" s="7"/>
      <c r="D354" s="7"/>
      <c r="E354" s="7"/>
    </row>
    <row r="355" ht="15" customHeight="1">
      <c r="A355" s="68">
        <v>20</v>
      </c>
      <c r="B355" s="11"/>
      <c r="C355" s="7"/>
      <c r="D355" s="7"/>
      <c r="E355" s="7"/>
    </row>
    <row r="356" ht="14" customHeight="1">
      <c r="A356" s="11"/>
      <c r="B356" s="11"/>
      <c r="C356" s="7"/>
      <c r="D356" s="7"/>
      <c r="E356" s="7"/>
    </row>
    <row r="357" ht="14" customHeight="1">
      <c r="A357" s="11"/>
      <c r="B357" s="11"/>
      <c r="C357" s="7"/>
      <c r="D357" s="7"/>
      <c r="E357" s="7"/>
    </row>
    <row r="358" ht="14" customHeight="1">
      <c r="A358" s="11"/>
      <c r="B358" s="11"/>
      <c r="C358" s="7"/>
      <c r="D358" s="7"/>
      <c r="E358" s="7"/>
    </row>
    <row r="359" ht="14" customHeight="1">
      <c r="A359" s="11"/>
      <c r="B359" s="11"/>
      <c r="C359" s="7"/>
      <c r="D359" s="7"/>
      <c r="E359" s="7"/>
    </row>
    <row r="360" ht="14" customHeight="1">
      <c r="A360" s="11"/>
      <c r="B360" s="11"/>
      <c r="C360" s="7"/>
      <c r="D360" s="7"/>
      <c r="E360" s="7"/>
    </row>
    <row r="361" ht="14" customHeight="1">
      <c r="A361" s="11"/>
      <c r="B361" s="11"/>
      <c r="C361" s="7"/>
      <c r="D361" s="7"/>
      <c r="E361" s="7"/>
    </row>
    <row r="362" ht="14" customHeight="1">
      <c r="A362" s="11"/>
      <c r="B362" s="11"/>
      <c r="C362" s="7"/>
      <c r="D362" s="7"/>
      <c r="E362" s="7"/>
    </row>
    <row r="363" ht="14" customHeight="1">
      <c r="A363" s="11"/>
      <c r="B363" s="11"/>
      <c r="C363" s="7"/>
      <c r="D363" s="7"/>
      <c r="E363" s="7"/>
    </row>
    <row r="364" ht="14" customHeight="1">
      <c r="A364" s="11"/>
      <c r="B364" s="11"/>
      <c r="C364" s="7"/>
      <c r="D364" s="7"/>
      <c r="E364" s="7"/>
    </row>
    <row r="365" ht="14" customHeight="1">
      <c r="A365" s="11"/>
      <c r="B365" s="11"/>
      <c r="C365" s="7"/>
      <c r="D365" s="7"/>
      <c r="E365" s="7"/>
    </row>
    <row r="366" ht="14" customHeight="1">
      <c r="A366" s="11"/>
      <c r="B366" s="11"/>
      <c r="C366" s="7"/>
      <c r="D366" s="7"/>
      <c r="E366" s="7"/>
    </row>
    <row r="367" ht="14" customHeight="1">
      <c r="A367" s="11"/>
      <c r="B367" s="11"/>
      <c r="C367" s="7"/>
      <c r="D367" s="7"/>
      <c r="E367" s="7"/>
    </row>
    <row r="368" ht="14" customHeight="1">
      <c r="A368" s="11"/>
      <c r="B368" s="11"/>
      <c r="C368" s="7"/>
      <c r="D368" s="7"/>
      <c r="E368" s="7"/>
    </row>
    <row r="369" ht="14" customHeight="1">
      <c r="A369" s="11"/>
      <c r="B369" s="11"/>
      <c r="C369" s="7"/>
      <c r="D369" s="7"/>
      <c r="E369" s="7"/>
    </row>
    <row r="370" ht="14" customHeight="1">
      <c r="A370" s="11"/>
      <c r="B370" s="11"/>
      <c r="C370" s="7"/>
      <c r="D370" s="7"/>
      <c r="E370" s="7"/>
    </row>
    <row r="371" ht="14" customHeight="1">
      <c r="A371" s="11"/>
      <c r="B371" s="11"/>
      <c r="C371" s="7"/>
      <c r="D371" s="7"/>
      <c r="E371" s="7"/>
    </row>
    <row r="372" ht="14" customHeight="1">
      <c r="A372" s="11"/>
      <c r="B372" s="11"/>
      <c r="C372" s="7"/>
      <c r="D372" s="7"/>
      <c r="E372" s="7"/>
    </row>
    <row r="373" ht="14" customHeight="1">
      <c r="A373" s="11"/>
      <c r="B373" s="11"/>
      <c r="C373" s="7"/>
      <c r="D373" s="7"/>
      <c r="E373" s="7"/>
    </row>
    <row r="374" ht="14" customHeight="1">
      <c r="A374" s="11"/>
      <c r="B374" s="11"/>
      <c r="C374" s="7"/>
      <c r="D374" s="7"/>
      <c r="E374" s="7"/>
    </row>
    <row r="375" ht="14" customHeight="1">
      <c r="A375" s="11"/>
      <c r="B375" s="11"/>
      <c r="C375" s="7"/>
      <c r="D375" s="7"/>
      <c r="E375" s="7"/>
    </row>
    <row r="376" ht="15" customHeight="1">
      <c r="A376" s="68">
        <v>21</v>
      </c>
      <c r="B376" s="11"/>
      <c r="C376" s="7"/>
      <c r="D376" s="7"/>
      <c r="E376" s="7"/>
    </row>
    <row r="377" ht="14" customHeight="1">
      <c r="A377" s="11"/>
      <c r="B377" s="11"/>
      <c r="C377" s="7"/>
      <c r="D377" s="7"/>
      <c r="E377" s="7"/>
    </row>
    <row r="378" ht="14" customHeight="1">
      <c r="A378" s="11"/>
      <c r="B378" s="11"/>
      <c r="C378" s="7"/>
      <c r="D378" s="7"/>
      <c r="E378" s="7"/>
    </row>
    <row r="379" ht="14" customHeight="1">
      <c r="A379" s="11"/>
      <c r="B379" s="11"/>
      <c r="C379" s="7"/>
      <c r="D379" s="7"/>
      <c r="E379" s="7"/>
    </row>
    <row r="380" ht="14" customHeight="1">
      <c r="A380" s="11"/>
      <c r="B380" s="11"/>
      <c r="C380" s="7"/>
      <c r="D380" s="7"/>
      <c r="E380"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30"/>
  <sheetViews>
    <sheetView workbookViewId="0" showGridLines="0" defaultGridColor="1"/>
  </sheetViews>
  <sheetFormatPr defaultColWidth="9" defaultRowHeight="13.5" customHeight="1" outlineLevelRow="0" outlineLevelCol="0"/>
  <cols>
    <col min="1" max="10" width="9" style="82" customWidth="1"/>
    <col min="11" max="256" width="9" style="82" customWidth="1"/>
  </cols>
  <sheetData>
    <row r="1" ht="14" customHeight="1">
      <c r="A1" t="s" s="75">
        <v>64</v>
      </c>
      <c r="B1" s="11"/>
      <c r="C1" s="11"/>
      <c r="D1" s="11"/>
      <c r="E1" s="11"/>
      <c r="F1" s="11"/>
      <c r="G1" s="11"/>
      <c r="H1" s="11"/>
      <c r="I1" s="11"/>
      <c r="J1" s="11"/>
    </row>
    <row r="2" ht="8.5" customHeight="1">
      <c r="A2" t="s" s="83">
        <v>65</v>
      </c>
      <c r="B2" s="84"/>
      <c r="C2" s="84"/>
      <c r="D2" s="84"/>
      <c r="E2" s="84"/>
      <c r="F2" s="84"/>
      <c r="G2" s="84"/>
      <c r="H2" s="84"/>
      <c r="I2" s="84"/>
      <c r="J2" s="84"/>
    </row>
    <row r="3" ht="8" customHeight="1">
      <c r="A3" s="84"/>
      <c r="B3" s="84"/>
      <c r="C3" s="84"/>
      <c r="D3" s="84"/>
      <c r="E3" s="84"/>
      <c r="F3" s="84"/>
      <c r="G3" s="84"/>
      <c r="H3" s="84"/>
      <c r="I3" s="84"/>
      <c r="J3" s="84"/>
    </row>
    <row r="4" ht="8" customHeight="1">
      <c r="A4" s="84"/>
      <c r="B4" s="84"/>
      <c r="C4" s="84"/>
      <c r="D4" s="84"/>
      <c r="E4" s="84"/>
      <c r="F4" s="84"/>
      <c r="G4" s="84"/>
      <c r="H4" s="84"/>
      <c r="I4" s="84"/>
      <c r="J4" s="84"/>
    </row>
    <row r="5" ht="8" customHeight="1">
      <c r="A5" s="84"/>
      <c r="B5" s="84"/>
      <c r="C5" s="84"/>
      <c r="D5" s="84"/>
      <c r="E5" s="84"/>
      <c r="F5" s="84"/>
      <c r="G5" s="84"/>
      <c r="H5" s="84"/>
      <c r="I5" s="84"/>
      <c r="J5" s="84"/>
    </row>
    <row r="6" ht="8" customHeight="1">
      <c r="A6" s="84"/>
      <c r="B6" s="84"/>
      <c r="C6" s="84"/>
      <c r="D6" s="84"/>
      <c r="E6" s="84"/>
      <c r="F6" s="84"/>
      <c r="G6" s="84"/>
      <c r="H6" s="84"/>
      <c r="I6" s="84"/>
      <c r="J6" s="84"/>
    </row>
    <row r="7" ht="8" customHeight="1">
      <c r="A7" s="84"/>
      <c r="B7" s="84"/>
      <c r="C7" s="84"/>
      <c r="D7" s="84"/>
      <c r="E7" s="84"/>
      <c r="F7" s="84"/>
      <c r="G7" s="84"/>
      <c r="H7" s="84"/>
      <c r="I7" s="84"/>
      <c r="J7" s="84"/>
    </row>
    <row r="8" ht="8" customHeight="1">
      <c r="A8" s="84"/>
      <c r="B8" s="84"/>
      <c r="C8" s="84"/>
      <c r="D8" s="84"/>
      <c r="E8" s="84"/>
      <c r="F8" s="84"/>
      <c r="G8" s="84"/>
      <c r="H8" s="84"/>
      <c r="I8" s="84"/>
      <c r="J8" s="84"/>
    </row>
    <row r="9" ht="12" customHeight="1">
      <c r="A9" s="84"/>
      <c r="B9" s="84"/>
      <c r="C9" s="84"/>
      <c r="D9" s="84"/>
      <c r="E9" s="84"/>
      <c r="F9" s="84"/>
      <c r="G9" s="84"/>
      <c r="H9" s="84"/>
      <c r="I9" s="84"/>
      <c r="J9" s="84"/>
    </row>
    <row r="10" ht="14" customHeight="1">
      <c r="A10" s="11"/>
      <c r="B10" s="11"/>
      <c r="C10" s="11"/>
      <c r="D10" s="11"/>
      <c r="E10" s="11"/>
      <c r="F10" s="11"/>
      <c r="G10" s="11"/>
      <c r="H10" s="11"/>
      <c r="I10" s="11"/>
      <c r="J10" s="11"/>
    </row>
    <row r="11" ht="14" customHeight="1">
      <c r="A11" t="s" s="75">
        <v>66</v>
      </c>
      <c r="B11" s="11"/>
      <c r="C11" s="11"/>
      <c r="D11" s="11"/>
      <c r="E11" s="11"/>
      <c r="F11" s="11"/>
      <c r="G11" s="11"/>
      <c r="H11" s="11"/>
      <c r="I11" s="11"/>
      <c r="J11" s="11"/>
    </row>
    <row r="12" ht="8.5" customHeight="1">
      <c r="A12" t="s" s="85">
        <v>67</v>
      </c>
      <c r="B12" s="86"/>
      <c r="C12" s="86"/>
      <c r="D12" s="86"/>
      <c r="E12" s="86"/>
      <c r="F12" s="86"/>
      <c r="G12" s="86"/>
      <c r="H12" s="86"/>
      <c r="I12" s="86"/>
      <c r="J12" s="86"/>
    </row>
    <row r="13" ht="8" customHeight="1">
      <c r="A13" s="86"/>
      <c r="B13" s="86"/>
      <c r="C13" s="86"/>
      <c r="D13" s="86"/>
      <c r="E13" s="86"/>
      <c r="F13" s="86"/>
      <c r="G13" s="86"/>
      <c r="H13" s="86"/>
      <c r="I13" s="86"/>
      <c r="J13" s="86"/>
    </row>
    <row r="14" ht="8" customHeight="1">
      <c r="A14" s="86"/>
      <c r="B14" s="86"/>
      <c r="C14" s="86"/>
      <c r="D14" s="86"/>
      <c r="E14" s="86"/>
      <c r="F14" s="86"/>
      <c r="G14" s="86"/>
      <c r="H14" s="86"/>
      <c r="I14" s="86"/>
      <c r="J14" s="86"/>
    </row>
    <row r="15" ht="8" customHeight="1">
      <c r="A15" s="86"/>
      <c r="B15" s="86"/>
      <c r="C15" s="86"/>
      <c r="D15" s="86"/>
      <c r="E15" s="86"/>
      <c r="F15" s="86"/>
      <c r="G15" s="86"/>
      <c r="H15" s="86"/>
      <c r="I15" s="86"/>
      <c r="J15" s="86"/>
    </row>
    <row r="16" ht="8" customHeight="1">
      <c r="A16" s="86"/>
      <c r="B16" s="86"/>
      <c r="C16" s="86"/>
      <c r="D16" s="86"/>
      <c r="E16" s="86"/>
      <c r="F16" s="86"/>
      <c r="G16" s="86"/>
      <c r="H16" s="86"/>
      <c r="I16" s="86"/>
      <c r="J16" s="86"/>
    </row>
    <row r="17" ht="8" customHeight="1">
      <c r="A17" s="86"/>
      <c r="B17" s="86"/>
      <c r="C17" s="86"/>
      <c r="D17" s="86"/>
      <c r="E17" s="86"/>
      <c r="F17" s="86"/>
      <c r="G17" s="86"/>
      <c r="H17" s="86"/>
      <c r="I17" s="86"/>
      <c r="J17" s="86"/>
    </row>
    <row r="18" ht="8" customHeight="1">
      <c r="A18" s="86"/>
      <c r="B18" s="86"/>
      <c r="C18" s="86"/>
      <c r="D18" s="86"/>
      <c r="E18" s="86"/>
      <c r="F18" s="86"/>
      <c r="G18" s="86"/>
      <c r="H18" s="86"/>
      <c r="I18" s="86"/>
      <c r="J18" s="86"/>
    </row>
    <row r="19" ht="8.5" customHeight="1">
      <c r="A19" s="86"/>
      <c r="B19" s="86"/>
      <c r="C19" s="86"/>
      <c r="D19" s="86"/>
      <c r="E19" s="86"/>
      <c r="F19" s="86"/>
      <c r="G19" s="86"/>
      <c r="H19" s="86"/>
      <c r="I19" s="86"/>
      <c r="J19" s="86"/>
    </row>
    <row r="20" ht="14" customHeight="1">
      <c r="A20" s="11"/>
      <c r="B20" s="11"/>
      <c r="C20" s="11"/>
      <c r="D20" s="11"/>
      <c r="E20" s="11"/>
      <c r="F20" s="11"/>
      <c r="G20" s="11"/>
      <c r="H20" s="11"/>
      <c r="I20" s="11"/>
      <c r="J20" s="11"/>
    </row>
    <row r="21" ht="14" customHeight="1">
      <c r="A21" t="s" s="75">
        <v>68</v>
      </c>
      <c r="B21" s="11"/>
      <c r="C21" s="11"/>
      <c r="D21" s="11"/>
      <c r="E21" s="11"/>
      <c r="F21" s="11"/>
      <c r="G21" s="11"/>
      <c r="H21" s="11"/>
      <c r="I21" s="11"/>
      <c r="J21" s="11"/>
    </row>
    <row r="22" ht="8.5" customHeight="1">
      <c r="A22" t="s" s="85">
        <v>69</v>
      </c>
      <c r="B22" s="87"/>
      <c r="C22" s="87"/>
      <c r="D22" s="87"/>
      <c r="E22" s="87"/>
      <c r="F22" s="87"/>
      <c r="G22" s="87"/>
      <c r="H22" s="87"/>
      <c r="I22" s="87"/>
      <c r="J22" s="87"/>
    </row>
    <row r="23" ht="8" customHeight="1">
      <c r="A23" s="87"/>
      <c r="B23" s="87"/>
      <c r="C23" s="87"/>
      <c r="D23" s="87"/>
      <c r="E23" s="87"/>
      <c r="F23" s="87"/>
      <c r="G23" s="87"/>
      <c r="H23" s="87"/>
      <c r="I23" s="87"/>
      <c r="J23" s="87"/>
    </row>
    <row r="24" ht="8" customHeight="1">
      <c r="A24" s="87"/>
      <c r="B24" s="87"/>
      <c r="C24" s="87"/>
      <c r="D24" s="87"/>
      <c r="E24" s="87"/>
      <c r="F24" s="87"/>
      <c r="G24" s="87"/>
      <c r="H24" s="87"/>
      <c r="I24" s="87"/>
      <c r="J24" s="87"/>
    </row>
    <row r="25" ht="8" customHeight="1">
      <c r="A25" s="87"/>
      <c r="B25" s="87"/>
      <c r="C25" s="87"/>
      <c r="D25" s="87"/>
      <c r="E25" s="87"/>
      <c r="F25" s="87"/>
      <c r="G25" s="87"/>
      <c r="H25" s="87"/>
      <c r="I25" s="87"/>
      <c r="J25" s="87"/>
    </row>
    <row r="26" ht="8" customHeight="1">
      <c r="A26" s="87"/>
      <c r="B26" s="87"/>
      <c r="C26" s="87"/>
      <c r="D26" s="87"/>
      <c r="E26" s="87"/>
      <c r="F26" s="87"/>
      <c r="G26" s="87"/>
      <c r="H26" s="87"/>
      <c r="I26" s="87"/>
      <c r="J26" s="87"/>
    </row>
    <row r="27" ht="8" customHeight="1">
      <c r="A27" s="87"/>
      <c r="B27" s="87"/>
      <c r="C27" s="87"/>
      <c r="D27" s="87"/>
      <c r="E27" s="87"/>
      <c r="F27" s="87"/>
      <c r="G27" s="87"/>
      <c r="H27" s="87"/>
      <c r="I27" s="87"/>
      <c r="J27" s="87"/>
    </row>
    <row r="28" ht="8" customHeight="1">
      <c r="A28" s="87"/>
      <c r="B28" s="87"/>
      <c r="C28" s="87"/>
      <c r="D28" s="87"/>
      <c r="E28" s="87"/>
      <c r="F28" s="87"/>
      <c r="G28" s="87"/>
      <c r="H28" s="87"/>
      <c r="I28" s="87"/>
      <c r="J28" s="87"/>
    </row>
    <row r="29" ht="8.5" customHeight="1">
      <c r="A29" s="87"/>
      <c r="B29" s="87"/>
      <c r="C29" s="87"/>
      <c r="D29" s="87"/>
      <c r="E29" s="87"/>
      <c r="F29" s="87"/>
      <c r="G29" s="87"/>
      <c r="H29" s="87"/>
      <c r="I29" s="87"/>
      <c r="J29" s="87"/>
    </row>
    <row r="30" ht="14" customHeight="1">
      <c r="A30" s="87"/>
      <c r="B30" s="87"/>
      <c r="C30" s="87"/>
      <c r="D30" s="87"/>
      <c r="E30" s="87"/>
      <c r="F30" s="87"/>
      <c r="G30" s="87"/>
      <c r="H30" s="87"/>
      <c r="I30" s="87"/>
      <c r="J30" s="87"/>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8.83333" defaultRowHeight="17.25" customHeight="1" outlineLevelRow="0" outlineLevelCol="0"/>
  <cols>
    <col min="1" max="1" width="3.17188" style="88" customWidth="1"/>
    <col min="2" max="2" width="13.3516" style="88" customWidth="1"/>
    <col min="3" max="3" width="15.6719" style="88" customWidth="1"/>
    <col min="4" max="4" width="13" style="88" customWidth="1"/>
    <col min="5" max="9" width="15.8516" style="88" customWidth="1"/>
    <col min="10" max="256" width="8.85156" style="88" customWidth="1"/>
  </cols>
  <sheetData>
    <row r="1" ht="14" customHeight="1">
      <c r="A1" s="11"/>
      <c r="B1" s="11"/>
      <c r="C1" s="11"/>
      <c r="D1" s="11"/>
      <c r="E1" s="11"/>
      <c r="F1" s="11"/>
      <c r="G1" s="11"/>
      <c r="H1" s="11"/>
      <c r="I1" s="11"/>
    </row>
    <row r="2" ht="17" customHeight="1">
      <c r="A2" s="11"/>
      <c r="B2" t="s" s="89">
        <v>70</v>
      </c>
      <c r="C2" s="90"/>
      <c r="D2" s="11"/>
      <c r="E2" s="11"/>
      <c r="F2" s="11"/>
      <c r="G2" s="11"/>
      <c r="H2" s="11"/>
      <c r="I2" s="11"/>
    </row>
    <row r="3" ht="14" customHeight="1">
      <c r="A3" s="11"/>
      <c r="B3" s="12"/>
      <c r="C3" s="12"/>
      <c r="D3" s="12"/>
      <c r="E3" s="12"/>
      <c r="F3" s="12"/>
      <c r="G3" s="12"/>
      <c r="H3" s="12"/>
      <c r="I3" s="12"/>
    </row>
    <row r="4" ht="17" customHeight="1">
      <c r="A4" s="13"/>
      <c r="B4" t="s" s="91">
        <v>71</v>
      </c>
      <c r="C4" t="s" s="91">
        <v>17</v>
      </c>
      <c r="D4" t="s" s="91">
        <v>72</v>
      </c>
      <c r="E4" t="s" s="91">
        <v>73</v>
      </c>
      <c r="F4" t="s" s="91">
        <v>74</v>
      </c>
      <c r="G4" t="s" s="91">
        <v>73</v>
      </c>
      <c r="H4" t="s" s="91">
        <v>75</v>
      </c>
      <c r="I4" t="s" s="91">
        <v>73</v>
      </c>
    </row>
    <row r="5" ht="17" customHeight="1">
      <c r="A5" s="13"/>
      <c r="B5" t="s" s="92">
        <v>76</v>
      </c>
      <c r="C5" t="s" s="92">
        <v>77</v>
      </c>
      <c r="D5" s="93">
        <v>54</v>
      </c>
      <c r="E5" s="94">
        <v>42194</v>
      </c>
      <c r="F5" s="93">
        <v>100</v>
      </c>
      <c r="G5" s="94">
        <v>42197</v>
      </c>
      <c r="H5" s="93">
        <v>100</v>
      </c>
      <c r="I5" s="94">
        <v>42196</v>
      </c>
    </row>
    <row r="6" ht="17" customHeight="1">
      <c r="A6" s="13"/>
      <c r="B6" t="s" s="92">
        <v>76</v>
      </c>
      <c r="C6" t="s" s="92">
        <v>78</v>
      </c>
      <c r="D6" s="93">
        <v>46</v>
      </c>
      <c r="E6" s="94">
        <v>42195</v>
      </c>
      <c r="F6" s="26"/>
      <c r="G6" s="26"/>
      <c r="H6" s="26"/>
      <c r="I6" s="26"/>
    </row>
    <row r="7" ht="17" customHeight="1">
      <c r="A7" s="13"/>
      <c r="B7" t="s" s="92">
        <v>76</v>
      </c>
      <c r="C7" t="s" s="92">
        <v>18</v>
      </c>
      <c r="D7" s="26"/>
      <c r="E7" s="26"/>
      <c r="F7" s="26"/>
      <c r="G7" s="26"/>
      <c r="H7" s="26"/>
      <c r="I7" s="26"/>
    </row>
    <row r="8" ht="17" customHeight="1">
      <c r="A8" s="13"/>
      <c r="B8" t="s" s="92">
        <v>76</v>
      </c>
      <c r="C8" s="26"/>
      <c r="D8" s="26"/>
      <c r="E8" s="26"/>
      <c r="F8" s="26"/>
      <c r="G8" s="26"/>
      <c r="H8" s="26"/>
      <c r="I8" s="26"/>
    </row>
    <row r="9" ht="17" customHeight="1">
      <c r="A9" s="13"/>
      <c r="B9" t="s" s="92">
        <v>76</v>
      </c>
      <c r="C9" s="26"/>
      <c r="D9" s="26"/>
      <c r="E9" s="26"/>
      <c r="F9" s="26"/>
      <c r="G9" s="26"/>
      <c r="H9" s="26"/>
      <c r="I9" s="26"/>
    </row>
    <row r="10" ht="17" customHeight="1">
      <c r="A10" s="13"/>
      <c r="B10" t="s" s="92">
        <v>76</v>
      </c>
      <c r="C10" s="26"/>
      <c r="D10" s="26"/>
      <c r="E10" s="26"/>
      <c r="F10" s="26"/>
      <c r="G10" s="26"/>
      <c r="H10" s="26"/>
      <c r="I10" s="26"/>
    </row>
    <row r="11" ht="17" customHeight="1">
      <c r="A11" s="13"/>
      <c r="B11" t="s" s="92">
        <v>76</v>
      </c>
      <c r="C11" s="26"/>
      <c r="D11" s="26"/>
      <c r="E11" s="26"/>
      <c r="F11" s="26"/>
      <c r="G11" s="26"/>
      <c r="H11" s="26"/>
      <c r="I11" s="26"/>
    </row>
    <row r="12" ht="17" customHeight="1">
      <c r="A12" s="13"/>
      <c r="B12" t="s" s="92">
        <v>76</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8.83333" defaultRowHeight="13.5" customHeight="1" outlineLevelRow="0" outlineLevelCol="0"/>
  <cols>
    <col min="1" max="1" width="2.85156" style="95" customWidth="1"/>
    <col min="2" max="18" width="6.5" style="95" customWidth="1"/>
    <col min="19" max="21" width="8.85156" style="95" customWidth="1"/>
    <col min="22" max="256" width="8.85156" style="95" customWidth="1"/>
  </cols>
  <sheetData>
    <row r="1" ht="14" customHeight="1">
      <c r="A1" s="11"/>
      <c r="B1" s="12"/>
      <c r="C1" s="12"/>
      <c r="D1" s="12"/>
      <c r="E1" s="12"/>
      <c r="F1" s="12"/>
      <c r="G1" s="12"/>
      <c r="H1" s="12"/>
      <c r="I1" s="12"/>
      <c r="J1" s="12"/>
      <c r="K1" s="12"/>
      <c r="L1" s="12"/>
      <c r="M1" s="12"/>
      <c r="N1" s="12"/>
      <c r="O1" s="12"/>
      <c r="P1" s="12"/>
      <c r="Q1" s="12"/>
      <c r="R1" s="11"/>
      <c r="S1" s="7"/>
      <c r="T1" s="7"/>
      <c r="U1" s="7"/>
    </row>
    <row r="2" ht="14" customHeight="1">
      <c r="A2" s="13"/>
      <c r="B2" t="s" s="14">
        <v>17</v>
      </c>
      <c r="C2" s="15"/>
      <c r="D2" s="19"/>
      <c r="E2" s="19"/>
      <c r="F2" t="s" s="14">
        <v>19</v>
      </c>
      <c r="G2" s="15"/>
      <c r="H2" t="s" s="18">
        <v>72</v>
      </c>
      <c r="I2" s="19"/>
      <c r="J2" t="s" s="14">
        <v>21</v>
      </c>
      <c r="K2" s="15"/>
      <c r="L2" s="21">
        <f>C9</f>
        <v>1000000</v>
      </c>
      <c r="M2" s="19"/>
      <c r="N2" t="s" s="14">
        <v>22</v>
      </c>
      <c r="O2" s="15"/>
      <c r="P2" s="21">
        <f>C108+R108</f>
      </c>
      <c r="Q2" s="19"/>
      <c r="R2" s="22"/>
      <c r="S2" s="23"/>
      <c r="T2" s="23"/>
      <c r="U2" s="7"/>
    </row>
    <row r="3" ht="57" customHeight="1">
      <c r="A3" s="13"/>
      <c r="B3" t="s" s="14">
        <v>23</v>
      </c>
      <c r="C3" s="15"/>
      <c r="D3" t="s" s="24">
        <v>24</v>
      </c>
      <c r="E3" s="25"/>
      <c r="F3" s="25"/>
      <c r="G3" s="25"/>
      <c r="H3" s="25"/>
      <c r="I3" s="25"/>
      <c r="J3" t="s" s="14">
        <v>25</v>
      </c>
      <c r="K3" s="15"/>
      <c r="L3" t="s" s="24">
        <v>80</v>
      </c>
      <c r="M3" s="26"/>
      <c r="N3" s="26"/>
      <c r="O3" s="26"/>
      <c r="P3" s="26"/>
      <c r="Q3" s="26"/>
      <c r="R3" s="22"/>
      <c r="S3" s="23"/>
      <c r="T3" s="7"/>
      <c r="U3" s="7"/>
    </row>
    <row r="4" ht="14" customHeight="1">
      <c r="A4" s="13"/>
      <c r="B4" t="s" s="14">
        <v>27</v>
      </c>
      <c r="C4" s="15"/>
      <c r="D4" s="27">
        <f>SUM($R$9:$S$993)</f>
        <v>153684.210526316</v>
      </c>
      <c r="E4" s="27"/>
      <c r="F4" t="s" s="14">
        <v>28</v>
      </c>
      <c r="G4" s="15"/>
      <c r="H4" s="28">
        <f>SUM($T$9:$U$108)</f>
        <v>292</v>
      </c>
      <c r="I4" s="19"/>
      <c r="J4" t="s" s="14">
        <v>81</v>
      </c>
      <c r="K4" s="15"/>
      <c r="L4" s="21">
        <f>MAX($C$9:$D$990)-C9</f>
        <v>153684.21052632</v>
      </c>
      <c r="M4" s="21"/>
      <c r="N4" t="s" s="14">
        <v>82</v>
      </c>
      <c r="O4" s="15"/>
      <c r="P4" s="27">
        <f>MIN($C$9:$D$990)-C9</f>
        <v>0</v>
      </c>
      <c r="Q4" s="27"/>
      <c r="R4" s="22"/>
      <c r="S4" s="23"/>
      <c r="T4" s="23"/>
      <c r="U4" s="7"/>
    </row>
    <row r="5" ht="14" customHeight="1">
      <c r="A5" s="13"/>
      <c r="B5" t="s" s="14">
        <v>31</v>
      </c>
      <c r="C5" s="30">
        <f>COUNTIF($R$9:$R$990,"&gt;0")</f>
        <v>1</v>
      </c>
      <c r="D5" t="s" s="14">
        <v>32</v>
      </c>
      <c r="E5" s="30">
        <f>COUNTIF($R$9:$R$990,"&lt;0")</f>
        <v>0</v>
      </c>
      <c r="F5" t="s" s="14">
        <v>33</v>
      </c>
      <c r="G5" s="30">
        <f>COUNTIF($R$9:$R$990,"=0")</f>
        <v>0</v>
      </c>
      <c r="H5" t="s" s="14">
        <v>34</v>
      </c>
      <c r="I5" s="29">
        <f>C5/SUM(C5,E5,G5)</f>
        <v>1</v>
      </c>
      <c r="J5" t="s" s="14">
        <v>35</v>
      </c>
      <c r="K5" s="15"/>
      <c r="L5" s="31"/>
      <c r="M5" s="32"/>
      <c r="N5" t="s" s="33">
        <v>36</v>
      </c>
      <c r="O5" s="34"/>
      <c r="P5" s="31"/>
      <c r="Q5" s="32"/>
      <c r="R5" s="22"/>
      <c r="S5" s="23"/>
      <c r="T5" s="23"/>
      <c r="U5" s="7"/>
    </row>
    <row r="6" ht="14" customHeight="1">
      <c r="A6" s="11"/>
      <c r="B6" s="36"/>
      <c r="C6" s="36"/>
      <c r="D6" s="36"/>
      <c r="E6" s="36"/>
      <c r="F6" s="36"/>
      <c r="G6" s="36"/>
      <c r="H6" s="36"/>
      <c r="I6" s="37"/>
      <c r="J6" s="36"/>
      <c r="K6" s="36"/>
      <c r="L6" s="36"/>
      <c r="M6" s="36"/>
      <c r="N6" s="39"/>
      <c r="O6" s="39"/>
      <c r="P6" s="36"/>
      <c r="Q6" s="32"/>
      <c r="R6" s="40"/>
      <c r="S6" s="41"/>
      <c r="T6" s="41"/>
      <c r="U6" s="42"/>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row>
    <row r="9" ht="14" customHeight="1">
      <c r="A9" s="13"/>
      <c r="B9" s="30">
        <v>1</v>
      </c>
      <c r="C9" s="21">
        <v>1000000</v>
      </c>
      <c r="D9" s="21"/>
      <c r="E9" s="30">
        <v>2001</v>
      </c>
      <c r="F9" s="63">
        <v>42111</v>
      </c>
      <c r="G9" t="s" s="18">
        <v>54</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4" customHeight="1">
      <c r="A10" s="13"/>
      <c r="B10" s="30">
        <v>2</v>
      </c>
      <c r="C10" s="21">
        <f>IF(R9="","",C9+R9)</f>
        <v>1153684.21052632</v>
      </c>
      <c r="D10" s="21"/>
      <c r="E10" s="19"/>
      <c r="F10" s="63"/>
      <c r="G10" t="s" s="18">
        <v>54</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4" customHeight="1">
      <c r="A11" s="13"/>
      <c r="B11" s="30">
        <v>3</v>
      </c>
      <c r="C11" t="s" s="18">
        <f>IF(R10="","",C10+R10)</f>
      </c>
      <c r="D11" s="21"/>
      <c r="E11" s="19"/>
      <c r="F11" s="63"/>
      <c r="G11" t="s" s="18">
        <v>54</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4" customHeight="1">
      <c r="A12" s="13"/>
      <c r="B12" s="30">
        <v>4</v>
      </c>
      <c r="C12" t="s" s="18">
        <f>IF(R11="","",C11+R11)</f>
      </c>
      <c r="D12" s="21"/>
      <c r="E12" s="19"/>
      <c r="F12" s="63"/>
      <c r="G12" t="s" s="18">
        <v>53</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4" customHeight="1">
      <c r="A13" s="13"/>
      <c r="B13" s="30">
        <v>5</v>
      </c>
      <c r="C13" t="s" s="18">
        <f>IF(R12="","",C12+R12)</f>
      </c>
      <c r="D13" s="21"/>
      <c r="E13" s="19"/>
      <c r="F13" s="63"/>
      <c r="G13" t="s" s="18">
        <v>53</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4" customHeight="1">
      <c r="A14" s="13"/>
      <c r="B14" s="30">
        <v>6</v>
      </c>
      <c r="C14" t="s" s="18">
        <f>IF(R13="","",C13+R13)</f>
      </c>
      <c r="D14" s="21"/>
      <c r="E14" s="19"/>
      <c r="F14" s="63"/>
      <c r="G14" t="s" s="18">
        <v>54</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4" customHeight="1">
      <c r="A15" s="13"/>
      <c r="B15" s="30">
        <v>7</v>
      </c>
      <c r="C15" t="s" s="18">
        <f>IF(R14="","",C14+R14)</f>
      </c>
      <c r="D15" s="21"/>
      <c r="E15" s="19"/>
      <c r="F15" s="63"/>
      <c r="G15" t="s" s="18">
        <v>54</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4" customHeight="1">
      <c r="A16" s="13"/>
      <c r="B16" s="30">
        <v>8</v>
      </c>
      <c r="C16" t="s" s="18">
        <f>IF(R15="","",C15+R15)</f>
      </c>
      <c r="D16" s="21"/>
      <c r="E16" s="19"/>
      <c r="F16" s="63"/>
      <c r="G16" t="s" s="18">
        <v>54</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4" customHeight="1">
      <c r="A17" s="13"/>
      <c r="B17" s="30">
        <v>9</v>
      </c>
      <c r="C17" t="s" s="18">
        <f>IF(R16="","",C16+R16)</f>
      </c>
      <c r="D17" s="21"/>
      <c r="E17" s="19"/>
      <c r="F17" s="63"/>
      <c r="G17" t="s" s="18">
        <v>54</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4" customHeight="1">
      <c r="A18" s="13"/>
      <c r="B18" s="30">
        <v>10</v>
      </c>
      <c r="C18" t="s" s="18">
        <f>IF(R17="","",C17+R17)</f>
      </c>
      <c r="D18" s="21"/>
      <c r="E18" s="19"/>
      <c r="F18" s="63"/>
      <c r="G18" t="s" s="18">
        <v>54</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4" customHeight="1">
      <c r="A19" s="13"/>
      <c r="B19" s="30">
        <v>11</v>
      </c>
      <c r="C19" t="s" s="18">
        <f>IF(R18="","",C18+R18)</f>
      </c>
      <c r="D19" s="21"/>
      <c r="E19" s="19"/>
      <c r="F19" s="63"/>
      <c r="G19" t="s" s="18">
        <v>54</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4" customHeight="1">
      <c r="A20" s="13"/>
      <c r="B20" s="30">
        <v>12</v>
      </c>
      <c r="C20" t="s" s="18">
        <f>IF(R19="","",C19+R19)</f>
      </c>
      <c r="D20" s="21"/>
      <c r="E20" s="19"/>
      <c r="F20" s="63"/>
      <c r="G20" t="s" s="18">
        <v>54</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4" customHeight="1">
      <c r="A21" s="13"/>
      <c r="B21" s="30">
        <v>13</v>
      </c>
      <c r="C21" t="s" s="18">
        <f>IF(R20="","",C20+R20)</f>
      </c>
      <c r="D21" s="21"/>
      <c r="E21" s="19"/>
      <c r="F21" s="63"/>
      <c r="G21" t="s" s="18">
        <v>54</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4" customHeight="1">
      <c r="A22" s="13"/>
      <c r="B22" s="30">
        <v>14</v>
      </c>
      <c r="C22" t="s" s="18">
        <f>IF(R21="","",C21+R21)</f>
      </c>
      <c r="D22" s="21"/>
      <c r="E22" s="19"/>
      <c r="F22" s="63"/>
      <c r="G22" t="s" s="18">
        <v>53</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4" customHeight="1">
      <c r="A23" s="13"/>
      <c r="B23" s="30">
        <v>15</v>
      </c>
      <c r="C23" t="s" s="18">
        <f>IF(R22="","",C22+R22)</f>
      </c>
      <c r="D23" s="21"/>
      <c r="E23" s="19"/>
      <c r="F23" s="63"/>
      <c r="G23" t="s" s="18">
        <v>54</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4" customHeight="1">
      <c r="A24" s="13"/>
      <c r="B24" s="30">
        <v>16</v>
      </c>
      <c r="C24" t="s" s="18">
        <f>IF(R23="","",C23+R23)</f>
      </c>
      <c r="D24" s="21"/>
      <c r="E24" s="19"/>
      <c r="F24" s="63"/>
      <c r="G24" t="s" s="18">
        <v>54</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4" customHeight="1">
      <c r="A25" s="13"/>
      <c r="B25" s="30">
        <v>17</v>
      </c>
      <c r="C25" t="s" s="18">
        <f>IF(R24="","",C24+R24)</f>
      </c>
      <c r="D25" s="21"/>
      <c r="E25" s="19"/>
      <c r="F25" s="63"/>
      <c r="G25" t="s" s="18">
        <v>54</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4" customHeight="1">
      <c r="A26" s="13"/>
      <c r="B26" s="30">
        <v>18</v>
      </c>
      <c r="C26" t="s" s="18">
        <f>IF(R25="","",C25+R25)</f>
      </c>
      <c r="D26" s="21"/>
      <c r="E26" s="19"/>
      <c r="F26" s="63"/>
      <c r="G26" t="s" s="18">
        <v>54</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4" customHeight="1">
      <c r="A27" s="13"/>
      <c r="B27" s="30">
        <v>19</v>
      </c>
      <c r="C27" t="s" s="18">
        <f>IF(R26="","",C26+R26)</f>
      </c>
      <c r="D27" s="21"/>
      <c r="E27" s="19"/>
      <c r="F27" s="63"/>
      <c r="G27" t="s" s="18">
        <v>53</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4" customHeight="1">
      <c r="A28" s="13"/>
      <c r="B28" s="30">
        <v>20</v>
      </c>
      <c r="C28" t="s" s="18">
        <f>IF(R27="","",C27+R27)</f>
      </c>
      <c r="D28" s="21"/>
      <c r="E28" s="19"/>
      <c r="F28" s="63"/>
      <c r="G28" t="s" s="18">
        <v>54</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4" customHeight="1">
      <c r="A29" s="13"/>
      <c r="B29" s="30">
        <v>21</v>
      </c>
      <c r="C29" t="s" s="18">
        <f>IF(R28="","",C28+R28)</f>
      </c>
      <c r="D29" s="21"/>
      <c r="E29" s="19"/>
      <c r="F29" s="63"/>
      <c r="G29" t="s" s="18">
        <v>53</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4" customHeight="1">
      <c r="A30" s="13"/>
      <c r="B30" s="30">
        <v>22</v>
      </c>
      <c r="C30" t="s" s="18">
        <f>IF(R29="","",C29+R29)</f>
      </c>
      <c r="D30" s="21"/>
      <c r="E30" s="19"/>
      <c r="F30" s="63"/>
      <c r="G30" t="s" s="18">
        <v>53</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4" customHeight="1">
      <c r="A31" s="13"/>
      <c r="B31" s="30">
        <v>23</v>
      </c>
      <c r="C31" t="s" s="18">
        <f>IF(R30="","",C30+R30)</f>
      </c>
      <c r="D31" s="21"/>
      <c r="E31" s="19"/>
      <c r="F31" s="63"/>
      <c r="G31" t="s" s="18">
        <v>53</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4" customHeight="1">
      <c r="A32" s="13"/>
      <c r="B32" s="30">
        <v>24</v>
      </c>
      <c r="C32" t="s" s="18">
        <f>IF(R31="","",C31+R31)</f>
      </c>
      <c r="D32" s="21"/>
      <c r="E32" s="19"/>
      <c r="F32" s="63"/>
      <c r="G32" t="s" s="18">
        <v>53</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4" customHeight="1">
      <c r="A33" s="13"/>
      <c r="B33" s="30">
        <v>25</v>
      </c>
      <c r="C33" t="s" s="18">
        <f>IF(R32="","",C32+R32)</f>
      </c>
      <c r="D33" s="21"/>
      <c r="E33" s="19"/>
      <c r="F33" s="63"/>
      <c r="G33" t="s" s="18">
        <v>54</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4" customHeight="1">
      <c r="A34" s="13"/>
      <c r="B34" s="30">
        <v>26</v>
      </c>
      <c r="C34" t="s" s="18">
        <f>IF(R33="","",C33+R33)</f>
      </c>
      <c r="D34" s="21"/>
      <c r="E34" s="19"/>
      <c r="F34" s="63"/>
      <c r="G34" t="s" s="18">
        <v>53</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4" customHeight="1">
      <c r="A35" s="13"/>
      <c r="B35" s="30">
        <v>27</v>
      </c>
      <c r="C35" t="s" s="18">
        <f>IF(R34="","",C34+R34)</f>
      </c>
      <c r="D35" s="21"/>
      <c r="E35" s="19"/>
      <c r="F35" s="63"/>
      <c r="G35" t="s" s="18">
        <v>53</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4" customHeight="1">
      <c r="A36" s="13"/>
      <c r="B36" s="30">
        <v>28</v>
      </c>
      <c r="C36" t="s" s="18">
        <f>IF(R35="","",C35+R35)</f>
      </c>
      <c r="D36" s="21"/>
      <c r="E36" s="19"/>
      <c r="F36" s="63"/>
      <c r="G36" t="s" s="18">
        <v>53</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4" customHeight="1">
      <c r="A37" s="13"/>
      <c r="B37" s="30">
        <v>29</v>
      </c>
      <c r="C37" t="s" s="18">
        <f>IF(R36="","",C36+R36)</f>
      </c>
      <c r="D37" s="21"/>
      <c r="E37" s="19"/>
      <c r="F37" s="63"/>
      <c r="G37" t="s" s="18">
        <v>53</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4" customHeight="1">
      <c r="A38" s="13"/>
      <c r="B38" s="30">
        <v>30</v>
      </c>
      <c r="C38" t="s" s="18">
        <f>IF(R37="","",C37+R37)</f>
      </c>
      <c r="D38" s="21"/>
      <c r="E38" s="19"/>
      <c r="F38" s="63"/>
      <c r="G38" t="s" s="18">
        <v>54</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4" customHeight="1">
      <c r="A39" s="13"/>
      <c r="B39" s="30">
        <v>31</v>
      </c>
      <c r="C39" t="s" s="18">
        <f>IF(R38="","",C38+R38)</f>
      </c>
      <c r="D39" s="21"/>
      <c r="E39" s="19"/>
      <c r="F39" s="63"/>
      <c r="G39" t="s" s="18">
        <v>54</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4" customHeight="1">
      <c r="A40" s="13"/>
      <c r="B40" s="30">
        <v>32</v>
      </c>
      <c r="C40" t="s" s="18">
        <f>IF(R39="","",C39+R39)</f>
      </c>
      <c r="D40" s="21"/>
      <c r="E40" s="19"/>
      <c r="F40" s="63"/>
      <c r="G40" t="s" s="18">
        <v>54</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4" customHeight="1">
      <c r="A41" s="13"/>
      <c r="B41" s="30">
        <v>33</v>
      </c>
      <c r="C41" t="s" s="18">
        <f>IF(R40="","",C40+R40)</f>
      </c>
      <c r="D41" s="21"/>
      <c r="E41" s="19"/>
      <c r="F41" s="63"/>
      <c r="G41" t="s" s="18">
        <v>53</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4" customHeight="1">
      <c r="A42" s="13"/>
      <c r="B42" s="30">
        <v>34</v>
      </c>
      <c r="C42" t="s" s="18">
        <f>IF(R41="","",C41+R41)</f>
      </c>
      <c r="D42" s="21"/>
      <c r="E42" s="19"/>
      <c r="F42" s="63"/>
      <c r="G42" t="s" s="18">
        <v>54</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4" customHeight="1">
      <c r="A43" s="13"/>
      <c r="B43" s="30">
        <v>35</v>
      </c>
      <c r="C43" t="s" s="18">
        <f>IF(R42="","",C42+R42)</f>
      </c>
      <c r="D43" s="21"/>
      <c r="E43" s="19"/>
      <c r="F43" s="63"/>
      <c r="G43" t="s" s="18">
        <v>53</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4" customHeight="1">
      <c r="A44" s="13"/>
      <c r="B44" s="30">
        <v>36</v>
      </c>
      <c r="C44" t="s" s="18">
        <f>IF(R43="","",C43+R43)</f>
      </c>
      <c r="D44" s="21"/>
      <c r="E44" s="19"/>
      <c r="F44" s="63"/>
      <c r="G44" t="s" s="18">
        <v>54</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4" customHeight="1">
      <c r="A45" s="13"/>
      <c r="B45" s="30">
        <v>37</v>
      </c>
      <c r="C45" t="s" s="18">
        <f>IF(R44="","",C44+R44)</f>
      </c>
      <c r="D45" s="21"/>
      <c r="E45" s="19"/>
      <c r="F45" s="63"/>
      <c r="G45" t="s" s="18">
        <v>53</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4" customHeight="1">
      <c r="A46" s="13"/>
      <c r="B46" s="30">
        <v>38</v>
      </c>
      <c r="C46" t="s" s="18">
        <f>IF(R45="","",C45+R45)</f>
      </c>
      <c r="D46" s="21"/>
      <c r="E46" s="19"/>
      <c r="F46" s="63"/>
      <c r="G46" t="s" s="18">
        <v>54</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4" customHeight="1">
      <c r="A47" s="13"/>
      <c r="B47" s="30">
        <v>39</v>
      </c>
      <c r="C47" t="s" s="18">
        <f>IF(R46="","",C46+R46)</f>
      </c>
      <c r="D47" s="21"/>
      <c r="E47" s="19"/>
      <c r="F47" s="63"/>
      <c r="G47" t="s" s="18">
        <v>54</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4" customHeight="1">
      <c r="A48" s="13"/>
      <c r="B48" s="30">
        <v>40</v>
      </c>
      <c r="C48" t="s" s="18">
        <f>IF(R47="","",C47+R47)</f>
      </c>
      <c r="D48" s="21"/>
      <c r="E48" s="19"/>
      <c r="F48" s="63"/>
      <c r="G48" t="s" s="18">
        <v>53</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4" customHeight="1">
      <c r="A49" s="13"/>
      <c r="B49" s="30">
        <v>41</v>
      </c>
      <c r="C49" t="s" s="18">
        <f>IF(R48="","",C48+R48)</f>
      </c>
      <c r="D49" s="21"/>
      <c r="E49" s="19"/>
      <c r="F49" s="63"/>
      <c r="G49" t="s" s="18">
        <v>54</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4" customHeight="1">
      <c r="A50" s="13"/>
      <c r="B50" s="30">
        <v>42</v>
      </c>
      <c r="C50" t="s" s="18">
        <f>IF(R49="","",C49+R49)</f>
      </c>
      <c r="D50" s="21"/>
      <c r="E50" s="19"/>
      <c r="F50" s="63"/>
      <c r="G50" t="s" s="18">
        <v>54</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4" customHeight="1">
      <c r="A51" s="13"/>
      <c r="B51" s="30">
        <v>43</v>
      </c>
      <c r="C51" t="s" s="18">
        <f>IF(R50="","",C50+R50)</f>
      </c>
      <c r="D51" s="21"/>
      <c r="E51" s="19"/>
      <c r="F51" s="63"/>
      <c r="G51" t="s" s="18">
        <v>53</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4" customHeight="1">
      <c r="A52" s="13"/>
      <c r="B52" s="30">
        <v>44</v>
      </c>
      <c r="C52" t="s" s="18">
        <f>IF(R51="","",C51+R51)</f>
      </c>
      <c r="D52" s="21"/>
      <c r="E52" s="19"/>
      <c r="F52" s="63"/>
      <c r="G52" t="s" s="18">
        <v>53</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4" customHeight="1">
      <c r="A53" s="13"/>
      <c r="B53" s="30">
        <v>45</v>
      </c>
      <c r="C53" t="s" s="18">
        <f>IF(R52="","",C52+R52)</f>
      </c>
      <c r="D53" s="21"/>
      <c r="E53" s="19"/>
      <c r="F53" s="63"/>
      <c r="G53" t="s" s="18">
        <v>54</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4" customHeight="1">
      <c r="A54" s="13"/>
      <c r="B54" s="30">
        <v>46</v>
      </c>
      <c r="C54" t="s" s="18">
        <f>IF(R53="","",C53+R53)</f>
      </c>
      <c r="D54" s="21"/>
      <c r="E54" s="19"/>
      <c r="F54" s="63"/>
      <c r="G54" t="s" s="18">
        <v>54</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4" customHeight="1">
      <c r="A55" s="13"/>
      <c r="B55" s="30">
        <v>47</v>
      </c>
      <c r="C55" t="s" s="18">
        <f>IF(R54="","",C54+R54)</f>
      </c>
      <c r="D55" s="21"/>
      <c r="E55" s="19"/>
      <c r="F55" s="63"/>
      <c r="G55" t="s" s="18">
        <v>53</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4" customHeight="1">
      <c r="A56" s="13"/>
      <c r="B56" s="30">
        <v>48</v>
      </c>
      <c r="C56" t="s" s="18">
        <f>IF(R55="","",C55+R55)</f>
      </c>
      <c r="D56" s="21"/>
      <c r="E56" s="19"/>
      <c r="F56" s="63"/>
      <c r="G56" t="s" s="18">
        <v>53</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4" customHeight="1">
      <c r="A57" s="13"/>
      <c r="B57" s="30">
        <v>49</v>
      </c>
      <c r="C57" t="s" s="18">
        <f>IF(R56="","",C56+R56)</f>
      </c>
      <c r="D57" s="21"/>
      <c r="E57" s="19"/>
      <c r="F57" s="63"/>
      <c r="G57" t="s" s="18">
        <v>53</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4" customHeight="1">
      <c r="A58" s="13"/>
      <c r="B58" s="30">
        <v>50</v>
      </c>
      <c r="C58" t="s" s="18">
        <f>IF(R57="","",C57+R57)</f>
      </c>
      <c r="D58" s="21"/>
      <c r="E58" s="19"/>
      <c r="F58" s="63"/>
      <c r="G58" t="s" s="18">
        <v>53</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4" customHeight="1">
      <c r="A59" s="13"/>
      <c r="B59" s="30">
        <v>51</v>
      </c>
      <c r="C59" t="s" s="18">
        <f>IF(R58="","",C58+R58)</f>
      </c>
      <c r="D59" s="21"/>
      <c r="E59" s="19"/>
      <c r="F59" s="63"/>
      <c r="G59" t="s" s="18">
        <v>53</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4" customHeight="1">
      <c r="A60" s="13"/>
      <c r="B60" s="30">
        <v>52</v>
      </c>
      <c r="C60" t="s" s="18">
        <f>IF(R59="","",C59+R59)</f>
      </c>
      <c r="D60" s="21"/>
      <c r="E60" s="19"/>
      <c r="F60" s="63"/>
      <c r="G60" t="s" s="18">
        <v>53</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4" customHeight="1">
      <c r="A61" s="13"/>
      <c r="B61" s="30">
        <v>53</v>
      </c>
      <c r="C61" t="s" s="18">
        <f>IF(R60="","",C60+R60)</f>
      </c>
      <c r="D61" s="21"/>
      <c r="E61" s="19"/>
      <c r="F61" s="63"/>
      <c r="G61" t="s" s="18">
        <v>53</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4" customHeight="1">
      <c r="A62" s="13"/>
      <c r="B62" s="30">
        <v>54</v>
      </c>
      <c r="C62" t="s" s="18">
        <f>IF(R61="","",C61+R61)</f>
      </c>
      <c r="D62" s="21"/>
      <c r="E62" s="19"/>
      <c r="F62" s="63"/>
      <c r="G62" t="s" s="18">
        <v>53</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4" customHeight="1">
      <c r="A63" s="13"/>
      <c r="B63" s="30">
        <v>55</v>
      </c>
      <c r="C63" t="s" s="18">
        <f>IF(R62="","",C62+R62)</f>
      </c>
      <c r="D63" s="21"/>
      <c r="E63" s="19"/>
      <c r="F63" s="63"/>
      <c r="G63" t="s" s="18">
        <v>54</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4" customHeight="1">
      <c r="A64" s="13"/>
      <c r="B64" s="30">
        <v>56</v>
      </c>
      <c r="C64" t="s" s="18">
        <f>IF(R63="","",C63+R63)</f>
      </c>
      <c r="D64" s="21"/>
      <c r="E64" s="19"/>
      <c r="F64" s="63"/>
      <c r="G64" t="s" s="18">
        <v>53</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4" customHeight="1">
      <c r="A65" s="13"/>
      <c r="B65" s="30">
        <v>57</v>
      </c>
      <c r="C65" t="s" s="18">
        <f>IF(R64="","",C64+R64)</f>
      </c>
      <c r="D65" s="21"/>
      <c r="E65" s="19"/>
      <c r="F65" s="63"/>
      <c r="G65" t="s" s="18">
        <v>53</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4" customHeight="1">
      <c r="A66" s="13"/>
      <c r="B66" s="30">
        <v>58</v>
      </c>
      <c r="C66" t="s" s="18">
        <f>IF(R65="","",C65+R65)</f>
      </c>
      <c r="D66" s="21"/>
      <c r="E66" s="19"/>
      <c r="F66" s="63"/>
      <c r="G66" t="s" s="18">
        <v>53</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4" customHeight="1">
      <c r="A67" s="13"/>
      <c r="B67" s="30">
        <v>59</v>
      </c>
      <c r="C67" t="s" s="18">
        <f>IF(R66="","",C66+R66)</f>
      </c>
      <c r="D67" s="21"/>
      <c r="E67" s="19"/>
      <c r="F67" s="63"/>
      <c r="G67" t="s" s="18">
        <v>53</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4" customHeight="1">
      <c r="A68" s="13"/>
      <c r="B68" s="30">
        <v>60</v>
      </c>
      <c r="C68" t="s" s="18">
        <f>IF(R67="","",C67+R67)</f>
      </c>
      <c r="D68" s="21"/>
      <c r="E68" s="19"/>
      <c r="F68" s="63"/>
      <c r="G68" t="s" s="18">
        <v>54</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4" customHeight="1">
      <c r="A69" s="13"/>
      <c r="B69" s="30">
        <v>61</v>
      </c>
      <c r="C69" t="s" s="18">
        <f>IF(R68="","",C68+R68)</f>
      </c>
      <c r="D69" s="21"/>
      <c r="E69" s="19"/>
      <c r="F69" s="63"/>
      <c r="G69" t="s" s="18">
        <v>54</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4" customHeight="1">
      <c r="A70" s="13"/>
      <c r="B70" s="30">
        <v>62</v>
      </c>
      <c r="C70" t="s" s="18">
        <f>IF(R69="","",C69+R69)</f>
      </c>
      <c r="D70" s="21"/>
      <c r="E70" s="19"/>
      <c r="F70" s="63"/>
      <c r="G70" t="s" s="18">
        <v>53</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4" customHeight="1">
      <c r="A71" s="13"/>
      <c r="B71" s="30">
        <v>63</v>
      </c>
      <c r="C71" t="s" s="18">
        <f>IF(R70="","",C70+R70)</f>
      </c>
      <c r="D71" s="21"/>
      <c r="E71" s="19"/>
      <c r="F71" s="63"/>
      <c r="G71" t="s" s="18">
        <v>54</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4" customHeight="1">
      <c r="A72" s="13"/>
      <c r="B72" s="30">
        <v>64</v>
      </c>
      <c r="C72" t="s" s="18">
        <f>IF(R71="","",C71+R71)</f>
      </c>
      <c r="D72" s="21"/>
      <c r="E72" s="19"/>
      <c r="F72" s="63"/>
      <c r="G72" t="s" s="18">
        <v>53</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4" customHeight="1">
      <c r="A73" s="13"/>
      <c r="B73" s="30">
        <v>65</v>
      </c>
      <c r="C73" t="s" s="18">
        <f>IF(R72="","",C72+R72)</f>
      </c>
      <c r="D73" s="21"/>
      <c r="E73" s="19"/>
      <c r="F73" s="63"/>
      <c r="G73" t="s" s="18">
        <v>54</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4" customHeight="1">
      <c r="A74" s="13"/>
      <c r="B74" s="30">
        <v>66</v>
      </c>
      <c r="C74" t="s" s="18">
        <f>IF(R73="","",C73+R73)</f>
      </c>
      <c r="D74" s="21"/>
      <c r="E74" s="19"/>
      <c r="F74" s="63"/>
      <c r="G74" t="s" s="18">
        <v>54</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4" customHeight="1">
      <c r="A75" s="13"/>
      <c r="B75" s="30">
        <v>67</v>
      </c>
      <c r="C75" t="s" s="18">
        <f>IF(R74="","",C74+R74)</f>
      </c>
      <c r="D75" s="21"/>
      <c r="E75" s="19"/>
      <c r="F75" s="63"/>
      <c r="G75" t="s" s="18">
        <v>53</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4" customHeight="1">
      <c r="A76" s="13"/>
      <c r="B76" s="30">
        <v>68</v>
      </c>
      <c r="C76" t="s" s="18">
        <f>IF(R75="","",C75+R75)</f>
      </c>
      <c r="D76" s="21"/>
      <c r="E76" s="19"/>
      <c r="F76" s="63"/>
      <c r="G76" t="s" s="18">
        <v>53</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4" customHeight="1">
      <c r="A77" s="13"/>
      <c r="B77" s="30">
        <v>69</v>
      </c>
      <c r="C77" t="s" s="18">
        <f>IF(R76="","",C76+R76)</f>
      </c>
      <c r="D77" s="21"/>
      <c r="E77" s="19"/>
      <c r="F77" s="63"/>
      <c r="G77" t="s" s="18">
        <v>53</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4" customHeight="1">
      <c r="A78" s="13"/>
      <c r="B78" s="30">
        <v>70</v>
      </c>
      <c r="C78" t="s" s="18">
        <f>IF(R77="","",C77+R77)</f>
      </c>
      <c r="D78" s="21"/>
      <c r="E78" s="19"/>
      <c r="F78" s="63"/>
      <c r="G78" t="s" s="18">
        <v>54</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4" customHeight="1">
      <c r="A79" s="13"/>
      <c r="B79" s="30">
        <v>71</v>
      </c>
      <c r="C79" t="s" s="18">
        <f>IF(R78="","",C78+R78)</f>
      </c>
      <c r="D79" s="21"/>
      <c r="E79" s="19"/>
      <c r="F79" s="63"/>
      <c r="G79" t="s" s="18">
        <v>53</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4" customHeight="1">
      <c r="A80" s="13"/>
      <c r="B80" s="30">
        <v>72</v>
      </c>
      <c r="C80" t="s" s="18">
        <f>IF(R79="","",C79+R79)</f>
      </c>
      <c r="D80" s="21"/>
      <c r="E80" s="19"/>
      <c r="F80" s="63"/>
      <c r="G80" t="s" s="18">
        <v>54</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4" customHeight="1">
      <c r="A81" s="13"/>
      <c r="B81" s="30">
        <v>73</v>
      </c>
      <c r="C81" t="s" s="18">
        <f>IF(R80="","",C80+R80)</f>
      </c>
      <c r="D81" s="21"/>
      <c r="E81" s="19"/>
      <c r="F81" s="63"/>
      <c r="G81" t="s" s="18">
        <v>53</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4" customHeight="1">
      <c r="A82" s="13"/>
      <c r="B82" s="30">
        <v>74</v>
      </c>
      <c r="C82" t="s" s="18">
        <f>IF(R81="","",C81+R81)</f>
      </c>
      <c r="D82" s="21"/>
      <c r="E82" s="19"/>
      <c r="F82" s="63"/>
      <c r="G82" t="s" s="18">
        <v>53</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4" customHeight="1">
      <c r="A83" s="13"/>
      <c r="B83" s="30">
        <v>75</v>
      </c>
      <c r="C83" t="s" s="18">
        <f>IF(R82="","",C82+R82)</f>
      </c>
      <c r="D83" s="21"/>
      <c r="E83" s="19"/>
      <c r="F83" s="63"/>
      <c r="G83" t="s" s="18">
        <v>53</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4" customHeight="1">
      <c r="A84" s="13"/>
      <c r="B84" s="30">
        <v>76</v>
      </c>
      <c r="C84" t="s" s="18">
        <f>IF(R83="","",C83+R83)</f>
      </c>
      <c r="D84" s="21"/>
      <c r="E84" s="19"/>
      <c r="F84" s="63"/>
      <c r="G84" t="s" s="18">
        <v>53</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4" customHeight="1">
      <c r="A85" s="13"/>
      <c r="B85" s="30">
        <v>77</v>
      </c>
      <c r="C85" t="s" s="18">
        <f>IF(R84="","",C84+R84)</f>
      </c>
      <c r="D85" s="21"/>
      <c r="E85" s="19"/>
      <c r="F85" s="63"/>
      <c r="G85" t="s" s="18">
        <v>54</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4" customHeight="1">
      <c r="A86" s="13"/>
      <c r="B86" s="30">
        <v>78</v>
      </c>
      <c r="C86" t="s" s="18">
        <f>IF(R85="","",C85+R85)</f>
      </c>
      <c r="D86" s="21"/>
      <c r="E86" s="19"/>
      <c r="F86" s="63"/>
      <c r="G86" t="s" s="18">
        <v>53</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4" customHeight="1">
      <c r="A87" s="13"/>
      <c r="B87" s="30">
        <v>79</v>
      </c>
      <c r="C87" t="s" s="18">
        <f>IF(R86="","",C86+R86)</f>
      </c>
      <c r="D87" s="21"/>
      <c r="E87" s="19"/>
      <c r="F87" s="63"/>
      <c r="G87" t="s" s="18">
        <v>54</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4" customHeight="1">
      <c r="A88" s="13"/>
      <c r="B88" s="30">
        <v>80</v>
      </c>
      <c r="C88" t="s" s="18">
        <f>IF(R87="","",C87+R87)</f>
      </c>
      <c r="D88" s="21"/>
      <c r="E88" s="19"/>
      <c r="F88" s="63"/>
      <c r="G88" t="s" s="18">
        <v>54</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4" customHeight="1">
      <c r="A89" s="13"/>
      <c r="B89" s="30">
        <v>81</v>
      </c>
      <c r="C89" t="s" s="18">
        <f>IF(R88="","",C88+R88)</f>
      </c>
      <c r="D89" s="21"/>
      <c r="E89" s="19"/>
      <c r="F89" s="63"/>
      <c r="G89" t="s" s="18">
        <v>54</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4" customHeight="1">
      <c r="A90" s="13"/>
      <c r="B90" s="30">
        <v>82</v>
      </c>
      <c r="C90" t="s" s="18">
        <f>IF(R89="","",C89+R89)</f>
      </c>
      <c r="D90" s="21"/>
      <c r="E90" s="19"/>
      <c r="F90" s="63"/>
      <c r="G90" t="s" s="18">
        <v>54</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4" customHeight="1">
      <c r="A91" s="13"/>
      <c r="B91" s="30">
        <v>83</v>
      </c>
      <c r="C91" t="s" s="18">
        <f>IF(R90="","",C90+R90)</f>
      </c>
      <c r="D91" s="21"/>
      <c r="E91" s="19"/>
      <c r="F91" s="63"/>
      <c r="G91" t="s" s="18">
        <v>54</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4" customHeight="1">
      <c r="A92" s="13"/>
      <c r="B92" s="30">
        <v>84</v>
      </c>
      <c r="C92" t="s" s="18">
        <f>IF(R91="","",C91+R91)</f>
      </c>
      <c r="D92" s="21"/>
      <c r="E92" s="19"/>
      <c r="F92" s="63"/>
      <c r="G92" t="s" s="18">
        <v>53</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4" customHeight="1">
      <c r="A93" s="13"/>
      <c r="B93" s="30">
        <v>85</v>
      </c>
      <c r="C93" t="s" s="18">
        <f>IF(R92="","",C92+R92)</f>
      </c>
      <c r="D93" s="21"/>
      <c r="E93" s="19"/>
      <c r="F93" s="63"/>
      <c r="G93" t="s" s="18">
        <v>54</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4" customHeight="1">
      <c r="A94" s="13"/>
      <c r="B94" s="30">
        <v>86</v>
      </c>
      <c r="C94" t="s" s="18">
        <f>IF(R93="","",C93+R93)</f>
      </c>
      <c r="D94" s="21"/>
      <c r="E94" s="19"/>
      <c r="F94" s="63"/>
      <c r="G94" t="s" s="18">
        <v>53</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4" customHeight="1">
      <c r="A95" s="13"/>
      <c r="B95" s="30">
        <v>87</v>
      </c>
      <c r="C95" t="s" s="18">
        <f>IF(R94="","",C94+R94)</f>
      </c>
      <c r="D95" s="21"/>
      <c r="E95" s="19"/>
      <c r="F95" s="63"/>
      <c r="G95" t="s" s="18">
        <v>54</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4" customHeight="1">
      <c r="A96" s="13"/>
      <c r="B96" s="30">
        <v>88</v>
      </c>
      <c r="C96" t="s" s="18">
        <f>IF(R95="","",C95+R95)</f>
      </c>
      <c r="D96" s="21"/>
      <c r="E96" s="19"/>
      <c r="F96" s="63"/>
      <c r="G96" t="s" s="18">
        <v>53</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4" customHeight="1">
      <c r="A97" s="13"/>
      <c r="B97" s="30">
        <v>89</v>
      </c>
      <c r="C97" t="s" s="18">
        <f>IF(R96="","",C96+R96)</f>
      </c>
      <c r="D97" s="21"/>
      <c r="E97" s="19"/>
      <c r="F97" s="63"/>
      <c r="G97" t="s" s="18">
        <v>54</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4" customHeight="1">
      <c r="A98" s="13"/>
      <c r="B98" s="30">
        <v>90</v>
      </c>
      <c r="C98" t="s" s="18">
        <f>IF(R97="","",C97+R97)</f>
      </c>
      <c r="D98" s="21"/>
      <c r="E98" s="19"/>
      <c r="F98" s="63"/>
      <c r="G98" t="s" s="18">
        <v>53</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4" customHeight="1">
      <c r="A99" s="13"/>
      <c r="B99" s="30">
        <v>91</v>
      </c>
      <c r="C99" t="s" s="18">
        <f>IF(R98="","",C98+R98)</f>
      </c>
      <c r="D99" s="21"/>
      <c r="E99" s="19"/>
      <c r="F99" s="63"/>
      <c r="G99" t="s" s="18">
        <v>54</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4" customHeight="1">
      <c r="A100" s="13"/>
      <c r="B100" s="30">
        <v>92</v>
      </c>
      <c r="C100" t="s" s="18">
        <f>IF(R99="","",C99+R99)</f>
      </c>
      <c r="D100" s="21"/>
      <c r="E100" s="19"/>
      <c r="F100" s="63"/>
      <c r="G100" t="s" s="18">
        <v>54</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4" customHeight="1">
      <c r="A101" s="13"/>
      <c r="B101" s="30">
        <v>93</v>
      </c>
      <c r="C101" t="s" s="18">
        <f>IF(R100="","",C100+R100)</f>
      </c>
      <c r="D101" s="21"/>
      <c r="E101" s="19"/>
      <c r="F101" s="63"/>
      <c r="G101" t="s" s="18">
        <v>53</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4" customHeight="1">
      <c r="A102" s="13"/>
      <c r="B102" s="30">
        <v>94</v>
      </c>
      <c r="C102" t="s" s="18">
        <f>IF(R101="","",C101+R101)</f>
      </c>
      <c r="D102" s="21"/>
      <c r="E102" s="19"/>
      <c r="F102" s="63"/>
      <c r="G102" t="s" s="18">
        <v>53</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4" customHeight="1">
      <c r="A103" s="13"/>
      <c r="B103" s="30">
        <v>95</v>
      </c>
      <c r="C103" t="s" s="18">
        <f>IF(R102="","",C102+R102)</f>
      </c>
      <c r="D103" s="21"/>
      <c r="E103" s="19"/>
      <c r="F103" s="63"/>
      <c r="G103" t="s" s="18">
        <v>53</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4" customHeight="1">
      <c r="A104" s="13"/>
      <c r="B104" s="30">
        <v>96</v>
      </c>
      <c r="C104" t="s" s="18">
        <f>IF(R103="","",C103+R103)</f>
      </c>
      <c r="D104" s="21"/>
      <c r="E104" s="19"/>
      <c r="F104" s="63"/>
      <c r="G104" t="s" s="18">
        <v>54</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4" customHeight="1">
      <c r="A105" s="13"/>
      <c r="B105" s="30">
        <v>97</v>
      </c>
      <c r="C105" t="s" s="18">
        <f>IF(R104="","",C104+R104)</f>
      </c>
      <c r="D105" s="21"/>
      <c r="E105" s="19"/>
      <c r="F105" s="63"/>
      <c r="G105" t="s" s="18">
        <v>53</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4" customHeight="1">
      <c r="A106" s="13"/>
      <c r="B106" s="30">
        <v>98</v>
      </c>
      <c r="C106" t="s" s="18">
        <f>IF(R105="","",C105+R105)</f>
      </c>
      <c r="D106" s="21"/>
      <c r="E106" s="19"/>
      <c r="F106" s="63"/>
      <c r="G106" t="s" s="18">
        <v>54</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4" customHeight="1">
      <c r="A107" s="13"/>
      <c r="B107" s="30">
        <v>99</v>
      </c>
      <c r="C107" t="s" s="18">
        <f>IF(R106="","",C106+R106)</f>
      </c>
      <c r="D107" s="21"/>
      <c r="E107" s="19"/>
      <c r="F107" s="63"/>
      <c r="G107" t="s" s="18">
        <v>54</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4" customHeight="1">
      <c r="A108" s="13"/>
      <c r="B108" s="30">
        <v>100</v>
      </c>
      <c r="C108" t="s" s="18">
        <f>IF(R107="","",C107+R107)</f>
      </c>
      <c r="D108" s="21"/>
      <c r="E108" s="19"/>
      <c r="F108" s="63"/>
      <c r="G108" t="s" s="18">
        <v>53</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13" priority="1" operator="lessThan" stopIfTrue="1">
      <formula>0</formula>
    </cfRule>
  </conditionalFormatting>
  <conditionalFormatting sqref="G9:G108">
    <cfRule type="cellIs" dxfId="14" priority="1" operator="equal" stopIfTrue="1">
      <formula>"買"</formula>
    </cfRule>
    <cfRule type="cellIs" dxfId="1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