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sato-Pa-10\Documents\FX\CMA\PB検証\"/>
    </mc:Choice>
  </mc:AlternateContent>
  <xr:revisionPtr revIDLastSave="0" documentId="8_{41F893D3-E90D-4459-8D76-5C0C8CBE44C0}" xr6:coauthVersionLast="43" xr6:coauthVersionMax="43" xr10:uidLastSave="{00000000-0000-0000-0000-000000000000}"/>
  <bookViews>
    <workbookView xWindow="-108" yWindow="-108" windowWidth="23256" windowHeight="12576" firstSheet="1" activeTab="1"/>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39" i="32" l="1"/>
  <c r="M39" i="32"/>
  <c r="T39" i="32"/>
  <c r="W39" i="32"/>
  <c r="V39" i="32"/>
  <c r="K59" i="31"/>
  <c r="M59" i="31"/>
  <c r="K58" i="31"/>
  <c r="M58" i="31"/>
  <c r="K57" i="31"/>
  <c r="M57" i="31"/>
  <c r="K56" i="31"/>
  <c r="M56" i="31"/>
  <c r="K55" i="31"/>
  <c r="M55" i="31"/>
  <c r="K54" i="31"/>
  <c r="M54" i="31"/>
  <c r="K53" i="31"/>
  <c r="M53" i="31"/>
  <c r="K52" i="31"/>
  <c r="M52" i="31"/>
  <c r="K51" i="31"/>
  <c r="M51" i="31"/>
  <c r="K50" i="31"/>
  <c r="M50" i="31"/>
  <c r="K49" i="31"/>
  <c r="M49" i="31"/>
  <c r="R49" i="31"/>
  <c r="K48" i="31"/>
  <c r="M48" i="31"/>
  <c r="K47" i="31"/>
  <c r="M47" i="31"/>
  <c r="K46" i="31"/>
  <c r="M46" i="31"/>
  <c r="K45" i="31"/>
  <c r="M45" i="31"/>
  <c r="K44" i="31"/>
  <c r="M44" i="31"/>
  <c r="K43" i="31"/>
  <c r="M43" i="31"/>
  <c r="K42" i="33"/>
  <c r="M42" i="33"/>
  <c r="K41" i="31"/>
  <c r="M41" i="31"/>
  <c r="R39" i="32"/>
  <c r="K40" i="31"/>
  <c r="M40" i="31"/>
  <c r="K39" i="31"/>
  <c r="M39" i="31"/>
  <c r="T38" i="31"/>
  <c r="K38" i="31"/>
  <c r="M38" i="31"/>
  <c r="K36" i="33"/>
  <c r="M36" i="33"/>
  <c r="K24" i="33"/>
  <c r="M24" i="33"/>
  <c r="K23" i="33"/>
  <c r="M23" i="33"/>
  <c r="M22" i="33"/>
  <c r="K22" i="33"/>
  <c r="K21" i="33"/>
  <c r="M21" i="33"/>
  <c r="K17" i="33"/>
  <c r="M17" i="33"/>
  <c r="K13" i="33"/>
  <c r="K12" i="31"/>
  <c r="M12" i="31"/>
  <c r="K11" i="31"/>
  <c r="M11" i="31"/>
  <c r="R11" i="31"/>
  <c r="C12" i="31"/>
  <c r="X12" i="31"/>
  <c r="Y12" i="31"/>
  <c r="V108" i="33"/>
  <c r="T108" i="33"/>
  <c r="W108" i="33"/>
  <c r="R108" i="33"/>
  <c r="M108" i="33"/>
  <c r="K108" i="33"/>
  <c r="V107" i="33"/>
  <c r="T107" i="33"/>
  <c r="W107" i="33"/>
  <c r="R107" i="33"/>
  <c r="C108" i="33"/>
  <c r="X108" i="33"/>
  <c r="Y108" i="33"/>
  <c r="M107" i="33"/>
  <c r="K107" i="33"/>
  <c r="V106" i="33"/>
  <c r="T106" i="33"/>
  <c r="W106" i="33"/>
  <c r="R106" i="33"/>
  <c r="C107" i="33"/>
  <c r="X107" i="33"/>
  <c r="Y107" i="33"/>
  <c r="M106" i="33"/>
  <c r="K106" i="33"/>
  <c r="V105" i="33"/>
  <c r="T105" i="33"/>
  <c r="W105" i="33"/>
  <c r="R105" i="33"/>
  <c r="C106" i="33"/>
  <c r="X106" i="33"/>
  <c r="Y106" i="33"/>
  <c r="M105" i="33"/>
  <c r="K105" i="33"/>
  <c r="V104" i="33"/>
  <c r="T104" i="33"/>
  <c r="W104" i="33"/>
  <c r="R104" i="33"/>
  <c r="C105" i="33"/>
  <c r="X105" i="33"/>
  <c r="Y105" i="33"/>
  <c r="M104" i="33"/>
  <c r="K104" i="33"/>
  <c r="V103" i="33"/>
  <c r="T103" i="33"/>
  <c r="W103" i="33"/>
  <c r="R103" i="33"/>
  <c r="C104" i="33"/>
  <c r="X104" i="33"/>
  <c r="Y104" i="33"/>
  <c r="M103" i="33"/>
  <c r="K103" i="33"/>
  <c r="V102" i="33"/>
  <c r="T102" i="33"/>
  <c r="W102" i="33"/>
  <c r="R102" i="33"/>
  <c r="C103" i="33"/>
  <c r="X103" i="33"/>
  <c r="Y103" i="33"/>
  <c r="M102" i="33"/>
  <c r="K102" i="33"/>
  <c r="V101" i="33"/>
  <c r="T101" i="33"/>
  <c r="W101" i="33"/>
  <c r="R101" i="33"/>
  <c r="C102" i="33"/>
  <c r="X102" i="33"/>
  <c r="Y102" i="33"/>
  <c r="M101" i="33"/>
  <c r="K101" i="33"/>
  <c r="V100" i="33"/>
  <c r="T100" i="33"/>
  <c r="W100" i="33"/>
  <c r="R100" i="33"/>
  <c r="C101" i="33"/>
  <c r="X101" i="33"/>
  <c r="Y101" i="33"/>
  <c r="M100" i="33"/>
  <c r="K100" i="33"/>
  <c r="V99" i="33"/>
  <c r="T99" i="33"/>
  <c r="W99" i="33"/>
  <c r="R99" i="33"/>
  <c r="C100" i="33"/>
  <c r="X100" i="33"/>
  <c r="Y100" i="33"/>
  <c r="M99" i="33"/>
  <c r="K99" i="33"/>
  <c r="V98" i="33"/>
  <c r="T98" i="33"/>
  <c r="W98" i="33"/>
  <c r="R98" i="33"/>
  <c r="C99" i="33"/>
  <c r="X99" i="33"/>
  <c r="Y99" i="33"/>
  <c r="M98" i="33"/>
  <c r="K98" i="33"/>
  <c r="V97" i="33"/>
  <c r="T97" i="33"/>
  <c r="W97" i="33"/>
  <c r="R97" i="33"/>
  <c r="C98" i="33"/>
  <c r="X98" i="33"/>
  <c r="Y98" i="33"/>
  <c r="M97" i="33"/>
  <c r="K97" i="33"/>
  <c r="V96" i="33"/>
  <c r="T96" i="33"/>
  <c r="W96" i="33"/>
  <c r="R96" i="33"/>
  <c r="C97" i="33"/>
  <c r="X97" i="33"/>
  <c r="Y97" i="33"/>
  <c r="M96" i="33"/>
  <c r="K96" i="33"/>
  <c r="V95" i="33"/>
  <c r="T95" i="33"/>
  <c r="W95" i="33"/>
  <c r="R95" i="33"/>
  <c r="C96" i="33"/>
  <c r="X96" i="33"/>
  <c r="Y96" i="33"/>
  <c r="M95" i="33"/>
  <c r="K95" i="33"/>
  <c r="V94" i="33"/>
  <c r="T94" i="33"/>
  <c r="W94" i="33"/>
  <c r="R94" i="33"/>
  <c r="C95" i="33"/>
  <c r="X95" i="33"/>
  <c r="Y95" i="33"/>
  <c r="M94" i="33"/>
  <c r="K94" i="33"/>
  <c r="V93" i="33"/>
  <c r="T93" i="33"/>
  <c r="W93" i="33"/>
  <c r="R93" i="33"/>
  <c r="C94" i="33"/>
  <c r="X94" i="33"/>
  <c r="Y94" i="33"/>
  <c r="M93" i="33"/>
  <c r="K93" i="33"/>
  <c r="V92" i="33"/>
  <c r="T92" i="33"/>
  <c r="W92" i="33"/>
  <c r="R92" i="33"/>
  <c r="C93" i="33"/>
  <c r="X93" i="33"/>
  <c r="Y93" i="33"/>
  <c r="M92" i="33"/>
  <c r="K92" i="33"/>
  <c r="V91" i="33"/>
  <c r="T91" i="33"/>
  <c r="W91" i="33"/>
  <c r="R91" i="33"/>
  <c r="C92" i="33"/>
  <c r="X92" i="33"/>
  <c r="Y92" i="33"/>
  <c r="M91" i="33"/>
  <c r="K91" i="33"/>
  <c r="V90" i="33"/>
  <c r="T90" i="33"/>
  <c r="W90" i="33"/>
  <c r="R90" i="33"/>
  <c r="C91" i="33"/>
  <c r="X91" i="33"/>
  <c r="Y91" i="33"/>
  <c r="M90" i="33"/>
  <c r="K90" i="33"/>
  <c r="V89" i="33"/>
  <c r="T89" i="33"/>
  <c r="W89" i="33"/>
  <c r="R89" i="33"/>
  <c r="C90" i="33"/>
  <c r="X90" i="33"/>
  <c r="Y90" i="33"/>
  <c r="M89" i="33"/>
  <c r="K89" i="33"/>
  <c r="V88" i="33"/>
  <c r="T88" i="33"/>
  <c r="W88" i="33"/>
  <c r="R88" i="33"/>
  <c r="C89" i="33"/>
  <c r="X89" i="33"/>
  <c r="Y89" i="33"/>
  <c r="M88" i="33"/>
  <c r="K88" i="33"/>
  <c r="W87" i="33"/>
  <c r="V87" i="33"/>
  <c r="T87" i="33"/>
  <c r="R87" i="33"/>
  <c r="C88" i="33"/>
  <c r="X88" i="33"/>
  <c r="Y88" i="33"/>
  <c r="M87" i="33"/>
  <c r="K87" i="33"/>
  <c r="V86" i="33"/>
  <c r="T86" i="33"/>
  <c r="W86" i="33"/>
  <c r="R86" i="33"/>
  <c r="C87" i="33"/>
  <c r="X87" i="33"/>
  <c r="Y87" i="33"/>
  <c r="M86" i="33"/>
  <c r="K86" i="33"/>
  <c r="V85" i="33"/>
  <c r="T85" i="33"/>
  <c r="W85" i="33"/>
  <c r="R85" i="33"/>
  <c r="C86" i="33"/>
  <c r="X86" i="33"/>
  <c r="Y86" i="33"/>
  <c r="M85" i="33"/>
  <c r="K85" i="33"/>
  <c r="W84" i="33"/>
  <c r="V84" i="33"/>
  <c r="T84" i="33"/>
  <c r="R84" i="33"/>
  <c r="C85" i="33"/>
  <c r="X85" i="33"/>
  <c r="Y85" i="33"/>
  <c r="M84" i="33"/>
  <c r="K84" i="33"/>
  <c r="V83" i="33"/>
  <c r="T83" i="33"/>
  <c r="W83" i="33"/>
  <c r="R83" i="33"/>
  <c r="C84" i="33"/>
  <c r="X84" i="33"/>
  <c r="Y84" i="33"/>
  <c r="M83" i="33"/>
  <c r="K83" i="33"/>
  <c r="V82" i="33"/>
  <c r="T82" i="33"/>
  <c r="W82" i="33"/>
  <c r="R82" i="33"/>
  <c r="C83" i="33"/>
  <c r="X83" i="33"/>
  <c r="Y83" i="33"/>
  <c r="M82" i="33"/>
  <c r="K82" i="33"/>
  <c r="V81" i="33"/>
  <c r="T81" i="33"/>
  <c r="W81" i="33"/>
  <c r="R81" i="33"/>
  <c r="C82" i="33"/>
  <c r="X82" i="33"/>
  <c r="Y82" i="33"/>
  <c r="M81" i="33"/>
  <c r="K81" i="33"/>
  <c r="V80" i="33"/>
  <c r="T80" i="33"/>
  <c r="W80" i="33"/>
  <c r="R80" i="33"/>
  <c r="C81" i="33"/>
  <c r="X81" i="33"/>
  <c r="Y81" i="33"/>
  <c r="M80" i="33"/>
  <c r="K80" i="33"/>
  <c r="V79" i="33"/>
  <c r="T79" i="33"/>
  <c r="W79" i="33"/>
  <c r="R79" i="33"/>
  <c r="C80" i="33"/>
  <c r="X80" i="33"/>
  <c r="Y80" i="33"/>
  <c r="M79" i="33"/>
  <c r="K79" i="33"/>
  <c r="V78" i="33"/>
  <c r="T78" i="33"/>
  <c r="W78" i="33"/>
  <c r="R78" i="33"/>
  <c r="C79" i="33"/>
  <c r="X79" i="33"/>
  <c r="Y79" i="33"/>
  <c r="M78" i="33"/>
  <c r="K78" i="33"/>
  <c r="V77" i="33"/>
  <c r="T77" i="33"/>
  <c r="W77" i="33"/>
  <c r="R77" i="33"/>
  <c r="C78" i="33"/>
  <c r="X78" i="33"/>
  <c r="Y78" i="33"/>
  <c r="M77" i="33"/>
  <c r="K77" i="33"/>
  <c r="W76" i="33"/>
  <c r="V76" i="33"/>
  <c r="T76" i="33"/>
  <c r="R76" i="33"/>
  <c r="C77" i="33"/>
  <c r="X77" i="33"/>
  <c r="Y77" i="33"/>
  <c r="M76" i="33"/>
  <c r="K76" i="33"/>
  <c r="V75" i="33"/>
  <c r="T75" i="33"/>
  <c r="W75" i="33"/>
  <c r="R75" i="33"/>
  <c r="C76" i="33"/>
  <c r="X76" i="33"/>
  <c r="Y76" i="33"/>
  <c r="M75" i="33"/>
  <c r="K75" i="33"/>
  <c r="V74" i="33"/>
  <c r="T74" i="33"/>
  <c r="W74" i="33"/>
  <c r="R74" i="33"/>
  <c r="C75" i="33"/>
  <c r="X75" i="33"/>
  <c r="Y75" i="33"/>
  <c r="M74" i="33"/>
  <c r="K74" i="33"/>
  <c r="V73" i="33"/>
  <c r="T73" i="33"/>
  <c r="W73" i="33"/>
  <c r="R73" i="33"/>
  <c r="C74" i="33"/>
  <c r="X74" i="33"/>
  <c r="Y74" i="33"/>
  <c r="M73" i="33"/>
  <c r="K73" i="33"/>
  <c r="V72" i="33"/>
  <c r="T72" i="33"/>
  <c r="W72" i="33"/>
  <c r="R72" i="33"/>
  <c r="C73" i="33"/>
  <c r="X73" i="33"/>
  <c r="Y73" i="33"/>
  <c r="M72" i="33"/>
  <c r="K72" i="33"/>
  <c r="V71" i="33"/>
  <c r="T71" i="33"/>
  <c r="W71" i="33"/>
  <c r="R71" i="33"/>
  <c r="C72" i="33"/>
  <c r="X72" i="33"/>
  <c r="Y72" i="33"/>
  <c r="M71" i="33"/>
  <c r="K71" i="33"/>
  <c r="V70" i="33"/>
  <c r="T70" i="33"/>
  <c r="W70" i="33"/>
  <c r="R70" i="33"/>
  <c r="C71" i="33"/>
  <c r="X71" i="33"/>
  <c r="Y71" i="33"/>
  <c r="M70" i="33"/>
  <c r="K70" i="33"/>
  <c r="V69" i="33"/>
  <c r="T69" i="33"/>
  <c r="W69" i="33"/>
  <c r="R69" i="33"/>
  <c r="C70" i="33"/>
  <c r="X70" i="33"/>
  <c r="Y70" i="33"/>
  <c r="M69" i="33"/>
  <c r="K69" i="33"/>
  <c r="V68" i="33"/>
  <c r="T68" i="33"/>
  <c r="W68" i="33"/>
  <c r="R68" i="33"/>
  <c r="C69" i="33"/>
  <c r="X69" i="33"/>
  <c r="Y69" i="33"/>
  <c r="M68" i="33"/>
  <c r="K68" i="33"/>
  <c r="V67" i="33"/>
  <c r="T67" i="33"/>
  <c r="W67" i="33"/>
  <c r="R67" i="33"/>
  <c r="C68" i="33"/>
  <c r="X68" i="33"/>
  <c r="Y68" i="33"/>
  <c r="M67" i="33"/>
  <c r="K67" i="33"/>
  <c r="V66" i="33"/>
  <c r="T66" i="33"/>
  <c r="W66" i="33"/>
  <c r="R66" i="33"/>
  <c r="C67" i="33"/>
  <c r="X67" i="33"/>
  <c r="Y67" i="33"/>
  <c r="M66" i="33"/>
  <c r="K66" i="33"/>
  <c r="V65" i="33"/>
  <c r="T65" i="33"/>
  <c r="W65" i="33"/>
  <c r="R65" i="33"/>
  <c r="C66" i="33"/>
  <c r="X66" i="33"/>
  <c r="Y66" i="33"/>
  <c r="M65" i="33"/>
  <c r="K65" i="33"/>
  <c r="V64" i="33"/>
  <c r="T64" i="33"/>
  <c r="W64" i="33"/>
  <c r="R64" i="33"/>
  <c r="C65" i="33"/>
  <c r="X65" i="33"/>
  <c r="Y65" i="33"/>
  <c r="M64" i="33"/>
  <c r="K64" i="33"/>
  <c r="W63" i="33"/>
  <c r="V63" i="33"/>
  <c r="T63" i="33"/>
  <c r="R63" i="33"/>
  <c r="C64" i="33"/>
  <c r="X64" i="33"/>
  <c r="Y64" i="33"/>
  <c r="M63" i="33"/>
  <c r="K63" i="33"/>
  <c r="V62" i="33"/>
  <c r="T62" i="33"/>
  <c r="W62" i="33"/>
  <c r="R62" i="33"/>
  <c r="C63" i="33"/>
  <c r="X63" i="33"/>
  <c r="Y63" i="33"/>
  <c r="M62" i="33"/>
  <c r="K62" i="33"/>
  <c r="V61" i="33"/>
  <c r="T61" i="33"/>
  <c r="W61" i="33"/>
  <c r="R61" i="33"/>
  <c r="C62" i="33"/>
  <c r="X62" i="33"/>
  <c r="Y62" i="33"/>
  <c r="M61" i="33"/>
  <c r="K61" i="33"/>
  <c r="V60" i="33"/>
  <c r="T60" i="33"/>
  <c r="W60" i="33"/>
  <c r="R60" i="33"/>
  <c r="C61" i="33"/>
  <c r="X61" i="33"/>
  <c r="Y61" i="33"/>
  <c r="M60" i="33"/>
  <c r="K60" i="33"/>
  <c r="V59" i="33"/>
  <c r="T59" i="33"/>
  <c r="W59" i="33"/>
  <c r="K59" i="33"/>
  <c r="M59" i="33"/>
  <c r="V58" i="33"/>
  <c r="T58" i="33"/>
  <c r="W58" i="33"/>
  <c r="M58" i="33"/>
  <c r="K58" i="33"/>
  <c r="V57" i="33"/>
  <c r="T57" i="33"/>
  <c r="W57" i="33"/>
  <c r="K57" i="33"/>
  <c r="M57" i="33"/>
  <c r="V56" i="33"/>
  <c r="T56" i="33"/>
  <c r="W56" i="33"/>
  <c r="K56" i="33"/>
  <c r="M56" i="33"/>
  <c r="V55" i="33"/>
  <c r="T55" i="33"/>
  <c r="W55" i="33"/>
  <c r="M55" i="33"/>
  <c r="K55" i="33"/>
  <c r="V54" i="33"/>
  <c r="T54" i="33"/>
  <c r="W54" i="33"/>
  <c r="R54" i="33"/>
  <c r="C55" i="33"/>
  <c r="X55" i="33"/>
  <c r="Y55" i="33"/>
  <c r="K54" i="33"/>
  <c r="M54" i="33"/>
  <c r="V53" i="33"/>
  <c r="T53" i="33"/>
  <c r="W53" i="33"/>
  <c r="M53" i="33"/>
  <c r="K53" i="33"/>
  <c r="V52" i="33"/>
  <c r="T52" i="33"/>
  <c r="W52" i="33"/>
  <c r="M52" i="33"/>
  <c r="K52" i="33"/>
  <c r="V51" i="33"/>
  <c r="T51" i="33"/>
  <c r="W51" i="33"/>
  <c r="M51" i="33"/>
  <c r="K51" i="33"/>
  <c r="V50" i="33"/>
  <c r="T50" i="33"/>
  <c r="W50" i="33"/>
  <c r="M50" i="33"/>
  <c r="K50" i="33"/>
  <c r="V49" i="33"/>
  <c r="T49" i="33"/>
  <c r="W49" i="33"/>
  <c r="K49" i="33"/>
  <c r="M49" i="33"/>
  <c r="V48" i="33"/>
  <c r="T48" i="33"/>
  <c r="W48" i="33"/>
  <c r="M48" i="33"/>
  <c r="K48" i="33"/>
  <c r="V47" i="33"/>
  <c r="T47" i="33"/>
  <c r="W47" i="33"/>
  <c r="K47" i="33"/>
  <c r="M47" i="33"/>
  <c r="V46" i="33"/>
  <c r="T46" i="33"/>
  <c r="W46" i="33"/>
  <c r="R46" i="33"/>
  <c r="C47" i="33"/>
  <c r="X47" i="33"/>
  <c r="Y47" i="33"/>
  <c r="M46" i="33"/>
  <c r="K46" i="33"/>
  <c r="V45" i="33"/>
  <c r="T45" i="33"/>
  <c r="W45" i="33"/>
  <c r="M45" i="33"/>
  <c r="K45" i="33"/>
  <c r="V44" i="33"/>
  <c r="T44" i="33"/>
  <c r="W44" i="33"/>
  <c r="M44" i="33"/>
  <c r="K44" i="33"/>
  <c r="V43" i="33"/>
  <c r="T43" i="33"/>
  <c r="W43" i="33"/>
  <c r="M43" i="33"/>
  <c r="K43" i="33"/>
  <c r="V42" i="33"/>
  <c r="T42" i="33"/>
  <c r="W42" i="33"/>
  <c r="R42" i="33"/>
  <c r="C43" i="33"/>
  <c r="X43" i="33"/>
  <c r="Y43" i="33"/>
  <c r="V41" i="33"/>
  <c r="T41" i="33"/>
  <c r="W41" i="33"/>
  <c r="K41" i="33"/>
  <c r="M41" i="33"/>
  <c r="V40" i="33"/>
  <c r="T40" i="33"/>
  <c r="W40" i="33"/>
  <c r="M40" i="33"/>
  <c r="K40" i="33"/>
  <c r="V39" i="33"/>
  <c r="T39" i="33"/>
  <c r="W39" i="33"/>
  <c r="K39" i="33"/>
  <c r="M39" i="33"/>
  <c r="V38" i="33"/>
  <c r="T38" i="33"/>
  <c r="W38" i="33"/>
  <c r="R38" i="33"/>
  <c r="C39" i="33"/>
  <c r="X39" i="33"/>
  <c r="Y39" i="33"/>
  <c r="M38" i="33"/>
  <c r="K38" i="33"/>
  <c r="V37" i="33"/>
  <c r="T37" i="33"/>
  <c r="R37" i="33"/>
  <c r="C38" i="33"/>
  <c r="X38" i="33"/>
  <c r="Y38" i="33"/>
  <c r="W37" i="33"/>
  <c r="M37" i="33"/>
  <c r="K37" i="33"/>
  <c r="V36" i="33"/>
  <c r="T36" i="33"/>
  <c r="W36" i="33"/>
  <c r="R36" i="33"/>
  <c r="C37" i="33"/>
  <c r="X37" i="33"/>
  <c r="Y37" i="33"/>
  <c r="V35" i="33"/>
  <c r="T35" i="33"/>
  <c r="W35" i="33"/>
  <c r="K35" i="33"/>
  <c r="M35" i="33"/>
  <c r="V34" i="33"/>
  <c r="T34" i="33"/>
  <c r="R34" i="33"/>
  <c r="C35" i="33"/>
  <c r="X35" i="33"/>
  <c r="Y35" i="33"/>
  <c r="W34" i="33"/>
  <c r="K34" i="33"/>
  <c r="M34" i="33"/>
  <c r="V33" i="33"/>
  <c r="T33" i="33"/>
  <c r="W33" i="33"/>
  <c r="R33" i="33"/>
  <c r="C34" i="33"/>
  <c r="X34" i="33"/>
  <c r="Y34" i="33"/>
  <c r="K33" i="33"/>
  <c r="M33" i="33"/>
  <c r="V32" i="33"/>
  <c r="T32" i="33"/>
  <c r="R32" i="33"/>
  <c r="C33" i="33"/>
  <c r="X33" i="33"/>
  <c r="Y33" i="33"/>
  <c r="W32" i="33"/>
  <c r="K32" i="33"/>
  <c r="M32" i="33"/>
  <c r="V31" i="33"/>
  <c r="T31" i="33"/>
  <c r="W31" i="33"/>
  <c r="K31" i="33"/>
  <c r="M31" i="33"/>
  <c r="V30" i="33"/>
  <c r="T30" i="33"/>
  <c r="R30" i="33"/>
  <c r="C31" i="33"/>
  <c r="X31" i="33"/>
  <c r="Y31" i="33"/>
  <c r="W30" i="33"/>
  <c r="K30" i="33"/>
  <c r="M30" i="33"/>
  <c r="V29" i="33"/>
  <c r="T29" i="33"/>
  <c r="W29" i="33"/>
  <c r="K29" i="33"/>
  <c r="M29" i="33"/>
  <c r="V28" i="33"/>
  <c r="T28" i="33"/>
  <c r="R28" i="33"/>
  <c r="C29" i="33"/>
  <c r="X29" i="33"/>
  <c r="Y29" i="33"/>
  <c r="W28" i="33"/>
  <c r="K28" i="33"/>
  <c r="M28" i="33"/>
  <c r="V27" i="33"/>
  <c r="T27" i="33"/>
  <c r="W27" i="33"/>
  <c r="K27" i="33"/>
  <c r="M27" i="33"/>
  <c r="V26" i="33"/>
  <c r="T26" i="33"/>
  <c r="W26" i="33"/>
  <c r="R26" i="33"/>
  <c r="C27" i="33"/>
  <c r="X27" i="33"/>
  <c r="Y27" i="33"/>
  <c r="K26" i="33"/>
  <c r="M26" i="33"/>
  <c r="V25" i="33"/>
  <c r="T25" i="33"/>
  <c r="W25" i="33"/>
  <c r="K25" i="33"/>
  <c r="M25" i="33"/>
  <c r="V24" i="33"/>
  <c r="T24" i="33"/>
  <c r="W24" i="33"/>
  <c r="V23" i="33"/>
  <c r="T23" i="33"/>
  <c r="W23" i="33"/>
  <c r="T22" i="33"/>
  <c r="W22" i="33"/>
  <c r="R22" i="33"/>
  <c r="C23" i="33"/>
  <c r="X23" i="33"/>
  <c r="Y23" i="33"/>
  <c r="V21" i="33"/>
  <c r="T21" i="33"/>
  <c r="R21" i="33"/>
  <c r="C22" i="33"/>
  <c r="X22" i="33"/>
  <c r="Y22" i="33"/>
  <c r="W21" i="33"/>
  <c r="T20" i="33"/>
  <c r="V20" i="33"/>
  <c r="M20" i="33"/>
  <c r="K20" i="33"/>
  <c r="T19" i="33"/>
  <c r="W19" i="33"/>
  <c r="R19" i="33"/>
  <c r="C20" i="33"/>
  <c r="X20" i="33"/>
  <c r="Y20" i="33"/>
  <c r="M19" i="33"/>
  <c r="K19" i="33"/>
  <c r="T18" i="33"/>
  <c r="W18" i="33"/>
  <c r="M18" i="33"/>
  <c r="K18" i="33"/>
  <c r="T17" i="33"/>
  <c r="V17" i="33"/>
  <c r="R17" i="33"/>
  <c r="C18" i="33"/>
  <c r="X18" i="33"/>
  <c r="Y18" i="33"/>
  <c r="T16" i="33"/>
  <c r="W16" i="33"/>
  <c r="V16" i="33"/>
  <c r="M16" i="33"/>
  <c r="K16" i="33"/>
  <c r="T15" i="33"/>
  <c r="W15" i="33"/>
  <c r="M15" i="33"/>
  <c r="K15" i="33"/>
  <c r="T14" i="33"/>
  <c r="R14" i="33"/>
  <c r="C15" i="33"/>
  <c r="X15" i="33"/>
  <c r="Y15" i="33"/>
  <c r="K14" i="33"/>
  <c r="M14" i="33"/>
  <c r="T13" i="33"/>
  <c r="V13" i="33"/>
  <c r="M13" i="33"/>
  <c r="T12" i="33"/>
  <c r="V12" i="33"/>
  <c r="K12" i="33"/>
  <c r="M12" i="33"/>
  <c r="T11" i="33"/>
  <c r="W11" i="33"/>
  <c r="R11" i="33"/>
  <c r="C12" i="33"/>
  <c r="X12" i="33"/>
  <c r="Y12" i="33"/>
  <c r="M11" i="33"/>
  <c r="K11" i="33"/>
  <c r="T10" i="33"/>
  <c r="W10" i="33"/>
  <c r="K10" i="33"/>
  <c r="M10" i="33"/>
  <c r="T9" i="33"/>
  <c r="K9" i="33"/>
  <c r="M9" i="33"/>
  <c r="R9" i="33"/>
  <c r="C9" i="33"/>
  <c r="V108" i="32"/>
  <c r="T108" i="32"/>
  <c r="W108" i="32"/>
  <c r="R108" i="32"/>
  <c r="M108" i="32"/>
  <c r="K108" i="32"/>
  <c r="W107" i="32"/>
  <c r="V107" i="32"/>
  <c r="T107" i="32"/>
  <c r="R107" i="32"/>
  <c r="C108" i="32"/>
  <c r="X108" i="32"/>
  <c r="Y108" i="32"/>
  <c r="M107" i="32"/>
  <c r="K107" i="32"/>
  <c r="V106" i="32"/>
  <c r="T106" i="32"/>
  <c r="W106" i="32"/>
  <c r="R106" i="32"/>
  <c r="C107" i="32"/>
  <c r="X107" i="32"/>
  <c r="Y107" i="32"/>
  <c r="M106" i="32"/>
  <c r="K106" i="32"/>
  <c r="V105" i="32"/>
  <c r="T105" i="32"/>
  <c r="W105" i="32"/>
  <c r="R105" i="32"/>
  <c r="C106" i="32"/>
  <c r="X106" i="32"/>
  <c r="Y106" i="32"/>
  <c r="M105" i="32"/>
  <c r="K105" i="32"/>
  <c r="V104" i="32"/>
  <c r="T104" i="32"/>
  <c r="W104" i="32"/>
  <c r="R104" i="32"/>
  <c r="C105" i="32"/>
  <c r="X105" i="32"/>
  <c r="Y105" i="32"/>
  <c r="M104" i="32"/>
  <c r="K104" i="32"/>
  <c r="V103" i="32"/>
  <c r="T103" i="32"/>
  <c r="W103" i="32"/>
  <c r="R103" i="32"/>
  <c r="C104" i="32"/>
  <c r="X104" i="32"/>
  <c r="Y104" i="32"/>
  <c r="M103" i="32"/>
  <c r="K103" i="32"/>
  <c r="V102" i="32"/>
  <c r="T102" i="32"/>
  <c r="W102" i="32"/>
  <c r="R102" i="32"/>
  <c r="C103" i="32"/>
  <c r="X103" i="32"/>
  <c r="Y103" i="32"/>
  <c r="M102" i="32"/>
  <c r="K102" i="32"/>
  <c r="V101" i="32"/>
  <c r="T101" i="32"/>
  <c r="W101" i="32"/>
  <c r="R101" i="32"/>
  <c r="C102" i="32"/>
  <c r="X102" i="32"/>
  <c r="Y102" i="32"/>
  <c r="M101" i="32"/>
  <c r="K101" i="32"/>
  <c r="V100" i="32"/>
  <c r="T100" i="32"/>
  <c r="W100" i="32"/>
  <c r="R100" i="32"/>
  <c r="C101" i="32"/>
  <c r="X101" i="32"/>
  <c r="Y101" i="32"/>
  <c r="M100" i="32"/>
  <c r="K100" i="32"/>
  <c r="V99" i="32"/>
  <c r="T99" i="32"/>
  <c r="W99" i="32"/>
  <c r="R99" i="32"/>
  <c r="C100" i="32"/>
  <c r="X100" i="32"/>
  <c r="Y100" i="32"/>
  <c r="M99" i="32"/>
  <c r="K99" i="32"/>
  <c r="V98" i="32"/>
  <c r="T98" i="32"/>
  <c r="W98" i="32"/>
  <c r="R98" i="32"/>
  <c r="C99" i="32"/>
  <c r="X99" i="32"/>
  <c r="Y99" i="32"/>
  <c r="M98" i="32"/>
  <c r="K98" i="32"/>
  <c r="V97" i="32"/>
  <c r="T97" i="32"/>
  <c r="W97" i="32"/>
  <c r="R97" i="32"/>
  <c r="C98" i="32"/>
  <c r="X98" i="32"/>
  <c r="Y98" i="32"/>
  <c r="M97" i="32"/>
  <c r="K97" i="32"/>
  <c r="V96" i="32"/>
  <c r="T96" i="32"/>
  <c r="W96" i="32"/>
  <c r="R96" i="32"/>
  <c r="C97" i="32"/>
  <c r="X97" i="32"/>
  <c r="Y97" i="32"/>
  <c r="M96" i="32"/>
  <c r="K96" i="32"/>
  <c r="V95" i="32"/>
  <c r="T95" i="32"/>
  <c r="W95" i="32"/>
  <c r="R95" i="32"/>
  <c r="C96" i="32"/>
  <c r="X96" i="32"/>
  <c r="Y96" i="32"/>
  <c r="M95" i="32"/>
  <c r="K95" i="32"/>
  <c r="V94" i="32"/>
  <c r="T94" i="32"/>
  <c r="W94" i="32"/>
  <c r="R94" i="32"/>
  <c r="C95" i="32"/>
  <c r="X95" i="32"/>
  <c r="Y95" i="32"/>
  <c r="M94" i="32"/>
  <c r="K94" i="32"/>
  <c r="V93" i="32"/>
  <c r="T93" i="32"/>
  <c r="W93" i="32"/>
  <c r="R93" i="32"/>
  <c r="C94" i="32"/>
  <c r="X94" i="32"/>
  <c r="Y94" i="32"/>
  <c r="M93" i="32"/>
  <c r="K93" i="32"/>
  <c r="V92" i="32"/>
  <c r="T92" i="32"/>
  <c r="W92" i="32"/>
  <c r="R92" i="32"/>
  <c r="C93" i="32"/>
  <c r="X93" i="32"/>
  <c r="Y93" i="32"/>
  <c r="M92" i="32"/>
  <c r="K92" i="32"/>
  <c r="V91" i="32"/>
  <c r="T91" i="32"/>
  <c r="W91" i="32"/>
  <c r="R91" i="32"/>
  <c r="C92" i="32"/>
  <c r="X92" i="32"/>
  <c r="Y92" i="32"/>
  <c r="M91" i="32"/>
  <c r="K91" i="32"/>
  <c r="V90" i="32"/>
  <c r="T90" i="32"/>
  <c r="W90" i="32"/>
  <c r="R90" i="32"/>
  <c r="C91" i="32"/>
  <c r="X91" i="32"/>
  <c r="Y91" i="32"/>
  <c r="M90" i="32"/>
  <c r="K90" i="32"/>
  <c r="V89" i="32"/>
  <c r="T89" i="32"/>
  <c r="W89" i="32"/>
  <c r="R89" i="32"/>
  <c r="C90" i="32"/>
  <c r="X90" i="32"/>
  <c r="Y90" i="32"/>
  <c r="M89" i="32"/>
  <c r="K89" i="32"/>
  <c r="V88" i="32"/>
  <c r="T88" i="32"/>
  <c r="W88" i="32"/>
  <c r="R88" i="32"/>
  <c r="C89" i="32"/>
  <c r="X89" i="32"/>
  <c r="Y89" i="32"/>
  <c r="M88" i="32"/>
  <c r="K88" i="32"/>
  <c r="V87" i="32"/>
  <c r="T87" i="32"/>
  <c r="W87" i="32"/>
  <c r="R87" i="32"/>
  <c r="C88" i="32"/>
  <c r="X88" i="32"/>
  <c r="Y88" i="32"/>
  <c r="M87" i="32"/>
  <c r="K87" i="32"/>
  <c r="V86" i="32"/>
  <c r="T86" i="32"/>
  <c r="W86" i="32"/>
  <c r="R86" i="32"/>
  <c r="C87" i="32"/>
  <c r="X87" i="32"/>
  <c r="Y87" i="32"/>
  <c r="M86" i="32"/>
  <c r="K86" i="32"/>
  <c r="V85" i="32"/>
  <c r="T85" i="32"/>
  <c r="W85" i="32"/>
  <c r="R85" i="32"/>
  <c r="C86" i="32"/>
  <c r="X86" i="32"/>
  <c r="Y86" i="32"/>
  <c r="M85" i="32"/>
  <c r="K85" i="32"/>
  <c r="V84" i="32"/>
  <c r="T84" i="32"/>
  <c r="W84" i="32"/>
  <c r="R84" i="32"/>
  <c r="C85" i="32"/>
  <c r="X85" i="32"/>
  <c r="Y85" i="32"/>
  <c r="M84" i="32"/>
  <c r="K84" i="32"/>
  <c r="V83" i="32"/>
  <c r="T83" i="32"/>
  <c r="W83" i="32"/>
  <c r="R83" i="32"/>
  <c r="C84" i="32"/>
  <c r="X84" i="32"/>
  <c r="Y84" i="32"/>
  <c r="M83" i="32"/>
  <c r="K83" i="32"/>
  <c r="V82" i="32"/>
  <c r="T82" i="32"/>
  <c r="W82" i="32"/>
  <c r="R82" i="32"/>
  <c r="C83" i="32"/>
  <c r="X83" i="32"/>
  <c r="Y83" i="32"/>
  <c r="M82" i="32"/>
  <c r="K82" i="32"/>
  <c r="W81" i="32"/>
  <c r="V81" i="32"/>
  <c r="T81" i="32"/>
  <c r="R81" i="32"/>
  <c r="C82" i="32"/>
  <c r="X82" i="32"/>
  <c r="Y82" i="32"/>
  <c r="M81" i="32"/>
  <c r="K81" i="32"/>
  <c r="V80" i="32"/>
  <c r="T80" i="32"/>
  <c r="W80" i="32"/>
  <c r="R80" i="32"/>
  <c r="C81" i="32"/>
  <c r="X81" i="32"/>
  <c r="Y81" i="32"/>
  <c r="M80" i="32"/>
  <c r="K80" i="32"/>
  <c r="V79" i="32"/>
  <c r="T79" i="32"/>
  <c r="W79" i="32"/>
  <c r="R79" i="32"/>
  <c r="C80" i="32"/>
  <c r="X80" i="32"/>
  <c r="Y80" i="32"/>
  <c r="M79" i="32"/>
  <c r="K79" i="32"/>
  <c r="V78" i="32"/>
  <c r="T78" i="32"/>
  <c r="W78" i="32"/>
  <c r="R78" i="32"/>
  <c r="C79" i="32"/>
  <c r="X79" i="32"/>
  <c r="Y79" i="32"/>
  <c r="M78" i="32"/>
  <c r="K78" i="32"/>
  <c r="V77" i="32"/>
  <c r="T77" i="32"/>
  <c r="W77" i="32"/>
  <c r="R77" i="32"/>
  <c r="C78" i="32"/>
  <c r="X78" i="32"/>
  <c r="Y78" i="32"/>
  <c r="M77" i="32"/>
  <c r="K77" i="32"/>
  <c r="V76" i="32"/>
  <c r="T76" i="32"/>
  <c r="W76" i="32"/>
  <c r="R76" i="32"/>
  <c r="C77" i="32"/>
  <c r="X77" i="32"/>
  <c r="Y77" i="32"/>
  <c r="M76" i="32"/>
  <c r="K76" i="32"/>
  <c r="V75" i="32"/>
  <c r="T75" i="32"/>
  <c r="W75" i="32"/>
  <c r="R75" i="32"/>
  <c r="C76" i="32"/>
  <c r="X76" i="32"/>
  <c r="Y76" i="32"/>
  <c r="M75" i="32"/>
  <c r="K75" i="32"/>
  <c r="V74" i="32"/>
  <c r="T74" i="32"/>
  <c r="W74" i="32"/>
  <c r="R74" i="32"/>
  <c r="C75" i="32"/>
  <c r="X75" i="32"/>
  <c r="Y75" i="32"/>
  <c r="M74" i="32"/>
  <c r="K74" i="32"/>
  <c r="V73" i="32"/>
  <c r="T73" i="32"/>
  <c r="W73" i="32"/>
  <c r="R73" i="32"/>
  <c r="C74" i="32"/>
  <c r="X74" i="32"/>
  <c r="Y74" i="32"/>
  <c r="M73" i="32"/>
  <c r="K73" i="32"/>
  <c r="V72" i="32"/>
  <c r="T72" i="32"/>
  <c r="W72" i="32"/>
  <c r="R72" i="32"/>
  <c r="C73" i="32"/>
  <c r="X73" i="32"/>
  <c r="Y73" i="32"/>
  <c r="M72" i="32"/>
  <c r="K72" i="32"/>
  <c r="V71" i="32"/>
  <c r="T71" i="32"/>
  <c r="W71" i="32"/>
  <c r="R71" i="32"/>
  <c r="C72" i="32"/>
  <c r="X72" i="32"/>
  <c r="Y72" i="32"/>
  <c r="M71" i="32"/>
  <c r="K71" i="32"/>
  <c r="V70" i="32"/>
  <c r="T70" i="32"/>
  <c r="W70" i="32"/>
  <c r="R70" i="32"/>
  <c r="C71" i="32"/>
  <c r="X71" i="32"/>
  <c r="Y71" i="32"/>
  <c r="M70" i="32"/>
  <c r="K70" i="32"/>
  <c r="V69" i="32"/>
  <c r="T69" i="32"/>
  <c r="W69" i="32"/>
  <c r="R69" i="32"/>
  <c r="C70" i="32"/>
  <c r="X70" i="32"/>
  <c r="Y70" i="32"/>
  <c r="M69" i="32"/>
  <c r="K69" i="32"/>
  <c r="V68" i="32"/>
  <c r="T68" i="32"/>
  <c r="W68" i="32"/>
  <c r="R68" i="32"/>
  <c r="C69" i="32"/>
  <c r="X69" i="32"/>
  <c r="Y69" i="32"/>
  <c r="M68" i="32"/>
  <c r="K68" i="32"/>
  <c r="W67" i="32"/>
  <c r="V67" i="32"/>
  <c r="T67" i="32"/>
  <c r="R67" i="32"/>
  <c r="C68" i="32"/>
  <c r="X68" i="32"/>
  <c r="Y68" i="32"/>
  <c r="M67" i="32"/>
  <c r="K67" i="32"/>
  <c r="V66" i="32"/>
  <c r="T66" i="32"/>
  <c r="W66" i="32"/>
  <c r="R66" i="32"/>
  <c r="C67" i="32"/>
  <c r="X67" i="32"/>
  <c r="Y67" i="32"/>
  <c r="M66" i="32"/>
  <c r="K66" i="32"/>
  <c r="W65" i="32"/>
  <c r="V65" i="32"/>
  <c r="T65" i="32"/>
  <c r="R65" i="32"/>
  <c r="C66" i="32"/>
  <c r="X66" i="32"/>
  <c r="Y66" i="32"/>
  <c r="M65" i="32"/>
  <c r="K65" i="32"/>
  <c r="V64" i="32"/>
  <c r="T64" i="32"/>
  <c r="W64" i="32"/>
  <c r="R64" i="32"/>
  <c r="C65" i="32"/>
  <c r="X65" i="32"/>
  <c r="Y65" i="32"/>
  <c r="M64" i="32"/>
  <c r="K64" i="32"/>
  <c r="V63" i="32"/>
  <c r="T63" i="32"/>
  <c r="W63" i="32"/>
  <c r="R63" i="32"/>
  <c r="C64" i="32"/>
  <c r="X64" i="32"/>
  <c r="Y64" i="32"/>
  <c r="M63" i="32"/>
  <c r="K63" i="32"/>
  <c r="V62" i="32"/>
  <c r="T62" i="32"/>
  <c r="W62" i="32"/>
  <c r="R62" i="32"/>
  <c r="C63" i="32"/>
  <c r="X63" i="32"/>
  <c r="Y63" i="32"/>
  <c r="M62" i="32"/>
  <c r="K62" i="32"/>
  <c r="V61" i="32"/>
  <c r="T61" i="32"/>
  <c r="W61" i="32"/>
  <c r="R61" i="32"/>
  <c r="C62" i="32"/>
  <c r="X62" i="32"/>
  <c r="Y62" i="32"/>
  <c r="M61" i="32"/>
  <c r="K61" i="32"/>
  <c r="V60" i="32"/>
  <c r="T60" i="32"/>
  <c r="V59" i="32"/>
  <c r="T59" i="32"/>
  <c r="W59" i="32"/>
  <c r="W60" i="32"/>
  <c r="V58" i="32"/>
  <c r="T58" i="32"/>
  <c r="V57" i="32"/>
  <c r="T57" i="32"/>
  <c r="V56" i="32"/>
  <c r="T56" i="32"/>
  <c r="W56" i="32"/>
  <c r="V55" i="32"/>
  <c r="T55" i="32"/>
  <c r="V54" i="32"/>
  <c r="T54" i="32"/>
  <c r="V53" i="32"/>
  <c r="T53" i="32"/>
  <c r="V52" i="32"/>
  <c r="T52" i="32"/>
  <c r="V51" i="32"/>
  <c r="T51" i="32"/>
  <c r="W51" i="32"/>
  <c r="V50" i="32"/>
  <c r="T50" i="32"/>
  <c r="V49" i="32"/>
  <c r="T49" i="32"/>
  <c r="V48" i="32"/>
  <c r="T48" i="32"/>
  <c r="W48" i="32"/>
  <c r="V47" i="32"/>
  <c r="T47" i="32"/>
  <c r="W47" i="32"/>
  <c r="V46" i="32"/>
  <c r="T46" i="32"/>
  <c r="V45" i="32"/>
  <c r="T45" i="32"/>
  <c r="W45" i="32"/>
  <c r="V44" i="32"/>
  <c r="T44" i="32"/>
  <c r="V43" i="32"/>
  <c r="T43" i="32"/>
  <c r="W43" i="32"/>
  <c r="V42" i="32"/>
  <c r="T42" i="32"/>
  <c r="W42" i="32"/>
  <c r="V41" i="32"/>
  <c r="T41" i="32"/>
  <c r="V40" i="32"/>
  <c r="T40" i="32"/>
  <c r="W40" i="32"/>
  <c r="V38" i="32"/>
  <c r="T38" i="32"/>
  <c r="V37" i="32"/>
  <c r="T37" i="32"/>
  <c r="W37" i="32"/>
  <c r="V36" i="32"/>
  <c r="T36" i="32"/>
  <c r="V35" i="32"/>
  <c r="T35" i="32"/>
  <c r="V34" i="32"/>
  <c r="T34" i="32"/>
  <c r="V33" i="32"/>
  <c r="T33" i="32"/>
  <c r="V32" i="32"/>
  <c r="T32" i="32"/>
  <c r="V31" i="32"/>
  <c r="T31" i="32"/>
  <c r="V30" i="32"/>
  <c r="T30" i="32"/>
  <c r="V29" i="32"/>
  <c r="T29" i="32"/>
  <c r="V28" i="32"/>
  <c r="T28" i="32"/>
  <c r="W28" i="32"/>
  <c r="V27" i="32"/>
  <c r="T27" i="32"/>
  <c r="V26" i="32"/>
  <c r="T26" i="32"/>
  <c r="V25" i="32"/>
  <c r="T25" i="32"/>
  <c r="V24" i="32"/>
  <c r="T24" i="32"/>
  <c r="V23" i="32"/>
  <c r="T23" i="32"/>
  <c r="T22" i="32"/>
  <c r="T21" i="32"/>
  <c r="T20" i="32"/>
  <c r="V20" i="32"/>
  <c r="T19" i="32"/>
  <c r="W19" i="32"/>
  <c r="T18" i="32"/>
  <c r="V18" i="32"/>
  <c r="T17" i="32"/>
  <c r="T16" i="32"/>
  <c r="V16" i="32"/>
  <c r="T15" i="32"/>
  <c r="V15" i="32"/>
  <c r="T14" i="32"/>
  <c r="W14" i="32"/>
  <c r="W15" i="32"/>
  <c r="T13" i="32"/>
  <c r="T12" i="32"/>
  <c r="V12" i="32"/>
  <c r="T11" i="32"/>
  <c r="T10" i="32"/>
  <c r="W10" i="32"/>
  <c r="T9" i="32"/>
  <c r="V9" i="32"/>
  <c r="V10" i="32"/>
  <c r="C9" i="32"/>
  <c r="K9" i="32"/>
  <c r="M9" i="32"/>
  <c r="R9" i="32"/>
  <c r="C10" i="32"/>
  <c r="V108" i="31"/>
  <c r="T108" i="31"/>
  <c r="W108" i="31"/>
  <c r="R108" i="31"/>
  <c r="M108" i="31"/>
  <c r="K108" i="31"/>
  <c r="W107" i="31"/>
  <c r="V107" i="31"/>
  <c r="T107" i="31"/>
  <c r="R107" i="31"/>
  <c r="C108" i="31"/>
  <c r="X108" i="31"/>
  <c r="Y108" i="31"/>
  <c r="M107" i="31"/>
  <c r="K107" i="31"/>
  <c r="V106" i="31"/>
  <c r="T106" i="31"/>
  <c r="W106" i="31"/>
  <c r="R106" i="31"/>
  <c r="C107" i="31"/>
  <c r="X107" i="31"/>
  <c r="Y107" i="31"/>
  <c r="M106" i="31"/>
  <c r="K106" i="31"/>
  <c r="V105" i="31"/>
  <c r="T105" i="31"/>
  <c r="W105" i="31"/>
  <c r="R105" i="31"/>
  <c r="C106" i="31"/>
  <c r="X106" i="31"/>
  <c r="Y106" i="31"/>
  <c r="M105" i="31"/>
  <c r="K105" i="31"/>
  <c r="V104" i="31"/>
  <c r="T104" i="31"/>
  <c r="W104" i="31"/>
  <c r="R104" i="31"/>
  <c r="C105" i="31"/>
  <c r="X105" i="31"/>
  <c r="Y105" i="31"/>
  <c r="M104" i="31"/>
  <c r="K104" i="31"/>
  <c r="V103" i="31"/>
  <c r="T103" i="31"/>
  <c r="W103" i="31"/>
  <c r="R103" i="31"/>
  <c r="C104" i="31"/>
  <c r="X104" i="31"/>
  <c r="Y104" i="31"/>
  <c r="M103" i="31"/>
  <c r="K103" i="31"/>
  <c r="V102" i="31"/>
  <c r="T102" i="31"/>
  <c r="W102" i="31"/>
  <c r="R102" i="31"/>
  <c r="C103" i="31"/>
  <c r="X103" i="31"/>
  <c r="Y103" i="31"/>
  <c r="M102" i="31"/>
  <c r="K102" i="31"/>
  <c r="V101" i="31"/>
  <c r="T101" i="31"/>
  <c r="W101" i="31"/>
  <c r="R101" i="31"/>
  <c r="C102" i="31"/>
  <c r="X102" i="31"/>
  <c r="Y102" i="31"/>
  <c r="M101" i="31"/>
  <c r="K101" i="31"/>
  <c r="W100" i="31"/>
  <c r="V100" i="31"/>
  <c r="T100" i="31"/>
  <c r="R100" i="31"/>
  <c r="C101" i="31"/>
  <c r="X101" i="31"/>
  <c r="Y101" i="31"/>
  <c r="M100" i="31"/>
  <c r="K100" i="31"/>
  <c r="V99" i="31"/>
  <c r="T99" i="31"/>
  <c r="W99" i="31"/>
  <c r="R99" i="31"/>
  <c r="C100" i="31"/>
  <c r="X100" i="31"/>
  <c r="Y100" i="31"/>
  <c r="M99" i="31"/>
  <c r="K99" i="31"/>
  <c r="V98" i="31"/>
  <c r="T98" i="31"/>
  <c r="W98" i="31"/>
  <c r="R98" i="31"/>
  <c r="C99" i="31"/>
  <c r="X99" i="31"/>
  <c r="Y99" i="31"/>
  <c r="M98" i="31"/>
  <c r="K98" i="31"/>
  <c r="V97" i="31"/>
  <c r="T97" i="31"/>
  <c r="W97" i="31"/>
  <c r="R97" i="31"/>
  <c r="C98" i="31"/>
  <c r="X98" i="31"/>
  <c r="Y98" i="31"/>
  <c r="M97" i="31"/>
  <c r="K97" i="31"/>
  <c r="W96" i="31"/>
  <c r="V96" i="31"/>
  <c r="T96" i="31"/>
  <c r="R96" i="31"/>
  <c r="C97" i="31"/>
  <c r="X97" i="31"/>
  <c r="Y97" i="31"/>
  <c r="M96" i="31"/>
  <c r="K96" i="31"/>
  <c r="V95" i="31"/>
  <c r="T95" i="31"/>
  <c r="W95" i="31"/>
  <c r="R95" i="31"/>
  <c r="C96" i="31"/>
  <c r="X96" i="31"/>
  <c r="Y96" i="31"/>
  <c r="M95" i="31"/>
  <c r="K95" i="31"/>
  <c r="V94" i="31"/>
  <c r="T94" i="31"/>
  <c r="W94" i="31"/>
  <c r="R94" i="31"/>
  <c r="C95" i="31"/>
  <c r="X95" i="31"/>
  <c r="Y95" i="31"/>
  <c r="M94" i="31"/>
  <c r="K94" i="31"/>
  <c r="V93" i="31"/>
  <c r="T93" i="31"/>
  <c r="W93" i="31"/>
  <c r="R93" i="31"/>
  <c r="C94" i="31"/>
  <c r="X94" i="31"/>
  <c r="Y94" i="31"/>
  <c r="M93" i="31"/>
  <c r="K93" i="31"/>
  <c r="W92" i="31"/>
  <c r="V92" i="31"/>
  <c r="T92" i="31"/>
  <c r="R92" i="31"/>
  <c r="C93" i="31"/>
  <c r="X93" i="31"/>
  <c r="Y93" i="31"/>
  <c r="M92" i="31"/>
  <c r="K92" i="31"/>
  <c r="V91" i="31"/>
  <c r="T91" i="31"/>
  <c r="W91" i="31"/>
  <c r="R91" i="31"/>
  <c r="C92" i="31"/>
  <c r="X92" i="31"/>
  <c r="Y92" i="31"/>
  <c r="M91" i="31"/>
  <c r="K91" i="31"/>
  <c r="V90" i="31"/>
  <c r="T90" i="31"/>
  <c r="W90" i="31"/>
  <c r="R90" i="31"/>
  <c r="C91" i="31"/>
  <c r="X91" i="31"/>
  <c r="Y91" i="31"/>
  <c r="M90" i="31"/>
  <c r="K90" i="31"/>
  <c r="V89" i="31"/>
  <c r="T89" i="31"/>
  <c r="W89" i="31"/>
  <c r="R89" i="31"/>
  <c r="C90" i="31"/>
  <c r="X90" i="31"/>
  <c r="Y90" i="31"/>
  <c r="M89" i="31"/>
  <c r="K89" i="31"/>
  <c r="W88" i="31"/>
  <c r="V88" i="31"/>
  <c r="T88" i="31"/>
  <c r="R88" i="31"/>
  <c r="C89" i="31"/>
  <c r="X89" i="31"/>
  <c r="Y89" i="31"/>
  <c r="M88" i="31"/>
  <c r="K88" i="31"/>
  <c r="V87" i="31"/>
  <c r="T87" i="31"/>
  <c r="W87" i="31"/>
  <c r="R87" i="31"/>
  <c r="C88" i="31"/>
  <c r="X88" i="31"/>
  <c r="Y88" i="31"/>
  <c r="M87" i="31"/>
  <c r="K87" i="31"/>
  <c r="V86" i="31"/>
  <c r="T86" i="31"/>
  <c r="W86" i="31"/>
  <c r="R86" i="31"/>
  <c r="C87" i="31"/>
  <c r="X87" i="31"/>
  <c r="Y87" i="31"/>
  <c r="M86" i="31"/>
  <c r="K86" i="31"/>
  <c r="W85" i="31"/>
  <c r="V85" i="31"/>
  <c r="T85" i="31"/>
  <c r="R85" i="31"/>
  <c r="C86" i="31"/>
  <c r="X86" i="31"/>
  <c r="Y86" i="31"/>
  <c r="M85" i="31"/>
  <c r="K85" i="31"/>
  <c r="V84" i="31"/>
  <c r="T84" i="31"/>
  <c r="W84" i="31"/>
  <c r="R84" i="31"/>
  <c r="C85" i="31"/>
  <c r="X85" i="31"/>
  <c r="Y85" i="31"/>
  <c r="M84" i="31"/>
  <c r="K84" i="31"/>
  <c r="W83" i="31"/>
  <c r="V83" i="31"/>
  <c r="T83" i="31"/>
  <c r="R83" i="31"/>
  <c r="C84" i="31"/>
  <c r="X84" i="31"/>
  <c r="Y84" i="31"/>
  <c r="M83" i="31"/>
  <c r="K83" i="31"/>
  <c r="V82" i="31"/>
  <c r="T82" i="31"/>
  <c r="W82" i="31"/>
  <c r="R82" i="31"/>
  <c r="C83" i="31"/>
  <c r="X83" i="31"/>
  <c r="Y83" i="31"/>
  <c r="M82" i="31"/>
  <c r="K82" i="31"/>
  <c r="V81" i="31"/>
  <c r="T81" i="31"/>
  <c r="W81" i="31"/>
  <c r="R81" i="31"/>
  <c r="C82" i="31"/>
  <c r="X82" i="31"/>
  <c r="Y82" i="31"/>
  <c r="M81" i="31"/>
  <c r="K81" i="31"/>
  <c r="V80" i="31"/>
  <c r="T80" i="31"/>
  <c r="W80" i="31"/>
  <c r="R80" i="31"/>
  <c r="C81" i="31"/>
  <c r="X81" i="31"/>
  <c r="Y81" i="31"/>
  <c r="M80" i="31"/>
  <c r="K80" i="31"/>
  <c r="V79" i="31"/>
  <c r="T79" i="31"/>
  <c r="W79" i="31"/>
  <c r="R79" i="31"/>
  <c r="C80" i="31"/>
  <c r="X80" i="31"/>
  <c r="Y80" i="31"/>
  <c r="M79" i="31"/>
  <c r="K79" i="31"/>
  <c r="V78" i="31"/>
  <c r="T78" i="31"/>
  <c r="W78" i="31"/>
  <c r="R78" i="31"/>
  <c r="C79" i="31"/>
  <c r="X79" i="31"/>
  <c r="Y79" i="31"/>
  <c r="M78" i="31"/>
  <c r="K78" i="31"/>
  <c r="W77" i="31"/>
  <c r="V77" i="31"/>
  <c r="T77" i="31"/>
  <c r="R77" i="31"/>
  <c r="C78" i="31"/>
  <c r="X78" i="31"/>
  <c r="Y78" i="31"/>
  <c r="M77" i="31"/>
  <c r="K77" i="31"/>
  <c r="V76" i="31"/>
  <c r="T76" i="31"/>
  <c r="W76" i="31"/>
  <c r="R76" i="31"/>
  <c r="C77" i="31"/>
  <c r="X77" i="31"/>
  <c r="Y77" i="31"/>
  <c r="M76" i="31"/>
  <c r="K76" i="31"/>
  <c r="W75" i="31"/>
  <c r="V75" i="31"/>
  <c r="T75" i="31"/>
  <c r="R75" i="31"/>
  <c r="C76" i="31"/>
  <c r="X76" i="31"/>
  <c r="Y76" i="31"/>
  <c r="M75" i="31"/>
  <c r="K75" i="31"/>
  <c r="V74" i="31"/>
  <c r="T74" i="31"/>
  <c r="W74" i="31"/>
  <c r="R74" i="31"/>
  <c r="C75" i="31"/>
  <c r="X75" i="31"/>
  <c r="Y75" i="31"/>
  <c r="M74" i="31"/>
  <c r="K74" i="31"/>
  <c r="V73" i="31"/>
  <c r="T73" i="31"/>
  <c r="W73" i="31"/>
  <c r="R73" i="31"/>
  <c r="C74" i="31"/>
  <c r="X74" i="31"/>
  <c r="Y74" i="31"/>
  <c r="M73" i="31"/>
  <c r="K73" i="31"/>
  <c r="V72" i="31"/>
  <c r="T72" i="31"/>
  <c r="W72" i="31"/>
  <c r="R72" i="31"/>
  <c r="C73" i="31"/>
  <c r="X73" i="31"/>
  <c r="Y73" i="31"/>
  <c r="M72" i="31"/>
  <c r="K72" i="31"/>
  <c r="V71" i="31"/>
  <c r="T71" i="31"/>
  <c r="W71" i="31"/>
  <c r="R71" i="31"/>
  <c r="C72" i="31"/>
  <c r="X72" i="31"/>
  <c r="Y72" i="31"/>
  <c r="M71" i="31"/>
  <c r="K71" i="31"/>
  <c r="V70" i="31"/>
  <c r="T70" i="31"/>
  <c r="W70" i="31"/>
  <c r="R70" i="31"/>
  <c r="C71" i="31"/>
  <c r="X71" i="31"/>
  <c r="Y71" i="31"/>
  <c r="M70" i="31"/>
  <c r="K70" i="31"/>
  <c r="V69" i="31"/>
  <c r="T69" i="31"/>
  <c r="W69" i="31"/>
  <c r="R69" i="31"/>
  <c r="C70" i="31"/>
  <c r="X70" i="31"/>
  <c r="Y70" i="31"/>
  <c r="M69" i="31"/>
  <c r="K69" i="31"/>
  <c r="V68" i="31"/>
  <c r="T68" i="31"/>
  <c r="W68" i="31"/>
  <c r="R68" i="31"/>
  <c r="C69" i="31"/>
  <c r="X69" i="31"/>
  <c r="Y69" i="31"/>
  <c r="M68" i="31"/>
  <c r="K68" i="31"/>
  <c r="W67" i="31"/>
  <c r="V67" i="31"/>
  <c r="T67" i="31"/>
  <c r="R67" i="31"/>
  <c r="C68" i="31"/>
  <c r="X68" i="31"/>
  <c r="Y68" i="31"/>
  <c r="M67" i="31"/>
  <c r="K67" i="31"/>
  <c r="V66" i="31"/>
  <c r="T66" i="31"/>
  <c r="W66" i="31"/>
  <c r="R66" i="31"/>
  <c r="C67" i="31"/>
  <c r="X67" i="31"/>
  <c r="Y67" i="31"/>
  <c r="M66" i="31"/>
  <c r="K66" i="31"/>
  <c r="V65" i="31"/>
  <c r="T65" i="31"/>
  <c r="W65" i="31"/>
  <c r="R65" i="31"/>
  <c r="C66" i="31"/>
  <c r="X66" i="31"/>
  <c r="Y66" i="31"/>
  <c r="M65" i="31"/>
  <c r="K65" i="31"/>
  <c r="V64" i="31"/>
  <c r="T64" i="31"/>
  <c r="W64" i="31"/>
  <c r="R64" i="31"/>
  <c r="C65" i="31"/>
  <c r="X65" i="31"/>
  <c r="Y65" i="31"/>
  <c r="M64" i="31"/>
  <c r="K64" i="31"/>
  <c r="V63" i="31"/>
  <c r="T63" i="31"/>
  <c r="W63" i="31"/>
  <c r="R63" i="31"/>
  <c r="C64" i="31"/>
  <c r="X64" i="31"/>
  <c r="Y64" i="31"/>
  <c r="M63" i="31"/>
  <c r="K63" i="31"/>
  <c r="V62" i="31"/>
  <c r="T62" i="31"/>
  <c r="W62" i="31"/>
  <c r="R62" i="31"/>
  <c r="C63" i="31"/>
  <c r="X63" i="31"/>
  <c r="Y63" i="31"/>
  <c r="M62" i="31"/>
  <c r="K62" i="31"/>
  <c r="W61" i="31"/>
  <c r="V61" i="31"/>
  <c r="T61" i="31"/>
  <c r="R61" i="31"/>
  <c r="C62" i="31"/>
  <c r="X62" i="31"/>
  <c r="Y62" i="31"/>
  <c r="M61" i="31"/>
  <c r="K61" i="31"/>
  <c r="V60" i="31"/>
  <c r="T60" i="31"/>
  <c r="W60" i="31"/>
  <c r="R60" i="31"/>
  <c r="C61" i="31"/>
  <c r="X61" i="31"/>
  <c r="Y61" i="31"/>
  <c r="M60" i="31"/>
  <c r="K60" i="31"/>
  <c r="W59" i="31"/>
  <c r="V59" i="31"/>
  <c r="T59" i="31"/>
  <c r="R59" i="31"/>
  <c r="C60" i="31"/>
  <c r="X60" i="31"/>
  <c r="Y60" i="31"/>
  <c r="V58" i="31"/>
  <c r="T58" i="31"/>
  <c r="V57" i="31"/>
  <c r="T57" i="31"/>
  <c r="V56" i="31"/>
  <c r="T56" i="31"/>
  <c r="V55" i="31"/>
  <c r="T55" i="31"/>
  <c r="V54" i="31"/>
  <c r="T54" i="31"/>
  <c r="V53" i="31"/>
  <c r="T53" i="31"/>
  <c r="R53" i="31"/>
  <c r="C54" i="31"/>
  <c r="X54" i="31"/>
  <c r="Y54" i="31"/>
  <c r="V52" i="31"/>
  <c r="T52" i="31"/>
  <c r="V51" i="31"/>
  <c r="T51" i="31"/>
  <c r="V50" i="31"/>
  <c r="T50" i="31"/>
  <c r="V49" i="31"/>
  <c r="W49" i="31"/>
  <c r="V48" i="31"/>
  <c r="T48" i="31"/>
  <c r="W48" i="31"/>
  <c r="R48" i="31"/>
  <c r="C49" i="31"/>
  <c r="X49" i="31"/>
  <c r="Y49" i="31"/>
  <c r="V47" i="31"/>
  <c r="T47" i="31"/>
  <c r="W47" i="31"/>
  <c r="V46" i="31"/>
  <c r="T46" i="31"/>
  <c r="W46" i="31"/>
  <c r="R46" i="31"/>
  <c r="C47" i="31"/>
  <c r="X47" i="31"/>
  <c r="Y47" i="31"/>
  <c r="V45" i="31"/>
  <c r="T45" i="31"/>
  <c r="W45" i="31"/>
  <c r="R45" i="31"/>
  <c r="C46" i="31"/>
  <c r="X46" i="31"/>
  <c r="Y46" i="31"/>
  <c r="V44" i="31"/>
  <c r="T44" i="31"/>
  <c r="W44" i="31"/>
  <c r="R44" i="31"/>
  <c r="C45" i="31"/>
  <c r="X45" i="31"/>
  <c r="Y45" i="31"/>
  <c r="V43" i="31"/>
  <c r="T43" i="31"/>
  <c r="W43" i="31"/>
  <c r="R43" i="31"/>
  <c r="C44" i="31"/>
  <c r="X44" i="31"/>
  <c r="Y44" i="31"/>
  <c r="V42" i="31"/>
  <c r="T42" i="31"/>
  <c r="W42" i="31"/>
  <c r="R42" i="31"/>
  <c r="C43" i="31"/>
  <c r="X43" i="31"/>
  <c r="Y43" i="31"/>
  <c r="M42" i="31"/>
  <c r="K42" i="31"/>
  <c r="V41" i="31"/>
  <c r="T41" i="31"/>
  <c r="W41" i="31"/>
  <c r="V40" i="31"/>
  <c r="T40" i="31"/>
  <c r="W40" i="31"/>
  <c r="R40" i="31"/>
  <c r="C41" i="31"/>
  <c r="X41" i="31"/>
  <c r="Y41" i="31"/>
  <c r="V39" i="31"/>
  <c r="T39" i="31"/>
  <c r="W39" i="31"/>
  <c r="V38" i="31"/>
  <c r="W38" i="31"/>
  <c r="V37" i="31"/>
  <c r="T37" i="31"/>
  <c r="W37" i="31"/>
  <c r="V36" i="31"/>
  <c r="T36" i="31"/>
  <c r="V35" i="31"/>
  <c r="T35" i="31"/>
  <c r="V34" i="31"/>
  <c r="T34" i="31"/>
  <c r="V33" i="31"/>
  <c r="T33" i="31"/>
  <c r="V32" i="31"/>
  <c r="T32" i="31"/>
  <c r="W32" i="31"/>
  <c r="V31" i="31"/>
  <c r="T31" i="31"/>
  <c r="V30" i="31"/>
  <c r="T30" i="31"/>
  <c r="V29" i="31"/>
  <c r="T29" i="31"/>
  <c r="V28" i="31"/>
  <c r="T28" i="31"/>
  <c r="W28" i="31"/>
  <c r="V27" i="31"/>
  <c r="T27" i="31"/>
  <c r="V26" i="31"/>
  <c r="T26" i="31"/>
  <c r="W26" i="31"/>
  <c r="V25" i="31"/>
  <c r="T25" i="31"/>
  <c r="W25" i="31"/>
  <c r="V24" i="31"/>
  <c r="T24" i="31"/>
  <c r="V23" i="31"/>
  <c r="T23" i="31"/>
  <c r="T22" i="31"/>
  <c r="T21" i="31"/>
  <c r="T20" i="31"/>
  <c r="T19" i="31"/>
  <c r="T18" i="31"/>
  <c r="V18" i="31"/>
  <c r="T17" i="31"/>
  <c r="T16" i="31"/>
  <c r="W16" i="31"/>
  <c r="T15" i="31"/>
  <c r="W15" i="31"/>
  <c r="T14" i="31"/>
  <c r="W14" i="31"/>
  <c r="T13" i="31"/>
  <c r="W13" i="31"/>
  <c r="T12" i="31"/>
  <c r="R12" i="31"/>
  <c r="C13" i="31"/>
  <c r="T11" i="31"/>
  <c r="W11" i="31"/>
  <c r="V11" i="31"/>
  <c r="T10" i="31"/>
  <c r="T9" i="31"/>
  <c r="M9" i="31"/>
  <c r="R9" i="31"/>
  <c r="C10" i="31"/>
  <c r="K9" i="31"/>
  <c r="C9" i="31"/>
  <c r="R10" i="17"/>
  <c r="T10" i="17"/>
  <c r="R11" i="17"/>
  <c r="C12" i="17"/>
  <c r="T11" i="17"/>
  <c r="R12" i="17"/>
  <c r="C13" i="17"/>
  <c r="T12" i="17"/>
  <c r="R13" i="17"/>
  <c r="T13" i="17"/>
  <c r="R14" i="17"/>
  <c r="T14" i="17"/>
  <c r="R15" i="17"/>
  <c r="T15" i="17"/>
  <c r="R16" i="17"/>
  <c r="C17"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C76" i="17"/>
  <c r="T75" i="17"/>
  <c r="R76" i="17"/>
  <c r="C77" i="17"/>
  <c r="T76" i="17"/>
  <c r="R77" i="17"/>
  <c r="T77" i="17"/>
  <c r="R78" i="17"/>
  <c r="T78" i="17"/>
  <c r="R79" i="17"/>
  <c r="C80" i="17"/>
  <c r="T79" i="17"/>
  <c r="R80" i="17"/>
  <c r="C81" i="17"/>
  <c r="T80" i="17"/>
  <c r="R81" i="17"/>
  <c r="T81" i="17"/>
  <c r="R82" i="17"/>
  <c r="T82" i="17"/>
  <c r="R83" i="17"/>
  <c r="C84" i="17"/>
  <c r="T83" i="17"/>
  <c r="R84" i="17"/>
  <c r="C85" i="17"/>
  <c r="T84" i="17"/>
  <c r="R85" i="17"/>
  <c r="T85" i="17"/>
  <c r="R86" i="17"/>
  <c r="T86" i="17"/>
  <c r="R87" i="17"/>
  <c r="C88" i="17"/>
  <c r="T87" i="17"/>
  <c r="R88" i="17"/>
  <c r="C89" i="17"/>
  <c r="T88" i="17"/>
  <c r="R89" i="17"/>
  <c r="T89" i="17"/>
  <c r="R90" i="17"/>
  <c r="T90" i="17"/>
  <c r="R91" i="17"/>
  <c r="C92" i="17"/>
  <c r="T91" i="17"/>
  <c r="R92" i="17"/>
  <c r="C93" i="17"/>
  <c r="T92" i="17"/>
  <c r="R93" i="17"/>
  <c r="T93" i="17"/>
  <c r="R94" i="17"/>
  <c r="T94" i="17"/>
  <c r="R95" i="17"/>
  <c r="C96" i="17"/>
  <c r="T95" i="17"/>
  <c r="R96" i="17"/>
  <c r="C97" i="17"/>
  <c r="T96" i="17"/>
  <c r="R97" i="17"/>
  <c r="T97" i="17"/>
  <c r="R98" i="17"/>
  <c r="T98" i="17"/>
  <c r="R99" i="17"/>
  <c r="C100" i="17"/>
  <c r="T99" i="17"/>
  <c r="R100" i="17"/>
  <c r="C101" i="17"/>
  <c r="T100" i="17"/>
  <c r="R101" i="17"/>
  <c r="T101" i="17"/>
  <c r="R102" i="17"/>
  <c r="T102" i="17"/>
  <c r="R103" i="17"/>
  <c r="C104" i="17"/>
  <c r="T103" i="17"/>
  <c r="R104" i="17"/>
  <c r="C105" i="17"/>
  <c r="T104" i="17"/>
  <c r="R105" i="17"/>
  <c r="T105" i="17"/>
  <c r="R106" i="17"/>
  <c r="T106" i="17"/>
  <c r="R107" i="17"/>
  <c r="C108" i="17"/>
  <c r="P2"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c r="R9" i="17"/>
  <c r="L2" i="17"/>
  <c r="V9" i="31"/>
  <c r="W9" i="31"/>
  <c r="V14" i="31"/>
  <c r="C10" i="17"/>
  <c r="G5" i="17"/>
  <c r="D4" i="17"/>
  <c r="T9" i="17"/>
  <c r="H4" i="17"/>
  <c r="E5" i="17"/>
  <c r="C5" i="17"/>
  <c r="I5" i="17"/>
  <c r="L4" i="17"/>
  <c r="P4" i="17"/>
  <c r="V19" i="33"/>
  <c r="W14" i="33"/>
  <c r="V11" i="33"/>
  <c r="V9" i="33"/>
  <c r="W9" i="33"/>
  <c r="V12" i="31"/>
  <c r="R12" i="33"/>
  <c r="C13" i="33"/>
  <c r="X13" i="33"/>
  <c r="Y13" i="33"/>
  <c r="W12" i="33"/>
  <c r="K10" i="31"/>
  <c r="M10" i="31"/>
  <c r="X10" i="31"/>
  <c r="R10" i="31"/>
  <c r="C11" i="31"/>
  <c r="X11" i="31"/>
  <c r="Y11" i="31"/>
  <c r="W10" i="31"/>
  <c r="V10" i="31"/>
  <c r="R10" i="33"/>
  <c r="C11" i="33"/>
  <c r="X11" i="33"/>
  <c r="Y11" i="33"/>
  <c r="V10" i="33"/>
  <c r="C10" i="33"/>
  <c r="X10" i="33"/>
  <c r="W52" i="32"/>
  <c r="W44" i="32"/>
  <c r="W49" i="32"/>
  <c r="W50" i="32"/>
  <c r="W53" i="32"/>
  <c r="W54" i="32"/>
  <c r="W55" i="32"/>
  <c r="K10" i="32"/>
  <c r="M10" i="32"/>
  <c r="R10" i="32"/>
  <c r="C11" i="32"/>
  <c r="X10" i="32"/>
  <c r="W9" i="32"/>
  <c r="W41" i="32"/>
  <c r="W46" i="32"/>
  <c r="W57" i="32"/>
  <c r="W58" i="32"/>
  <c r="W11" i="32"/>
  <c r="W12" i="32"/>
  <c r="V11" i="32"/>
  <c r="W13" i="32"/>
  <c r="V19" i="32"/>
  <c r="W33" i="32"/>
  <c r="W34" i="32"/>
  <c r="W35" i="32"/>
  <c r="W36" i="32"/>
  <c r="R59" i="33"/>
  <c r="C60" i="33"/>
  <c r="X60" i="33"/>
  <c r="Y60" i="33"/>
  <c r="W58" i="31"/>
  <c r="R58" i="31"/>
  <c r="C59" i="31"/>
  <c r="X59" i="31"/>
  <c r="Y59" i="31"/>
  <c r="R58" i="33"/>
  <c r="C59" i="33"/>
  <c r="X59" i="33"/>
  <c r="Y59" i="33"/>
  <c r="W57" i="31"/>
  <c r="R57" i="31"/>
  <c r="C58" i="31"/>
  <c r="X58" i="31"/>
  <c r="Y58" i="31"/>
  <c r="R57" i="33"/>
  <c r="C58" i="33"/>
  <c r="X58" i="33"/>
  <c r="Y58" i="33"/>
  <c r="W56" i="31"/>
  <c r="R56" i="31"/>
  <c r="C57" i="31"/>
  <c r="X57" i="31"/>
  <c r="Y57" i="31"/>
  <c r="R56" i="33"/>
  <c r="C57" i="33"/>
  <c r="X57" i="33"/>
  <c r="Y57" i="33"/>
  <c r="W55" i="31"/>
  <c r="R55" i="31"/>
  <c r="C56" i="31"/>
  <c r="X56" i="31"/>
  <c r="Y56" i="31"/>
  <c r="R55" i="33"/>
  <c r="C56" i="33"/>
  <c r="X56" i="33"/>
  <c r="Y56" i="33"/>
  <c r="W54" i="31"/>
  <c r="R54" i="31"/>
  <c r="C55" i="31"/>
  <c r="X55" i="31"/>
  <c r="Y55" i="31"/>
  <c r="W53" i="31"/>
  <c r="R53" i="33"/>
  <c r="C54" i="33"/>
  <c r="X54" i="33"/>
  <c r="Y54" i="33"/>
  <c r="W52" i="31"/>
  <c r="R52" i="31"/>
  <c r="C53" i="31"/>
  <c r="X53" i="31"/>
  <c r="Y53" i="31"/>
  <c r="R52" i="33"/>
  <c r="C53" i="33"/>
  <c r="X53" i="33"/>
  <c r="Y53" i="33"/>
  <c r="W51" i="31"/>
  <c r="R51" i="31"/>
  <c r="C52" i="31"/>
  <c r="X52" i="31"/>
  <c r="Y52" i="31"/>
  <c r="R51" i="33"/>
  <c r="C52" i="33"/>
  <c r="X52" i="33"/>
  <c r="Y52" i="33"/>
  <c r="W50" i="31"/>
  <c r="R50" i="31"/>
  <c r="C51" i="31"/>
  <c r="X51" i="31"/>
  <c r="Y51" i="31"/>
  <c r="R50" i="33"/>
  <c r="C51" i="33"/>
  <c r="X51" i="33"/>
  <c r="Y51" i="33"/>
  <c r="C50" i="31"/>
  <c r="X50" i="31"/>
  <c r="Y50" i="31"/>
  <c r="R49" i="33"/>
  <c r="C50" i="33"/>
  <c r="X50" i="33"/>
  <c r="Y50" i="33"/>
  <c r="R48" i="33"/>
  <c r="C49" i="33"/>
  <c r="X49" i="33"/>
  <c r="Y49" i="33"/>
  <c r="R47" i="31"/>
  <c r="C48" i="31"/>
  <c r="X48" i="31"/>
  <c r="Y48" i="31"/>
  <c r="R47" i="33"/>
  <c r="C48" i="33"/>
  <c r="X48" i="33"/>
  <c r="Y48" i="33"/>
  <c r="R45" i="33"/>
  <c r="C46" i="33"/>
  <c r="X46" i="33"/>
  <c r="Y46" i="33"/>
  <c r="R44" i="33"/>
  <c r="C45" i="33"/>
  <c r="X45" i="33"/>
  <c r="Y45" i="33"/>
  <c r="R43" i="33"/>
  <c r="C44" i="33"/>
  <c r="X44" i="33"/>
  <c r="Y44" i="33"/>
  <c r="R41" i="31"/>
  <c r="C42" i="31"/>
  <c r="X42" i="31"/>
  <c r="Y42" i="31"/>
  <c r="R41" i="33"/>
  <c r="C42" i="33"/>
  <c r="X42" i="33"/>
  <c r="Y42" i="33"/>
  <c r="R40" i="33"/>
  <c r="C41" i="33"/>
  <c r="X41" i="33"/>
  <c r="Y41" i="33"/>
  <c r="R39" i="31"/>
  <c r="C40" i="31"/>
  <c r="X40" i="31"/>
  <c r="Y40" i="31"/>
  <c r="R39" i="33"/>
  <c r="C40" i="33"/>
  <c r="X40" i="33"/>
  <c r="Y40" i="33"/>
  <c r="W38" i="32"/>
  <c r="R38" i="31"/>
  <c r="C39" i="31"/>
  <c r="X39" i="31"/>
  <c r="Y39" i="31"/>
  <c r="K13" i="31"/>
  <c r="M13" i="31"/>
  <c r="X13" i="31"/>
  <c r="Y13" i="31"/>
  <c r="W12" i="31"/>
  <c r="V16" i="31"/>
  <c r="V17" i="31"/>
  <c r="V19" i="31"/>
  <c r="W27" i="31"/>
  <c r="V20" i="31"/>
  <c r="V21" i="31"/>
  <c r="W29" i="31"/>
  <c r="W30" i="31"/>
  <c r="W31" i="31"/>
  <c r="W33" i="31"/>
  <c r="W34" i="31"/>
  <c r="W35" i="31"/>
  <c r="W36" i="31"/>
  <c r="R35" i="33"/>
  <c r="C36" i="33"/>
  <c r="X36" i="33"/>
  <c r="Y36" i="33"/>
  <c r="W32" i="32"/>
  <c r="R31" i="33"/>
  <c r="C32" i="33"/>
  <c r="X32" i="33"/>
  <c r="Y32" i="33"/>
  <c r="W29" i="32"/>
  <c r="W30" i="32"/>
  <c r="W31" i="32"/>
  <c r="R29" i="33"/>
  <c r="C30" i="33"/>
  <c r="X30" i="33"/>
  <c r="Y30" i="33"/>
  <c r="R27" i="33"/>
  <c r="C28" i="33"/>
  <c r="X28" i="33"/>
  <c r="Y28" i="33"/>
  <c r="W26" i="32"/>
  <c r="W27" i="32"/>
  <c r="W25" i="32"/>
  <c r="R25" i="33"/>
  <c r="C26" i="33"/>
  <c r="X26" i="33"/>
  <c r="Y26" i="33"/>
  <c r="W24" i="32"/>
  <c r="V22" i="32"/>
  <c r="V22" i="33"/>
  <c r="W21" i="31"/>
  <c r="W22" i="31"/>
  <c r="W23" i="31"/>
  <c r="W21" i="32"/>
  <c r="W22" i="32"/>
  <c r="W23" i="32"/>
  <c r="W24" i="31"/>
  <c r="R24" i="33"/>
  <c r="C25" i="33"/>
  <c r="X25" i="33"/>
  <c r="Y25" i="33"/>
  <c r="R23" i="33"/>
  <c r="C24" i="33"/>
  <c r="X24" i="33"/>
  <c r="Y24" i="33"/>
  <c r="V22" i="31"/>
  <c r="V21" i="32"/>
  <c r="W20" i="32"/>
  <c r="R20" i="33"/>
  <c r="C21" i="33"/>
  <c r="X21" i="33"/>
  <c r="Y21" i="33"/>
  <c r="W20" i="33"/>
  <c r="W19" i="31"/>
  <c r="W20" i="31"/>
  <c r="V18" i="33"/>
  <c r="R18" i="33"/>
  <c r="C19" i="33"/>
  <c r="X19" i="33"/>
  <c r="Y19" i="33"/>
  <c r="W17" i="31"/>
  <c r="W18" i="31"/>
  <c r="W17" i="33"/>
  <c r="V17" i="32"/>
  <c r="W17" i="32"/>
  <c r="W18" i="32"/>
  <c r="W16" i="32"/>
  <c r="R16" i="33"/>
  <c r="C17" i="33"/>
  <c r="X17" i="33"/>
  <c r="Y17" i="33"/>
  <c r="V15" i="31"/>
  <c r="R15" i="33"/>
  <c r="C16" i="33"/>
  <c r="X16" i="33"/>
  <c r="Y16" i="33"/>
  <c r="V15" i="33"/>
  <c r="H4" i="33"/>
  <c r="V14" i="33"/>
  <c r="R13" i="31"/>
  <c r="C14" i="31"/>
  <c r="V13" i="31"/>
  <c r="H4" i="31"/>
  <c r="V13" i="32"/>
  <c r="V14" i="32"/>
  <c r="L5" i="32"/>
  <c r="H4" i="32"/>
  <c r="R13" i="33"/>
  <c r="W13" i="33"/>
  <c r="P5" i="33"/>
  <c r="L5" i="33"/>
  <c r="C14" i="33"/>
  <c r="X14" i="33"/>
  <c r="Y14" i="33"/>
  <c r="P5" i="32"/>
  <c r="K11" i="32"/>
  <c r="M11" i="32"/>
  <c r="R11" i="32"/>
  <c r="C12" i="32"/>
  <c r="X11" i="32"/>
  <c r="Y11" i="32"/>
  <c r="P5" i="31"/>
  <c r="X14" i="31"/>
  <c r="Y14" i="31"/>
  <c r="K14" i="31"/>
  <c r="M14" i="31"/>
  <c r="R14" i="31"/>
  <c r="C15" i="31"/>
  <c r="L5" i="31"/>
  <c r="G5" i="33"/>
  <c r="P4" i="33"/>
  <c r="E5" i="33"/>
  <c r="D4" i="33"/>
  <c r="P2" i="33"/>
  <c r="C5" i="33"/>
  <c r="K12" i="32"/>
  <c r="M12" i="32"/>
  <c r="R12" i="32"/>
  <c r="C13" i="32"/>
  <c r="X12" i="32"/>
  <c r="Y12" i="32"/>
  <c r="X15" i="31"/>
  <c r="Y15" i="31"/>
  <c r="K15" i="31"/>
  <c r="M15" i="31"/>
  <c r="R15" i="31"/>
  <c r="C16" i="31"/>
  <c r="I5" i="33"/>
  <c r="K13" i="32"/>
  <c r="M13" i="32"/>
  <c r="R13" i="32"/>
  <c r="X13" i="32"/>
  <c r="Y13" i="32"/>
  <c r="X16" i="31"/>
  <c r="Y16" i="31"/>
  <c r="K16" i="31"/>
  <c r="M16" i="31"/>
  <c r="R16" i="31"/>
  <c r="C17" i="31"/>
  <c r="C14" i="32"/>
  <c r="X17" i="31"/>
  <c r="Y17" i="31"/>
  <c r="K17" i="31"/>
  <c r="M17" i="31"/>
  <c r="R17" i="31"/>
  <c r="K14" i="32"/>
  <c r="M14" i="32"/>
  <c r="R14" i="32"/>
  <c r="X14" i="32"/>
  <c r="Y14" i="32"/>
  <c r="C18" i="31"/>
  <c r="C15" i="32"/>
  <c r="X18" i="31"/>
  <c r="Y18" i="31"/>
  <c r="K18" i="31"/>
  <c r="M18" i="31"/>
  <c r="R18" i="31"/>
  <c r="X15" i="32"/>
  <c r="Y15" i="32"/>
  <c r="K15" i="32"/>
  <c r="M15" i="32"/>
  <c r="R15" i="32"/>
  <c r="C19" i="31"/>
  <c r="C16" i="32"/>
  <c r="X19" i="31"/>
  <c r="Y19" i="31"/>
  <c r="K19" i="31"/>
  <c r="M19" i="31"/>
  <c r="R19" i="31"/>
  <c r="X16" i="32"/>
  <c r="Y16" i="32"/>
  <c r="K16" i="32"/>
  <c r="M16" i="32"/>
  <c r="R16" i="32"/>
  <c r="C20" i="31"/>
  <c r="C17" i="32"/>
  <c r="X20" i="31"/>
  <c r="Y20" i="31"/>
  <c r="K20" i="31"/>
  <c r="M20" i="31"/>
  <c r="R20" i="31"/>
  <c r="C21" i="31"/>
  <c r="X17" i="32"/>
  <c r="Y17" i="32"/>
  <c r="K17" i="32"/>
  <c r="M17" i="32"/>
  <c r="R17" i="32"/>
  <c r="C18" i="32"/>
  <c r="X21" i="31"/>
  <c r="Y21" i="31"/>
  <c r="K21" i="31"/>
  <c r="M21" i="31"/>
  <c r="R21" i="31"/>
  <c r="C22" i="31"/>
  <c r="X18" i="32"/>
  <c r="Y18" i="32"/>
  <c r="K18" i="32"/>
  <c r="M18" i="32"/>
  <c r="R18" i="32"/>
  <c r="C19" i="32"/>
  <c r="X22" i="31"/>
  <c r="Y22" i="31"/>
  <c r="K22" i="31"/>
  <c r="M22" i="31"/>
  <c r="R22" i="31"/>
  <c r="C23" i="31"/>
  <c r="X19" i="32"/>
  <c r="Y19" i="32"/>
  <c r="K19" i="32"/>
  <c r="M19" i="32"/>
  <c r="R19" i="32"/>
  <c r="C20" i="32"/>
  <c r="X23" i="31"/>
  <c r="Y23" i="31"/>
  <c r="K23" i="31"/>
  <c r="M23" i="31"/>
  <c r="R23" i="31"/>
  <c r="C24" i="31"/>
  <c r="X20" i="32"/>
  <c r="Y20" i="32"/>
  <c r="K20" i="32"/>
  <c r="M20" i="32"/>
  <c r="R20" i="32"/>
  <c r="C21" i="32"/>
  <c r="X24" i="31"/>
  <c r="Y24" i="31"/>
  <c r="K24" i="31"/>
  <c r="M24" i="31"/>
  <c r="R24" i="31"/>
  <c r="C25" i="31"/>
  <c r="X21" i="32"/>
  <c r="Y21" i="32"/>
  <c r="K21" i="32"/>
  <c r="M21" i="32"/>
  <c r="R21" i="32"/>
  <c r="C22" i="32"/>
  <c r="X25" i="31"/>
  <c r="Y25" i="31"/>
  <c r="K25" i="31"/>
  <c r="M25" i="31"/>
  <c r="R25" i="31"/>
  <c r="C26" i="31"/>
  <c r="K22" i="32"/>
  <c r="M22" i="32"/>
  <c r="R22" i="32"/>
  <c r="C23" i="32"/>
  <c r="X22" i="32"/>
  <c r="Y22" i="32"/>
  <c r="X26" i="31"/>
  <c r="Y26" i="31"/>
  <c r="K26" i="31"/>
  <c r="M26" i="31"/>
  <c r="R26" i="31"/>
  <c r="C27" i="31"/>
  <c r="X23" i="32"/>
  <c r="Y23" i="32"/>
  <c r="K23" i="32"/>
  <c r="M23" i="32"/>
  <c r="R23" i="32"/>
  <c r="C24" i="32"/>
  <c r="X27" i="31"/>
  <c r="Y27" i="31"/>
  <c r="K27" i="31"/>
  <c r="M27" i="31"/>
  <c r="R27" i="31"/>
  <c r="C28" i="31"/>
  <c r="X24" i="32"/>
  <c r="Y24" i="32"/>
  <c r="K24" i="32"/>
  <c r="M24" i="32"/>
  <c r="R24" i="32"/>
  <c r="C25" i="32"/>
  <c r="X28" i="31"/>
  <c r="Y28" i="31"/>
  <c r="K28" i="31"/>
  <c r="M28" i="31"/>
  <c r="R28" i="31"/>
  <c r="C29" i="31"/>
  <c r="X25" i="32"/>
  <c r="Y25" i="32"/>
  <c r="K25" i="32"/>
  <c r="M25" i="32"/>
  <c r="R25" i="32"/>
  <c r="C26" i="32"/>
  <c r="X29" i="31"/>
  <c r="Y29" i="31"/>
  <c r="K29" i="31"/>
  <c r="M29" i="31"/>
  <c r="R29" i="31"/>
  <c r="C30" i="31"/>
  <c r="X26" i="32"/>
  <c r="Y26" i="32"/>
  <c r="K26" i="32"/>
  <c r="M26" i="32"/>
  <c r="R26" i="32"/>
  <c r="C27" i="32"/>
  <c r="X30" i="31"/>
  <c r="Y30" i="31"/>
  <c r="K30" i="31"/>
  <c r="M30" i="31"/>
  <c r="R30" i="31"/>
  <c r="C31" i="31"/>
  <c r="X27" i="32"/>
  <c r="Y27" i="32"/>
  <c r="K27" i="32"/>
  <c r="M27" i="32"/>
  <c r="R27" i="32"/>
  <c r="C28" i="32"/>
  <c r="X31" i="31"/>
  <c r="Y31" i="31"/>
  <c r="K31" i="31"/>
  <c r="M31" i="31"/>
  <c r="R31" i="31"/>
  <c r="C32" i="31"/>
  <c r="X28" i="32"/>
  <c r="Y28" i="32"/>
  <c r="K28" i="32"/>
  <c r="M28" i="32"/>
  <c r="R28" i="32"/>
  <c r="X32" i="31"/>
  <c r="Y32" i="31"/>
  <c r="K32" i="31"/>
  <c r="M32" i="31"/>
  <c r="R32" i="31"/>
  <c r="C33" i="31"/>
  <c r="C29" i="32"/>
  <c r="X33" i="31"/>
  <c r="Y33" i="31"/>
  <c r="K33" i="31"/>
  <c r="M33" i="31"/>
  <c r="R33" i="31"/>
  <c r="C34" i="31"/>
  <c r="X29" i="32"/>
  <c r="Y29" i="32"/>
  <c r="K29" i="32"/>
  <c r="M29" i="32"/>
  <c r="R29" i="32"/>
  <c r="K34" i="31"/>
  <c r="M34" i="31"/>
  <c r="R34" i="31"/>
  <c r="C35" i="31"/>
  <c r="X34" i="31"/>
  <c r="Y34" i="31"/>
  <c r="C30" i="32"/>
  <c r="X35" i="31"/>
  <c r="Y35" i="31"/>
  <c r="K35" i="31"/>
  <c r="M35" i="31"/>
  <c r="R35" i="31"/>
  <c r="C36" i="31"/>
  <c r="X30" i="32"/>
  <c r="Y30" i="32"/>
  <c r="K30" i="32"/>
  <c r="M30" i="32"/>
  <c r="R30" i="32"/>
  <c r="X36" i="31"/>
  <c r="Y36" i="31"/>
  <c r="K36" i="31"/>
  <c r="M36" i="31"/>
  <c r="R36" i="31"/>
  <c r="C37" i="31"/>
  <c r="C31" i="32"/>
  <c r="X37" i="31"/>
  <c r="Y37" i="31"/>
  <c r="K37" i="31"/>
  <c r="M37" i="31"/>
  <c r="R37" i="31"/>
  <c r="X31" i="32"/>
  <c r="Y31" i="32"/>
  <c r="K31" i="32"/>
  <c r="M31" i="32"/>
  <c r="R31" i="32"/>
  <c r="C38" i="31"/>
  <c r="C5" i="31"/>
  <c r="D4" i="31"/>
  <c r="P2" i="31"/>
  <c r="E5" i="31"/>
  <c r="G5" i="31"/>
  <c r="C32" i="32"/>
  <c r="I5" i="31"/>
  <c r="X38" i="31"/>
  <c r="Y38" i="31"/>
  <c r="P4" i="31"/>
  <c r="L4" i="31"/>
  <c r="X32" i="32"/>
  <c r="Y32" i="32"/>
  <c r="K32" i="32"/>
  <c r="M32" i="32"/>
  <c r="R32" i="32"/>
  <c r="C33" i="32"/>
  <c r="X33" i="32"/>
  <c r="Y33" i="32"/>
  <c r="K33" i="32"/>
  <c r="M33" i="32"/>
  <c r="R33" i="32"/>
  <c r="C34" i="32"/>
  <c r="X34" i="32"/>
  <c r="Y34" i="32"/>
  <c r="K34" i="32"/>
  <c r="M34" i="32"/>
  <c r="R34" i="32"/>
  <c r="C35" i="32"/>
  <c r="X35" i="32"/>
  <c r="Y35" i="32"/>
  <c r="K35" i="32"/>
  <c r="M35" i="32"/>
  <c r="R35" i="32"/>
  <c r="C36" i="32"/>
  <c r="X36" i="32"/>
  <c r="Y36" i="32"/>
  <c r="K36" i="32"/>
  <c r="M36" i="32"/>
  <c r="R36" i="32"/>
  <c r="C37" i="32"/>
  <c r="X37" i="32"/>
  <c r="Y37" i="32"/>
  <c r="K37" i="32"/>
  <c r="M37" i="32"/>
  <c r="R37" i="32"/>
  <c r="C38" i="32"/>
  <c r="X38" i="32"/>
  <c r="Y38" i="32"/>
  <c r="K38" i="32"/>
  <c r="M38" i="32"/>
  <c r="R38" i="32"/>
  <c r="C39" i="32"/>
  <c r="C40" i="32"/>
  <c r="X39" i="32"/>
  <c r="Y39" i="32"/>
  <c r="X40" i="32"/>
  <c r="Y40" i="32"/>
  <c r="K40" i="32"/>
  <c r="M40" i="32"/>
  <c r="R40" i="32"/>
  <c r="C41" i="32"/>
  <c r="X41" i="32"/>
  <c r="Y41" i="32"/>
  <c r="K41" i="32"/>
  <c r="M41" i="32"/>
  <c r="R41" i="32"/>
  <c r="C42" i="32"/>
  <c r="X42" i="32"/>
  <c r="Y42" i="32"/>
  <c r="K42" i="32"/>
  <c r="M42" i="32"/>
  <c r="R42" i="32"/>
  <c r="C43" i="32"/>
  <c r="X43" i="32"/>
  <c r="Y43" i="32"/>
  <c r="K43" i="32"/>
  <c r="M43" i="32"/>
  <c r="R43" i="32"/>
  <c r="C44" i="32"/>
  <c r="X44" i="32"/>
  <c r="Y44" i="32"/>
  <c r="K44" i="32"/>
  <c r="M44" i="32"/>
  <c r="R44" i="32"/>
  <c r="C45" i="32"/>
  <c r="X45" i="32"/>
  <c r="Y45" i="32"/>
  <c r="K45" i="32"/>
  <c r="M45" i="32"/>
  <c r="R45" i="32"/>
  <c r="C46" i="32"/>
  <c r="X46" i="32"/>
  <c r="Y46" i="32"/>
  <c r="K46" i="32"/>
  <c r="M46" i="32"/>
  <c r="R46" i="32"/>
  <c r="C47" i="32"/>
  <c r="X47" i="32"/>
  <c r="Y47" i="32"/>
  <c r="K47" i="32"/>
  <c r="M47" i="32"/>
  <c r="R47" i="32"/>
  <c r="C48" i="32"/>
  <c r="X48" i="32"/>
  <c r="Y48" i="32"/>
  <c r="K48" i="32"/>
  <c r="M48" i="32"/>
  <c r="R48" i="32"/>
  <c r="C49" i="32"/>
  <c r="X49" i="32"/>
  <c r="Y49" i="32"/>
  <c r="K49" i="32"/>
  <c r="M49" i="32"/>
  <c r="R49" i="32"/>
  <c r="C50" i="32"/>
  <c r="X50" i="32"/>
  <c r="Y50" i="32"/>
  <c r="K50" i="32"/>
  <c r="M50" i="32"/>
  <c r="R50" i="32"/>
  <c r="C51" i="32"/>
  <c r="X51" i="32"/>
  <c r="Y51" i="32"/>
  <c r="K51" i="32"/>
  <c r="M51" i="32"/>
  <c r="R51" i="32"/>
  <c r="C52" i="32"/>
  <c r="K52" i="32"/>
  <c r="M52" i="32"/>
  <c r="R52" i="32"/>
  <c r="C53" i="32"/>
  <c r="X52" i="32"/>
  <c r="Y52" i="32"/>
  <c r="X53" i="32"/>
  <c r="Y53" i="32"/>
  <c r="K53" i="32"/>
  <c r="M53" i="32"/>
  <c r="R53" i="32"/>
  <c r="C54" i="32"/>
  <c r="X54" i="32"/>
  <c r="Y54" i="32"/>
  <c r="K54" i="32"/>
  <c r="M54" i="32"/>
  <c r="R54" i="32"/>
  <c r="C55" i="32"/>
  <c r="X55" i="32"/>
  <c r="Y55" i="32"/>
  <c r="K55" i="32"/>
  <c r="M55" i="32"/>
  <c r="R55" i="32"/>
  <c r="C56" i="32"/>
  <c r="K56" i="32"/>
  <c r="M56" i="32"/>
  <c r="R56" i="32"/>
  <c r="C57" i="32"/>
  <c r="X56" i="32"/>
  <c r="Y56" i="32"/>
  <c r="X57" i="32"/>
  <c r="Y57" i="32"/>
  <c r="K57" i="32"/>
  <c r="M57" i="32"/>
  <c r="R57" i="32"/>
  <c r="C58" i="32"/>
  <c r="X58" i="32"/>
  <c r="Y58" i="32"/>
  <c r="K58" i="32"/>
  <c r="M58" i="32"/>
  <c r="R58" i="32"/>
  <c r="C59" i="32"/>
  <c r="K59" i="32"/>
  <c r="M59" i="32"/>
  <c r="R59" i="32"/>
  <c r="C60" i="32"/>
  <c r="X59" i="32"/>
  <c r="Y59" i="32"/>
  <c r="X60" i="32"/>
  <c r="Y60" i="32"/>
  <c r="K60" i="32"/>
  <c r="M60" i="32"/>
  <c r="R60" i="32"/>
  <c r="C61" i="32"/>
  <c r="D4" i="32"/>
  <c r="P2" i="32"/>
  <c r="C5" i="32"/>
  <c r="G5" i="32"/>
  <c r="E5" i="32"/>
  <c r="I5" i="32"/>
  <c r="X61" i="32"/>
  <c r="Y61" i="32"/>
  <c r="P4" i="32"/>
  <c r="L4" i="32"/>
</calcChain>
</file>

<file path=xl/sharedStrings.xml><?xml version="1.0" encoding="utf-8"?>
<sst xmlns="http://schemas.openxmlformats.org/spreadsheetml/2006/main" count="444" uniqueCount="73">
  <si>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</si>
  <si>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</si>
  <si>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</si>
  <si>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</si>
  <si>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</si>
  <si>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</si>
  <si>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</si>
  <si>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</si>
  <si>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</si>
  <si>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</si>
  <si>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</si>
  <si>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</si>
  <si>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</si>
  <si>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</si>
  <si>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</si>
  <si>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</si>
  <si>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</si>
  <si>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</si>
  <si>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</si>
  <si>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</si>
  <si>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</si>
  <si>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</si>
  <si>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</si>
  <si>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</si>
  <si>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</si>
  <si>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</si>
  <si>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</si>
  <si>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</si>
  <si>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</si>
  <si>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</si>
  <si>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</si>
  <si>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</si>
  <si>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</si>
  <si>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</si>
  <si>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</si>
  <si>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</si>
  <si>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</si>
  <si>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</si>
  <si>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</si>
  <si>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</si>
  <si>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</si>
  <si>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</si>
  <si>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</si>
  <si>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</si>
  <si>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</si>
  <si>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</si>
  <si>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</si>
  <si>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</si>
  <si>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</si>
  <si>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</si>
  <si>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</si>
  <si>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</si>
  <si>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</si>
  <si>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</si>
  <si>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</si>
  <si>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</si>
  <si>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</si>
  <si>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</si>
  <si>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</si>
  <si>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</si>
  <si>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</si>
  <si>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</si>
  <si>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</si>
  <si>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</si>
  <si>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</si>
  <si>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</si>
  <si>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</si>
  <si>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</si>
  <si>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4H</t>
    <phoneticPr fontId="3"/>
  </si>
  <si>
    <t>4H足</t>
    <rPh sb="2" eb="3">
      <t>アシ</t>
    </rPh>
    <phoneticPr fontId="3"/>
  </si>
  <si>
    <t>今回もとにかくPBが出現したときに、条件通りにエントリーをしたのだが、やはりトレンドがある程度続いていて頂点が近いと思われるときには負け、トレンドの初動辺りでエントリーできたときには勝率が高いというのがわかった。また、デッドクロスやゴールデンクロスした直後でのエントリーは勝率が高いことも実感した。</t>
    <rPh sb="0" eb="2">
      <t>コンカイ</t>
    </rPh>
    <rPh sb="10" eb="12">
      <t>シュツゲン</t>
    </rPh>
    <rPh sb="18" eb="20">
      <t>ジョウケン</t>
    </rPh>
    <rPh sb="20" eb="21">
      <t>ドオ</t>
    </rPh>
    <rPh sb="45" eb="47">
      <t>テイド</t>
    </rPh>
    <rPh sb="47" eb="48">
      <t>ツヅ</t>
    </rPh>
    <rPh sb="52" eb="54">
      <t>チョウテン</t>
    </rPh>
    <rPh sb="55" eb="56">
      <t>チカ</t>
    </rPh>
    <rPh sb="58" eb="59">
      <t>オモ</t>
    </rPh>
    <rPh sb="66" eb="67">
      <t>マ</t>
    </rPh>
    <rPh sb="74" eb="76">
      <t>ショドウ</t>
    </rPh>
    <rPh sb="76" eb="77">
      <t>アタ</t>
    </rPh>
    <rPh sb="91" eb="92">
      <t>カ</t>
    </rPh>
    <rPh sb="94" eb="95">
      <t>タカ</t>
    </rPh>
    <rPh sb="126" eb="128">
      <t>チョクゴ</t>
    </rPh>
    <rPh sb="136" eb="138">
      <t>ショウリツ</t>
    </rPh>
    <rPh sb="139" eb="140">
      <t>タカ</t>
    </rPh>
    <rPh sb="144" eb="146">
      <t>ジッカン</t>
    </rPh>
    <phoneticPr fontId="2"/>
  </si>
  <si>
    <t>次は、少し条件をつけて検証してみようと思う。さらにエントリー回数は減るけれども、余計なエントリーを避けられるかも。</t>
    <rPh sb="0" eb="1">
      <t>ツギ</t>
    </rPh>
    <rPh sb="3" eb="4">
      <t>スコ</t>
    </rPh>
    <rPh sb="5" eb="7">
      <t>ジョウケン</t>
    </rPh>
    <rPh sb="11" eb="13">
      <t>ケンショウ</t>
    </rPh>
    <rPh sb="19" eb="20">
      <t>オモ</t>
    </rPh>
    <rPh sb="30" eb="32">
      <t>カイスウ</t>
    </rPh>
    <rPh sb="33" eb="34">
      <t>ヘ</t>
    </rPh>
    <rPh sb="40" eb="42">
      <t>ヨケイ</t>
    </rPh>
    <rPh sb="49" eb="50">
      <t>サ</t>
    </rPh>
    <phoneticPr fontId="2"/>
  </si>
  <si>
    <t>サポレジを意識してみようと思う。PBを見つけたら、直前直後のサポレジを引いてみて、買いであればサポート付近であるかどうか、売りであればレジスタンス付近であるかどうかを判断基準に加えてみたい。</t>
    <rPh sb="5" eb="7">
      <t>イシキ</t>
    </rPh>
    <rPh sb="13" eb="14">
      <t>オモ</t>
    </rPh>
    <rPh sb="19" eb="20">
      <t>ミ</t>
    </rPh>
    <rPh sb="25" eb="27">
      <t>チョクゼン</t>
    </rPh>
    <rPh sb="27" eb="29">
      <t>チョクゴ</t>
    </rPh>
    <rPh sb="35" eb="36">
      <t>ヒ</t>
    </rPh>
    <rPh sb="41" eb="42">
      <t>カ</t>
    </rPh>
    <rPh sb="51" eb="53">
      <t>フキン</t>
    </rPh>
    <rPh sb="61" eb="62">
      <t>ウ</t>
    </rPh>
    <rPh sb="73" eb="75">
      <t>フキン</t>
    </rPh>
    <rPh sb="83" eb="85">
      <t>ハンダン</t>
    </rPh>
    <rPh sb="85" eb="87">
      <t>キジュン</t>
    </rPh>
    <rPh sb="88" eb="89">
      <t>クワ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</si>
</sst>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81" formatCode="0.00_ "/>
    <numFmt numFmtId="183" formatCode="m/d;@"/>
    <numFmt numFmtId="186" formatCode="#,##0_ ;[Red]\-#,##0\ "/>
    <numFmt numFmtId="187" formatCode="0.0%"/>
    <numFmt numFmtId="189" formatCode="#,##0_ "/>
    <numFmt numFmtId="190"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87"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81" fontId="9" fillId="0" borderId="1" xfId="0" applyNumberFormat="1" applyFont="1" applyBorder="1" applyAlignment="1">
      <alignment horizontal="center" vertical="center"/>
    </xf>
    <xf numFmtId="0" fontId="0" fillId="0" borderId="2" xfId="0" applyBorder="1" applyAlignment="1">
      <alignment horizontal="center" vertical="center"/>
    </xf>
    <xf numFmtId="183"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87"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9" fontId="0" fillId="0" borderId="0" xfId="0" applyNumberFormat="1">
      <alignment vertical="center"/>
    </xf>
    <xf numFmtId="187"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Border="1" applyAlignment="1">
      <alignment horizontal="center" vertical="center"/>
    </xf>
    <xf numFmtId="181" fontId="9"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189"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86" fontId="0" fillId="0" borderId="1" xfId="0" applyNumberFormat="1" applyBorder="1" applyAlignment="1">
      <alignment horizontal="center" vertical="center"/>
    </xf>
    <xf numFmtId="190"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87"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9"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1" fontId="9" fillId="0" borderId="1" xfId="0" applyNumberFormat="1" applyFont="1" applyBorder="1" applyAlignment="1">
      <alignment horizontal="center" vertical="center"/>
    </xf>
    <xf numFmtId="186" fontId="9" fillId="0" borderId="1" xfId="0" applyNumberFormat="1" applyFont="1" applyBorder="1" applyAlignment="1">
      <alignment horizontal="center" vertical="center"/>
    </xf>
    <xf numFmtId="190" fontId="9" fillId="0" borderId="1" xfId="0" applyNumberFormat="1" applyFont="1" applyBorder="1" applyAlignment="1">
      <alignment horizontal="center" vertical="center"/>
    </xf>
    <xf numFmtId="189" fontId="9" fillId="0" borderId="7" xfId="0" applyNumberFormat="1" applyFont="1" applyBorder="1" applyAlignment="1">
      <alignment horizontal="center" vertical="center"/>
    </xf>
    <xf numFmtId="189" fontId="9" fillId="0" borderId="2" xfId="0" applyNumberFormat="1" applyFont="1" applyBorder="1" applyAlignment="1">
      <alignment horizontal="center" vertical="center"/>
    </xf>
    <xf numFmtId="0" fontId="9" fillId="0" borderId="7" xfId="0" applyFont="1" applyBorder="1" applyAlignment="1">
      <alignment horizontal="center" vertical="center"/>
    </xf>
    <xf numFmtId="0" fontId="9" fillId="0" borderId="2" xfId="0" applyFont="1" applyBorder="1" applyAlignment="1">
      <alignment horizontal="center" vertical="center"/>
    </xf>
    <xf numFmtId="181" fontId="9" fillId="0" borderId="7" xfId="0" applyNumberFormat="1" applyFont="1" applyBorder="1" applyAlignment="1">
      <alignment horizontal="center" vertical="center"/>
    </xf>
    <xf numFmtId="181" fontId="9" fillId="0" borderId="2" xfId="0" applyNumberFormat="1" applyFont="1" applyBorder="1" applyAlignment="1">
      <alignment horizontal="center" vertical="center"/>
    </xf>
    <xf numFmtId="186" fontId="9" fillId="0" borderId="7" xfId="0" applyNumberFormat="1" applyFont="1" applyBorder="1" applyAlignment="1">
      <alignment horizontal="center" vertical="center"/>
    </xf>
    <xf numFmtId="186" fontId="9" fillId="0" borderId="2" xfId="0" applyNumberFormat="1" applyFont="1" applyBorder="1" applyAlignment="1">
      <alignment horizontal="center" vertical="center"/>
    </xf>
    <xf numFmtId="190" fontId="9" fillId="0" borderId="7" xfId="0" applyNumberFormat="1" applyFont="1" applyBorder="1" applyAlignment="1">
      <alignment horizontal="center" vertical="center"/>
    </xf>
    <xf numFmtId="190" fontId="9" fillId="0" borderId="2" xfId="0" applyNumberFormat="1" applyFont="1" applyBorder="1" applyAlignment="1">
      <alignment horizontal="center" vertical="center"/>
    </xf>
    <xf numFmtId="181" fontId="0" fillId="0" borderId="7" xfId="0" applyNumberFormat="1" applyBorder="1" applyAlignment="1">
      <alignment horizontal="center" vertical="center"/>
    </xf>
    <xf numFmtId="181" fontId="0" fillId="0" borderId="2" xfId="0" applyNumberForma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320040</xdr:colOff>
      <xdr:row>28</xdr:row>
      <xdr:rowOff>53340</xdr:rowOff>
    </xdr:to>
    <xdr:pic>
      <xdr:nvPicPr>
        <xdr:cNvPr id="4658" name="図 2">
          <a:extLst>
            <a:ext uri="{FF2B5EF4-FFF2-40B4-BE49-F238E27FC236}">
              <a16:creationId xmlns:a16="http://schemas.microsoft.com/office/drawing/2014/main" id="{A2A8A604-9677-4C6A-8362-718240BE5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82840" cy="517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12</xdr:col>
      <xdr:colOff>320040</xdr:colOff>
      <xdr:row>57</xdr:row>
      <xdr:rowOff>144780</xdr:rowOff>
    </xdr:to>
    <xdr:pic>
      <xdr:nvPicPr>
        <xdr:cNvPr id="4659" name="図 3">
          <a:extLst>
            <a:ext uri="{FF2B5EF4-FFF2-40B4-BE49-F238E27FC236}">
              <a16:creationId xmlns:a16="http://schemas.microsoft.com/office/drawing/2014/main" id="{1D26D265-7572-4D28-BBFC-D43BCCE705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xdr:row>
      <xdr:rowOff>0</xdr:rowOff>
    </xdr:from>
    <xdr:to>
      <xdr:col>12</xdr:col>
      <xdr:colOff>320040</xdr:colOff>
      <xdr:row>87</xdr:row>
      <xdr:rowOff>144780</xdr:rowOff>
    </xdr:to>
    <xdr:pic>
      <xdr:nvPicPr>
        <xdr:cNvPr id="4660" name="図 5">
          <a:extLst>
            <a:ext uri="{FF2B5EF4-FFF2-40B4-BE49-F238E27FC236}">
              <a16:creationId xmlns:a16="http://schemas.microsoft.com/office/drawing/2014/main" id="{37EC9A91-4C53-432C-A92A-BDA9E42443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9728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90</xdr:row>
      <xdr:rowOff>0</xdr:rowOff>
    </xdr:from>
    <xdr:to>
      <xdr:col>12</xdr:col>
      <xdr:colOff>320040</xdr:colOff>
      <xdr:row>117</xdr:row>
      <xdr:rowOff>144780</xdr:rowOff>
    </xdr:to>
    <xdr:pic>
      <xdr:nvPicPr>
        <xdr:cNvPr id="4661" name="図 1">
          <a:extLst>
            <a:ext uri="{FF2B5EF4-FFF2-40B4-BE49-F238E27FC236}">
              <a16:creationId xmlns:a16="http://schemas.microsoft.com/office/drawing/2014/main" id="{5497E6A9-CADF-4051-9965-699B0AB290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64592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0</xdr:rowOff>
    </xdr:from>
    <xdr:to>
      <xdr:col>12</xdr:col>
      <xdr:colOff>320040</xdr:colOff>
      <xdr:row>147</xdr:row>
      <xdr:rowOff>144780</xdr:rowOff>
    </xdr:to>
    <xdr:pic>
      <xdr:nvPicPr>
        <xdr:cNvPr id="4662" name="図 3">
          <a:extLst>
            <a:ext uri="{FF2B5EF4-FFF2-40B4-BE49-F238E27FC236}">
              <a16:creationId xmlns:a16="http://schemas.microsoft.com/office/drawing/2014/main" id="{8FD51534-630A-4DCC-AAD5-802088F1F0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456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150</xdr:row>
      <xdr:rowOff>0</xdr:rowOff>
    </xdr:from>
    <xdr:to>
      <xdr:col>12</xdr:col>
      <xdr:colOff>320040</xdr:colOff>
      <xdr:row>177</xdr:row>
      <xdr:rowOff>144780</xdr:rowOff>
    </xdr:to>
    <xdr:pic>
      <xdr:nvPicPr>
        <xdr:cNvPr id="4663" name="図 5">
          <a:extLst>
            <a:ext uri="{FF2B5EF4-FFF2-40B4-BE49-F238E27FC236}">
              <a16:creationId xmlns:a16="http://schemas.microsoft.com/office/drawing/2014/main" id="{A589E58A-65E7-4C80-883A-C0DD0E4009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74320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180</xdr:row>
      <xdr:rowOff>0</xdr:rowOff>
    </xdr:from>
    <xdr:to>
      <xdr:col>12</xdr:col>
      <xdr:colOff>320040</xdr:colOff>
      <xdr:row>207</xdr:row>
      <xdr:rowOff>144780</xdr:rowOff>
    </xdr:to>
    <xdr:pic>
      <xdr:nvPicPr>
        <xdr:cNvPr id="4664" name="図 7">
          <a:extLst>
            <a:ext uri="{FF2B5EF4-FFF2-40B4-BE49-F238E27FC236}">
              <a16:creationId xmlns:a16="http://schemas.microsoft.com/office/drawing/2014/main" id="{3BF24A92-7E9E-4D54-BB3F-F66BD883D20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29184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210</xdr:row>
      <xdr:rowOff>0</xdr:rowOff>
    </xdr:from>
    <xdr:to>
      <xdr:col>12</xdr:col>
      <xdr:colOff>320040</xdr:colOff>
      <xdr:row>237</xdr:row>
      <xdr:rowOff>144780</xdr:rowOff>
    </xdr:to>
    <xdr:pic>
      <xdr:nvPicPr>
        <xdr:cNvPr id="4665" name="図 9">
          <a:extLst>
            <a:ext uri="{FF2B5EF4-FFF2-40B4-BE49-F238E27FC236}">
              <a16:creationId xmlns:a16="http://schemas.microsoft.com/office/drawing/2014/main" id="{F8DC701F-8C7B-488D-B338-97EE2FB8CAB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84048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240</xdr:row>
      <xdr:rowOff>0</xdr:rowOff>
    </xdr:from>
    <xdr:to>
      <xdr:col>12</xdr:col>
      <xdr:colOff>320040</xdr:colOff>
      <xdr:row>267</xdr:row>
      <xdr:rowOff>144780</xdr:rowOff>
    </xdr:to>
    <xdr:pic>
      <xdr:nvPicPr>
        <xdr:cNvPr id="4666" name="図 11">
          <a:extLst>
            <a:ext uri="{FF2B5EF4-FFF2-40B4-BE49-F238E27FC236}">
              <a16:creationId xmlns:a16="http://schemas.microsoft.com/office/drawing/2014/main" id="{D0B44255-B0BF-4FDD-8183-4A39FE4460F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8912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270</xdr:row>
      <xdr:rowOff>0</xdr:rowOff>
    </xdr:from>
    <xdr:to>
      <xdr:col>12</xdr:col>
      <xdr:colOff>320040</xdr:colOff>
      <xdr:row>297</xdr:row>
      <xdr:rowOff>144780</xdr:rowOff>
    </xdr:to>
    <xdr:pic>
      <xdr:nvPicPr>
        <xdr:cNvPr id="4667" name="図 12">
          <a:extLst>
            <a:ext uri="{FF2B5EF4-FFF2-40B4-BE49-F238E27FC236}">
              <a16:creationId xmlns:a16="http://schemas.microsoft.com/office/drawing/2014/main" id="{81D6D71C-7134-4BC0-86C9-DAF720CBFF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93776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300</xdr:row>
      <xdr:rowOff>0</xdr:rowOff>
    </xdr:from>
    <xdr:to>
      <xdr:col>12</xdr:col>
      <xdr:colOff>320040</xdr:colOff>
      <xdr:row>327</xdr:row>
      <xdr:rowOff>144780</xdr:rowOff>
    </xdr:to>
    <xdr:pic>
      <xdr:nvPicPr>
        <xdr:cNvPr id="4668" name="図 13">
          <a:extLst>
            <a:ext uri="{FF2B5EF4-FFF2-40B4-BE49-F238E27FC236}">
              <a16:creationId xmlns:a16="http://schemas.microsoft.com/office/drawing/2014/main" id="{4F0077F6-D87A-439F-9CF8-D442B6E8954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548640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330</xdr:row>
      <xdr:rowOff>0</xdr:rowOff>
    </xdr:from>
    <xdr:to>
      <xdr:col>12</xdr:col>
      <xdr:colOff>320040</xdr:colOff>
      <xdr:row>357</xdr:row>
      <xdr:rowOff>144780</xdr:rowOff>
    </xdr:to>
    <xdr:pic>
      <xdr:nvPicPr>
        <xdr:cNvPr id="4669" name="図 19">
          <a:extLst>
            <a:ext uri="{FF2B5EF4-FFF2-40B4-BE49-F238E27FC236}">
              <a16:creationId xmlns:a16="http://schemas.microsoft.com/office/drawing/2014/main" id="{0E3900E1-A57E-4055-AE67-30F45D5E6F7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603504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360</xdr:row>
      <xdr:rowOff>0</xdr:rowOff>
    </xdr:from>
    <xdr:to>
      <xdr:col>12</xdr:col>
      <xdr:colOff>320040</xdr:colOff>
      <xdr:row>387</xdr:row>
      <xdr:rowOff>144780</xdr:rowOff>
    </xdr:to>
    <xdr:pic>
      <xdr:nvPicPr>
        <xdr:cNvPr id="4670" name="図 21">
          <a:extLst>
            <a:ext uri="{FF2B5EF4-FFF2-40B4-BE49-F238E27FC236}">
              <a16:creationId xmlns:a16="http://schemas.microsoft.com/office/drawing/2014/main" id="{43275B85-705B-4203-8F6B-0B69BC76309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658368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390</xdr:row>
      <xdr:rowOff>0</xdr:rowOff>
    </xdr:from>
    <xdr:to>
      <xdr:col>12</xdr:col>
      <xdr:colOff>320040</xdr:colOff>
      <xdr:row>417</xdr:row>
      <xdr:rowOff>144780</xdr:rowOff>
    </xdr:to>
    <xdr:pic>
      <xdr:nvPicPr>
        <xdr:cNvPr id="4671" name="図 23">
          <a:extLst>
            <a:ext uri="{FF2B5EF4-FFF2-40B4-BE49-F238E27FC236}">
              <a16:creationId xmlns:a16="http://schemas.microsoft.com/office/drawing/2014/main" id="{0FC0E3CD-DF96-46D7-B051-A7EB56B82F6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713232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420</xdr:row>
      <xdr:rowOff>0</xdr:rowOff>
    </xdr:from>
    <xdr:to>
      <xdr:col>12</xdr:col>
      <xdr:colOff>320040</xdr:colOff>
      <xdr:row>447</xdr:row>
      <xdr:rowOff>144780</xdr:rowOff>
    </xdr:to>
    <xdr:pic>
      <xdr:nvPicPr>
        <xdr:cNvPr id="4672" name="図 24">
          <a:extLst>
            <a:ext uri="{FF2B5EF4-FFF2-40B4-BE49-F238E27FC236}">
              <a16:creationId xmlns:a16="http://schemas.microsoft.com/office/drawing/2014/main" id="{58616F16-3917-41E2-B60E-134DE1E3170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768096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450</xdr:row>
      <xdr:rowOff>0</xdr:rowOff>
    </xdr:from>
    <xdr:to>
      <xdr:col>12</xdr:col>
      <xdr:colOff>320040</xdr:colOff>
      <xdr:row>477</xdr:row>
      <xdr:rowOff>144780</xdr:rowOff>
    </xdr:to>
    <xdr:pic>
      <xdr:nvPicPr>
        <xdr:cNvPr id="4673" name="図 25">
          <a:extLst>
            <a:ext uri="{FF2B5EF4-FFF2-40B4-BE49-F238E27FC236}">
              <a16:creationId xmlns:a16="http://schemas.microsoft.com/office/drawing/2014/main" id="{B9289169-8ACF-49AD-9EA6-4F4C56A9EE8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22960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480</xdr:row>
      <xdr:rowOff>0</xdr:rowOff>
    </xdr:from>
    <xdr:to>
      <xdr:col>12</xdr:col>
      <xdr:colOff>320040</xdr:colOff>
      <xdr:row>507</xdr:row>
      <xdr:rowOff>144780</xdr:rowOff>
    </xdr:to>
    <xdr:pic>
      <xdr:nvPicPr>
        <xdr:cNvPr id="4674" name="図 26">
          <a:extLst>
            <a:ext uri="{FF2B5EF4-FFF2-40B4-BE49-F238E27FC236}">
              <a16:creationId xmlns:a16="http://schemas.microsoft.com/office/drawing/2014/main" id="{B0C6FAE4-4F0F-4DA7-A1F6-E40108DD024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77824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510</xdr:row>
      <xdr:rowOff>0</xdr:rowOff>
    </xdr:from>
    <xdr:to>
      <xdr:col>12</xdr:col>
      <xdr:colOff>320040</xdr:colOff>
      <xdr:row>537</xdr:row>
      <xdr:rowOff>144780</xdr:rowOff>
    </xdr:to>
    <xdr:pic>
      <xdr:nvPicPr>
        <xdr:cNvPr id="4675" name="図 28">
          <a:extLst>
            <a:ext uri="{FF2B5EF4-FFF2-40B4-BE49-F238E27FC236}">
              <a16:creationId xmlns:a16="http://schemas.microsoft.com/office/drawing/2014/main" id="{45017BF6-FD53-4A7A-AD82-227FE522B11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932688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540</xdr:row>
      <xdr:rowOff>0</xdr:rowOff>
    </xdr:from>
    <xdr:to>
      <xdr:col>12</xdr:col>
      <xdr:colOff>320040</xdr:colOff>
      <xdr:row>567</xdr:row>
      <xdr:rowOff>144780</xdr:rowOff>
    </xdr:to>
    <xdr:pic>
      <xdr:nvPicPr>
        <xdr:cNvPr id="4676" name="図 4095">
          <a:extLst>
            <a:ext uri="{FF2B5EF4-FFF2-40B4-BE49-F238E27FC236}">
              <a16:creationId xmlns:a16="http://schemas.microsoft.com/office/drawing/2014/main" id="{B04ABBCA-323D-482F-BC20-496325BD3EE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98755200"/>
          <a:ext cx="7482840" cy="508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2" x14ac:dyDescent="0.2"/>
  <sheetData>
    <row r="2" spans="1:2" x14ac:dyDescent="0.2">
      <c r="A2" t="s">
        <v>48</v>
      </c>
    </row>
    <row r="3" spans="1:2" x14ac:dyDescent="0.2">
      <c r="A3">
        <v>100000</v>
      </c>
    </row>
    <row r="5" spans="1:2" x14ac:dyDescent="0.2">
      <c r="A5" t="s">
        <v>49</v>
      </c>
    </row>
    <row r="6" spans="1:2" x14ac:dyDescent="0.2">
      <c r="A6" t="s">
        <v>56</v>
      </c>
      <c r="B6">
        <v>90</v>
      </c>
    </row>
    <row r="7" spans="1:2" x14ac:dyDescent="0.2">
      <c r="A7" t="s">
        <v>55</v>
      </c>
      <c r="B7">
        <v>90</v>
      </c>
    </row>
    <row r="8" spans="1:2" x14ac:dyDescent="0.2">
      <c r="A8" t="s">
        <v>53</v>
      </c>
      <c r="B8">
        <v>110</v>
      </c>
    </row>
    <row r="9" spans="1:2" x14ac:dyDescent="0.2">
      <c r="A9" t="s">
        <v>51</v>
      </c>
      <c r="B9">
        <v>120</v>
      </c>
    </row>
    <row r="10" spans="1:2" x14ac:dyDescent="0.2">
      <c r="A10" t="s">
        <v>52</v>
      </c>
      <c r="B10">
        <v>150</v>
      </c>
    </row>
    <row r="11" spans="1:2" x14ac:dyDescent="0.2">
      <c r="A11" t="s">
        <v>57</v>
      </c>
      <c r="B11">
        <v>100</v>
      </c>
    </row>
    <row r="12" spans="1:2" x14ac:dyDescent="0.2">
      <c r="A12" t="s">
        <v>54</v>
      </c>
      <c r="B12">
        <v>80</v>
      </c>
    </row>
    <row r="13" spans="1:2" x14ac:dyDescent="0.2">
      <c r="A13" t="s">
        <v>50</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abSelected="1" topLeftCell="B1" zoomScale="90" zoomScaleNormal="90" workbookViewId="0">
      <pane ySplit="8" topLeftCell="A9" activePane="bottomLeft" state="frozen"/>
      <selection pane="bottomLeft" activeCell="R26" sqref="R26:S26"/>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6" t="s">
        <v>5</v>
      </c>
      <c r="C2" s="46"/>
      <c r="D2" s="48" t="s">
        <v>67</v>
      </c>
      <c r="E2" s="48"/>
      <c r="F2" s="46" t="s">
        <v>6</v>
      </c>
      <c r="G2" s="46"/>
      <c r="H2" s="50" t="s">
        <v>68</v>
      </c>
      <c r="I2" s="50"/>
      <c r="J2" s="46" t="s">
        <v>7</v>
      </c>
      <c r="K2" s="46"/>
      <c r="L2" s="47">
        <v>100000</v>
      </c>
      <c r="M2" s="48"/>
      <c r="N2" s="46" t="s">
        <v>8</v>
      </c>
      <c r="O2" s="46"/>
      <c r="P2" s="49">
        <f>SUM(L2,D4)</f>
        <v>130252.078149776</v>
      </c>
      <c r="Q2" s="50"/>
      <c r="R2" s="1"/>
      <c r="S2" s="1"/>
      <c r="T2" s="1"/>
    </row>
    <row r="3" spans="2:25" ht="57" customHeight="1" x14ac:dyDescent="0.2">
      <c r="B3" s="46" t="s">
        <v>9</v>
      </c>
      <c r="C3" s="46"/>
      <c r="D3" s="51" t="s">
        <v>38</v>
      </c>
      <c r="E3" s="51"/>
      <c r="F3" s="51"/>
      <c r="G3" s="51"/>
      <c r="H3" s="51"/>
      <c r="I3" s="51"/>
      <c r="J3" s="46" t="s">
        <v>10</v>
      </c>
      <c r="K3" s="46"/>
      <c r="L3" s="51" t="s">
        <v>62</v>
      </c>
      <c r="M3" s="52"/>
      <c r="N3" s="52"/>
      <c r="O3" s="52"/>
      <c r="P3" s="52"/>
      <c r="Q3" s="52"/>
      <c r="R3" s="1"/>
      <c r="S3" s="1"/>
    </row>
    <row r="4" spans="2:25" x14ac:dyDescent="0.2">
      <c r="B4" s="46" t="s">
        <v>11</v>
      </c>
      <c r="C4" s="46"/>
      <c r="D4" s="53">
        <f>SUM($R$9:$S$993)</f>
        <v>30252.078149776004</v>
      </c>
      <c r="E4" s="53"/>
      <c r="F4" s="46" t="s">
        <v>12</v>
      </c>
      <c r="G4" s="46"/>
      <c r="H4" s="54">
        <f>SUM($T$9:$U$108)</f>
        <v>118.30000000000535</v>
      </c>
      <c r="I4" s="50"/>
      <c r="J4" s="55"/>
      <c r="K4" s="55"/>
      <c r="L4" s="49"/>
      <c r="M4" s="49"/>
      <c r="N4" s="55" t="s">
        <v>59</v>
      </c>
      <c r="O4" s="55"/>
      <c r="P4" s="56">
        <f>MAX(Y:Y)</f>
        <v>0.14281974617774995</v>
      </c>
      <c r="Q4" s="56"/>
      <c r="R4" s="1"/>
      <c r="S4" s="1"/>
      <c r="T4" s="1"/>
    </row>
    <row r="5" spans="2:25" x14ac:dyDescent="0.2">
      <c r="B5" s="39" t="s">
        <v>15</v>
      </c>
      <c r="C5" s="2">
        <f>COUNTIF($R$9:$R$990,"&gt;0")</f>
        <v>29</v>
      </c>
      <c r="D5" s="38" t="s">
        <v>16</v>
      </c>
      <c r="E5" s="15">
        <f>COUNTIF($R$9:$R$990,"&lt;0")</f>
        <v>22</v>
      </c>
      <c r="F5" s="38" t="s">
        <v>17</v>
      </c>
      <c r="G5" s="2">
        <f>COUNTIF($R$9:$R$990,"=0")</f>
        <v>0</v>
      </c>
      <c r="H5" s="38" t="s">
        <v>18</v>
      </c>
      <c r="I5" s="3">
        <f>C5/SUM(C5,E5,G5)</f>
        <v>0.56862745098039214</v>
      </c>
      <c r="J5" s="57" t="s">
        <v>19</v>
      </c>
      <c r="K5" s="46"/>
      <c r="L5" s="58">
        <f>MAX(V9:V993)</f>
        <v>3</v>
      </c>
      <c r="M5" s="59"/>
      <c r="N5" s="17" t="s">
        <v>20</v>
      </c>
      <c r="O5" s="9"/>
      <c r="P5" s="58">
        <f>MAX(W9:W993)</f>
        <v>4</v>
      </c>
      <c r="Q5" s="59"/>
      <c r="R5" s="1"/>
      <c r="S5" s="1"/>
      <c r="T5" s="1"/>
    </row>
    <row r="6" spans="2:25" x14ac:dyDescent="0.2">
      <c r="B6" s="11"/>
      <c r="C6" s="13"/>
      <c r="D6" s="14"/>
      <c r="E6" s="10"/>
      <c r="F6" s="11"/>
      <c r="G6" s="10"/>
      <c r="H6" s="11"/>
      <c r="I6" s="16"/>
      <c r="J6" s="11"/>
      <c r="K6" s="11"/>
      <c r="L6" s="10"/>
      <c r="M6" s="43" t="s">
        <v>65</v>
      </c>
      <c r="N6" s="12"/>
      <c r="O6" s="12"/>
      <c r="P6" s="10"/>
      <c r="Q6" s="7"/>
      <c r="R6" s="1"/>
      <c r="S6" s="1"/>
      <c r="T6" s="1"/>
    </row>
    <row r="7" spans="2:25" x14ac:dyDescent="0.2">
      <c r="B7" s="60" t="s">
        <v>21</v>
      </c>
      <c r="C7" s="62" t="s">
        <v>22</v>
      </c>
      <c r="D7" s="63"/>
      <c r="E7" s="66" t="s">
        <v>23</v>
      </c>
      <c r="F7" s="67"/>
      <c r="G7" s="67"/>
      <c r="H7" s="67"/>
      <c r="I7" s="68"/>
      <c r="J7" s="69" t="s">
        <v>24</v>
      </c>
      <c r="K7" s="70"/>
      <c r="L7" s="71"/>
      <c r="M7" s="72" t="s">
        <v>25</v>
      </c>
      <c r="N7" s="73" t="s">
        <v>26</v>
      </c>
      <c r="O7" s="74"/>
      <c r="P7" s="74"/>
      <c r="Q7" s="75"/>
      <c r="R7" s="76" t="s">
        <v>27</v>
      </c>
      <c r="S7" s="76"/>
      <c r="T7" s="76"/>
      <c r="U7" s="76"/>
    </row>
    <row r="8" spans="2:25"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c r="Y8" t="s">
        <v>58</v>
      </c>
    </row>
    <row r="9" spans="2:25" x14ac:dyDescent="0.2">
      <c r="B9" s="40">
        <v>1</v>
      </c>
      <c r="C9" s="80">
        <f>L2</f>
        <v>100000</v>
      </c>
      <c r="D9" s="80"/>
      <c r="E9" s="40">
        <v>2001</v>
      </c>
      <c r="F9" s="8">
        <v>42111</v>
      </c>
      <c r="G9" s="40" t="s">
        <v>4</v>
      </c>
      <c r="H9" s="81">
        <v>1</v>
      </c>
      <c r="I9" s="81"/>
      <c r="J9" s="40">
        <v>57</v>
      </c>
      <c r="K9" s="80">
        <f>IF(J9="","",C9*0.03)</f>
        <v>3000</v>
      </c>
      <c r="L9" s="80"/>
      <c r="M9" s="6">
        <f>IF(J9="","",(K9/J9)/LOOKUP(RIGHT($D$2,3),定数!$A$6:$A$13,定数!$B$6:$B$13))</f>
        <v>0.52631578947368418</v>
      </c>
      <c r="N9" s="40">
        <v>2001</v>
      </c>
      <c r="O9" s="8">
        <v>42111</v>
      </c>
      <c r="P9" s="82">
        <v>1.02</v>
      </c>
      <c r="Q9" s="82"/>
      <c r="R9" s="83">
        <f>IF(P9="","",T9*M9*LOOKUP(RIGHT($D$2,3),定数!$A$6:$A$13,定数!$B$6:$B$13))</f>
        <v>105.26315789473692</v>
      </c>
      <c r="S9" s="83"/>
      <c r="T9" s="84">
        <f>IF(P9="","",IF(G9="買",(P9-H9),(H9-P9))*IF(RIGHT($D$2,3)="JPY",100,10000))</f>
        <v>2.0000000000000018</v>
      </c>
      <c r="U9" s="84"/>
      <c r="V9" s="1">
        <f>IF(T9&lt;&gt;"",IF(T9&gt;0,1+V8,0),"")</f>
        <v>1</v>
      </c>
      <c r="W9">
        <f>IF(T9&lt;&gt;"",IF(T9&lt;0,1+W8,0),"")</f>
        <v>0</v>
      </c>
    </row>
    <row r="10" spans="2:25" x14ac:dyDescent="0.2">
      <c r="B10" s="40">
        <v>2</v>
      </c>
      <c r="C10" s="80">
        <f t="shared" ref="C10:C73" si="0">IF(R9="","",C9+R9)</f>
        <v>100105.26315789473</v>
      </c>
      <c r="D10" s="80"/>
      <c r="E10" s="40">
        <v>2017</v>
      </c>
      <c r="F10" s="8">
        <v>43502</v>
      </c>
      <c r="G10" s="40" t="s">
        <v>3</v>
      </c>
      <c r="H10" s="81">
        <v>112.48</v>
      </c>
      <c r="I10" s="81"/>
      <c r="J10" s="40">
        <v>30</v>
      </c>
      <c r="K10" s="85">
        <f>IF(J10="","",C10*0.03)</f>
        <v>3003.1578947368421</v>
      </c>
      <c r="L10" s="86"/>
      <c r="M10" s="6">
        <f>IF(J10="","",(K10/J10)/LOOKUP(RIGHT($D$2,3),定数!$A$6:$A$13,定数!$B$6:$B$13))</f>
        <v>1.0010526315789474</v>
      </c>
      <c r="N10" s="40">
        <v>2017</v>
      </c>
      <c r="O10" s="8">
        <v>43502</v>
      </c>
      <c r="P10" s="82">
        <v>112.125</v>
      </c>
      <c r="Q10" s="82"/>
      <c r="R10" s="83">
        <f>IF(P10="","",T10*M10*LOOKUP(RIGHT($D$2,3),定数!$A$6:$A$13,定数!$B$6:$B$13))</f>
        <v>3553.7368421053034</v>
      </c>
      <c r="S10" s="83"/>
      <c r="T10" s="84">
        <f>IF(P10="","",IF(G10="買",(P10-H10),(H10-P10))*IF(RIGHT($D$2,3)="JPY",100,10000))</f>
        <v>35.500000000000398</v>
      </c>
      <c r="U10" s="84"/>
      <c r="V10" s="22">
        <f t="shared" ref="V10:V22" si="1">IF(T10&lt;&gt;"",IF(T10&gt;0,1+V9,0),"")</f>
        <v>2</v>
      </c>
      <c r="W10">
        <f t="shared" ref="W10:W73" si="2">IF(T10&lt;&gt;"",IF(T10&lt;0,1+W9,0),"")</f>
        <v>0</v>
      </c>
      <c r="X10" s="41">
        <f>IF(C10&lt;&gt;"",MAX(C10,C9),"")</f>
        <v>100105.26315789473</v>
      </c>
    </row>
    <row r="11" spans="2:25" x14ac:dyDescent="0.2">
      <c r="B11" s="40">
        <v>3</v>
      </c>
      <c r="C11" s="80">
        <f t="shared" si="0"/>
        <v>103659.00000000003</v>
      </c>
      <c r="D11" s="80"/>
      <c r="E11" s="40">
        <v>2017</v>
      </c>
      <c r="F11" s="8">
        <v>43502</v>
      </c>
      <c r="G11" s="40" t="s">
        <v>3</v>
      </c>
      <c r="H11" s="81">
        <v>112.03</v>
      </c>
      <c r="I11" s="81"/>
      <c r="J11" s="40">
        <v>56</v>
      </c>
      <c r="K11" s="85">
        <f t="shared" ref="K11:K74" si="3">IF(J11="","",C11*0.03)</f>
        <v>3109.7700000000009</v>
      </c>
      <c r="L11" s="86"/>
      <c r="M11" s="6">
        <f>IF(J11="","",(K11/J11)/LOOKUP(RIGHT($D$2,3),定数!$A$6:$A$13,定数!$B$6:$B$13))</f>
        <v>0.55531607142857164</v>
      </c>
      <c r="N11" s="40">
        <v>2017</v>
      </c>
      <c r="O11" s="8">
        <v>43505</v>
      </c>
      <c r="P11" s="82">
        <v>112.59</v>
      </c>
      <c r="Q11" s="82"/>
      <c r="R11" s="83">
        <f>IF(P11="","",T11*M11*LOOKUP(RIGHT($D$2,3),定数!$A$6:$A$13,定数!$B$6:$B$13))</f>
        <v>-3109.7700000000136</v>
      </c>
      <c r="S11" s="83"/>
      <c r="T11" s="84">
        <f>IF(P11="","",IF(G11="買",(P11-H11),(H11-P11))*IF(RIGHT($D$2,3)="JPY",100,10000))</f>
        <v>-56.000000000000227</v>
      </c>
      <c r="U11" s="84"/>
      <c r="V11" s="22">
        <f t="shared" si="1"/>
        <v>0</v>
      </c>
      <c r="W11">
        <f t="shared" si="2"/>
        <v>1</v>
      </c>
      <c r="X11" s="41">
        <f>IF(C11&lt;&gt;"",MAX(X10,C11),"")</f>
        <v>103659.00000000003</v>
      </c>
      <c r="Y11" s="42">
        <f>IF(X11&lt;&gt;"",1-(C11/X11),"")</f>
        <v>0</v>
      </c>
    </row>
    <row r="12" spans="2:25" x14ac:dyDescent="0.2">
      <c r="B12" s="40">
        <v>4</v>
      </c>
      <c r="C12" s="80">
        <f t="shared" si="0"/>
        <v>100549.23000000001</v>
      </c>
      <c r="D12" s="80"/>
      <c r="E12" s="40">
        <v>2017</v>
      </c>
      <c r="F12" s="8">
        <v>43523</v>
      </c>
      <c r="G12" s="40" t="s">
        <v>37</v>
      </c>
      <c r="H12" s="81">
        <v>112.18</v>
      </c>
      <c r="I12" s="81"/>
      <c r="J12" s="40">
        <v>32</v>
      </c>
      <c r="K12" s="85">
        <f t="shared" si="3"/>
        <v>3016.4769000000001</v>
      </c>
      <c r="L12" s="86"/>
      <c r="M12" s="6">
        <f>IF(J12="","",(K12/J12)/LOOKUP(RIGHT($D$2,3),定数!$A$6:$A$13,定数!$B$6:$B$13))</f>
        <v>0.94264903124999999</v>
      </c>
      <c r="N12" s="40">
        <v>2017</v>
      </c>
      <c r="O12" s="8">
        <v>43523</v>
      </c>
      <c r="P12" s="82">
        <v>112.5</v>
      </c>
      <c r="Q12" s="82"/>
      <c r="R12" s="83">
        <f>IF(P12="","",T12*M12*LOOKUP(RIGHT($D$2,3),定数!$A$6:$A$13,定数!$B$6:$B$13))</f>
        <v>-3016.4768999999355</v>
      </c>
      <c r="S12" s="83"/>
      <c r="T12" s="84">
        <f t="shared" ref="T12:T75" si="4">IF(P12="","",IF(G12="買",(P12-H12),(H12-P12))*IF(RIGHT($D$2,3)="JPY",100,10000))</f>
        <v>-31.999999999999318</v>
      </c>
      <c r="U12" s="84"/>
      <c r="V12" s="22">
        <f t="shared" si="1"/>
        <v>0</v>
      </c>
      <c r="W12">
        <f t="shared" si="2"/>
        <v>2</v>
      </c>
      <c r="X12" s="41">
        <f t="shared" ref="X12:X75" si="5">IF(C12&lt;&gt;"",MAX(X11,C12),"")</f>
        <v>103659.00000000003</v>
      </c>
      <c r="Y12" s="42">
        <f t="shared" ref="Y12:Y75" si="6">IF(X12&lt;&gt;"",1-(C12/X12),"")</f>
        <v>3.0000000000000138E-2</v>
      </c>
    </row>
    <row r="13" spans="2:25" x14ac:dyDescent="0.2">
      <c r="B13" s="40">
        <v>5</v>
      </c>
      <c r="C13" s="80">
        <f t="shared" si="0"/>
        <v>97532.753100000074</v>
      </c>
      <c r="D13" s="80"/>
      <c r="E13" s="40">
        <v>2017</v>
      </c>
      <c r="F13" s="8">
        <v>43527</v>
      </c>
      <c r="G13" s="40" t="s">
        <v>4</v>
      </c>
      <c r="H13" s="81">
        <v>114.3</v>
      </c>
      <c r="I13" s="81"/>
      <c r="J13" s="40">
        <v>24</v>
      </c>
      <c r="K13" s="85">
        <f>IF(J13="","",C13*0.03)</f>
        <v>2925.982593000002</v>
      </c>
      <c r="L13" s="86"/>
      <c r="M13" s="6">
        <f>IF(J13="","",(K13/J13)/LOOKUP(RIGHT($D$2,3),定数!$A$6:$A$13,定数!$B$6:$B$13))</f>
        <v>1.2191594137500008</v>
      </c>
      <c r="N13" s="40">
        <v>2017</v>
      </c>
      <c r="O13" s="8">
        <v>43527</v>
      </c>
      <c r="P13" s="82">
        <v>114.57299999999999</v>
      </c>
      <c r="Q13" s="82"/>
      <c r="R13" s="83">
        <f>IF(P13="","",T13*M13*LOOKUP(RIGHT($D$2,3),定数!$A$6:$A$13,定数!$B$6:$B$13))</f>
        <v>3328.3051995374549</v>
      </c>
      <c r="S13" s="83"/>
      <c r="T13" s="84">
        <f t="shared" si="4"/>
        <v>27.299999999999613</v>
      </c>
      <c r="U13" s="84"/>
      <c r="V13" s="22">
        <f t="shared" si="1"/>
        <v>1</v>
      </c>
      <c r="W13">
        <f t="shared" si="2"/>
        <v>0</v>
      </c>
      <c r="X13" s="41">
        <f t="shared" si="5"/>
        <v>103659.00000000003</v>
      </c>
      <c r="Y13" s="42">
        <f t="shared" si="6"/>
        <v>5.9099999999999597E-2</v>
      </c>
    </row>
    <row r="14" spans="2:25" x14ac:dyDescent="0.2">
      <c r="B14" s="40">
        <v>6</v>
      </c>
      <c r="C14" s="80">
        <f t="shared" si="0"/>
        <v>100861.05829953753</v>
      </c>
      <c r="D14" s="80"/>
      <c r="E14" s="40">
        <v>2017</v>
      </c>
      <c r="F14" s="8">
        <v>43527</v>
      </c>
      <c r="G14" s="40" t="s">
        <v>4</v>
      </c>
      <c r="H14" s="81">
        <v>114.35</v>
      </c>
      <c r="I14" s="81"/>
      <c r="J14" s="40">
        <v>26</v>
      </c>
      <c r="K14" s="85">
        <f t="shared" si="3"/>
        <v>3025.8317489861256</v>
      </c>
      <c r="L14" s="86"/>
      <c r="M14" s="6">
        <f>IF(J14="","",(K14/J14)/LOOKUP(RIGHT($D$2,3),定数!$A$6:$A$13,定数!$B$6:$B$13))</f>
        <v>1.1637814419177406</v>
      </c>
      <c r="N14" s="40">
        <v>2017</v>
      </c>
      <c r="O14" s="8">
        <v>43527</v>
      </c>
      <c r="P14" s="82">
        <v>114.64400000000001</v>
      </c>
      <c r="Q14" s="82"/>
      <c r="R14" s="83">
        <f>IF(P14="","",T14*M14*LOOKUP(RIGHT($D$2,3),定数!$A$6:$A$13,定数!$B$6:$B$13))</f>
        <v>3421.5174392382869</v>
      </c>
      <c r="S14" s="83"/>
      <c r="T14" s="84">
        <f t="shared" si="4"/>
        <v>29.400000000001114</v>
      </c>
      <c r="U14" s="84"/>
      <c r="V14" s="22">
        <f t="shared" si="1"/>
        <v>2</v>
      </c>
      <c r="W14">
        <f t="shared" si="2"/>
        <v>0</v>
      </c>
      <c r="X14" s="41">
        <f t="shared" si="5"/>
        <v>103659.00000000003</v>
      </c>
      <c r="Y14" s="42">
        <f t="shared" si="6"/>
        <v>2.6991787499999975E-2</v>
      </c>
    </row>
    <row r="15" spans="2:25" x14ac:dyDescent="0.2">
      <c r="B15" s="40">
        <v>7</v>
      </c>
      <c r="C15" s="80">
        <f t="shared" si="0"/>
        <v>104282.57573877582</v>
      </c>
      <c r="D15" s="80"/>
      <c r="E15" s="40">
        <v>2017</v>
      </c>
      <c r="F15" s="8">
        <v>43554</v>
      </c>
      <c r="G15" s="40" t="s">
        <v>4</v>
      </c>
      <c r="H15" s="81">
        <v>111.54</v>
      </c>
      <c r="I15" s="81"/>
      <c r="J15" s="40">
        <v>56</v>
      </c>
      <c r="K15" s="85">
        <f t="shared" si="3"/>
        <v>3128.4772721632744</v>
      </c>
      <c r="L15" s="86"/>
      <c r="M15" s="6">
        <f>IF(J15="","",(K15/J15)/LOOKUP(RIGHT($D$2,3),定数!$A$6:$A$13,定数!$B$6:$B$13))</f>
        <v>0.55865665574344181</v>
      </c>
      <c r="N15" s="40">
        <v>2017</v>
      </c>
      <c r="O15" s="8">
        <v>43558</v>
      </c>
      <c r="P15" s="82">
        <v>110.98</v>
      </c>
      <c r="Q15" s="82"/>
      <c r="R15" s="83">
        <f>IF(P15="","",T15*M15*LOOKUP(RIGHT($D$2,3),定数!$A$6:$A$13,定数!$B$6:$B$13))</f>
        <v>-3128.4772721632871</v>
      </c>
      <c r="S15" s="83"/>
      <c r="T15" s="84">
        <f t="shared" si="4"/>
        <v>-56.000000000000227</v>
      </c>
      <c r="U15" s="84"/>
      <c r="V15" s="22">
        <f t="shared" si="1"/>
        <v>0</v>
      </c>
      <c r="W15">
        <f t="shared" si="2"/>
        <v>1</v>
      </c>
      <c r="X15" s="41">
        <f t="shared" si="5"/>
        <v>104282.57573877582</v>
      </c>
      <c r="Y15" s="42">
        <f t="shared" si="6"/>
        <v>0</v>
      </c>
    </row>
    <row r="16" spans="2:25" x14ac:dyDescent="0.2">
      <c r="B16" s="40">
        <v>8</v>
      </c>
      <c r="C16" s="80">
        <f t="shared" si="0"/>
        <v>101154.09846661253</v>
      </c>
      <c r="D16" s="80"/>
      <c r="E16" s="40">
        <v>2017</v>
      </c>
      <c r="F16" s="8">
        <v>43568</v>
      </c>
      <c r="G16" s="40" t="s">
        <v>3</v>
      </c>
      <c r="H16" s="81">
        <v>109.04</v>
      </c>
      <c r="I16" s="81"/>
      <c r="J16" s="40">
        <v>36</v>
      </c>
      <c r="K16" s="85">
        <f t="shared" si="3"/>
        <v>3034.6229539983756</v>
      </c>
      <c r="L16" s="86"/>
      <c r="M16" s="6">
        <f>IF(J16="","",(K16/J16)/LOOKUP(RIGHT($D$2,3),定数!$A$6:$A$13,定数!$B$6:$B$13))</f>
        <v>0.8429508205551044</v>
      </c>
      <c r="N16" s="40">
        <v>2017</v>
      </c>
      <c r="O16" s="8">
        <v>43569</v>
      </c>
      <c r="P16" s="82">
        <v>108.581</v>
      </c>
      <c r="Q16" s="82"/>
      <c r="R16" s="83">
        <f>IF(P16="","",T16*M16*LOOKUP(RIGHT($D$2,3),定数!$A$6:$A$13,定数!$B$6:$B$13))</f>
        <v>3869.1442663479565</v>
      </c>
      <c r="S16" s="83"/>
      <c r="T16" s="84">
        <f t="shared" si="4"/>
        <v>45.900000000000318</v>
      </c>
      <c r="U16" s="84"/>
      <c r="V16" s="22">
        <f t="shared" si="1"/>
        <v>1</v>
      </c>
      <c r="W16">
        <f t="shared" si="2"/>
        <v>0</v>
      </c>
      <c r="X16" s="41">
        <f t="shared" si="5"/>
        <v>104282.57573877582</v>
      </c>
      <c r="Y16" s="42">
        <f t="shared" si="6"/>
        <v>3.0000000000000138E-2</v>
      </c>
    </row>
    <row r="17" spans="2:25" x14ac:dyDescent="0.2">
      <c r="B17" s="40">
        <v>9</v>
      </c>
      <c r="C17" s="80">
        <f t="shared" si="0"/>
        <v>105023.24273296048</v>
      </c>
      <c r="D17" s="80"/>
      <c r="E17" s="40">
        <v>2017</v>
      </c>
      <c r="F17" s="8">
        <v>43574</v>
      </c>
      <c r="G17" s="40" t="s">
        <v>4</v>
      </c>
      <c r="H17" s="81">
        <v>108.96</v>
      </c>
      <c r="I17" s="81"/>
      <c r="J17" s="40">
        <v>29</v>
      </c>
      <c r="K17" s="85">
        <f t="shared" si="3"/>
        <v>3150.6972819888142</v>
      </c>
      <c r="L17" s="86"/>
      <c r="M17" s="6">
        <f>IF(J17="","",(K17/J17)/LOOKUP(RIGHT($D$2,3),定数!$A$6:$A$13,定数!$B$6:$B$13))</f>
        <v>1.0864473386168325</v>
      </c>
      <c r="N17" s="40">
        <v>2017</v>
      </c>
      <c r="O17" s="8">
        <v>43575</v>
      </c>
      <c r="P17" s="82">
        <v>109.282</v>
      </c>
      <c r="Q17" s="82"/>
      <c r="R17" s="83">
        <f>IF(P17="","",T17*M17*LOOKUP(RIGHT($D$2,3),定数!$A$6:$A$13,定数!$B$6:$B$13))</f>
        <v>3498.3604303462298</v>
      </c>
      <c r="S17" s="83"/>
      <c r="T17" s="84">
        <f t="shared" si="4"/>
        <v>32.200000000000273</v>
      </c>
      <c r="U17" s="84"/>
      <c r="V17" s="22">
        <f t="shared" si="1"/>
        <v>2</v>
      </c>
      <c r="W17">
        <f t="shared" si="2"/>
        <v>0</v>
      </c>
      <c r="X17" s="41">
        <f t="shared" si="5"/>
        <v>105023.24273296048</v>
      </c>
      <c r="Y17" s="42">
        <f t="shared" si="6"/>
        <v>0</v>
      </c>
    </row>
    <row r="18" spans="2:25" x14ac:dyDescent="0.2">
      <c r="B18" s="40">
        <v>10</v>
      </c>
      <c r="C18" s="80">
        <f t="shared" si="0"/>
        <v>108521.60316330672</v>
      </c>
      <c r="D18" s="80"/>
      <c r="E18" s="40">
        <v>2017</v>
      </c>
      <c r="F18" s="8">
        <v>43582</v>
      </c>
      <c r="G18" s="40" t="s">
        <v>4</v>
      </c>
      <c r="H18" s="81">
        <v>111.41</v>
      </c>
      <c r="I18" s="81"/>
      <c r="J18" s="40">
        <v>31</v>
      </c>
      <c r="K18" s="85">
        <f t="shared" si="3"/>
        <v>3255.6480948992016</v>
      </c>
      <c r="L18" s="86"/>
      <c r="M18" s="6">
        <f>IF(J18="","",(K18/J18)/LOOKUP(RIGHT($D$2,3),定数!$A$6:$A$13,定数!$B$6:$B$13))</f>
        <v>1.0502090628707101</v>
      </c>
      <c r="N18" s="40">
        <v>2017</v>
      </c>
      <c r="O18" s="8">
        <v>43582</v>
      </c>
      <c r="P18" s="82">
        <v>111.1</v>
      </c>
      <c r="Q18" s="82"/>
      <c r="R18" s="83">
        <f>IF(P18="","",T18*M18*LOOKUP(RIGHT($D$2,3),定数!$A$6:$A$13,定数!$B$6:$B$13))</f>
        <v>-3255.6480948992253</v>
      </c>
      <c r="S18" s="83"/>
      <c r="T18" s="84">
        <f t="shared" si="4"/>
        <v>-31.000000000000227</v>
      </c>
      <c r="U18" s="84"/>
      <c r="V18" s="22">
        <f t="shared" si="1"/>
        <v>0</v>
      </c>
      <c r="W18">
        <f t="shared" si="2"/>
        <v>1</v>
      </c>
      <c r="X18" s="41">
        <f t="shared" si="5"/>
        <v>108521.60316330672</v>
      </c>
      <c r="Y18" s="42">
        <f t="shared" si="6"/>
        <v>0</v>
      </c>
    </row>
    <row r="19" spans="2:25" x14ac:dyDescent="0.2">
      <c r="B19" s="40">
        <v>11</v>
      </c>
      <c r="C19" s="80">
        <f t="shared" si="0"/>
        <v>105265.95506840749</v>
      </c>
      <c r="D19" s="80"/>
      <c r="E19" s="40">
        <v>2017</v>
      </c>
      <c r="F19" s="8">
        <v>43588</v>
      </c>
      <c r="G19" s="40" t="s">
        <v>4</v>
      </c>
      <c r="H19" s="81">
        <v>112.08</v>
      </c>
      <c r="I19" s="81"/>
      <c r="J19" s="40">
        <v>11</v>
      </c>
      <c r="K19" s="85">
        <f t="shared" si="3"/>
        <v>3157.9786520522248</v>
      </c>
      <c r="L19" s="86"/>
      <c r="M19" s="6">
        <f>IF(J19="","",(K19/J19)/LOOKUP(RIGHT($D$2,3),定数!$A$6:$A$13,定数!$B$6:$B$13))</f>
        <v>2.8708896836838407</v>
      </c>
      <c r="N19" s="40">
        <v>2017</v>
      </c>
      <c r="O19" s="8">
        <v>43588</v>
      </c>
      <c r="P19" s="82">
        <v>112.18</v>
      </c>
      <c r="Q19" s="82"/>
      <c r="R19" s="83">
        <f>IF(P19="","",T19*M19*LOOKUP(RIGHT($D$2,3),定数!$A$6:$A$13,定数!$B$6:$B$13))</f>
        <v>2870.8896836840854</v>
      </c>
      <c r="S19" s="83"/>
      <c r="T19" s="84">
        <f t="shared" si="4"/>
        <v>10.000000000000853</v>
      </c>
      <c r="U19" s="84"/>
      <c r="V19" s="22">
        <f t="shared" si="1"/>
        <v>1</v>
      </c>
      <c r="W19">
        <f t="shared" si="2"/>
        <v>0</v>
      </c>
      <c r="X19" s="41">
        <f t="shared" si="5"/>
        <v>108521.60316330672</v>
      </c>
      <c r="Y19" s="42">
        <f t="shared" si="6"/>
        <v>3.0000000000000249E-2</v>
      </c>
    </row>
    <row r="20" spans="2:25" x14ac:dyDescent="0.2">
      <c r="B20" s="40">
        <v>12</v>
      </c>
      <c r="C20" s="80">
        <f t="shared" si="0"/>
        <v>108136.84475209158</v>
      </c>
      <c r="D20" s="80"/>
      <c r="E20" s="40">
        <v>2017</v>
      </c>
      <c r="F20" s="8">
        <v>43595</v>
      </c>
      <c r="G20" s="40" t="s">
        <v>4</v>
      </c>
      <c r="H20" s="81">
        <v>113.98</v>
      </c>
      <c r="I20" s="81"/>
      <c r="J20" s="40">
        <v>31</v>
      </c>
      <c r="K20" s="85">
        <f t="shared" si="3"/>
        <v>3244.1053425627474</v>
      </c>
      <c r="L20" s="86"/>
      <c r="M20" s="6">
        <f>IF(J20="","",(K20/J20)/LOOKUP(RIGHT($D$2,3),定数!$A$6:$A$13,定数!$B$6:$B$13))</f>
        <v>1.0464855943750799</v>
      </c>
      <c r="N20" s="40">
        <v>2017</v>
      </c>
      <c r="O20" s="8">
        <v>43595</v>
      </c>
      <c r="P20" s="82">
        <v>114.33199999999999</v>
      </c>
      <c r="Q20" s="82"/>
      <c r="R20" s="83">
        <f>IF(P20="","",T20*M20*LOOKUP(RIGHT($D$2,3),定数!$A$6:$A$13,定数!$B$6:$B$13))</f>
        <v>3683.629292200173</v>
      </c>
      <c r="S20" s="83"/>
      <c r="T20" s="84">
        <f t="shared" si="4"/>
        <v>35.199999999998965</v>
      </c>
      <c r="U20" s="84"/>
      <c r="V20" s="22">
        <f t="shared" si="1"/>
        <v>2</v>
      </c>
      <c r="W20">
        <f t="shared" si="2"/>
        <v>0</v>
      </c>
      <c r="X20" s="41">
        <f t="shared" si="5"/>
        <v>108521.60316330672</v>
      </c>
      <c r="Y20" s="42">
        <f t="shared" si="6"/>
        <v>3.5454545454525199E-3</v>
      </c>
    </row>
    <row r="21" spans="2:25" x14ac:dyDescent="0.2">
      <c r="B21" s="40">
        <v>13</v>
      </c>
      <c r="C21" s="80">
        <f t="shared" si="0"/>
        <v>111820.47404429175</v>
      </c>
      <c r="D21" s="80"/>
      <c r="E21" s="40">
        <v>2017</v>
      </c>
      <c r="F21" s="8">
        <v>43650</v>
      </c>
      <c r="G21" s="40" t="s">
        <v>4</v>
      </c>
      <c r="H21" s="81">
        <v>113.29</v>
      </c>
      <c r="I21" s="81"/>
      <c r="J21" s="40">
        <v>56</v>
      </c>
      <c r="K21" s="85">
        <f t="shared" si="3"/>
        <v>3354.6142213287526</v>
      </c>
      <c r="L21" s="86"/>
      <c r="M21" s="6">
        <f>IF(J21="","",(K21/J21)/LOOKUP(RIGHT($D$2,3),定数!$A$6:$A$13,定数!$B$6:$B$13))</f>
        <v>0.59903825380870579</v>
      </c>
      <c r="N21" s="40">
        <v>2017</v>
      </c>
      <c r="O21" s="8">
        <v>43653</v>
      </c>
      <c r="P21" s="82">
        <v>113.995</v>
      </c>
      <c r="Q21" s="82"/>
      <c r="R21" s="83">
        <f>IF(P21="","",T21*M21*LOOKUP(RIGHT($D$2,3),定数!$A$6:$A$13,定数!$B$6:$B$13))</f>
        <v>4223.2196893513656</v>
      </c>
      <c r="S21" s="83"/>
      <c r="T21" s="84">
        <f t="shared" si="4"/>
        <v>70.499999999999829</v>
      </c>
      <c r="U21" s="84"/>
      <c r="V21" s="22">
        <f t="shared" si="1"/>
        <v>3</v>
      </c>
      <c r="W21">
        <f t="shared" si="2"/>
        <v>0</v>
      </c>
      <c r="X21" s="41">
        <f t="shared" si="5"/>
        <v>111820.47404429175</v>
      </c>
      <c r="Y21" s="42">
        <f t="shared" si="6"/>
        <v>0</v>
      </c>
    </row>
    <row r="22" spans="2:25" x14ac:dyDescent="0.2">
      <c r="B22" s="40">
        <v>14</v>
      </c>
      <c r="C22" s="80">
        <f t="shared" si="0"/>
        <v>116043.69373364311</v>
      </c>
      <c r="D22" s="80"/>
      <c r="E22" s="40">
        <v>2017</v>
      </c>
      <c r="F22" s="8">
        <v>43659</v>
      </c>
      <c r="G22" s="40" t="s">
        <v>3</v>
      </c>
      <c r="H22" s="81">
        <v>113.11</v>
      </c>
      <c r="I22" s="81"/>
      <c r="J22" s="40">
        <v>42</v>
      </c>
      <c r="K22" s="85">
        <f>IF(J22="","",C22*0.03)</f>
        <v>3481.3108120092934</v>
      </c>
      <c r="L22" s="86"/>
      <c r="M22" s="6">
        <f>IF(J22="","",(K22/J22)/LOOKUP(RIGHT($D$2,3),定数!$A$6:$A$13,定数!$B$6:$B$13))</f>
        <v>0.82888352666887943</v>
      </c>
      <c r="N22" s="40">
        <v>2017</v>
      </c>
      <c r="O22" s="8">
        <v>43660</v>
      </c>
      <c r="P22" s="82">
        <v>113.53</v>
      </c>
      <c r="Q22" s="82"/>
      <c r="R22" s="83">
        <f>IF(P22="","",T22*M22*LOOKUP(RIGHT($D$2,3),定数!$A$6:$A$13,定数!$B$6:$B$13))</f>
        <v>-3481.3108120093075</v>
      </c>
      <c r="S22" s="83"/>
      <c r="T22" s="84">
        <f t="shared" si="4"/>
        <v>-42.000000000000171</v>
      </c>
      <c r="U22" s="84"/>
      <c r="V22" s="22">
        <f t="shared" si="1"/>
        <v>0</v>
      </c>
      <c r="W22">
        <f t="shared" si="2"/>
        <v>1</v>
      </c>
      <c r="X22" s="41">
        <f t="shared" si="5"/>
        <v>116043.69373364311</v>
      </c>
      <c r="Y22" s="42">
        <f t="shared" si="6"/>
        <v>0</v>
      </c>
    </row>
    <row r="23" spans="2:25" x14ac:dyDescent="0.2">
      <c r="B23" s="40">
        <v>15</v>
      </c>
      <c r="C23" s="80">
        <f t="shared" si="0"/>
        <v>112562.38292163381</v>
      </c>
      <c r="D23" s="80"/>
      <c r="E23" s="40">
        <v>2017</v>
      </c>
      <c r="F23" s="8">
        <v>43665</v>
      </c>
      <c r="G23" s="40" t="s">
        <v>3</v>
      </c>
      <c r="H23" s="81">
        <v>111.95</v>
      </c>
      <c r="I23" s="81"/>
      <c r="J23" s="40">
        <v>29</v>
      </c>
      <c r="K23" s="85">
        <f>IF(J23="","",C23*0.03)</f>
        <v>3376.8714876490139</v>
      </c>
      <c r="L23" s="86"/>
      <c r="M23" s="6">
        <f>IF(J23="","",(K23/J23)/LOOKUP(RIGHT($D$2,3),定数!$A$6:$A$13,定数!$B$6:$B$13))</f>
        <v>1.1644384440169013</v>
      </c>
      <c r="N23" s="40">
        <v>2017</v>
      </c>
      <c r="O23" s="8">
        <v>43665</v>
      </c>
      <c r="P23" s="82">
        <v>111.63200000000001</v>
      </c>
      <c r="Q23" s="82"/>
      <c r="R23" s="83">
        <f>IF(P23="","",T23*M23*LOOKUP(RIGHT($D$2,3),定数!$A$6:$A$13,定数!$B$6:$B$13))</f>
        <v>3702.9142519737215</v>
      </c>
      <c r="S23" s="83"/>
      <c r="T23" s="84">
        <f t="shared" si="4"/>
        <v>31.799999999999784</v>
      </c>
      <c r="U23" s="84"/>
      <c r="V23" t="str">
        <f t="shared" ref="V23:W74" si="7">IF(S23&lt;&gt;"",IF(S23&lt;0,1+V22,0),"")</f>
        <v/>
      </c>
      <c r="W23">
        <f t="shared" si="2"/>
        <v>0</v>
      </c>
      <c r="X23" s="41">
        <f t="shared" si="5"/>
        <v>116043.69373364311</v>
      </c>
      <c r="Y23" s="42">
        <f t="shared" si="6"/>
        <v>3.0000000000000138E-2</v>
      </c>
    </row>
    <row r="24" spans="2:25" x14ac:dyDescent="0.2">
      <c r="B24" s="40">
        <v>16</v>
      </c>
      <c r="C24" s="80">
        <f t="shared" si="0"/>
        <v>116265.29717360753</v>
      </c>
      <c r="D24" s="80"/>
      <c r="E24" s="40">
        <v>2017</v>
      </c>
      <c r="F24" s="8">
        <v>43687</v>
      </c>
      <c r="G24" s="40" t="s">
        <v>3</v>
      </c>
      <c r="H24" s="81">
        <v>109.94</v>
      </c>
      <c r="I24" s="81"/>
      <c r="J24" s="40">
        <v>25</v>
      </c>
      <c r="K24" s="85">
        <f>IF(J24="","",C24*0.03)</f>
        <v>3487.9589152082258</v>
      </c>
      <c r="L24" s="86"/>
      <c r="M24" s="6">
        <f>IF(J24="","",(K24/J24)/LOOKUP(RIGHT($D$2,3),定数!$A$6:$A$13,定数!$B$6:$B$13))</f>
        <v>1.3951835660832905</v>
      </c>
      <c r="N24" s="40">
        <v>2017</v>
      </c>
      <c r="O24" s="8">
        <v>43687</v>
      </c>
      <c r="P24" s="82">
        <v>109.654</v>
      </c>
      <c r="Q24" s="82"/>
      <c r="R24" s="83">
        <f>IF(P24="","",T24*M24*LOOKUP(RIGHT($D$2,3),定数!$A$6:$A$13,定数!$B$6:$B$13))</f>
        <v>3990.2249989982301</v>
      </c>
      <c r="S24" s="83"/>
      <c r="T24" s="84">
        <f t="shared" si="4"/>
        <v>28.600000000000136</v>
      </c>
      <c r="U24" s="84"/>
      <c r="V24" t="str">
        <f t="shared" si="7"/>
        <v/>
      </c>
      <c r="W24">
        <f t="shared" si="2"/>
        <v>0</v>
      </c>
      <c r="X24" s="41">
        <f t="shared" si="5"/>
        <v>116265.29717360753</v>
      </c>
      <c r="Y24" s="42">
        <f t="shared" si="6"/>
        <v>0</v>
      </c>
    </row>
    <row r="25" spans="2:25" x14ac:dyDescent="0.2">
      <c r="B25" s="40">
        <v>17</v>
      </c>
      <c r="C25" s="80">
        <f t="shared" si="0"/>
        <v>120255.52217260576</v>
      </c>
      <c r="D25" s="80"/>
      <c r="E25" s="40">
        <v>2017</v>
      </c>
      <c r="F25" s="8">
        <v>43705</v>
      </c>
      <c r="G25" s="40" t="s">
        <v>3</v>
      </c>
      <c r="H25" s="81">
        <v>109.15</v>
      </c>
      <c r="I25" s="81"/>
      <c r="J25" s="40">
        <v>27</v>
      </c>
      <c r="K25" s="85">
        <f t="shared" si="3"/>
        <v>3607.6656651781727</v>
      </c>
      <c r="L25" s="86"/>
      <c r="M25" s="6">
        <f>IF(J25="","",(K25/J25)/LOOKUP(RIGHT($D$2,3),定数!$A$6:$A$13,定数!$B$6:$B$13))</f>
        <v>1.3361724685845084</v>
      </c>
      <c r="N25" s="40">
        <v>2017</v>
      </c>
      <c r="O25" s="8">
        <v>43705</v>
      </c>
      <c r="P25" s="82">
        <v>108.831</v>
      </c>
      <c r="Q25" s="82"/>
      <c r="R25" s="83">
        <f>IF(P25="","",T25*M25*LOOKUP(RIGHT($D$2,3),定数!$A$6:$A$13,定数!$B$6:$B$13))</f>
        <v>4262.3901747846166</v>
      </c>
      <c r="S25" s="83"/>
      <c r="T25" s="84">
        <f t="shared" si="4"/>
        <v>31.900000000000261</v>
      </c>
      <c r="U25" s="84"/>
      <c r="V25" t="str">
        <f t="shared" si="7"/>
        <v/>
      </c>
      <c r="W25">
        <f t="shared" si="2"/>
        <v>0</v>
      </c>
      <c r="X25" s="41">
        <f t="shared" si="5"/>
        <v>120255.52217260576</v>
      </c>
      <c r="Y25" s="42">
        <f t="shared" si="6"/>
        <v>0</v>
      </c>
    </row>
    <row r="26" spans="2:25" x14ac:dyDescent="0.2">
      <c r="B26" s="40">
        <v>18</v>
      </c>
      <c r="C26" s="80">
        <f t="shared" si="0"/>
        <v>124517.91234739037</v>
      </c>
      <c r="D26" s="80"/>
      <c r="E26" s="40">
        <v>2017</v>
      </c>
      <c r="F26" s="8">
        <v>43727</v>
      </c>
      <c r="G26" s="40" t="s">
        <v>4</v>
      </c>
      <c r="H26" s="81">
        <v>111.6</v>
      </c>
      <c r="I26" s="81"/>
      <c r="J26" s="40">
        <v>42</v>
      </c>
      <c r="K26" s="85">
        <f t="shared" si="3"/>
        <v>3735.5373704217109</v>
      </c>
      <c r="L26" s="86"/>
      <c r="M26" s="6">
        <f>IF(J26="","",(K26/J26)/LOOKUP(RIGHT($D$2,3),定数!$A$6:$A$13,定数!$B$6:$B$13))</f>
        <v>0.88941365962421681</v>
      </c>
      <c r="N26" s="40">
        <v>2017</v>
      </c>
      <c r="O26" s="8">
        <v>43728</v>
      </c>
      <c r="P26" s="82">
        <v>112.111</v>
      </c>
      <c r="Q26" s="82"/>
      <c r="R26" s="83">
        <f>IF(P26="","",T26*M26*LOOKUP(RIGHT($D$2,3),定数!$A$6:$A$13,定数!$B$6:$B$13))</f>
        <v>4544.9038006798364</v>
      </c>
      <c r="S26" s="83"/>
      <c r="T26" s="84">
        <f t="shared" si="4"/>
        <v>51.100000000000989</v>
      </c>
      <c r="U26" s="84"/>
      <c r="V26" t="str">
        <f t="shared" si="7"/>
        <v/>
      </c>
      <c r="W26">
        <f t="shared" si="2"/>
        <v>0</v>
      </c>
      <c r="X26" s="41">
        <f t="shared" si="5"/>
        <v>124517.91234739037</v>
      </c>
      <c r="Y26" s="42">
        <f t="shared" si="6"/>
        <v>0</v>
      </c>
    </row>
    <row r="27" spans="2:25" x14ac:dyDescent="0.2">
      <c r="B27" s="40">
        <v>19</v>
      </c>
      <c r="C27" s="80">
        <f t="shared" si="0"/>
        <v>129062.81614807021</v>
      </c>
      <c r="D27" s="80"/>
      <c r="E27" s="40">
        <v>2017</v>
      </c>
      <c r="F27" s="8">
        <v>43735</v>
      </c>
      <c r="G27" s="40" t="s">
        <v>4</v>
      </c>
      <c r="H27" s="81">
        <v>112.9</v>
      </c>
      <c r="I27" s="81"/>
      <c r="J27" s="40">
        <v>55</v>
      </c>
      <c r="K27" s="85">
        <f t="shared" si="3"/>
        <v>3871.884484442106</v>
      </c>
      <c r="L27" s="86"/>
      <c r="M27" s="6">
        <f>IF(J27="","",(K27/J27)/LOOKUP(RIGHT($D$2,3),定数!$A$6:$A$13,定数!$B$6:$B$13))</f>
        <v>0.70397899717129209</v>
      </c>
      <c r="N27" s="40">
        <v>2017</v>
      </c>
      <c r="O27" s="8">
        <v>43736</v>
      </c>
      <c r="P27" s="82">
        <v>112.35</v>
      </c>
      <c r="Q27" s="82"/>
      <c r="R27" s="83">
        <f>IF(P27="","",T27*M27*LOOKUP(RIGHT($D$2,3),定数!$A$6:$A$13,定数!$B$6:$B$13))</f>
        <v>-3871.8844844421865</v>
      </c>
      <c r="S27" s="83"/>
      <c r="T27" s="84">
        <f t="shared" si="4"/>
        <v>-55.000000000001137</v>
      </c>
      <c r="U27" s="84"/>
      <c r="V27" t="str">
        <f t="shared" si="7"/>
        <v/>
      </c>
      <c r="W27">
        <f t="shared" si="2"/>
        <v>1</v>
      </c>
      <c r="X27" s="41">
        <f t="shared" si="5"/>
        <v>129062.81614807021</v>
      </c>
      <c r="Y27" s="42">
        <f t="shared" si="6"/>
        <v>0</v>
      </c>
    </row>
    <row r="28" spans="2:25" x14ac:dyDescent="0.2">
      <c r="B28" s="40">
        <v>20</v>
      </c>
      <c r="C28" s="80">
        <f t="shared" si="0"/>
        <v>125190.93166362803</v>
      </c>
      <c r="D28" s="80"/>
      <c r="E28" s="40">
        <v>2017</v>
      </c>
      <c r="F28" s="8">
        <v>43756</v>
      </c>
      <c r="G28" s="40" t="s">
        <v>4</v>
      </c>
      <c r="H28" s="81">
        <v>112.27</v>
      </c>
      <c r="I28" s="81"/>
      <c r="J28" s="40">
        <v>15</v>
      </c>
      <c r="K28" s="85">
        <f t="shared" si="3"/>
        <v>3755.7279499088409</v>
      </c>
      <c r="L28" s="86"/>
      <c r="M28" s="6">
        <f>IF(J28="","",(K28/J28)/LOOKUP(RIGHT($D$2,3),定数!$A$6:$A$13,定数!$B$6:$B$13))</f>
        <v>2.5038186332725605</v>
      </c>
      <c r="N28" s="40">
        <v>2017</v>
      </c>
      <c r="O28" s="8">
        <v>43756</v>
      </c>
      <c r="P28" s="82">
        <v>112.40600000000001</v>
      </c>
      <c r="Q28" s="82"/>
      <c r="R28" s="83">
        <f>IF(P28="","",T28*M28*LOOKUP(RIGHT($D$2,3),定数!$A$6:$A$13,定数!$B$6:$B$13))</f>
        <v>3405.1933412509297</v>
      </c>
      <c r="S28" s="83"/>
      <c r="T28" s="84">
        <f t="shared" si="4"/>
        <v>13.600000000000989</v>
      </c>
      <c r="U28" s="84"/>
      <c r="V28" t="str">
        <f t="shared" si="7"/>
        <v/>
      </c>
      <c r="W28">
        <f t="shared" si="2"/>
        <v>0</v>
      </c>
      <c r="X28" s="41">
        <f t="shared" si="5"/>
        <v>129062.81614807021</v>
      </c>
      <c r="Y28" s="42">
        <f t="shared" si="6"/>
        <v>3.0000000000000582E-2</v>
      </c>
    </row>
    <row r="29" spans="2:25" x14ac:dyDescent="0.2">
      <c r="B29" s="40">
        <v>21</v>
      </c>
      <c r="C29" s="80">
        <f t="shared" si="0"/>
        <v>128596.12500487895</v>
      </c>
      <c r="D29" s="80"/>
      <c r="E29" s="40">
        <v>2017</v>
      </c>
      <c r="F29" s="8">
        <v>43762</v>
      </c>
      <c r="G29" s="40" t="s">
        <v>4</v>
      </c>
      <c r="H29" s="81">
        <v>113.98</v>
      </c>
      <c r="I29" s="81"/>
      <c r="J29" s="40">
        <v>46</v>
      </c>
      <c r="K29" s="85">
        <f t="shared" si="3"/>
        <v>3857.8837501463686</v>
      </c>
      <c r="L29" s="86"/>
      <c r="M29" s="6">
        <f>IF(J29="","",(K29/J29)/LOOKUP(RIGHT($D$2,3),定数!$A$6:$A$13,定数!$B$6:$B$13))</f>
        <v>0.83867038046660181</v>
      </c>
      <c r="N29" s="40">
        <v>2017</v>
      </c>
      <c r="O29" s="8">
        <v>43763</v>
      </c>
      <c r="P29" s="82">
        <v>113.52</v>
      </c>
      <c r="Q29" s="82"/>
      <c r="R29" s="83">
        <f>IF(P29="","",T29*M29*LOOKUP(RIGHT($D$2,3),定数!$A$6:$A$13,定数!$B$6:$B$13))</f>
        <v>-3857.883750146435</v>
      </c>
      <c r="S29" s="83"/>
      <c r="T29" s="84">
        <f t="shared" si="4"/>
        <v>-46.000000000000796</v>
      </c>
      <c r="U29" s="84"/>
      <c r="V29" t="str">
        <f t="shared" si="7"/>
        <v/>
      </c>
      <c r="W29">
        <f t="shared" si="2"/>
        <v>1</v>
      </c>
      <c r="X29" s="41">
        <f t="shared" si="5"/>
        <v>129062.81614807021</v>
      </c>
      <c r="Y29" s="42">
        <f t="shared" si="6"/>
        <v>3.6159999999987313E-3</v>
      </c>
    </row>
    <row r="30" spans="2:25" x14ac:dyDescent="0.2">
      <c r="B30" s="40">
        <v>22</v>
      </c>
      <c r="C30" s="80">
        <f t="shared" si="0"/>
        <v>124738.24125473252</v>
      </c>
      <c r="D30" s="80"/>
      <c r="E30" s="40">
        <v>2017</v>
      </c>
      <c r="F30" s="8">
        <v>43771</v>
      </c>
      <c r="G30" s="40" t="s">
        <v>4</v>
      </c>
      <c r="H30" s="81">
        <v>114.18</v>
      </c>
      <c r="I30" s="81"/>
      <c r="J30" s="40">
        <v>66</v>
      </c>
      <c r="K30" s="85">
        <f t="shared" si="3"/>
        <v>3742.1472376419756</v>
      </c>
      <c r="L30" s="86"/>
      <c r="M30" s="6">
        <f>IF(J30="","",(K30/J30)/LOOKUP(RIGHT($D$2,3),定数!$A$6:$A$13,定数!$B$6:$B$13))</f>
        <v>0.56699200570332964</v>
      </c>
      <c r="N30" s="40">
        <v>2017</v>
      </c>
      <c r="O30" s="8">
        <v>43777</v>
      </c>
      <c r="P30" s="82">
        <v>113.52</v>
      </c>
      <c r="Q30" s="82"/>
      <c r="R30" s="83">
        <f>IF(P30="","",T30*M30*LOOKUP(RIGHT($D$2,3),定数!$A$6:$A$13,定数!$B$6:$B$13))</f>
        <v>-3742.147237642037</v>
      </c>
      <c r="S30" s="83"/>
      <c r="T30" s="84">
        <f t="shared" si="4"/>
        <v>-66.00000000000108</v>
      </c>
      <c r="U30" s="84"/>
      <c r="V30" t="str">
        <f t="shared" si="7"/>
        <v/>
      </c>
      <c r="W30">
        <f t="shared" si="2"/>
        <v>2</v>
      </c>
      <c r="X30" s="41">
        <f t="shared" si="5"/>
        <v>129062.81614807021</v>
      </c>
      <c r="Y30" s="42">
        <f t="shared" si="6"/>
        <v>3.3507519999999236E-2</v>
      </c>
    </row>
    <row r="31" spans="2:25" x14ac:dyDescent="0.2">
      <c r="B31" s="40">
        <v>23</v>
      </c>
      <c r="C31" s="80">
        <f t="shared" si="0"/>
        <v>120996.09401709048</v>
      </c>
      <c r="D31" s="80"/>
      <c r="E31" s="40">
        <v>2017</v>
      </c>
      <c r="F31" s="8">
        <v>43779</v>
      </c>
      <c r="G31" s="40" t="s">
        <v>3</v>
      </c>
      <c r="H31" s="81">
        <v>113.31</v>
      </c>
      <c r="I31" s="81"/>
      <c r="J31" s="40">
        <v>20</v>
      </c>
      <c r="K31" s="85">
        <f t="shared" si="3"/>
        <v>3629.8828205127143</v>
      </c>
      <c r="L31" s="86"/>
      <c r="M31" s="6">
        <f>IF(J31="","",(K31/J31)/LOOKUP(RIGHT($D$2,3),定数!$A$6:$A$13,定数!$B$6:$B$13))</f>
        <v>1.814941410256357</v>
      </c>
      <c r="N31" s="40">
        <v>2017</v>
      </c>
      <c r="O31" s="8">
        <v>43779</v>
      </c>
      <c r="P31" s="82">
        <v>113.51</v>
      </c>
      <c r="Q31" s="82"/>
      <c r="R31" s="83">
        <f>IF(P31="","",T31*M31*LOOKUP(RIGHT($D$2,3),定数!$A$6:$A$13,定数!$B$6:$B$13))</f>
        <v>-3629.8828205127656</v>
      </c>
      <c r="S31" s="83"/>
      <c r="T31" s="84">
        <f t="shared" si="4"/>
        <v>-20.000000000000284</v>
      </c>
      <c r="U31" s="84"/>
      <c r="V31" t="str">
        <f t="shared" si="7"/>
        <v/>
      </c>
      <c r="W31">
        <f t="shared" si="2"/>
        <v>3</v>
      </c>
      <c r="X31" s="41">
        <f t="shared" si="5"/>
        <v>129062.81614807021</v>
      </c>
      <c r="Y31" s="42">
        <f t="shared" si="6"/>
        <v>6.2502294399999769E-2</v>
      </c>
    </row>
    <row r="32" spans="2:25" x14ac:dyDescent="0.2">
      <c r="B32" s="40">
        <v>24</v>
      </c>
      <c r="C32" s="80">
        <f t="shared" si="0"/>
        <v>117366.21119657771</v>
      </c>
      <c r="D32" s="80"/>
      <c r="E32" s="40">
        <v>2017</v>
      </c>
      <c r="F32" s="8">
        <v>43818</v>
      </c>
      <c r="G32" s="40" t="s">
        <v>4</v>
      </c>
      <c r="H32" s="81">
        <v>112.64</v>
      </c>
      <c r="I32" s="81"/>
      <c r="J32" s="40">
        <v>14</v>
      </c>
      <c r="K32" s="85">
        <f t="shared" si="3"/>
        <v>3520.9863358973312</v>
      </c>
      <c r="L32" s="86"/>
      <c r="M32" s="6">
        <f>IF(J32="","",(K32/J32)/LOOKUP(RIGHT($D$2,3),定数!$A$6:$A$13,定数!$B$6:$B$13))</f>
        <v>2.5149902399266653</v>
      </c>
      <c r="N32" s="40">
        <v>2017</v>
      </c>
      <c r="O32" s="8">
        <v>43818</v>
      </c>
      <c r="P32" s="82">
        <v>112.81</v>
      </c>
      <c r="Q32" s="82"/>
      <c r="R32" s="83">
        <f>IF(P32="","",T32*M32*LOOKUP(RIGHT($D$2,3),定数!$A$6:$A$13,定数!$B$6:$B$13))</f>
        <v>4275.4834078753738</v>
      </c>
      <c r="S32" s="83"/>
      <c r="T32" s="84">
        <f t="shared" si="4"/>
        <v>17.000000000000171</v>
      </c>
      <c r="U32" s="84"/>
      <c r="V32" t="str">
        <f t="shared" si="7"/>
        <v/>
      </c>
      <c r="W32">
        <f t="shared" si="2"/>
        <v>0</v>
      </c>
      <c r="X32" s="41">
        <f t="shared" si="5"/>
        <v>129062.81614807021</v>
      </c>
      <c r="Y32" s="42">
        <f t="shared" si="6"/>
        <v>9.062722556800018E-2</v>
      </c>
    </row>
    <row r="33" spans="2:25" x14ac:dyDescent="0.2">
      <c r="B33" s="40">
        <v>25</v>
      </c>
      <c r="C33" s="80">
        <f t="shared" si="0"/>
        <v>121641.69460445309</v>
      </c>
      <c r="D33" s="80"/>
      <c r="E33" s="40">
        <v>2017</v>
      </c>
      <c r="F33" s="8">
        <v>43826</v>
      </c>
      <c r="G33" s="40" t="s">
        <v>3</v>
      </c>
      <c r="H33" s="81">
        <v>113.15</v>
      </c>
      <c r="I33" s="81"/>
      <c r="J33" s="40">
        <v>24</v>
      </c>
      <c r="K33" s="85">
        <f t="shared" si="3"/>
        <v>3649.2508381335924</v>
      </c>
      <c r="L33" s="86"/>
      <c r="M33" s="6">
        <f>IF(J33="","",(K33/J33)/LOOKUP(RIGHT($D$2,3),定数!$A$6:$A$13,定数!$B$6:$B$13))</f>
        <v>1.5205211825556635</v>
      </c>
      <c r="N33" s="40">
        <v>2017</v>
      </c>
      <c r="O33" s="8">
        <v>43827</v>
      </c>
      <c r="P33" s="82">
        <v>112.89</v>
      </c>
      <c r="Q33" s="82"/>
      <c r="R33" s="83">
        <f>IF(P33="","",T33*M33*LOOKUP(RIGHT($D$2,3),定数!$A$6:$A$13,定数!$B$6:$B$13))</f>
        <v>3953.3550746448027</v>
      </c>
      <c r="S33" s="83"/>
      <c r="T33" s="84">
        <f t="shared" si="4"/>
        <v>26.000000000000512</v>
      </c>
      <c r="U33" s="84"/>
      <c r="V33" t="str">
        <f t="shared" si="7"/>
        <v/>
      </c>
      <c r="W33">
        <f t="shared" si="2"/>
        <v>0</v>
      </c>
      <c r="X33" s="41">
        <f t="shared" si="5"/>
        <v>129062.81614807021</v>
      </c>
      <c r="Y33" s="42">
        <f t="shared" si="6"/>
        <v>5.7500074499405529E-2</v>
      </c>
    </row>
    <row r="34" spans="2:25" x14ac:dyDescent="0.2">
      <c r="B34" s="40">
        <v>26</v>
      </c>
      <c r="C34" s="80">
        <f t="shared" si="0"/>
        <v>125595.04967909789</v>
      </c>
      <c r="D34" s="80"/>
      <c r="E34" s="40">
        <v>2018</v>
      </c>
      <c r="F34" s="8">
        <v>43494</v>
      </c>
      <c r="G34" s="40" t="s">
        <v>3</v>
      </c>
      <c r="H34" s="81">
        <v>108.75</v>
      </c>
      <c r="I34" s="81"/>
      <c r="J34" s="40">
        <v>32</v>
      </c>
      <c r="K34" s="85">
        <f t="shared" si="3"/>
        <v>3767.8514903729365</v>
      </c>
      <c r="L34" s="86"/>
      <c r="M34" s="6">
        <f>IF(J34="","",(K34/J34)/LOOKUP(RIGHT($D$2,3),定数!$A$6:$A$13,定数!$B$6:$B$13))</f>
        <v>1.1774535907415427</v>
      </c>
      <c r="N34" s="40">
        <v>2018</v>
      </c>
      <c r="O34" s="8">
        <v>43494</v>
      </c>
      <c r="P34" s="82">
        <v>109.07</v>
      </c>
      <c r="Q34" s="82"/>
      <c r="R34" s="83">
        <f>IF(P34="","",T34*M34*LOOKUP(RIGHT($D$2,3),定数!$A$6:$A$13,定数!$B$6:$B$13))</f>
        <v>-3767.851490372856</v>
      </c>
      <c r="S34" s="83"/>
      <c r="T34" s="84">
        <f t="shared" si="4"/>
        <v>-31.999999999999318</v>
      </c>
      <c r="U34" s="84"/>
      <c r="V34" t="str">
        <f t="shared" si="7"/>
        <v/>
      </c>
      <c r="W34">
        <f t="shared" si="2"/>
        <v>1</v>
      </c>
      <c r="X34" s="41">
        <f t="shared" si="5"/>
        <v>129062.81614807021</v>
      </c>
      <c r="Y34" s="42">
        <f t="shared" si="6"/>
        <v>2.6868826920635636E-2</v>
      </c>
    </row>
    <row r="35" spans="2:25" x14ac:dyDescent="0.2">
      <c r="B35" s="40">
        <v>27</v>
      </c>
      <c r="C35" s="80">
        <f t="shared" si="0"/>
        <v>121827.19818872504</v>
      </c>
      <c r="D35" s="80"/>
      <c r="E35" s="40">
        <v>2018</v>
      </c>
      <c r="F35" s="8">
        <v>43495</v>
      </c>
      <c r="G35" s="40" t="s">
        <v>3</v>
      </c>
      <c r="H35" s="81">
        <v>108.58</v>
      </c>
      <c r="I35" s="81"/>
      <c r="J35" s="40">
        <v>25</v>
      </c>
      <c r="K35" s="85">
        <f t="shared" si="3"/>
        <v>3654.8159456617514</v>
      </c>
      <c r="L35" s="86"/>
      <c r="M35" s="6">
        <f>IF(J35="","",(K35/J35)/LOOKUP(RIGHT($D$2,3),定数!$A$6:$A$13,定数!$B$6:$B$13))</f>
        <v>1.4619263782647005</v>
      </c>
      <c r="N35" s="40">
        <v>2018</v>
      </c>
      <c r="O35" s="8">
        <v>43495</v>
      </c>
      <c r="P35" s="81">
        <v>108.83</v>
      </c>
      <c r="Q35" s="81"/>
      <c r="R35" s="83">
        <f>IF(P35="","",T35*M35*LOOKUP(RIGHT($D$2,3),定数!$A$6:$A$13,定数!$B$6:$B$13))</f>
        <v>-3654.8159456617514</v>
      </c>
      <c r="S35" s="83"/>
      <c r="T35" s="84">
        <f t="shared" si="4"/>
        <v>-25</v>
      </c>
      <c r="U35" s="84"/>
      <c r="V35" t="str">
        <f t="shared" si="7"/>
        <v/>
      </c>
      <c r="W35">
        <f t="shared" si="2"/>
        <v>2</v>
      </c>
      <c r="X35" s="41">
        <f t="shared" si="5"/>
        <v>129062.81614807021</v>
      </c>
      <c r="Y35" s="42">
        <f t="shared" si="6"/>
        <v>5.6062762113015863E-2</v>
      </c>
    </row>
    <row r="36" spans="2:25" x14ac:dyDescent="0.2">
      <c r="B36" s="40">
        <v>28</v>
      </c>
      <c r="C36" s="80">
        <f t="shared" si="0"/>
        <v>118172.38224306329</v>
      </c>
      <c r="D36" s="80"/>
      <c r="E36" s="40">
        <v>2018</v>
      </c>
      <c r="F36" s="8">
        <v>43496</v>
      </c>
      <c r="G36" s="40" t="s">
        <v>3</v>
      </c>
      <c r="H36" s="81">
        <v>108.67</v>
      </c>
      <c r="I36" s="81"/>
      <c r="J36" s="40">
        <v>43</v>
      </c>
      <c r="K36" s="85">
        <f t="shared" si="3"/>
        <v>3545.1714672918984</v>
      </c>
      <c r="L36" s="86"/>
      <c r="M36" s="6">
        <f>IF(J36="","",(K36/J36)/LOOKUP(RIGHT($D$2,3),定数!$A$6:$A$13,定数!$B$6:$B$13))</f>
        <v>0.82445848076555772</v>
      </c>
      <c r="N36" s="40">
        <v>2018</v>
      </c>
      <c r="O36" s="8">
        <v>43496</v>
      </c>
      <c r="P36" s="82">
        <v>109.1</v>
      </c>
      <c r="Q36" s="82"/>
      <c r="R36" s="83">
        <f>IF(P36="","",T36*M36*LOOKUP(RIGHT($D$2,3),定数!$A$6:$A$13,定数!$B$6:$B$13))</f>
        <v>-3545.171467291837</v>
      </c>
      <c r="S36" s="83"/>
      <c r="T36" s="84">
        <f t="shared" si="4"/>
        <v>-42.999999999999261</v>
      </c>
      <c r="U36" s="84"/>
      <c r="V36" t="str">
        <f t="shared" si="7"/>
        <v/>
      </c>
      <c r="W36">
        <f t="shared" si="2"/>
        <v>3</v>
      </c>
      <c r="X36" s="41">
        <f t="shared" si="5"/>
        <v>129062.81614807021</v>
      </c>
      <c r="Y36" s="42">
        <f t="shared" si="6"/>
        <v>8.4380879249625451E-2</v>
      </c>
    </row>
    <row r="37" spans="2:25" x14ac:dyDescent="0.2">
      <c r="B37" s="40">
        <v>29</v>
      </c>
      <c r="C37" s="80">
        <f t="shared" si="0"/>
        <v>114627.21077577145</v>
      </c>
      <c r="D37" s="80"/>
      <c r="E37" s="40">
        <v>2018</v>
      </c>
      <c r="F37" s="8">
        <v>43505</v>
      </c>
      <c r="G37" s="40" t="s">
        <v>3</v>
      </c>
      <c r="H37" s="81">
        <v>108.9</v>
      </c>
      <c r="I37" s="81"/>
      <c r="J37" s="40">
        <v>42</v>
      </c>
      <c r="K37" s="85">
        <f t="shared" si="3"/>
        <v>3438.8163232731436</v>
      </c>
      <c r="L37" s="86"/>
      <c r="M37" s="6">
        <f>IF(J37="","",(K37/J37)/LOOKUP(RIGHT($D$2,3),定数!$A$6:$A$13,定数!$B$6:$B$13))</f>
        <v>0.8187657912555103</v>
      </c>
      <c r="N37" s="40">
        <v>2018</v>
      </c>
      <c r="O37" s="8">
        <v>43505</v>
      </c>
      <c r="P37" s="82">
        <v>108.384</v>
      </c>
      <c r="Q37" s="82"/>
      <c r="R37" s="83">
        <f>IF(P37="","",T37*M37*LOOKUP(RIGHT($D$2,3),定数!$A$6:$A$13,定数!$B$6:$B$13))</f>
        <v>4224.8314828784769</v>
      </c>
      <c r="S37" s="83"/>
      <c r="T37" s="84">
        <f t="shared" si="4"/>
        <v>51.600000000000534</v>
      </c>
      <c r="U37" s="84"/>
      <c r="V37" t="str">
        <f t="shared" si="7"/>
        <v/>
      </c>
      <c r="W37">
        <f t="shared" si="2"/>
        <v>0</v>
      </c>
      <c r="X37" s="41">
        <f t="shared" si="5"/>
        <v>129062.81614807021</v>
      </c>
      <c r="Y37" s="42">
        <f t="shared" si="6"/>
        <v>0.11184945287213621</v>
      </c>
    </row>
    <row r="38" spans="2:25" x14ac:dyDescent="0.2">
      <c r="B38" s="40">
        <v>30</v>
      </c>
      <c r="C38" s="80">
        <f t="shared" si="0"/>
        <v>118852.04225864993</v>
      </c>
      <c r="D38" s="80"/>
      <c r="E38" s="40">
        <v>2018</v>
      </c>
      <c r="F38" s="8">
        <v>43552</v>
      </c>
      <c r="G38" s="40" t="s">
        <v>4</v>
      </c>
      <c r="H38" s="81">
        <v>105.74</v>
      </c>
      <c r="I38" s="81"/>
      <c r="J38" s="40">
        <v>32</v>
      </c>
      <c r="K38" s="85">
        <f t="shared" si="3"/>
        <v>3565.5612677594977</v>
      </c>
      <c r="L38" s="86"/>
      <c r="M38" s="6">
        <f>IF(J38="","",(K38/J38)/LOOKUP(RIGHT($D$2,3),定数!$A$6:$A$13,定数!$B$6:$B$13))</f>
        <v>1.1142378961748429</v>
      </c>
      <c r="N38" s="40">
        <v>2018</v>
      </c>
      <c r="O38" s="8">
        <v>43552</v>
      </c>
      <c r="P38" s="82">
        <v>106.13</v>
      </c>
      <c r="Q38" s="82"/>
      <c r="R38" s="83">
        <f>IF(P38="","",T38*M38*LOOKUP(RIGHT($D$2,3),定数!$A$6:$A$13,定数!$B$6:$B$13))</f>
        <v>4345.5277950818936</v>
      </c>
      <c r="S38" s="83"/>
      <c r="T38" s="84">
        <f t="shared" si="4"/>
        <v>39.000000000000057</v>
      </c>
      <c r="U38" s="84"/>
      <c r="V38" t="str">
        <f t="shared" si="7"/>
        <v/>
      </c>
      <c r="W38">
        <f t="shared" si="2"/>
        <v>0</v>
      </c>
      <c r="X38" s="41">
        <f t="shared" si="5"/>
        <v>129062.81614807021</v>
      </c>
      <c r="Y38" s="42">
        <f t="shared" si="6"/>
        <v>7.911476127799455E-2</v>
      </c>
    </row>
    <row r="39" spans="2:25" x14ac:dyDescent="0.2">
      <c r="B39" s="40">
        <v>31</v>
      </c>
      <c r="C39" s="80">
        <f t="shared" si="0"/>
        <v>123197.57005373183</v>
      </c>
      <c r="D39" s="80"/>
      <c r="E39" s="40">
        <v>2018</v>
      </c>
      <c r="F39" s="8">
        <v>43575</v>
      </c>
      <c r="G39" s="40" t="s">
        <v>4</v>
      </c>
      <c r="H39" s="81">
        <v>107.69</v>
      </c>
      <c r="I39" s="81"/>
      <c r="J39" s="40">
        <v>22</v>
      </c>
      <c r="K39" s="85">
        <f t="shared" si="3"/>
        <v>3695.9271016119546</v>
      </c>
      <c r="L39" s="86"/>
      <c r="M39" s="6">
        <f>IF(J39="","",(K39/J39)/LOOKUP(RIGHT($D$2,3),定数!$A$6:$A$13,定数!$B$6:$B$13))</f>
        <v>1.6799668643690702</v>
      </c>
      <c r="N39" s="40">
        <v>2018</v>
      </c>
      <c r="O39" s="8">
        <v>43578</v>
      </c>
      <c r="P39" s="82">
        <v>107.995</v>
      </c>
      <c r="Q39" s="82"/>
      <c r="R39" s="83">
        <f>IF(P39="","",T39*M39*LOOKUP(RIGHT($D$2,3),定数!$A$6:$A$13,定数!$B$6:$B$13))</f>
        <v>5123.8989363257788</v>
      </c>
      <c r="S39" s="83"/>
      <c r="T39" s="84">
        <f t="shared" si="4"/>
        <v>30.500000000000682</v>
      </c>
      <c r="U39" s="84"/>
      <c r="V39" t="str">
        <f t="shared" si="7"/>
        <v/>
      </c>
      <c r="W39">
        <f t="shared" si="2"/>
        <v>0</v>
      </c>
      <c r="X39" s="41">
        <f t="shared" si="5"/>
        <v>129062.81614807021</v>
      </c>
      <c r="Y39" s="42">
        <f t="shared" si="6"/>
        <v>4.5444894737221131E-2</v>
      </c>
    </row>
    <row r="40" spans="2:25" x14ac:dyDescent="0.2">
      <c r="B40" s="40">
        <v>32</v>
      </c>
      <c r="C40" s="80">
        <f t="shared" si="0"/>
        <v>128321.46899005762</v>
      </c>
      <c r="D40" s="80"/>
      <c r="E40" s="40">
        <v>2018</v>
      </c>
      <c r="F40" s="8">
        <v>43620</v>
      </c>
      <c r="G40" s="40" t="s">
        <v>4</v>
      </c>
      <c r="H40" s="81">
        <v>109.65</v>
      </c>
      <c r="I40" s="81"/>
      <c r="J40" s="40">
        <v>29</v>
      </c>
      <c r="K40" s="85">
        <f t="shared" si="3"/>
        <v>3849.6440697017283</v>
      </c>
      <c r="L40" s="86"/>
      <c r="M40" s="6">
        <f>IF(J40="","",(K40/J40)/LOOKUP(RIGHT($D$2,3),定数!$A$6:$A$13,定数!$B$6:$B$13))</f>
        <v>1.3274634723109409</v>
      </c>
      <c r="N40" s="40">
        <v>2018</v>
      </c>
      <c r="O40" s="8">
        <v>43621</v>
      </c>
      <c r="P40" s="82">
        <v>109.974</v>
      </c>
      <c r="Q40" s="82"/>
      <c r="R40" s="83">
        <f>IF(P40="","",T40*M40*LOOKUP(RIGHT($D$2,3),定数!$A$6:$A$13,定数!$B$6:$B$13))</f>
        <v>4300.9816502874228</v>
      </c>
      <c r="S40" s="83"/>
      <c r="T40" s="84">
        <f t="shared" si="4"/>
        <v>32.399999999999807</v>
      </c>
      <c r="U40" s="84"/>
      <c r="V40" t="str">
        <f t="shared" si="7"/>
        <v/>
      </c>
      <c r="W40">
        <f t="shared" si="2"/>
        <v>0</v>
      </c>
      <c r="X40" s="41">
        <f t="shared" si="5"/>
        <v>129062.81614807021</v>
      </c>
      <c r="Y40" s="42">
        <f t="shared" si="6"/>
        <v>5.7440801319728063E-3</v>
      </c>
    </row>
    <row r="41" spans="2:25" x14ac:dyDescent="0.2">
      <c r="B41" s="40">
        <v>33</v>
      </c>
      <c r="C41" s="80">
        <f t="shared" si="0"/>
        <v>132622.45064034505</v>
      </c>
      <c r="D41" s="80"/>
      <c r="E41" s="40">
        <v>2018</v>
      </c>
      <c r="F41" s="8">
        <v>43629</v>
      </c>
      <c r="G41" s="40" t="s">
        <v>4</v>
      </c>
      <c r="H41" s="81">
        <v>110.47</v>
      </c>
      <c r="I41" s="81"/>
      <c r="J41" s="40">
        <v>14</v>
      </c>
      <c r="K41" s="85">
        <f t="shared" si="3"/>
        <v>3978.6735192103515</v>
      </c>
      <c r="L41" s="86"/>
      <c r="M41" s="6">
        <f>IF(J41="","",(K41/J41)/LOOKUP(RIGHT($D$2,3),定数!$A$6:$A$13,定数!$B$6:$B$13))</f>
        <v>2.8419096565788227</v>
      </c>
      <c r="N41" s="40">
        <v>2018</v>
      </c>
      <c r="O41" s="8">
        <v>43629</v>
      </c>
      <c r="P41" s="82">
        <v>110.6</v>
      </c>
      <c r="Q41" s="82"/>
      <c r="R41" s="83">
        <f>IF(P41="","",T41*M41*LOOKUP(RIGHT($D$2,3),定数!$A$6:$A$13,定数!$B$6:$B$13))</f>
        <v>3694.4825535523401</v>
      </c>
      <c r="S41" s="83"/>
      <c r="T41" s="84">
        <f t="shared" si="4"/>
        <v>12.999999999999545</v>
      </c>
      <c r="U41" s="84"/>
      <c r="V41" t="str">
        <f t="shared" si="7"/>
        <v/>
      </c>
      <c r="W41">
        <f t="shared" si="2"/>
        <v>0</v>
      </c>
      <c r="X41" s="41">
        <f t="shared" si="5"/>
        <v>132622.45064034505</v>
      </c>
      <c r="Y41" s="42">
        <f t="shared" si="6"/>
        <v>0</v>
      </c>
    </row>
    <row r="42" spans="2:25" x14ac:dyDescent="0.2">
      <c r="B42" s="40">
        <v>34</v>
      </c>
      <c r="C42" s="80">
        <f t="shared" si="0"/>
        <v>136316.93319389739</v>
      </c>
      <c r="D42" s="80"/>
      <c r="E42" s="40">
        <v>2018</v>
      </c>
      <c r="F42" s="8">
        <v>43643</v>
      </c>
      <c r="G42" s="40" t="s">
        <v>4</v>
      </c>
      <c r="H42" s="81">
        <v>109.95</v>
      </c>
      <c r="I42" s="81"/>
      <c r="J42" s="40">
        <v>28</v>
      </c>
      <c r="K42" s="85">
        <f t="shared" si="3"/>
        <v>4089.5079958169217</v>
      </c>
      <c r="L42" s="86"/>
      <c r="M42" s="6">
        <f>IF(J42="","",(K42/J42)/LOOKUP(RIGHT($D$2,3),定数!$A$6:$A$13,定数!$B$6:$B$13))</f>
        <v>1.4605385699346149</v>
      </c>
      <c r="N42" s="40">
        <v>2018</v>
      </c>
      <c r="O42" s="8">
        <v>43643</v>
      </c>
      <c r="P42" s="82">
        <v>110.26600000000001</v>
      </c>
      <c r="Q42" s="82"/>
      <c r="R42" s="83">
        <f>IF(P42="","",T42*M42*LOOKUP(RIGHT($D$2,3),定数!$A$6:$A$13,定数!$B$6:$B$13))</f>
        <v>4615.3018809934192</v>
      </c>
      <c r="S42" s="83"/>
      <c r="T42" s="84">
        <f t="shared" si="4"/>
        <v>31.60000000000025</v>
      </c>
      <c r="U42" s="84"/>
      <c r="V42" t="str">
        <f t="shared" si="7"/>
        <v/>
      </c>
      <c r="W42">
        <f t="shared" si="2"/>
        <v>0</v>
      </c>
      <c r="X42" s="41">
        <f t="shared" si="5"/>
        <v>136316.93319389739</v>
      </c>
      <c r="Y42" s="42">
        <f t="shared" si="6"/>
        <v>0</v>
      </c>
    </row>
    <row r="43" spans="2:25" x14ac:dyDescent="0.2">
      <c r="B43" s="40">
        <v>35</v>
      </c>
      <c r="C43" s="80">
        <f t="shared" si="0"/>
        <v>140932.23507489081</v>
      </c>
      <c r="D43" s="80"/>
      <c r="E43" s="40">
        <v>2018</v>
      </c>
      <c r="F43" s="8">
        <v>43648</v>
      </c>
      <c r="G43" s="40" t="s">
        <v>4</v>
      </c>
      <c r="H43" s="81">
        <v>110.94</v>
      </c>
      <c r="I43" s="81"/>
      <c r="J43" s="40">
        <v>27</v>
      </c>
      <c r="K43" s="85">
        <f t="shared" si="3"/>
        <v>4227.9670522467241</v>
      </c>
      <c r="L43" s="86"/>
      <c r="M43" s="6">
        <f>IF(J43="","",(K43/J43)/LOOKUP(RIGHT($D$2,3),定数!$A$6:$A$13,定数!$B$6:$B$13))</f>
        <v>1.5659137230543423</v>
      </c>
      <c r="N43" s="40">
        <v>2018</v>
      </c>
      <c r="O43" s="8">
        <v>43649</v>
      </c>
      <c r="P43" s="82">
        <v>110.67</v>
      </c>
      <c r="Q43" s="82"/>
      <c r="R43" s="83">
        <f>IF(P43="","",T43*M43*LOOKUP(RIGHT($D$2,3),定数!$A$6:$A$13,定数!$B$6:$B$13))</f>
        <v>-4227.9670522466613</v>
      </c>
      <c r="S43" s="83"/>
      <c r="T43" s="84">
        <f t="shared" si="4"/>
        <v>-26.999999999999602</v>
      </c>
      <c r="U43" s="84"/>
      <c r="V43" t="str">
        <f t="shared" si="7"/>
        <v/>
      </c>
      <c r="W43">
        <f t="shared" si="2"/>
        <v>1</v>
      </c>
      <c r="X43" s="41">
        <f t="shared" si="5"/>
        <v>140932.23507489081</v>
      </c>
      <c r="Y43" s="42">
        <f t="shared" si="6"/>
        <v>0</v>
      </c>
    </row>
    <row r="44" spans="2:25" x14ac:dyDescent="0.2">
      <c r="B44" s="40">
        <v>36</v>
      </c>
      <c r="C44" s="80">
        <f t="shared" si="0"/>
        <v>136704.26802264416</v>
      </c>
      <c r="D44" s="80"/>
      <c r="E44" s="40">
        <v>2018</v>
      </c>
      <c r="F44" s="8">
        <v>43657</v>
      </c>
      <c r="G44" s="40" t="s">
        <v>4</v>
      </c>
      <c r="H44" s="82">
        <v>111.32</v>
      </c>
      <c r="I44" s="82"/>
      <c r="J44" s="40">
        <v>36</v>
      </c>
      <c r="K44" s="85">
        <f t="shared" si="3"/>
        <v>4101.1280406793248</v>
      </c>
      <c r="L44" s="86"/>
      <c r="M44" s="6">
        <f>IF(J44="","",(K44/J44)/LOOKUP(RIGHT($D$2,3),定数!$A$6:$A$13,定数!$B$6:$B$13))</f>
        <v>1.1392022335220346</v>
      </c>
      <c r="N44" s="40">
        <v>2018</v>
      </c>
      <c r="O44" s="8">
        <v>43657</v>
      </c>
      <c r="P44" s="82">
        <v>111.752</v>
      </c>
      <c r="Q44" s="82"/>
      <c r="R44" s="83">
        <f>IF(P44="","",T44*M44*LOOKUP(RIGHT($D$2,3),定数!$A$6:$A$13,定数!$B$6:$B$13))</f>
        <v>4921.353648815214</v>
      </c>
      <c r="S44" s="83"/>
      <c r="T44" s="84">
        <f t="shared" si="4"/>
        <v>43.200000000000216</v>
      </c>
      <c r="U44" s="84"/>
      <c r="V44" t="str">
        <f t="shared" si="7"/>
        <v/>
      </c>
      <c r="W44">
        <f t="shared" si="2"/>
        <v>0</v>
      </c>
      <c r="X44" s="41">
        <f t="shared" si="5"/>
        <v>140932.23507489081</v>
      </c>
      <c r="Y44" s="42">
        <f t="shared" si="6"/>
        <v>2.9999999999999472E-2</v>
      </c>
    </row>
    <row r="45" spans="2:25" x14ac:dyDescent="0.2">
      <c r="B45" s="40">
        <v>37</v>
      </c>
      <c r="C45" s="80">
        <f t="shared" si="0"/>
        <v>141625.62167145938</v>
      </c>
      <c r="D45" s="80"/>
      <c r="E45" s="40">
        <v>2018</v>
      </c>
      <c r="F45" s="8">
        <v>43725</v>
      </c>
      <c r="G45" s="40" t="s">
        <v>4</v>
      </c>
      <c r="H45" s="82">
        <v>112.03</v>
      </c>
      <c r="I45" s="82"/>
      <c r="J45" s="40">
        <v>19</v>
      </c>
      <c r="K45" s="85">
        <f t="shared" si="3"/>
        <v>4248.7686501437811</v>
      </c>
      <c r="L45" s="86"/>
      <c r="M45" s="6">
        <f>IF(J45="","",(K45/J45)/LOOKUP(RIGHT($D$2,3),定数!$A$6:$A$13,定数!$B$6:$B$13))</f>
        <v>2.2361940263914639</v>
      </c>
      <c r="N45" s="40">
        <v>2018</v>
      </c>
      <c r="O45" s="8">
        <v>43725</v>
      </c>
      <c r="P45" s="82">
        <v>111.84</v>
      </c>
      <c r="Q45" s="82"/>
      <c r="R45" s="83">
        <f>IF(P45="","",T45*M45*LOOKUP(RIGHT($D$2,3),定数!$A$6:$A$13,定数!$B$6:$B$13))</f>
        <v>-4248.7686501437311</v>
      </c>
      <c r="S45" s="83"/>
      <c r="T45" s="84">
        <f t="shared" si="4"/>
        <v>-18.999999999999773</v>
      </c>
      <c r="U45" s="84"/>
      <c r="V45" t="str">
        <f t="shared" si="7"/>
        <v/>
      </c>
      <c r="W45">
        <f t="shared" si="2"/>
        <v>1</v>
      </c>
      <c r="X45" s="41">
        <f t="shared" si="5"/>
        <v>141625.62167145938</v>
      </c>
      <c r="Y45" s="42">
        <f t="shared" si="6"/>
        <v>0</v>
      </c>
    </row>
    <row r="46" spans="2:25" x14ac:dyDescent="0.2">
      <c r="B46" s="40">
        <v>38</v>
      </c>
      <c r="C46" s="80">
        <f t="shared" si="0"/>
        <v>137376.85302131565</v>
      </c>
      <c r="D46" s="80"/>
      <c r="E46" s="40">
        <v>2018</v>
      </c>
      <c r="F46" s="8">
        <v>43747</v>
      </c>
      <c r="G46" s="40" t="s">
        <v>3</v>
      </c>
      <c r="H46" s="82">
        <v>113.06</v>
      </c>
      <c r="I46" s="82"/>
      <c r="J46" s="40">
        <v>34</v>
      </c>
      <c r="K46" s="85">
        <f t="shared" si="3"/>
        <v>4121.3055906394693</v>
      </c>
      <c r="L46" s="86"/>
      <c r="M46" s="6">
        <f>IF(J46="","",(K46/J46)/LOOKUP(RIGHT($D$2,3),定数!$A$6:$A$13,定数!$B$6:$B$13))</f>
        <v>1.2121487031292557</v>
      </c>
      <c r="N46" s="40">
        <v>2018</v>
      </c>
      <c r="O46" s="8">
        <v>43748</v>
      </c>
      <c r="P46" s="82">
        <v>112.654</v>
      </c>
      <c r="Q46" s="82"/>
      <c r="R46" s="83">
        <f>IF(P46="","",T46*M46*LOOKUP(RIGHT($D$2,3),定数!$A$6:$A$13,定数!$B$6:$B$13))</f>
        <v>4921.3237347048498</v>
      </c>
      <c r="S46" s="83"/>
      <c r="T46" s="84">
        <f t="shared" si="4"/>
        <v>40.600000000000591</v>
      </c>
      <c r="U46" s="84"/>
      <c r="V46" t="str">
        <f t="shared" si="7"/>
        <v/>
      </c>
      <c r="W46">
        <f t="shared" si="2"/>
        <v>0</v>
      </c>
      <c r="X46" s="41">
        <f t="shared" si="5"/>
        <v>141625.62167145938</v>
      </c>
      <c r="Y46" s="42">
        <f t="shared" si="6"/>
        <v>2.9999999999999583E-2</v>
      </c>
    </row>
    <row r="47" spans="2:25" x14ac:dyDescent="0.2">
      <c r="B47" s="40">
        <v>39</v>
      </c>
      <c r="C47" s="80">
        <f t="shared" si="0"/>
        <v>142298.17675602049</v>
      </c>
      <c r="D47" s="80"/>
      <c r="E47" s="40">
        <v>2018</v>
      </c>
      <c r="F47" s="8">
        <v>43760</v>
      </c>
      <c r="G47" s="40" t="s">
        <v>4</v>
      </c>
      <c r="H47" s="82">
        <v>112.57</v>
      </c>
      <c r="I47" s="82"/>
      <c r="J47" s="40">
        <v>24</v>
      </c>
      <c r="K47" s="85">
        <f t="shared" si="3"/>
        <v>4268.945302680615</v>
      </c>
      <c r="L47" s="86"/>
      <c r="M47" s="6">
        <f>IF(J47="","",(K47/J47)/LOOKUP(RIGHT($D$2,3),定数!$A$6:$A$13,定数!$B$6:$B$13))</f>
        <v>1.7787272094502564</v>
      </c>
      <c r="N47" s="40">
        <v>2018</v>
      </c>
      <c r="O47" s="8">
        <v>43760</v>
      </c>
      <c r="P47" s="82">
        <v>112.839</v>
      </c>
      <c r="Q47" s="82"/>
      <c r="R47" s="83">
        <f>IF(P47="","",T47*M47*LOOKUP(RIGHT($D$2,3),定数!$A$6:$A$13,定数!$B$6:$B$13))</f>
        <v>4784.7761934212867</v>
      </c>
      <c r="S47" s="83"/>
      <c r="T47" s="84">
        <f t="shared" si="4"/>
        <v>26.900000000000546</v>
      </c>
      <c r="U47" s="84"/>
      <c r="V47" t="str">
        <f t="shared" si="7"/>
        <v/>
      </c>
      <c r="W47">
        <f t="shared" si="2"/>
        <v>0</v>
      </c>
      <c r="X47" s="41">
        <f t="shared" si="5"/>
        <v>142298.17675602049</v>
      </c>
      <c r="Y47" s="42">
        <f t="shared" si="6"/>
        <v>0</v>
      </c>
    </row>
    <row r="48" spans="2:25" x14ac:dyDescent="0.2">
      <c r="B48" s="40">
        <v>40</v>
      </c>
      <c r="C48" s="80">
        <f t="shared" si="0"/>
        <v>147082.95294944177</v>
      </c>
      <c r="D48" s="80"/>
      <c r="E48" s="40">
        <v>2018</v>
      </c>
      <c r="F48" s="8">
        <v>43778</v>
      </c>
      <c r="G48" s="40" t="s">
        <v>4</v>
      </c>
      <c r="H48" s="82">
        <v>113.96</v>
      </c>
      <c r="I48" s="82"/>
      <c r="J48" s="40">
        <v>22</v>
      </c>
      <c r="K48" s="85">
        <f t="shared" si="3"/>
        <v>4412.4885884832529</v>
      </c>
      <c r="L48" s="86"/>
      <c r="M48" s="6">
        <f>IF(J48="","",(K48/J48)/LOOKUP(RIGHT($D$2,3),定数!$A$6:$A$13,定数!$B$6:$B$13))</f>
        <v>2.0056766311287513</v>
      </c>
      <c r="N48" s="40">
        <v>2018</v>
      </c>
      <c r="O48" s="8">
        <v>43778</v>
      </c>
      <c r="P48" s="82">
        <v>113.74</v>
      </c>
      <c r="Q48" s="82"/>
      <c r="R48" s="83">
        <f>IF(P48="","",T48*M48*LOOKUP(RIGHT($D$2,3),定数!$A$6:$A$13,定数!$B$6:$B$13))</f>
        <v>-4412.4885884832302</v>
      </c>
      <c r="S48" s="83"/>
      <c r="T48" s="84">
        <f t="shared" si="4"/>
        <v>-21.999999999999886</v>
      </c>
      <c r="U48" s="84"/>
      <c r="V48" t="str">
        <f t="shared" si="7"/>
        <v/>
      </c>
      <c r="W48">
        <f t="shared" si="2"/>
        <v>1</v>
      </c>
      <c r="X48" s="41">
        <f t="shared" si="5"/>
        <v>147082.95294944177</v>
      </c>
      <c r="Y48" s="42">
        <f t="shared" si="6"/>
        <v>0</v>
      </c>
    </row>
    <row r="49" spans="2:25" x14ac:dyDescent="0.2">
      <c r="B49" s="40">
        <v>41</v>
      </c>
      <c r="C49" s="80">
        <f t="shared" si="0"/>
        <v>142670.46436095855</v>
      </c>
      <c r="D49" s="80"/>
      <c r="E49" s="40">
        <v>2018</v>
      </c>
      <c r="F49" s="8">
        <v>43805</v>
      </c>
      <c r="G49" s="40" t="s">
        <v>3</v>
      </c>
      <c r="H49" s="82">
        <v>112.59</v>
      </c>
      <c r="I49" s="82"/>
      <c r="J49" s="40">
        <v>57</v>
      </c>
      <c r="K49" s="85">
        <f t="shared" si="3"/>
        <v>4280.1139308287566</v>
      </c>
      <c r="L49" s="86"/>
      <c r="M49" s="6">
        <f>IF(J49="","",(K49/J49)/LOOKUP(RIGHT($D$2,3),定数!$A$6:$A$13,定数!$B$6:$B$13))</f>
        <v>0.75089718084715029</v>
      </c>
      <c r="N49" s="40">
        <v>2018</v>
      </c>
      <c r="O49" s="8">
        <v>43809</v>
      </c>
      <c r="P49" s="82">
        <v>113.16</v>
      </c>
      <c r="Q49" s="82"/>
      <c r="R49" s="83">
        <f>IF(P49="","",T49*M49*LOOKUP(RIGHT($D$2,3),定数!$A$6:$A$13,定数!$B$6:$B$13))</f>
        <v>-4280.1139308287056</v>
      </c>
      <c r="S49" s="83"/>
      <c r="T49" s="84">
        <f t="shared" si="4"/>
        <v>-56.999999999999318</v>
      </c>
      <c r="U49" s="84"/>
      <c r="V49" t="str">
        <f t="shared" si="7"/>
        <v/>
      </c>
      <c r="W49">
        <f t="shared" si="2"/>
        <v>2</v>
      </c>
      <c r="X49" s="41">
        <f t="shared" si="5"/>
        <v>147082.95294944177</v>
      </c>
      <c r="Y49" s="42">
        <f t="shared" si="6"/>
        <v>2.9999999999999805E-2</v>
      </c>
    </row>
    <row r="50" spans="2:25" x14ac:dyDescent="0.2">
      <c r="B50" s="40">
        <v>42</v>
      </c>
      <c r="C50" s="80">
        <f t="shared" si="0"/>
        <v>138390.35043012985</v>
      </c>
      <c r="D50" s="80"/>
      <c r="E50" s="40">
        <v>2018</v>
      </c>
      <c r="F50" s="8">
        <v>43812</v>
      </c>
      <c r="G50" s="40" t="s">
        <v>4</v>
      </c>
      <c r="H50" s="82">
        <v>113.51</v>
      </c>
      <c r="I50" s="82"/>
      <c r="J50" s="40">
        <v>16</v>
      </c>
      <c r="K50" s="85">
        <f t="shared" si="3"/>
        <v>4151.7105129038955</v>
      </c>
      <c r="L50" s="86"/>
      <c r="M50" s="6">
        <f>IF(J50="","",(K50/J50)/LOOKUP(RIGHT($D$2,3),定数!$A$6:$A$13,定数!$B$6:$B$13))</f>
        <v>2.5948190705649345</v>
      </c>
      <c r="N50" s="40">
        <v>2018</v>
      </c>
      <c r="O50" s="8">
        <v>43812</v>
      </c>
      <c r="P50" s="82">
        <v>113.66500000000001</v>
      </c>
      <c r="Q50" s="82"/>
      <c r="R50" s="83">
        <f>IF(P50="","",T50*M50*LOOKUP(RIGHT($D$2,3),定数!$A$6:$A$13,定数!$B$6:$B$13))</f>
        <v>4021.9695593756783</v>
      </c>
      <c r="S50" s="83"/>
      <c r="T50" s="84">
        <f t="shared" si="4"/>
        <v>15.500000000000114</v>
      </c>
      <c r="U50" s="84"/>
      <c r="V50" t="str">
        <f t="shared" si="7"/>
        <v/>
      </c>
      <c r="W50">
        <f t="shared" si="2"/>
        <v>0</v>
      </c>
      <c r="X50" s="41">
        <f t="shared" si="5"/>
        <v>147082.95294944177</v>
      </c>
      <c r="Y50" s="42">
        <f t="shared" si="6"/>
        <v>5.9099999999999375E-2</v>
      </c>
    </row>
    <row r="51" spans="2:25" x14ac:dyDescent="0.2">
      <c r="B51" s="40">
        <v>43</v>
      </c>
      <c r="C51" s="80">
        <f t="shared" si="0"/>
        <v>142412.31998950554</v>
      </c>
      <c r="D51" s="80"/>
      <c r="E51" s="40">
        <v>2019</v>
      </c>
      <c r="F51" s="8">
        <v>43502</v>
      </c>
      <c r="G51" s="40" t="s">
        <v>4</v>
      </c>
      <c r="H51" s="82">
        <v>110.01</v>
      </c>
      <c r="I51" s="82"/>
      <c r="J51" s="40">
        <v>21</v>
      </c>
      <c r="K51" s="85">
        <f t="shared" si="3"/>
        <v>4272.3695996851666</v>
      </c>
      <c r="L51" s="86"/>
      <c r="M51" s="6">
        <f>IF(J51="","",(K51/J51)/LOOKUP(RIGHT($D$2,3),定数!$A$6:$A$13,定数!$B$6:$B$13))</f>
        <v>2.0344617141357935</v>
      </c>
      <c r="N51" s="40">
        <v>2019</v>
      </c>
      <c r="O51" s="8">
        <v>43502</v>
      </c>
      <c r="P51" s="82">
        <v>109.8</v>
      </c>
      <c r="Q51" s="82"/>
      <c r="R51" s="83">
        <f>IF(P51="","",T51*M51*LOOKUP(RIGHT($D$2,3),定数!$A$6:$A$13,定数!$B$6:$B$13))</f>
        <v>-4272.3695996853276</v>
      </c>
      <c r="S51" s="83"/>
      <c r="T51" s="84">
        <f t="shared" si="4"/>
        <v>-21.000000000000796</v>
      </c>
      <c r="U51" s="84"/>
      <c r="V51" t="str">
        <f t="shared" si="7"/>
        <v/>
      </c>
      <c r="W51">
        <f t="shared" si="2"/>
        <v>1</v>
      </c>
      <c r="X51" s="41">
        <f t="shared" si="5"/>
        <v>147082.95294944177</v>
      </c>
      <c r="Y51" s="42">
        <f t="shared" si="6"/>
        <v>3.1755093749999075E-2</v>
      </c>
    </row>
    <row r="52" spans="2:25" x14ac:dyDescent="0.2">
      <c r="B52" s="40">
        <v>44</v>
      </c>
      <c r="C52" s="80">
        <f t="shared" si="0"/>
        <v>138139.95038982021</v>
      </c>
      <c r="D52" s="80"/>
      <c r="E52" s="40">
        <v>2019</v>
      </c>
      <c r="F52" s="8">
        <v>43503</v>
      </c>
      <c r="G52" s="40" t="s">
        <v>3</v>
      </c>
      <c r="H52" s="82">
        <v>109.73</v>
      </c>
      <c r="I52" s="82"/>
      <c r="J52" s="40">
        <v>15</v>
      </c>
      <c r="K52" s="85">
        <f t="shared" si="3"/>
        <v>4144.1985116946062</v>
      </c>
      <c r="L52" s="86"/>
      <c r="M52" s="6">
        <f>IF(J52="","",(K52/J52)/LOOKUP(RIGHT($D$2,3),定数!$A$6:$A$13,定数!$B$6:$B$13))</f>
        <v>2.7627990077964042</v>
      </c>
      <c r="N52" s="40">
        <v>2019</v>
      </c>
      <c r="O52" s="8">
        <v>43504</v>
      </c>
      <c r="P52" s="82">
        <v>109.88</v>
      </c>
      <c r="Q52" s="82"/>
      <c r="R52" s="83">
        <f>IF(P52="","",T52*M52*LOOKUP(RIGHT($D$2,3),定数!$A$6:$A$13,定数!$B$6:$B$13))</f>
        <v>-4144.1985116943706</v>
      </c>
      <c r="S52" s="83"/>
      <c r="T52" s="84">
        <f t="shared" si="4"/>
        <v>-14.999999999999147</v>
      </c>
      <c r="U52" s="84"/>
      <c r="V52" t="str">
        <f t="shared" si="7"/>
        <v/>
      </c>
      <c r="W52">
        <f t="shared" si="2"/>
        <v>2</v>
      </c>
      <c r="X52" s="41">
        <f t="shared" si="5"/>
        <v>147082.95294944177</v>
      </c>
      <c r="Y52" s="42">
        <f t="shared" si="6"/>
        <v>6.0802440937500202E-2</v>
      </c>
    </row>
    <row r="53" spans="2:25" x14ac:dyDescent="0.2">
      <c r="B53" s="40">
        <v>45</v>
      </c>
      <c r="C53" s="80">
        <f t="shared" si="0"/>
        <v>133995.75187812583</v>
      </c>
      <c r="D53" s="80"/>
      <c r="E53" s="40">
        <v>2019</v>
      </c>
      <c r="F53" s="8">
        <v>43510</v>
      </c>
      <c r="G53" s="40" t="s">
        <v>3</v>
      </c>
      <c r="H53" s="82">
        <v>110.49</v>
      </c>
      <c r="I53" s="82"/>
      <c r="J53" s="40">
        <v>33</v>
      </c>
      <c r="K53" s="85">
        <f t="shared" si="3"/>
        <v>4019.8725563437747</v>
      </c>
      <c r="L53" s="86"/>
      <c r="M53" s="6">
        <f>IF(J53="","",(K53/J53)/LOOKUP(RIGHT($D$2,3),定数!$A$6:$A$13,定数!$B$6:$B$13))</f>
        <v>1.218143198892053</v>
      </c>
      <c r="N53" s="40">
        <v>2019</v>
      </c>
      <c r="O53" s="8">
        <v>43515</v>
      </c>
      <c r="P53" s="82">
        <v>110.82</v>
      </c>
      <c r="Q53" s="82"/>
      <c r="R53" s="83">
        <f>IF(P53="","",T53*M53*LOOKUP(RIGHT($D$2,3),定数!$A$6:$A$13,定数!$B$6:$B$13))</f>
        <v>-4019.8725563437542</v>
      </c>
      <c r="S53" s="83"/>
      <c r="T53" s="84">
        <f t="shared" si="4"/>
        <v>-32.999999999999829</v>
      </c>
      <c r="U53" s="84"/>
      <c r="V53" t="str">
        <f t="shared" si="7"/>
        <v/>
      </c>
      <c r="W53">
        <f t="shared" si="2"/>
        <v>3</v>
      </c>
      <c r="X53" s="41">
        <f t="shared" si="5"/>
        <v>147082.95294944177</v>
      </c>
      <c r="Y53" s="42">
        <f t="shared" si="6"/>
        <v>8.8978367709373729E-2</v>
      </c>
    </row>
    <row r="54" spans="2:25" x14ac:dyDescent="0.2">
      <c r="B54" s="40">
        <v>46</v>
      </c>
      <c r="C54" s="80">
        <f t="shared" si="0"/>
        <v>129975.87932178208</v>
      </c>
      <c r="D54" s="80"/>
      <c r="E54" s="40">
        <v>2019</v>
      </c>
      <c r="F54" s="8">
        <v>43521</v>
      </c>
      <c r="G54" s="40" t="s">
        <v>3</v>
      </c>
      <c r="H54" s="82">
        <v>110.63</v>
      </c>
      <c r="I54" s="82"/>
      <c r="J54" s="40">
        <v>23</v>
      </c>
      <c r="K54" s="85">
        <f t="shared" si="3"/>
        <v>3899.2763796534623</v>
      </c>
      <c r="L54" s="86"/>
      <c r="M54" s="6">
        <f>IF(J54="","",(K54/J54)/LOOKUP(RIGHT($D$2,3),定数!$A$6:$A$13,定数!$B$6:$B$13))</f>
        <v>1.6953375563710704</v>
      </c>
      <c r="N54" s="40">
        <v>2019</v>
      </c>
      <c r="O54" s="8">
        <v>43521</v>
      </c>
      <c r="P54" s="81">
        <v>110.86</v>
      </c>
      <c r="Q54" s="81"/>
      <c r="R54" s="83">
        <f>IF(P54="","",T54*M54*LOOKUP(RIGHT($D$2,3),定数!$A$6:$A$13,定数!$B$6:$B$13))</f>
        <v>-3899.2763796535291</v>
      </c>
      <c r="S54" s="83"/>
      <c r="T54" s="84">
        <f t="shared" si="4"/>
        <v>-23.000000000000398</v>
      </c>
      <c r="U54" s="84"/>
      <c r="V54" t="str">
        <f t="shared" si="7"/>
        <v/>
      </c>
      <c r="W54">
        <f t="shared" si="2"/>
        <v>4</v>
      </c>
      <c r="X54" s="41">
        <f t="shared" si="5"/>
        <v>147082.95294944177</v>
      </c>
      <c r="Y54" s="42">
        <f t="shared" si="6"/>
        <v>0.11630901667809235</v>
      </c>
    </row>
    <row r="55" spans="2:25" x14ac:dyDescent="0.2">
      <c r="B55" s="40">
        <v>47</v>
      </c>
      <c r="C55" s="80">
        <f t="shared" si="0"/>
        <v>126076.60294212855</v>
      </c>
      <c r="D55" s="80"/>
      <c r="E55" s="40">
        <v>2019</v>
      </c>
      <c r="F55" s="8">
        <v>43531</v>
      </c>
      <c r="G55" s="40" t="s">
        <v>3</v>
      </c>
      <c r="H55" s="82">
        <v>111.61</v>
      </c>
      <c r="I55" s="82"/>
      <c r="J55" s="40">
        <v>25</v>
      </c>
      <c r="K55" s="85">
        <f t="shared" si="3"/>
        <v>3782.2980882638562</v>
      </c>
      <c r="L55" s="86"/>
      <c r="M55" s="6">
        <f>IF(J55="","",(K55/J55)/LOOKUP(RIGHT($D$2,3),定数!$A$6:$A$13,定数!$B$6:$B$13))</f>
        <v>1.5129192353055425</v>
      </c>
      <c r="N55" s="40">
        <v>2019</v>
      </c>
      <c r="O55" s="8">
        <v>43532</v>
      </c>
      <c r="P55" s="82">
        <v>111.331</v>
      </c>
      <c r="Q55" s="82"/>
      <c r="R55" s="83">
        <f>IF(P55="","",T55*M55*LOOKUP(RIGHT($D$2,3),定数!$A$6:$A$13,定数!$B$6:$B$13))</f>
        <v>4221.0446665024083</v>
      </c>
      <c r="S55" s="83"/>
      <c r="T55" s="84">
        <f t="shared" si="4"/>
        <v>27.899999999999636</v>
      </c>
      <c r="U55" s="84"/>
      <c r="V55" t="str">
        <f t="shared" si="7"/>
        <v/>
      </c>
      <c r="W55">
        <f t="shared" si="2"/>
        <v>0</v>
      </c>
      <c r="X55" s="41">
        <f t="shared" si="5"/>
        <v>147082.95294944177</v>
      </c>
      <c r="Y55" s="42">
        <f t="shared" si="6"/>
        <v>0.14281974617774995</v>
      </c>
    </row>
    <row r="56" spans="2:25" x14ac:dyDescent="0.2">
      <c r="B56" s="40">
        <v>48</v>
      </c>
      <c r="C56" s="80">
        <f t="shared" si="0"/>
        <v>130297.64760863096</v>
      </c>
      <c r="D56" s="80"/>
      <c r="E56" s="40">
        <v>2019</v>
      </c>
      <c r="F56" s="8">
        <v>43571</v>
      </c>
      <c r="G56" s="40" t="s">
        <v>4</v>
      </c>
      <c r="H56" s="82">
        <v>112.02</v>
      </c>
      <c r="I56" s="82"/>
      <c r="J56" s="40">
        <v>14</v>
      </c>
      <c r="K56" s="85">
        <f t="shared" si="3"/>
        <v>3908.9294282589285</v>
      </c>
      <c r="L56" s="86"/>
      <c r="M56" s="6">
        <f>IF(J56="","",(K56/J56)/LOOKUP(RIGHT($D$2,3),定数!$A$6:$A$13,定数!$B$6:$B$13))</f>
        <v>2.7920924487563776</v>
      </c>
      <c r="N56" s="40">
        <v>2019</v>
      </c>
      <c r="O56" s="8">
        <v>43572</v>
      </c>
      <c r="P56" s="82">
        <v>112.15300000000001</v>
      </c>
      <c r="Q56" s="82"/>
      <c r="R56" s="83">
        <f>IF(P56="","",T56*M56*LOOKUP(RIGHT($D$2,3),定数!$A$6:$A$13,定数!$B$6:$B$13))</f>
        <v>3713.4829568462551</v>
      </c>
      <c r="S56" s="83"/>
      <c r="T56" s="84">
        <f t="shared" si="4"/>
        <v>13.300000000000978</v>
      </c>
      <c r="U56" s="84"/>
      <c r="V56" t="str">
        <f t="shared" si="7"/>
        <v/>
      </c>
      <c r="W56">
        <f t="shared" si="2"/>
        <v>0</v>
      </c>
      <c r="X56" s="41">
        <f t="shared" si="5"/>
        <v>147082.95294944177</v>
      </c>
      <c r="Y56" s="42">
        <f t="shared" si="6"/>
        <v>0.1141213512797814</v>
      </c>
    </row>
    <row r="57" spans="2:25" x14ac:dyDescent="0.2">
      <c r="B57" s="40">
        <v>49</v>
      </c>
      <c r="C57" s="80">
        <f t="shared" si="0"/>
        <v>134011.13056547721</v>
      </c>
      <c r="D57" s="80"/>
      <c r="E57" s="40">
        <v>2019</v>
      </c>
      <c r="F57" s="8">
        <v>43577</v>
      </c>
      <c r="G57" s="40" t="s">
        <v>3</v>
      </c>
      <c r="H57" s="82">
        <v>111.88</v>
      </c>
      <c r="I57" s="82"/>
      <c r="J57" s="40">
        <v>8</v>
      </c>
      <c r="K57" s="85">
        <f t="shared" si="3"/>
        <v>4020.3339169643164</v>
      </c>
      <c r="L57" s="86"/>
      <c r="M57" s="6">
        <f>IF(J57="","",(K57/J57)/LOOKUP(RIGHT($D$2,3),定数!$A$6:$A$13,定数!$B$6:$B$13))</f>
        <v>5.0254173962053956</v>
      </c>
      <c r="N57" s="40">
        <v>2019</v>
      </c>
      <c r="O57" s="8">
        <v>43577</v>
      </c>
      <c r="P57" s="82">
        <v>111.96</v>
      </c>
      <c r="Q57" s="82"/>
      <c r="R57" s="83">
        <f>IF(P57="","",T57*M57*LOOKUP(RIGHT($D$2,3),定数!$A$6:$A$13,定数!$B$6:$B$13))</f>
        <v>-4020.3339169642304</v>
      </c>
      <c r="S57" s="83"/>
      <c r="T57" s="84">
        <f t="shared" si="4"/>
        <v>-7.9999999999998295</v>
      </c>
      <c r="U57" s="84"/>
      <c r="V57" t="str">
        <f t="shared" si="7"/>
        <v/>
      </c>
      <c r="W57">
        <f t="shared" si="2"/>
        <v>1</v>
      </c>
      <c r="X57" s="41">
        <f t="shared" si="5"/>
        <v>147082.95294944177</v>
      </c>
      <c r="Y57" s="42">
        <f t="shared" si="6"/>
        <v>8.8873809791253366E-2</v>
      </c>
    </row>
    <row r="58" spans="2:25" x14ac:dyDescent="0.2">
      <c r="B58" s="40">
        <v>50</v>
      </c>
      <c r="C58" s="80">
        <f t="shared" si="0"/>
        <v>129990.79664851299</v>
      </c>
      <c r="D58" s="80"/>
      <c r="E58" s="40">
        <v>2019</v>
      </c>
      <c r="F58" s="8">
        <v>43585</v>
      </c>
      <c r="G58" s="40" t="s">
        <v>3</v>
      </c>
      <c r="H58" s="82">
        <v>111.61</v>
      </c>
      <c r="I58" s="82"/>
      <c r="J58" s="40">
        <v>8</v>
      </c>
      <c r="K58" s="85">
        <f t="shared" si="3"/>
        <v>3899.7238994553895</v>
      </c>
      <c r="L58" s="86"/>
      <c r="M58" s="6">
        <f>IF(J58="","",(K58/J58)/LOOKUP(RIGHT($D$2,3),定数!$A$6:$A$13,定数!$B$6:$B$13))</f>
        <v>4.8746548743192371</v>
      </c>
      <c r="N58" s="40">
        <v>2019</v>
      </c>
      <c r="O58" s="8">
        <v>43577</v>
      </c>
      <c r="P58" s="82">
        <v>111.52200000000001</v>
      </c>
      <c r="Q58" s="82"/>
      <c r="R58" s="83">
        <f>IF(P58="","",T58*M58*LOOKUP(RIGHT($D$2,3),定数!$A$6:$A$13,定数!$B$6:$B$13))</f>
        <v>4289.6962894006292</v>
      </c>
      <c r="S58" s="83"/>
      <c r="T58" s="84">
        <f t="shared" si="4"/>
        <v>8.7999999999993861</v>
      </c>
      <c r="U58" s="84"/>
      <c r="V58" t="str">
        <f t="shared" si="7"/>
        <v/>
      </c>
      <c r="W58">
        <f t="shared" si="2"/>
        <v>0</v>
      </c>
      <c r="X58" s="41">
        <f t="shared" si="5"/>
        <v>147082.95294944177</v>
      </c>
      <c r="Y58" s="42">
        <f t="shared" si="6"/>
        <v>0.11620759549751514</v>
      </c>
    </row>
    <row r="59" spans="2:25" x14ac:dyDescent="0.2">
      <c r="B59" s="40">
        <v>51</v>
      </c>
      <c r="C59" s="80">
        <f t="shared" si="0"/>
        <v>134280.49293791363</v>
      </c>
      <c r="D59" s="80"/>
      <c r="E59" s="40">
        <v>2019</v>
      </c>
      <c r="F59" s="8">
        <v>43612</v>
      </c>
      <c r="G59" s="40" t="s">
        <v>3</v>
      </c>
      <c r="H59" s="81">
        <v>109.44</v>
      </c>
      <c r="I59" s="81"/>
      <c r="J59" s="40">
        <v>15</v>
      </c>
      <c r="K59" s="85">
        <f t="shared" si="3"/>
        <v>4028.4147881374088</v>
      </c>
      <c r="L59" s="86"/>
      <c r="M59" s="6">
        <f>IF(J59="","",(K59/J59)/LOOKUP(RIGHT($D$2,3),定数!$A$6:$A$13,定数!$B$6:$B$13))</f>
        <v>2.6856098587582728</v>
      </c>
      <c r="N59" s="40">
        <v>2019</v>
      </c>
      <c r="O59" s="8">
        <v>43613</v>
      </c>
      <c r="P59" s="82">
        <v>109.59</v>
      </c>
      <c r="Q59" s="82"/>
      <c r="R59" s="83">
        <f>IF(P59="","",T59*M59*LOOKUP(RIGHT($D$2,3),定数!$A$6:$A$13,定数!$B$6:$B$13))</f>
        <v>-4028.4147881375616</v>
      </c>
      <c r="S59" s="83"/>
      <c r="T59" s="84">
        <f t="shared" si="4"/>
        <v>-15.000000000000568</v>
      </c>
      <c r="U59" s="84"/>
      <c r="V59" t="str">
        <f t="shared" si="7"/>
        <v/>
      </c>
      <c r="W59">
        <f t="shared" si="2"/>
        <v>1</v>
      </c>
      <c r="X59" s="41">
        <f t="shared" si="5"/>
        <v>147082.95294944177</v>
      </c>
      <c r="Y59" s="42">
        <f t="shared" si="6"/>
        <v>8.7042446148935082E-2</v>
      </c>
    </row>
    <row r="60" spans="2:25" x14ac:dyDescent="0.2">
      <c r="B60" s="40">
        <v>52</v>
      </c>
      <c r="C60" s="80">
        <f t="shared" si="0"/>
        <v>130252.07814977606</v>
      </c>
      <c r="D60" s="80"/>
      <c r="E60" s="40"/>
      <c r="F60" s="8"/>
      <c r="G60" s="40"/>
      <c r="H60" s="81"/>
      <c r="I60" s="81"/>
      <c r="J60" s="40"/>
      <c r="K60" s="85" t="str">
        <f t="shared" si="3"/>
        <v/>
      </c>
      <c r="L60" s="86"/>
      <c r="M60" s="6" t="str">
        <f>IF(J60="","",(K60/J60)/LOOKUP(RIGHT($D$2,3),定数!$A$6:$A$13,定数!$B$6:$B$13))</f>
        <v/>
      </c>
      <c r="N60" s="40"/>
      <c r="O60" s="8"/>
      <c r="P60" s="82"/>
      <c r="Q60" s="82"/>
      <c r="R60" s="83" t="str">
        <f>IF(P60="","",T60*M60*LOOKUP(RIGHT($D$2,3),定数!$A$6:$A$13,定数!$B$6:$B$13))</f>
        <v/>
      </c>
      <c r="S60" s="83"/>
      <c r="T60" s="84" t="str">
        <f t="shared" si="4"/>
        <v/>
      </c>
      <c r="U60" s="84"/>
      <c r="V60" t="str">
        <f t="shared" si="7"/>
        <v/>
      </c>
      <c r="W60" t="str">
        <f t="shared" si="2"/>
        <v/>
      </c>
      <c r="X60" s="41">
        <f t="shared" si="5"/>
        <v>147082.95294944177</v>
      </c>
      <c r="Y60" s="42">
        <f t="shared" si="6"/>
        <v>0.11443117276446813</v>
      </c>
    </row>
    <row r="61" spans="2:25" x14ac:dyDescent="0.2">
      <c r="B61" s="40">
        <v>53</v>
      </c>
      <c r="C61" s="80" t="str">
        <f t="shared" si="0"/>
        <v/>
      </c>
      <c r="D61" s="80"/>
      <c r="E61" s="40"/>
      <c r="F61" s="8"/>
      <c r="G61" s="40"/>
      <c r="H61" s="81"/>
      <c r="I61" s="81"/>
      <c r="J61" s="40"/>
      <c r="K61" s="85" t="str">
        <f t="shared" si="3"/>
        <v/>
      </c>
      <c r="L61" s="86"/>
      <c r="M61" s="6" t="str">
        <f>IF(J61="","",(K61/J61)/LOOKUP(RIGHT($D$2,3),定数!$A$6:$A$13,定数!$B$6:$B$13))</f>
        <v/>
      </c>
      <c r="N61" s="40"/>
      <c r="O61" s="8"/>
      <c r="P61" s="82"/>
      <c r="Q61" s="82"/>
      <c r="R61" s="83" t="str">
        <f>IF(P61="","",T61*M61*LOOKUP(RIGHT($D$2,3),定数!$A$6:$A$13,定数!$B$6:$B$13))</f>
        <v/>
      </c>
      <c r="S61" s="83"/>
      <c r="T61" s="84" t="str">
        <f t="shared" si="4"/>
        <v/>
      </c>
      <c r="U61" s="84"/>
      <c r="V61" t="str">
        <f t="shared" si="7"/>
        <v/>
      </c>
      <c r="W61" t="str">
        <f t="shared" si="2"/>
        <v/>
      </c>
      <c r="X61" s="41" t="str">
        <f t="shared" si="5"/>
        <v/>
      </c>
      <c r="Y61" s="42" t="str">
        <f t="shared" si="6"/>
        <v/>
      </c>
    </row>
    <row r="62" spans="2:25" x14ac:dyDescent="0.2">
      <c r="B62" s="40">
        <v>54</v>
      </c>
      <c r="C62" s="80" t="str">
        <f t="shared" si="0"/>
        <v/>
      </c>
      <c r="D62" s="80"/>
      <c r="E62" s="40"/>
      <c r="F62" s="8"/>
      <c r="G62" s="40"/>
      <c r="H62" s="81"/>
      <c r="I62" s="81"/>
      <c r="J62" s="40"/>
      <c r="K62" s="85" t="str">
        <f t="shared" si="3"/>
        <v/>
      </c>
      <c r="L62" s="86"/>
      <c r="M62" s="6" t="str">
        <f>IF(J62="","",(K62/J62)/LOOKUP(RIGHT($D$2,3),定数!$A$6:$A$13,定数!$B$6:$B$13))</f>
        <v/>
      </c>
      <c r="N62" s="40"/>
      <c r="O62" s="8"/>
      <c r="P62" s="82"/>
      <c r="Q62" s="82"/>
      <c r="R62" s="83" t="str">
        <f>IF(P62="","",T62*M62*LOOKUP(RIGHT($D$2,3),定数!$A$6:$A$13,定数!$B$6:$B$13))</f>
        <v/>
      </c>
      <c r="S62" s="83"/>
      <c r="T62" s="84" t="str">
        <f t="shared" si="4"/>
        <v/>
      </c>
      <c r="U62" s="84"/>
      <c r="V62" t="str">
        <f t="shared" si="7"/>
        <v/>
      </c>
      <c r="W62" t="str">
        <f t="shared" si="2"/>
        <v/>
      </c>
      <c r="X62" s="41" t="str">
        <f t="shared" si="5"/>
        <v/>
      </c>
      <c r="Y62" s="42" t="str">
        <f t="shared" si="6"/>
        <v/>
      </c>
    </row>
    <row r="63" spans="2:25" x14ac:dyDescent="0.2">
      <c r="B63" s="40">
        <v>55</v>
      </c>
      <c r="C63" s="80" t="str">
        <f t="shared" si="0"/>
        <v/>
      </c>
      <c r="D63" s="80"/>
      <c r="E63" s="40"/>
      <c r="F63" s="8"/>
      <c r="G63" s="40"/>
      <c r="H63" s="81"/>
      <c r="I63" s="81"/>
      <c r="J63" s="40"/>
      <c r="K63" s="85" t="str">
        <f t="shared" si="3"/>
        <v/>
      </c>
      <c r="L63" s="86"/>
      <c r="M63" s="6" t="str">
        <f>IF(J63="","",(K63/J63)/LOOKUP(RIGHT($D$2,3),定数!$A$6:$A$13,定数!$B$6:$B$13))</f>
        <v/>
      </c>
      <c r="N63" s="40"/>
      <c r="O63" s="8"/>
      <c r="P63" s="82"/>
      <c r="Q63" s="82"/>
      <c r="R63" s="83" t="str">
        <f>IF(P63="","",T63*M63*LOOKUP(RIGHT($D$2,3),定数!$A$6:$A$13,定数!$B$6:$B$13))</f>
        <v/>
      </c>
      <c r="S63" s="83"/>
      <c r="T63" s="84" t="str">
        <f t="shared" si="4"/>
        <v/>
      </c>
      <c r="U63" s="84"/>
      <c r="V63" t="str">
        <f t="shared" si="7"/>
        <v/>
      </c>
      <c r="W63" t="str">
        <f t="shared" si="2"/>
        <v/>
      </c>
      <c r="X63" s="41" t="str">
        <f t="shared" si="5"/>
        <v/>
      </c>
      <c r="Y63" s="42" t="str">
        <f t="shared" si="6"/>
        <v/>
      </c>
    </row>
    <row r="64" spans="2:25" x14ac:dyDescent="0.2">
      <c r="B64" s="40">
        <v>56</v>
      </c>
      <c r="C64" s="80" t="str">
        <f t="shared" si="0"/>
        <v/>
      </c>
      <c r="D64" s="80"/>
      <c r="E64" s="40"/>
      <c r="F64" s="8"/>
      <c r="G64" s="40"/>
      <c r="H64" s="81"/>
      <c r="I64" s="81"/>
      <c r="J64" s="40"/>
      <c r="K64" s="85" t="str">
        <f t="shared" si="3"/>
        <v/>
      </c>
      <c r="L64" s="86"/>
      <c r="M64" s="6" t="str">
        <f>IF(J64="","",(K64/J64)/LOOKUP(RIGHT($D$2,3),定数!$A$6:$A$13,定数!$B$6:$B$13))</f>
        <v/>
      </c>
      <c r="N64" s="40"/>
      <c r="O64" s="8"/>
      <c r="P64" s="82"/>
      <c r="Q64" s="82"/>
      <c r="R64" s="83" t="str">
        <f>IF(P64="","",T64*M64*LOOKUP(RIGHT($D$2,3),定数!$A$6:$A$13,定数!$B$6:$B$13))</f>
        <v/>
      </c>
      <c r="S64" s="83"/>
      <c r="T64" s="84" t="str">
        <f t="shared" si="4"/>
        <v/>
      </c>
      <c r="U64" s="84"/>
      <c r="V64" t="str">
        <f t="shared" si="7"/>
        <v/>
      </c>
      <c r="W64" t="str">
        <f t="shared" si="2"/>
        <v/>
      </c>
      <c r="X64" s="41" t="str">
        <f t="shared" si="5"/>
        <v/>
      </c>
      <c r="Y64" s="42" t="str">
        <f t="shared" si="6"/>
        <v/>
      </c>
    </row>
    <row r="65" spans="2:25" x14ac:dyDescent="0.2">
      <c r="B65" s="40">
        <v>57</v>
      </c>
      <c r="C65" s="80" t="str">
        <f t="shared" si="0"/>
        <v/>
      </c>
      <c r="D65" s="80"/>
      <c r="E65" s="40"/>
      <c r="F65" s="8"/>
      <c r="G65" s="40"/>
      <c r="H65" s="81"/>
      <c r="I65" s="81"/>
      <c r="J65" s="40"/>
      <c r="K65" s="85" t="str">
        <f t="shared" si="3"/>
        <v/>
      </c>
      <c r="L65" s="86"/>
      <c r="M65" s="6" t="str">
        <f>IF(J65="","",(K65/J65)/LOOKUP(RIGHT($D$2,3),定数!$A$6:$A$13,定数!$B$6:$B$13))</f>
        <v/>
      </c>
      <c r="N65" s="40"/>
      <c r="O65" s="8"/>
      <c r="P65" s="82"/>
      <c r="Q65" s="82"/>
      <c r="R65" s="83" t="str">
        <f>IF(P65="","",T65*M65*LOOKUP(RIGHT($D$2,3),定数!$A$6:$A$13,定数!$B$6:$B$13))</f>
        <v/>
      </c>
      <c r="S65" s="83"/>
      <c r="T65" s="84" t="str">
        <f t="shared" si="4"/>
        <v/>
      </c>
      <c r="U65" s="84"/>
      <c r="V65" t="str">
        <f t="shared" si="7"/>
        <v/>
      </c>
      <c r="W65" t="str">
        <f t="shared" si="2"/>
        <v/>
      </c>
      <c r="X65" s="41" t="str">
        <f t="shared" si="5"/>
        <v/>
      </c>
      <c r="Y65" s="42" t="str">
        <f t="shared" si="6"/>
        <v/>
      </c>
    </row>
    <row r="66" spans="2:25" x14ac:dyDescent="0.2">
      <c r="B66" s="40">
        <v>58</v>
      </c>
      <c r="C66" s="80" t="str">
        <f t="shared" si="0"/>
        <v/>
      </c>
      <c r="D66" s="80"/>
      <c r="E66" s="40"/>
      <c r="F66" s="8"/>
      <c r="G66" s="40"/>
      <c r="H66" s="81"/>
      <c r="I66" s="81"/>
      <c r="J66" s="40"/>
      <c r="K66" s="85" t="str">
        <f t="shared" si="3"/>
        <v/>
      </c>
      <c r="L66" s="86"/>
      <c r="M66" s="6" t="str">
        <f>IF(J66="","",(K66/J66)/LOOKUP(RIGHT($D$2,3),定数!$A$6:$A$13,定数!$B$6:$B$13))</f>
        <v/>
      </c>
      <c r="N66" s="40"/>
      <c r="O66" s="8"/>
      <c r="P66" s="82"/>
      <c r="Q66" s="82"/>
      <c r="R66" s="83" t="str">
        <f>IF(P66="","",T66*M66*LOOKUP(RIGHT($D$2,3),定数!$A$6:$A$13,定数!$B$6:$B$13))</f>
        <v/>
      </c>
      <c r="S66" s="83"/>
      <c r="T66" s="84" t="str">
        <f t="shared" si="4"/>
        <v/>
      </c>
      <c r="U66" s="84"/>
      <c r="V66" t="str">
        <f t="shared" si="7"/>
        <v/>
      </c>
      <c r="W66" t="str">
        <f t="shared" si="2"/>
        <v/>
      </c>
      <c r="X66" s="41" t="str">
        <f t="shared" si="5"/>
        <v/>
      </c>
      <c r="Y66" s="42" t="str">
        <f t="shared" si="6"/>
        <v/>
      </c>
    </row>
    <row r="67" spans="2:25" x14ac:dyDescent="0.2">
      <c r="B67" s="40">
        <v>59</v>
      </c>
      <c r="C67" s="80" t="str">
        <f t="shared" si="0"/>
        <v/>
      </c>
      <c r="D67" s="80"/>
      <c r="E67" s="40"/>
      <c r="F67" s="8"/>
      <c r="G67" s="40"/>
      <c r="H67" s="81"/>
      <c r="I67" s="81"/>
      <c r="J67" s="40"/>
      <c r="K67" s="85" t="str">
        <f t="shared" si="3"/>
        <v/>
      </c>
      <c r="L67" s="86"/>
      <c r="M67" s="6" t="str">
        <f>IF(J67="","",(K67/J67)/LOOKUP(RIGHT($D$2,3),定数!$A$6:$A$13,定数!$B$6:$B$13))</f>
        <v/>
      </c>
      <c r="N67" s="40"/>
      <c r="O67" s="8"/>
      <c r="P67" s="82"/>
      <c r="Q67" s="82"/>
      <c r="R67" s="83" t="str">
        <f>IF(P67="","",T67*M67*LOOKUP(RIGHT($D$2,3),定数!$A$6:$A$13,定数!$B$6:$B$13))</f>
        <v/>
      </c>
      <c r="S67" s="83"/>
      <c r="T67" s="84" t="str">
        <f t="shared" si="4"/>
        <v/>
      </c>
      <c r="U67" s="84"/>
      <c r="V67" t="str">
        <f t="shared" si="7"/>
        <v/>
      </c>
      <c r="W67" t="str">
        <f t="shared" si="2"/>
        <v/>
      </c>
      <c r="X67" s="41" t="str">
        <f t="shared" si="5"/>
        <v/>
      </c>
      <c r="Y67" s="42" t="str">
        <f t="shared" si="6"/>
        <v/>
      </c>
    </row>
    <row r="68" spans="2:25" x14ac:dyDescent="0.2">
      <c r="B68" s="40">
        <v>60</v>
      </c>
      <c r="C68" s="80" t="str">
        <f t="shared" si="0"/>
        <v/>
      </c>
      <c r="D68" s="80"/>
      <c r="E68" s="40"/>
      <c r="F68" s="8"/>
      <c r="G68" s="40"/>
      <c r="H68" s="81"/>
      <c r="I68" s="81"/>
      <c r="J68" s="40"/>
      <c r="K68" s="85" t="str">
        <f t="shared" si="3"/>
        <v/>
      </c>
      <c r="L68" s="86"/>
      <c r="M68" s="6" t="str">
        <f>IF(J68="","",(K68/J68)/LOOKUP(RIGHT($D$2,3),定数!$A$6:$A$13,定数!$B$6:$B$13))</f>
        <v/>
      </c>
      <c r="N68" s="40"/>
      <c r="O68" s="8"/>
      <c r="P68" s="82"/>
      <c r="Q68" s="82"/>
      <c r="R68" s="83" t="str">
        <f>IF(P68="","",T68*M68*LOOKUP(RIGHT($D$2,3),定数!$A$6:$A$13,定数!$B$6:$B$13))</f>
        <v/>
      </c>
      <c r="S68" s="83"/>
      <c r="T68" s="84" t="str">
        <f t="shared" si="4"/>
        <v/>
      </c>
      <c r="U68" s="84"/>
      <c r="V68" t="str">
        <f t="shared" si="7"/>
        <v/>
      </c>
      <c r="W68" t="str">
        <f t="shared" si="2"/>
        <v/>
      </c>
      <c r="X68" s="41" t="str">
        <f t="shared" si="5"/>
        <v/>
      </c>
      <c r="Y68" s="42" t="str">
        <f t="shared" si="6"/>
        <v/>
      </c>
    </row>
    <row r="69" spans="2:25" x14ac:dyDescent="0.2">
      <c r="B69" s="40">
        <v>61</v>
      </c>
      <c r="C69" s="80" t="str">
        <f t="shared" si="0"/>
        <v/>
      </c>
      <c r="D69" s="80"/>
      <c r="E69" s="40"/>
      <c r="F69" s="8"/>
      <c r="G69" s="40"/>
      <c r="H69" s="81"/>
      <c r="I69" s="81"/>
      <c r="J69" s="40"/>
      <c r="K69" s="85" t="str">
        <f t="shared" si="3"/>
        <v/>
      </c>
      <c r="L69" s="86"/>
      <c r="M69" s="6" t="str">
        <f>IF(J69="","",(K69/J69)/LOOKUP(RIGHT($D$2,3),定数!$A$6:$A$13,定数!$B$6:$B$13))</f>
        <v/>
      </c>
      <c r="N69" s="40"/>
      <c r="O69" s="8"/>
      <c r="P69" s="82"/>
      <c r="Q69" s="82"/>
      <c r="R69" s="83" t="str">
        <f>IF(P69="","",T69*M69*LOOKUP(RIGHT($D$2,3),定数!$A$6:$A$13,定数!$B$6:$B$13))</f>
        <v/>
      </c>
      <c r="S69" s="83"/>
      <c r="T69" s="84" t="str">
        <f t="shared" si="4"/>
        <v/>
      </c>
      <c r="U69" s="84"/>
      <c r="V69" t="str">
        <f t="shared" si="7"/>
        <v/>
      </c>
      <c r="W69" t="str">
        <f t="shared" si="2"/>
        <v/>
      </c>
      <c r="X69" s="41" t="str">
        <f t="shared" si="5"/>
        <v/>
      </c>
      <c r="Y69" s="42" t="str">
        <f t="shared" si="6"/>
        <v/>
      </c>
    </row>
    <row r="70" spans="2:25" x14ac:dyDescent="0.2">
      <c r="B70" s="40">
        <v>62</v>
      </c>
      <c r="C70" s="80" t="str">
        <f t="shared" si="0"/>
        <v/>
      </c>
      <c r="D70" s="80"/>
      <c r="E70" s="40"/>
      <c r="F70" s="8"/>
      <c r="G70" s="40"/>
      <c r="H70" s="81"/>
      <c r="I70" s="81"/>
      <c r="J70" s="40"/>
      <c r="K70" s="85" t="str">
        <f t="shared" si="3"/>
        <v/>
      </c>
      <c r="L70" s="86"/>
      <c r="M70" s="6" t="str">
        <f>IF(J70="","",(K70/J70)/LOOKUP(RIGHT($D$2,3),定数!$A$6:$A$13,定数!$B$6:$B$13))</f>
        <v/>
      </c>
      <c r="N70" s="40"/>
      <c r="O70" s="8"/>
      <c r="P70" s="81"/>
      <c r="Q70" s="81"/>
      <c r="R70" s="83" t="str">
        <f>IF(P70="","",T70*M70*LOOKUP(RIGHT($D$2,3),定数!$A$6:$A$13,定数!$B$6:$B$13))</f>
        <v/>
      </c>
      <c r="S70" s="83"/>
      <c r="T70" s="84" t="str">
        <f t="shared" si="4"/>
        <v/>
      </c>
      <c r="U70" s="84"/>
      <c r="V70" t="str">
        <f t="shared" si="7"/>
        <v/>
      </c>
      <c r="W70" t="str">
        <f t="shared" si="2"/>
        <v/>
      </c>
      <c r="X70" s="41" t="str">
        <f t="shared" si="5"/>
        <v/>
      </c>
      <c r="Y70" s="42" t="str">
        <f t="shared" si="6"/>
        <v/>
      </c>
    </row>
    <row r="71" spans="2:25" x14ac:dyDescent="0.2">
      <c r="B71" s="40">
        <v>63</v>
      </c>
      <c r="C71" s="80" t="str">
        <f t="shared" si="0"/>
        <v/>
      </c>
      <c r="D71" s="80"/>
      <c r="E71" s="40"/>
      <c r="F71" s="8"/>
      <c r="G71" s="40"/>
      <c r="H71" s="81"/>
      <c r="I71" s="81"/>
      <c r="J71" s="40"/>
      <c r="K71" s="85" t="str">
        <f t="shared" si="3"/>
        <v/>
      </c>
      <c r="L71" s="86"/>
      <c r="M71" s="6" t="str">
        <f>IF(J71="","",(K71/J71)/LOOKUP(RIGHT($D$2,3),定数!$A$6:$A$13,定数!$B$6:$B$13))</f>
        <v/>
      </c>
      <c r="N71" s="40"/>
      <c r="O71" s="8"/>
      <c r="P71" s="81"/>
      <c r="Q71" s="81"/>
      <c r="R71" s="83" t="str">
        <f>IF(P71="","",T71*M71*LOOKUP(RIGHT($D$2,3),定数!$A$6:$A$13,定数!$B$6:$B$13))</f>
        <v/>
      </c>
      <c r="S71" s="83"/>
      <c r="T71" s="84" t="str">
        <f t="shared" si="4"/>
        <v/>
      </c>
      <c r="U71" s="84"/>
      <c r="V71" t="str">
        <f t="shared" si="7"/>
        <v/>
      </c>
      <c r="W71" t="str">
        <f t="shared" si="2"/>
        <v/>
      </c>
      <c r="X71" s="41" t="str">
        <f t="shared" si="5"/>
        <v/>
      </c>
      <c r="Y71" s="42" t="str">
        <f t="shared" si="6"/>
        <v/>
      </c>
    </row>
    <row r="72" spans="2:25" x14ac:dyDescent="0.2">
      <c r="B72" s="40">
        <v>64</v>
      </c>
      <c r="C72" s="80" t="str">
        <f t="shared" si="0"/>
        <v/>
      </c>
      <c r="D72" s="80"/>
      <c r="E72" s="40"/>
      <c r="F72" s="8"/>
      <c r="G72" s="40"/>
      <c r="H72" s="81"/>
      <c r="I72" s="81"/>
      <c r="J72" s="40"/>
      <c r="K72" s="85" t="str">
        <f t="shared" si="3"/>
        <v/>
      </c>
      <c r="L72" s="86"/>
      <c r="M72" s="6" t="str">
        <f>IF(J72="","",(K72/J72)/LOOKUP(RIGHT($D$2,3),定数!$A$6:$A$13,定数!$B$6:$B$13))</f>
        <v/>
      </c>
      <c r="N72" s="40"/>
      <c r="O72" s="8"/>
      <c r="P72" s="81"/>
      <c r="Q72" s="81"/>
      <c r="R72" s="83" t="str">
        <f>IF(P72="","",T72*M72*LOOKUP(RIGHT($D$2,3),定数!$A$6:$A$13,定数!$B$6:$B$13))</f>
        <v/>
      </c>
      <c r="S72" s="83"/>
      <c r="T72" s="84" t="str">
        <f t="shared" si="4"/>
        <v/>
      </c>
      <c r="U72" s="84"/>
      <c r="V72" t="str">
        <f t="shared" si="7"/>
        <v/>
      </c>
      <c r="W72" t="str">
        <f t="shared" si="2"/>
        <v/>
      </c>
      <c r="X72" s="41" t="str">
        <f t="shared" si="5"/>
        <v/>
      </c>
      <c r="Y72" s="42" t="str">
        <f t="shared" si="6"/>
        <v/>
      </c>
    </row>
    <row r="73" spans="2:25" x14ac:dyDescent="0.2">
      <c r="B73" s="40">
        <v>65</v>
      </c>
      <c r="C73" s="80" t="str">
        <f t="shared" si="0"/>
        <v/>
      </c>
      <c r="D73" s="80"/>
      <c r="E73" s="40"/>
      <c r="F73" s="8"/>
      <c r="G73" s="40"/>
      <c r="H73" s="81"/>
      <c r="I73" s="81"/>
      <c r="J73" s="40"/>
      <c r="K73" s="85" t="str">
        <f t="shared" si="3"/>
        <v/>
      </c>
      <c r="L73" s="86"/>
      <c r="M73" s="6" t="str">
        <f>IF(J73="","",(K73/J73)/LOOKUP(RIGHT($D$2,3),定数!$A$6:$A$13,定数!$B$6:$B$13))</f>
        <v/>
      </c>
      <c r="N73" s="40"/>
      <c r="O73" s="8"/>
      <c r="P73" s="81"/>
      <c r="Q73" s="81"/>
      <c r="R73" s="83" t="str">
        <f>IF(P73="","",T73*M73*LOOKUP(RIGHT($D$2,3),定数!$A$6:$A$13,定数!$B$6:$B$13))</f>
        <v/>
      </c>
      <c r="S73" s="83"/>
      <c r="T73" s="84" t="str">
        <f t="shared" si="4"/>
        <v/>
      </c>
      <c r="U73" s="84"/>
      <c r="V73" t="str">
        <f t="shared" si="7"/>
        <v/>
      </c>
      <c r="W73" t="str">
        <f t="shared" si="2"/>
        <v/>
      </c>
      <c r="X73" s="41" t="str">
        <f t="shared" si="5"/>
        <v/>
      </c>
      <c r="Y73" s="42" t="str">
        <f t="shared" si="6"/>
        <v/>
      </c>
    </row>
    <row r="74" spans="2:25" x14ac:dyDescent="0.2">
      <c r="B74" s="40">
        <v>66</v>
      </c>
      <c r="C74" s="80" t="str">
        <f t="shared" ref="C74:C108" si="8">IF(R73="","",C73+R73)</f>
        <v/>
      </c>
      <c r="D74" s="80"/>
      <c r="E74" s="40"/>
      <c r="F74" s="8"/>
      <c r="G74" s="40"/>
      <c r="H74" s="81"/>
      <c r="I74" s="81"/>
      <c r="J74" s="40"/>
      <c r="K74" s="85" t="str">
        <f t="shared" si="3"/>
        <v/>
      </c>
      <c r="L74" s="86"/>
      <c r="M74" s="6" t="str">
        <f>IF(J74="","",(K74/J74)/LOOKUP(RIGHT($D$2,3),定数!$A$6:$A$13,定数!$B$6:$B$13))</f>
        <v/>
      </c>
      <c r="N74" s="40"/>
      <c r="O74" s="8"/>
      <c r="P74" s="81"/>
      <c r="Q74" s="81"/>
      <c r="R74" s="83" t="str">
        <f>IF(P74="","",T74*M74*LOOKUP(RIGHT($D$2,3),定数!$A$6:$A$13,定数!$B$6:$B$13))</f>
        <v/>
      </c>
      <c r="S74" s="83"/>
      <c r="T74" s="84" t="str">
        <f t="shared" si="4"/>
        <v/>
      </c>
      <c r="U74" s="84"/>
      <c r="V74" t="str">
        <f t="shared" si="7"/>
        <v/>
      </c>
      <c r="W74" t="str">
        <f t="shared" si="7"/>
        <v/>
      </c>
      <c r="X74" s="41" t="str">
        <f t="shared" si="5"/>
        <v/>
      </c>
      <c r="Y74" s="42" t="str">
        <f t="shared" si="6"/>
        <v/>
      </c>
    </row>
    <row r="75" spans="2:25" x14ac:dyDescent="0.2">
      <c r="B75" s="40">
        <v>67</v>
      </c>
      <c r="C75" s="80" t="str">
        <f t="shared" si="8"/>
        <v/>
      </c>
      <c r="D75" s="80"/>
      <c r="E75" s="40"/>
      <c r="F75" s="8"/>
      <c r="G75" s="40"/>
      <c r="H75" s="81"/>
      <c r="I75" s="81"/>
      <c r="J75" s="40"/>
      <c r="K75" s="85" t="str">
        <f t="shared" ref="K75:K108" si="9">IF(J75="","",C75*0.03)</f>
        <v/>
      </c>
      <c r="L75" s="86"/>
      <c r="M75" s="6" t="str">
        <f>IF(J75="","",(K75/J75)/LOOKUP(RIGHT($D$2,3),定数!$A$6:$A$13,定数!$B$6:$B$13))</f>
        <v/>
      </c>
      <c r="N75" s="40"/>
      <c r="O75" s="8"/>
      <c r="P75" s="81"/>
      <c r="Q75" s="81"/>
      <c r="R75" s="83" t="str">
        <f>IF(P75="","",T75*M75*LOOKUP(RIGHT($D$2,3),定数!$A$6:$A$13,定数!$B$6:$B$13))</f>
        <v/>
      </c>
      <c r="S75" s="83"/>
      <c r="T75" s="84" t="str">
        <f t="shared" si="4"/>
        <v/>
      </c>
      <c r="U75" s="84"/>
      <c r="V75" t="str">
        <f t="shared" ref="V75:W90" si="10">IF(S75&lt;&gt;"",IF(S75&lt;0,1+V74,0),"")</f>
        <v/>
      </c>
      <c r="W75" t="str">
        <f t="shared" si="10"/>
        <v/>
      </c>
      <c r="X75" s="41" t="str">
        <f t="shared" si="5"/>
        <v/>
      </c>
      <c r="Y75" s="42" t="str">
        <f t="shared" si="6"/>
        <v/>
      </c>
    </row>
    <row r="76" spans="2:25" x14ac:dyDescent="0.2">
      <c r="B76" s="40">
        <v>68</v>
      </c>
      <c r="C76" s="80" t="str">
        <f t="shared" si="8"/>
        <v/>
      </c>
      <c r="D76" s="80"/>
      <c r="E76" s="40"/>
      <c r="F76" s="8"/>
      <c r="G76" s="40"/>
      <c r="H76" s="81"/>
      <c r="I76" s="81"/>
      <c r="J76" s="40"/>
      <c r="K76" s="85" t="str">
        <f t="shared" si="9"/>
        <v/>
      </c>
      <c r="L76" s="86"/>
      <c r="M76" s="6" t="str">
        <f>IF(J76="","",(K76/J76)/LOOKUP(RIGHT($D$2,3),定数!$A$6:$A$13,定数!$B$6:$B$13))</f>
        <v/>
      </c>
      <c r="N76" s="40"/>
      <c r="O76" s="8"/>
      <c r="P76" s="81"/>
      <c r="Q76" s="81"/>
      <c r="R76" s="83" t="str">
        <f>IF(P76="","",T76*M76*LOOKUP(RIGHT($D$2,3),定数!$A$6:$A$13,定数!$B$6:$B$13))</f>
        <v/>
      </c>
      <c r="S76" s="83"/>
      <c r="T76" s="84" t="str">
        <f t="shared" ref="T76:T108" si="11">IF(P76="","",IF(G76="買",(P76-H76),(H76-P76))*IF(RIGHT($D$2,3)="JPY",100,10000))</f>
        <v/>
      </c>
      <c r="U76" s="84"/>
      <c r="V76" t="str">
        <f t="shared" si="10"/>
        <v/>
      </c>
      <c r="W76" t="str">
        <f t="shared" si="10"/>
        <v/>
      </c>
      <c r="X76" s="41" t="str">
        <f t="shared" ref="X76:X108" si="12">IF(C76&lt;&gt;"",MAX(X75,C76),"")</f>
        <v/>
      </c>
      <c r="Y76" s="42" t="str">
        <f t="shared" ref="Y76:Y108" si="13">IF(X76&lt;&gt;"",1-(C76/X76),"")</f>
        <v/>
      </c>
    </row>
    <row r="77" spans="2:25" x14ac:dyDescent="0.2">
      <c r="B77" s="40">
        <v>69</v>
      </c>
      <c r="C77" s="80" t="str">
        <f t="shared" si="8"/>
        <v/>
      </c>
      <c r="D77" s="80"/>
      <c r="E77" s="40"/>
      <c r="F77" s="8"/>
      <c r="G77" s="40"/>
      <c r="H77" s="81"/>
      <c r="I77" s="81"/>
      <c r="J77" s="40"/>
      <c r="K77" s="85" t="str">
        <f t="shared" si="9"/>
        <v/>
      </c>
      <c r="L77" s="86"/>
      <c r="M77" s="6" t="str">
        <f>IF(J77="","",(K77/J77)/LOOKUP(RIGHT($D$2,3),定数!$A$6:$A$13,定数!$B$6:$B$13))</f>
        <v/>
      </c>
      <c r="N77" s="40"/>
      <c r="O77" s="8"/>
      <c r="P77" s="81"/>
      <c r="Q77" s="81"/>
      <c r="R77" s="83" t="str">
        <f>IF(P77="","",T77*M77*LOOKUP(RIGHT($D$2,3),定数!$A$6:$A$13,定数!$B$6:$B$13))</f>
        <v/>
      </c>
      <c r="S77" s="83"/>
      <c r="T77" s="84" t="str">
        <f t="shared" si="11"/>
        <v/>
      </c>
      <c r="U77" s="84"/>
      <c r="V77" t="str">
        <f t="shared" si="10"/>
        <v/>
      </c>
      <c r="W77" t="str">
        <f t="shared" si="10"/>
        <v/>
      </c>
      <c r="X77" s="41" t="str">
        <f t="shared" si="12"/>
        <v/>
      </c>
      <c r="Y77" s="42" t="str">
        <f t="shared" si="13"/>
        <v/>
      </c>
    </row>
    <row r="78" spans="2:25" x14ac:dyDescent="0.2">
      <c r="B78" s="40">
        <v>70</v>
      </c>
      <c r="C78" s="80" t="str">
        <f t="shared" si="8"/>
        <v/>
      </c>
      <c r="D78" s="80"/>
      <c r="E78" s="40"/>
      <c r="F78" s="8"/>
      <c r="G78" s="40"/>
      <c r="H78" s="81"/>
      <c r="I78" s="81"/>
      <c r="J78" s="40"/>
      <c r="K78" s="85" t="str">
        <f t="shared" si="9"/>
        <v/>
      </c>
      <c r="L78" s="86"/>
      <c r="M78" s="6" t="str">
        <f>IF(J78="","",(K78/J78)/LOOKUP(RIGHT($D$2,3),定数!$A$6:$A$13,定数!$B$6:$B$13))</f>
        <v/>
      </c>
      <c r="N78" s="40"/>
      <c r="O78" s="8"/>
      <c r="P78" s="81"/>
      <c r="Q78" s="81"/>
      <c r="R78" s="83" t="str">
        <f>IF(P78="","",T78*M78*LOOKUP(RIGHT($D$2,3),定数!$A$6:$A$13,定数!$B$6:$B$13))</f>
        <v/>
      </c>
      <c r="S78" s="83"/>
      <c r="T78" s="84" t="str">
        <f t="shared" si="11"/>
        <v/>
      </c>
      <c r="U78" s="84"/>
      <c r="V78" t="str">
        <f t="shared" si="10"/>
        <v/>
      </c>
      <c r="W78" t="str">
        <f t="shared" si="10"/>
        <v/>
      </c>
      <c r="X78" s="41" t="str">
        <f t="shared" si="12"/>
        <v/>
      </c>
      <c r="Y78" s="42" t="str">
        <f t="shared" si="13"/>
        <v/>
      </c>
    </row>
    <row r="79" spans="2:25" x14ac:dyDescent="0.2">
      <c r="B79" s="40">
        <v>71</v>
      </c>
      <c r="C79" s="80" t="str">
        <f t="shared" si="8"/>
        <v/>
      </c>
      <c r="D79" s="80"/>
      <c r="E79" s="40"/>
      <c r="F79" s="8"/>
      <c r="G79" s="40"/>
      <c r="H79" s="81"/>
      <c r="I79" s="81"/>
      <c r="J79" s="40"/>
      <c r="K79" s="85" t="str">
        <f t="shared" si="9"/>
        <v/>
      </c>
      <c r="L79" s="86"/>
      <c r="M79" s="6" t="str">
        <f>IF(J79="","",(K79/J79)/LOOKUP(RIGHT($D$2,3),定数!$A$6:$A$13,定数!$B$6:$B$13))</f>
        <v/>
      </c>
      <c r="N79" s="40"/>
      <c r="O79" s="8"/>
      <c r="P79" s="81"/>
      <c r="Q79" s="81"/>
      <c r="R79" s="83" t="str">
        <f>IF(P79="","",T79*M79*LOOKUP(RIGHT($D$2,3),定数!$A$6:$A$13,定数!$B$6:$B$13))</f>
        <v/>
      </c>
      <c r="S79" s="83"/>
      <c r="T79" s="84" t="str">
        <f t="shared" si="11"/>
        <v/>
      </c>
      <c r="U79" s="84"/>
      <c r="V79" t="str">
        <f t="shared" si="10"/>
        <v/>
      </c>
      <c r="W79" t="str">
        <f t="shared" si="10"/>
        <v/>
      </c>
      <c r="X79" s="41" t="str">
        <f t="shared" si="12"/>
        <v/>
      </c>
      <c r="Y79" s="42" t="str">
        <f t="shared" si="13"/>
        <v/>
      </c>
    </row>
    <row r="80" spans="2:25" x14ac:dyDescent="0.2">
      <c r="B80" s="40">
        <v>72</v>
      </c>
      <c r="C80" s="80" t="str">
        <f t="shared" si="8"/>
        <v/>
      </c>
      <c r="D80" s="80"/>
      <c r="E80" s="40"/>
      <c r="F80" s="8"/>
      <c r="G80" s="40"/>
      <c r="H80" s="81"/>
      <c r="I80" s="81"/>
      <c r="J80" s="40"/>
      <c r="K80" s="85" t="str">
        <f t="shared" si="9"/>
        <v/>
      </c>
      <c r="L80" s="86"/>
      <c r="M80" s="6" t="str">
        <f>IF(J80="","",(K80/J80)/LOOKUP(RIGHT($D$2,3),定数!$A$6:$A$13,定数!$B$6:$B$13))</f>
        <v/>
      </c>
      <c r="N80" s="40"/>
      <c r="O80" s="8"/>
      <c r="P80" s="81"/>
      <c r="Q80" s="81"/>
      <c r="R80" s="83" t="str">
        <f>IF(P80="","",T80*M80*LOOKUP(RIGHT($D$2,3),定数!$A$6:$A$13,定数!$B$6:$B$13))</f>
        <v/>
      </c>
      <c r="S80" s="83"/>
      <c r="T80" s="84" t="str">
        <f t="shared" si="11"/>
        <v/>
      </c>
      <c r="U80" s="84"/>
      <c r="V80" t="str">
        <f t="shared" si="10"/>
        <v/>
      </c>
      <c r="W80" t="str">
        <f t="shared" si="10"/>
        <v/>
      </c>
      <c r="X80" s="41" t="str">
        <f t="shared" si="12"/>
        <v/>
      </c>
      <c r="Y80" s="42" t="str">
        <f t="shared" si="13"/>
        <v/>
      </c>
    </row>
    <row r="81" spans="2:25" x14ac:dyDescent="0.2">
      <c r="B81" s="40">
        <v>73</v>
      </c>
      <c r="C81" s="80" t="str">
        <f t="shared" si="8"/>
        <v/>
      </c>
      <c r="D81" s="80"/>
      <c r="E81" s="40"/>
      <c r="F81" s="8"/>
      <c r="G81" s="40"/>
      <c r="H81" s="81"/>
      <c r="I81" s="81"/>
      <c r="J81" s="40"/>
      <c r="K81" s="85" t="str">
        <f t="shared" si="9"/>
        <v/>
      </c>
      <c r="L81" s="86"/>
      <c r="M81" s="6" t="str">
        <f>IF(J81="","",(K81/J81)/LOOKUP(RIGHT($D$2,3),定数!$A$6:$A$13,定数!$B$6:$B$13))</f>
        <v/>
      </c>
      <c r="N81" s="40"/>
      <c r="O81" s="8"/>
      <c r="P81" s="81"/>
      <c r="Q81" s="81"/>
      <c r="R81" s="83" t="str">
        <f>IF(P81="","",T81*M81*LOOKUP(RIGHT($D$2,3),定数!$A$6:$A$13,定数!$B$6:$B$13))</f>
        <v/>
      </c>
      <c r="S81" s="83"/>
      <c r="T81" s="84" t="str">
        <f t="shared" si="11"/>
        <v/>
      </c>
      <c r="U81" s="84"/>
      <c r="V81" t="str">
        <f t="shared" si="10"/>
        <v/>
      </c>
      <c r="W81" t="str">
        <f t="shared" si="10"/>
        <v/>
      </c>
      <c r="X81" s="41" t="str">
        <f t="shared" si="12"/>
        <v/>
      </c>
      <c r="Y81" s="42" t="str">
        <f t="shared" si="13"/>
        <v/>
      </c>
    </row>
    <row r="82" spans="2:25" x14ac:dyDescent="0.2">
      <c r="B82" s="40">
        <v>74</v>
      </c>
      <c r="C82" s="80" t="str">
        <f t="shared" si="8"/>
        <v/>
      </c>
      <c r="D82" s="80"/>
      <c r="E82" s="40"/>
      <c r="F82" s="8"/>
      <c r="G82" s="40"/>
      <c r="H82" s="81"/>
      <c r="I82" s="81"/>
      <c r="J82" s="40"/>
      <c r="K82" s="85" t="str">
        <f t="shared" si="9"/>
        <v/>
      </c>
      <c r="L82" s="86"/>
      <c r="M82" s="6" t="str">
        <f>IF(J82="","",(K82/J82)/LOOKUP(RIGHT($D$2,3),定数!$A$6:$A$13,定数!$B$6:$B$13))</f>
        <v/>
      </c>
      <c r="N82" s="40"/>
      <c r="O82" s="8"/>
      <c r="P82" s="81"/>
      <c r="Q82" s="81"/>
      <c r="R82" s="83" t="str">
        <f>IF(P82="","",T82*M82*LOOKUP(RIGHT($D$2,3),定数!$A$6:$A$13,定数!$B$6:$B$13))</f>
        <v/>
      </c>
      <c r="S82" s="83"/>
      <c r="T82" s="84" t="str">
        <f t="shared" si="11"/>
        <v/>
      </c>
      <c r="U82" s="84"/>
      <c r="V82" t="str">
        <f t="shared" si="10"/>
        <v/>
      </c>
      <c r="W82" t="str">
        <f t="shared" si="10"/>
        <v/>
      </c>
      <c r="X82" s="41" t="str">
        <f t="shared" si="12"/>
        <v/>
      </c>
      <c r="Y82" s="42" t="str">
        <f t="shared" si="13"/>
        <v/>
      </c>
    </row>
    <row r="83" spans="2:25" x14ac:dyDescent="0.2">
      <c r="B83" s="40">
        <v>75</v>
      </c>
      <c r="C83" s="80" t="str">
        <f t="shared" si="8"/>
        <v/>
      </c>
      <c r="D83" s="80"/>
      <c r="E83" s="40"/>
      <c r="F83" s="8"/>
      <c r="G83" s="40"/>
      <c r="H83" s="81"/>
      <c r="I83" s="81"/>
      <c r="J83" s="40"/>
      <c r="K83" s="85" t="str">
        <f t="shared" si="9"/>
        <v/>
      </c>
      <c r="L83" s="86"/>
      <c r="M83" s="6" t="str">
        <f>IF(J83="","",(K83/J83)/LOOKUP(RIGHT($D$2,3),定数!$A$6:$A$13,定数!$B$6:$B$13))</f>
        <v/>
      </c>
      <c r="N83" s="40"/>
      <c r="O83" s="8"/>
      <c r="P83" s="81"/>
      <c r="Q83" s="81"/>
      <c r="R83" s="83" t="str">
        <f>IF(P83="","",T83*M83*LOOKUP(RIGHT($D$2,3),定数!$A$6:$A$13,定数!$B$6:$B$13))</f>
        <v/>
      </c>
      <c r="S83" s="83"/>
      <c r="T83" s="84" t="str">
        <f t="shared" si="11"/>
        <v/>
      </c>
      <c r="U83" s="84"/>
      <c r="V83" t="str">
        <f t="shared" si="10"/>
        <v/>
      </c>
      <c r="W83" t="str">
        <f t="shared" si="10"/>
        <v/>
      </c>
      <c r="X83" s="41" t="str">
        <f t="shared" si="12"/>
        <v/>
      </c>
      <c r="Y83" s="42" t="str">
        <f t="shared" si="13"/>
        <v/>
      </c>
    </row>
    <row r="84" spans="2:25" x14ac:dyDescent="0.2">
      <c r="B84" s="40">
        <v>76</v>
      </c>
      <c r="C84" s="80" t="str">
        <f t="shared" si="8"/>
        <v/>
      </c>
      <c r="D84" s="80"/>
      <c r="E84" s="40"/>
      <c r="F84" s="8"/>
      <c r="G84" s="40"/>
      <c r="H84" s="81"/>
      <c r="I84" s="81"/>
      <c r="J84" s="40"/>
      <c r="K84" s="85" t="str">
        <f t="shared" si="9"/>
        <v/>
      </c>
      <c r="L84" s="86"/>
      <c r="M84" s="6" t="str">
        <f>IF(J84="","",(K84/J84)/LOOKUP(RIGHT($D$2,3),定数!$A$6:$A$13,定数!$B$6:$B$13))</f>
        <v/>
      </c>
      <c r="N84" s="40"/>
      <c r="O84" s="8"/>
      <c r="P84" s="81"/>
      <c r="Q84" s="81"/>
      <c r="R84" s="83" t="str">
        <f>IF(P84="","",T84*M84*LOOKUP(RIGHT($D$2,3),定数!$A$6:$A$13,定数!$B$6:$B$13))</f>
        <v/>
      </c>
      <c r="S84" s="83"/>
      <c r="T84" s="84" t="str">
        <f t="shared" si="11"/>
        <v/>
      </c>
      <c r="U84" s="84"/>
      <c r="V84" t="str">
        <f t="shared" si="10"/>
        <v/>
      </c>
      <c r="W84" t="str">
        <f t="shared" si="10"/>
        <v/>
      </c>
      <c r="X84" s="41" t="str">
        <f t="shared" si="12"/>
        <v/>
      </c>
      <c r="Y84" s="42" t="str">
        <f t="shared" si="13"/>
        <v/>
      </c>
    </row>
    <row r="85" spans="2:25" x14ac:dyDescent="0.2">
      <c r="B85" s="40">
        <v>77</v>
      </c>
      <c r="C85" s="80" t="str">
        <f t="shared" si="8"/>
        <v/>
      </c>
      <c r="D85" s="80"/>
      <c r="E85" s="40"/>
      <c r="F85" s="8"/>
      <c r="G85" s="40"/>
      <c r="H85" s="81"/>
      <c r="I85" s="81"/>
      <c r="J85" s="40"/>
      <c r="K85" s="85" t="str">
        <f t="shared" si="9"/>
        <v/>
      </c>
      <c r="L85" s="86"/>
      <c r="M85" s="6" t="str">
        <f>IF(J85="","",(K85/J85)/LOOKUP(RIGHT($D$2,3),定数!$A$6:$A$13,定数!$B$6:$B$13))</f>
        <v/>
      </c>
      <c r="N85" s="40"/>
      <c r="O85" s="8"/>
      <c r="P85" s="81"/>
      <c r="Q85" s="81"/>
      <c r="R85" s="83" t="str">
        <f>IF(P85="","",T85*M85*LOOKUP(RIGHT($D$2,3),定数!$A$6:$A$13,定数!$B$6:$B$13))</f>
        <v/>
      </c>
      <c r="S85" s="83"/>
      <c r="T85" s="84" t="str">
        <f t="shared" si="11"/>
        <v/>
      </c>
      <c r="U85" s="84"/>
      <c r="V85" t="str">
        <f t="shared" si="10"/>
        <v/>
      </c>
      <c r="W85" t="str">
        <f t="shared" si="10"/>
        <v/>
      </c>
      <c r="X85" s="41" t="str">
        <f t="shared" si="12"/>
        <v/>
      </c>
      <c r="Y85" s="42" t="str">
        <f t="shared" si="13"/>
        <v/>
      </c>
    </row>
    <row r="86" spans="2:25" x14ac:dyDescent="0.2">
      <c r="B86" s="40">
        <v>78</v>
      </c>
      <c r="C86" s="80" t="str">
        <f t="shared" si="8"/>
        <v/>
      </c>
      <c r="D86" s="80"/>
      <c r="E86" s="40"/>
      <c r="F86" s="8"/>
      <c r="G86" s="40"/>
      <c r="H86" s="81"/>
      <c r="I86" s="81"/>
      <c r="J86" s="40"/>
      <c r="K86" s="85" t="str">
        <f t="shared" si="9"/>
        <v/>
      </c>
      <c r="L86" s="86"/>
      <c r="M86" s="6" t="str">
        <f>IF(J86="","",(K86/J86)/LOOKUP(RIGHT($D$2,3),定数!$A$6:$A$13,定数!$B$6:$B$13))</f>
        <v/>
      </c>
      <c r="N86" s="40"/>
      <c r="O86" s="8"/>
      <c r="P86" s="81"/>
      <c r="Q86" s="81"/>
      <c r="R86" s="83" t="str">
        <f>IF(P86="","",T86*M86*LOOKUP(RIGHT($D$2,3),定数!$A$6:$A$13,定数!$B$6:$B$13))</f>
        <v/>
      </c>
      <c r="S86" s="83"/>
      <c r="T86" s="84" t="str">
        <f t="shared" si="11"/>
        <v/>
      </c>
      <c r="U86" s="84"/>
      <c r="V86" t="str">
        <f t="shared" si="10"/>
        <v/>
      </c>
      <c r="W86" t="str">
        <f t="shared" si="10"/>
        <v/>
      </c>
      <c r="X86" s="41" t="str">
        <f t="shared" si="12"/>
        <v/>
      </c>
      <c r="Y86" s="42" t="str">
        <f t="shared" si="13"/>
        <v/>
      </c>
    </row>
    <row r="87" spans="2:25" x14ac:dyDescent="0.2">
      <c r="B87" s="40">
        <v>79</v>
      </c>
      <c r="C87" s="80" t="str">
        <f t="shared" si="8"/>
        <v/>
      </c>
      <c r="D87" s="80"/>
      <c r="E87" s="40"/>
      <c r="F87" s="8"/>
      <c r="G87" s="40"/>
      <c r="H87" s="81"/>
      <c r="I87" s="81"/>
      <c r="J87" s="40"/>
      <c r="K87" s="85" t="str">
        <f t="shared" si="9"/>
        <v/>
      </c>
      <c r="L87" s="86"/>
      <c r="M87" s="6" t="str">
        <f>IF(J87="","",(K87/J87)/LOOKUP(RIGHT($D$2,3),定数!$A$6:$A$13,定数!$B$6:$B$13))</f>
        <v/>
      </c>
      <c r="N87" s="40"/>
      <c r="O87" s="8"/>
      <c r="P87" s="81"/>
      <c r="Q87" s="81"/>
      <c r="R87" s="83" t="str">
        <f>IF(P87="","",T87*M87*LOOKUP(RIGHT($D$2,3),定数!$A$6:$A$13,定数!$B$6:$B$13))</f>
        <v/>
      </c>
      <c r="S87" s="83"/>
      <c r="T87" s="84" t="str">
        <f t="shared" si="11"/>
        <v/>
      </c>
      <c r="U87" s="84"/>
      <c r="V87" t="str">
        <f t="shared" si="10"/>
        <v/>
      </c>
      <c r="W87" t="str">
        <f t="shared" si="10"/>
        <v/>
      </c>
      <c r="X87" s="41" t="str">
        <f t="shared" si="12"/>
        <v/>
      </c>
      <c r="Y87" s="42" t="str">
        <f t="shared" si="13"/>
        <v/>
      </c>
    </row>
    <row r="88" spans="2:25" x14ac:dyDescent="0.2">
      <c r="B88" s="40">
        <v>80</v>
      </c>
      <c r="C88" s="80" t="str">
        <f t="shared" si="8"/>
        <v/>
      </c>
      <c r="D88" s="80"/>
      <c r="E88" s="40"/>
      <c r="F88" s="8"/>
      <c r="G88" s="40"/>
      <c r="H88" s="81"/>
      <c r="I88" s="81"/>
      <c r="J88" s="40"/>
      <c r="K88" s="85" t="str">
        <f t="shared" si="9"/>
        <v/>
      </c>
      <c r="L88" s="86"/>
      <c r="M88" s="6" t="str">
        <f>IF(J88="","",(K88/J88)/LOOKUP(RIGHT($D$2,3),定数!$A$6:$A$13,定数!$B$6:$B$13))</f>
        <v/>
      </c>
      <c r="N88" s="40"/>
      <c r="O88" s="8"/>
      <c r="P88" s="81"/>
      <c r="Q88" s="81"/>
      <c r="R88" s="83" t="str">
        <f>IF(P88="","",T88*M88*LOOKUP(RIGHT($D$2,3),定数!$A$6:$A$13,定数!$B$6:$B$13))</f>
        <v/>
      </c>
      <c r="S88" s="83"/>
      <c r="T88" s="84" t="str">
        <f t="shared" si="11"/>
        <v/>
      </c>
      <c r="U88" s="84"/>
      <c r="V88" t="str">
        <f t="shared" si="10"/>
        <v/>
      </c>
      <c r="W88" t="str">
        <f t="shared" si="10"/>
        <v/>
      </c>
      <c r="X88" s="41" t="str">
        <f t="shared" si="12"/>
        <v/>
      </c>
      <c r="Y88" s="42" t="str">
        <f t="shared" si="13"/>
        <v/>
      </c>
    </row>
    <row r="89" spans="2:25" x14ac:dyDescent="0.2">
      <c r="B89" s="40">
        <v>81</v>
      </c>
      <c r="C89" s="80" t="str">
        <f t="shared" si="8"/>
        <v/>
      </c>
      <c r="D89" s="80"/>
      <c r="E89" s="40"/>
      <c r="F89" s="8"/>
      <c r="G89" s="40"/>
      <c r="H89" s="81"/>
      <c r="I89" s="81"/>
      <c r="J89" s="40"/>
      <c r="K89" s="85" t="str">
        <f t="shared" si="9"/>
        <v/>
      </c>
      <c r="L89" s="86"/>
      <c r="M89" s="6" t="str">
        <f>IF(J89="","",(K89/J89)/LOOKUP(RIGHT($D$2,3),定数!$A$6:$A$13,定数!$B$6:$B$13))</f>
        <v/>
      </c>
      <c r="N89" s="40"/>
      <c r="O89" s="8"/>
      <c r="P89" s="81"/>
      <c r="Q89" s="81"/>
      <c r="R89" s="83" t="str">
        <f>IF(P89="","",T89*M89*LOOKUP(RIGHT($D$2,3),定数!$A$6:$A$13,定数!$B$6:$B$13))</f>
        <v/>
      </c>
      <c r="S89" s="83"/>
      <c r="T89" s="84" t="str">
        <f t="shared" si="11"/>
        <v/>
      </c>
      <c r="U89" s="84"/>
      <c r="V89" t="str">
        <f t="shared" si="10"/>
        <v/>
      </c>
      <c r="W89" t="str">
        <f t="shared" si="10"/>
        <v/>
      </c>
      <c r="X89" s="41" t="str">
        <f t="shared" si="12"/>
        <v/>
      </c>
      <c r="Y89" s="42" t="str">
        <f t="shared" si="13"/>
        <v/>
      </c>
    </row>
    <row r="90" spans="2:25" x14ac:dyDescent="0.2">
      <c r="B90" s="40">
        <v>82</v>
      </c>
      <c r="C90" s="80" t="str">
        <f t="shared" si="8"/>
        <v/>
      </c>
      <c r="D90" s="80"/>
      <c r="E90" s="40"/>
      <c r="F90" s="8"/>
      <c r="G90" s="40"/>
      <c r="H90" s="81"/>
      <c r="I90" s="81"/>
      <c r="J90" s="40"/>
      <c r="K90" s="85" t="str">
        <f t="shared" si="9"/>
        <v/>
      </c>
      <c r="L90" s="86"/>
      <c r="M90" s="6" t="str">
        <f>IF(J90="","",(K90/J90)/LOOKUP(RIGHT($D$2,3),定数!$A$6:$A$13,定数!$B$6:$B$13))</f>
        <v/>
      </c>
      <c r="N90" s="40"/>
      <c r="O90" s="8"/>
      <c r="P90" s="81"/>
      <c r="Q90" s="81"/>
      <c r="R90" s="83" t="str">
        <f>IF(P90="","",T90*M90*LOOKUP(RIGHT($D$2,3),定数!$A$6:$A$13,定数!$B$6:$B$13))</f>
        <v/>
      </c>
      <c r="S90" s="83"/>
      <c r="T90" s="84" t="str">
        <f t="shared" si="11"/>
        <v/>
      </c>
      <c r="U90" s="84"/>
      <c r="V90" t="str">
        <f t="shared" si="10"/>
        <v/>
      </c>
      <c r="W90" t="str">
        <f t="shared" si="10"/>
        <v/>
      </c>
      <c r="X90" s="41" t="str">
        <f t="shared" si="12"/>
        <v/>
      </c>
      <c r="Y90" s="42" t="str">
        <f t="shared" si="13"/>
        <v/>
      </c>
    </row>
    <row r="91" spans="2:25" x14ac:dyDescent="0.2">
      <c r="B91" s="40">
        <v>83</v>
      </c>
      <c r="C91" s="80" t="str">
        <f t="shared" si="8"/>
        <v/>
      </c>
      <c r="D91" s="80"/>
      <c r="E91" s="40"/>
      <c r="F91" s="8"/>
      <c r="G91" s="40"/>
      <c r="H91" s="81"/>
      <c r="I91" s="81"/>
      <c r="J91" s="40"/>
      <c r="K91" s="85" t="str">
        <f t="shared" si="9"/>
        <v/>
      </c>
      <c r="L91" s="86"/>
      <c r="M91" s="6" t="str">
        <f>IF(J91="","",(K91/J91)/LOOKUP(RIGHT($D$2,3),定数!$A$6:$A$13,定数!$B$6:$B$13))</f>
        <v/>
      </c>
      <c r="N91" s="40"/>
      <c r="O91" s="8"/>
      <c r="P91" s="81"/>
      <c r="Q91" s="81"/>
      <c r="R91" s="83" t="str">
        <f>IF(P91="","",T91*M91*LOOKUP(RIGHT($D$2,3),定数!$A$6:$A$13,定数!$B$6:$B$13))</f>
        <v/>
      </c>
      <c r="S91" s="83"/>
      <c r="T91" s="84" t="str">
        <f t="shared" si="11"/>
        <v/>
      </c>
      <c r="U91" s="84"/>
      <c r="V91" t="str">
        <f t="shared" ref="V91:W106" si="14">IF(S91&lt;&gt;"",IF(S91&lt;0,1+V90,0),"")</f>
        <v/>
      </c>
      <c r="W91" t="str">
        <f t="shared" si="14"/>
        <v/>
      </c>
      <c r="X91" s="41" t="str">
        <f t="shared" si="12"/>
        <v/>
      </c>
      <c r="Y91" s="42" t="str">
        <f t="shared" si="13"/>
        <v/>
      </c>
    </row>
    <row r="92" spans="2:25" x14ac:dyDescent="0.2">
      <c r="B92" s="40">
        <v>84</v>
      </c>
      <c r="C92" s="80" t="str">
        <f t="shared" si="8"/>
        <v/>
      </c>
      <c r="D92" s="80"/>
      <c r="E92" s="40"/>
      <c r="F92" s="8"/>
      <c r="G92" s="40"/>
      <c r="H92" s="81"/>
      <c r="I92" s="81"/>
      <c r="J92" s="40"/>
      <c r="K92" s="85" t="str">
        <f t="shared" si="9"/>
        <v/>
      </c>
      <c r="L92" s="86"/>
      <c r="M92" s="6" t="str">
        <f>IF(J92="","",(K92/J92)/LOOKUP(RIGHT($D$2,3),定数!$A$6:$A$13,定数!$B$6:$B$13))</f>
        <v/>
      </c>
      <c r="N92" s="40"/>
      <c r="O92" s="8"/>
      <c r="P92" s="81"/>
      <c r="Q92" s="81"/>
      <c r="R92" s="83" t="str">
        <f>IF(P92="","",T92*M92*LOOKUP(RIGHT($D$2,3),定数!$A$6:$A$13,定数!$B$6:$B$13))</f>
        <v/>
      </c>
      <c r="S92" s="83"/>
      <c r="T92" s="84" t="str">
        <f t="shared" si="11"/>
        <v/>
      </c>
      <c r="U92" s="84"/>
      <c r="V92" t="str">
        <f t="shared" si="14"/>
        <v/>
      </c>
      <c r="W92" t="str">
        <f t="shared" si="14"/>
        <v/>
      </c>
      <c r="X92" s="41" t="str">
        <f t="shared" si="12"/>
        <v/>
      </c>
      <c r="Y92" s="42" t="str">
        <f t="shared" si="13"/>
        <v/>
      </c>
    </row>
    <row r="93" spans="2:25" x14ac:dyDescent="0.2">
      <c r="B93" s="40">
        <v>85</v>
      </c>
      <c r="C93" s="80" t="str">
        <f t="shared" si="8"/>
        <v/>
      </c>
      <c r="D93" s="80"/>
      <c r="E93" s="40"/>
      <c r="F93" s="8"/>
      <c r="G93" s="40"/>
      <c r="H93" s="81"/>
      <c r="I93" s="81"/>
      <c r="J93" s="40"/>
      <c r="K93" s="85" t="str">
        <f t="shared" si="9"/>
        <v/>
      </c>
      <c r="L93" s="86"/>
      <c r="M93" s="6" t="str">
        <f>IF(J93="","",(K93/J93)/LOOKUP(RIGHT($D$2,3),定数!$A$6:$A$13,定数!$B$6:$B$13))</f>
        <v/>
      </c>
      <c r="N93" s="40"/>
      <c r="O93" s="8"/>
      <c r="P93" s="81"/>
      <c r="Q93" s="81"/>
      <c r="R93" s="83" t="str">
        <f>IF(P93="","",T93*M93*LOOKUP(RIGHT($D$2,3),定数!$A$6:$A$13,定数!$B$6:$B$13))</f>
        <v/>
      </c>
      <c r="S93" s="83"/>
      <c r="T93" s="84" t="str">
        <f t="shared" si="11"/>
        <v/>
      </c>
      <c r="U93" s="84"/>
      <c r="V93" t="str">
        <f t="shared" si="14"/>
        <v/>
      </c>
      <c r="W93" t="str">
        <f t="shared" si="14"/>
        <v/>
      </c>
      <c r="X93" s="41" t="str">
        <f t="shared" si="12"/>
        <v/>
      </c>
      <c r="Y93" s="42" t="str">
        <f t="shared" si="13"/>
        <v/>
      </c>
    </row>
    <row r="94" spans="2:25" x14ac:dyDescent="0.2">
      <c r="B94" s="40">
        <v>86</v>
      </c>
      <c r="C94" s="80" t="str">
        <f t="shared" si="8"/>
        <v/>
      </c>
      <c r="D94" s="80"/>
      <c r="E94" s="40"/>
      <c r="F94" s="8"/>
      <c r="G94" s="40"/>
      <c r="H94" s="81"/>
      <c r="I94" s="81"/>
      <c r="J94" s="40"/>
      <c r="K94" s="85" t="str">
        <f t="shared" si="9"/>
        <v/>
      </c>
      <c r="L94" s="86"/>
      <c r="M94" s="6" t="str">
        <f>IF(J94="","",(K94/J94)/LOOKUP(RIGHT($D$2,3),定数!$A$6:$A$13,定数!$B$6:$B$13))</f>
        <v/>
      </c>
      <c r="N94" s="40"/>
      <c r="O94" s="8"/>
      <c r="P94" s="81"/>
      <c r="Q94" s="81"/>
      <c r="R94" s="83" t="str">
        <f>IF(P94="","",T94*M94*LOOKUP(RIGHT($D$2,3),定数!$A$6:$A$13,定数!$B$6:$B$13))</f>
        <v/>
      </c>
      <c r="S94" s="83"/>
      <c r="T94" s="84" t="str">
        <f t="shared" si="11"/>
        <v/>
      </c>
      <c r="U94" s="84"/>
      <c r="V94" t="str">
        <f t="shared" si="14"/>
        <v/>
      </c>
      <c r="W94" t="str">
        <f t="shared" si="14"/>
        <v/>
      </c>
      <c r="X94" s="41" t="str">
        <f t="shared" si="12"/>
        <v/>
      </c>
      <c r="Y94" s="42" t="str">
        <f t="shared" si="13"/>
        <v/>
      </c>
    </row>
    <row r="95" spans="2:25" x14ac:dyDescent="0.2">
      <c r="B95" s="40">
        <v>87</v>
      </c>
      <c r="C95" s="80" t="str">
        <f t="shared" si="8"/>
        <v/>
      </c>
      <c r="D95" s="80"/>
      <c r="E95" s="40"/>
      <c r="F95" s="8"/>
      <c r="G95" s="40"/>
      <c r="H95" s="81"/>
      <c r="I95" s="81"/>
      <c r="J95" s="40"/>
      <c r="K95" s="85" t="str">
        <f t="shared" si="9"/>
        <v/>
      </c>
      <c r="L95" s="86"/>
      <c r="M95" s="6" t="str">
        <f>IF(J95="","",(K95/J95)/LOOKUP(RIGHT($D$2,3),定数!$A$6:$A$13,定数!$B$6:$B$13))</f>
        <v/>
      </c>
      <c r="N95" s="40"/>
      <c r="O95" s="8"/>
      <c r="P95" s="81"/>
      <c r="Q95" s="81"/>
      <c r="R95" s="83" t="str">
        <f>IF(P95="","",T95*M95*LOOKUP(RIGHT($D$2,3),定数!$A$6:$A$13,定数!$B$6:$B$13))</f>
        <v/>
      </c>
      <c r="S95" s="83"/>
      <c r="T95" s="84" t="str">
        <f t="shared" si="11"/>
        <v/>
      </c>
      <c r="U95" s="84"/>
      <c r="V95" t="str">
        <f t="shared" si="14"/>
        <v/>
      </c>
      <c r="W95" t="str">
        <f t="shared" si="14"/>
        <v/>
      </c>
      <c r="X95" s="41" t="str">
        <f t="shared" si="12"/>
        <v/>
      </c>
      <c r="Y95" s="42" t="str">
        <f t="shared" si="13"/>
        <v/>
      </c>
    </row>
    <row r="96" spans="2:25" x14ac:dyDescent="0.2">
      <c r="B96" s="40">
        <v>88</v>
      </c>
      <c r="C96" s="80" t="str">
        <f t="shared" si="8"/>
        <v/>
      </c>
      <c r="D96" s="80"/>
      <c r="E96" s="40"/>
      <c r="F96" s="8"/>
      <c r="G96" s="40"/>
      <c r="H96" s="81"/>
      <c r="I96" s="81"/>
      <c r="J96" s="40"/>
      <c r="K96" s="85" t="str">
        <f t="shared" si="9"/>
        <v/>
      </c>
      <c r="L96" s="86"/>
      <c r="M96" s="6" t="str">
        <f>IF(J96="","",(K96/J96)/LOOKUP(RIGHT($D$2,3),定数!$A$6:$A$13,定数!$B$6:$B$13))</f>
        <v/>
      </c>
      <c r="N96" s="40"/>
      <c r="O96" s="8"/>
      <c r="P96" s="81"/>
      <c r="Q96" s="81"/>
      <c r="R96" s="83" t="str">
        <f>IF(P96="","",T96*M96*LOOKUP(RIGHT($D$2,3),定数!$A$6:$A$13,定数!$B$6:$B$13))</f>
        <v/>
      </c>
      <c r="S96" s="83"/>
      <c r="T96" s="84" t="str">
        <f t="shared" si="11"/>
        <v/>
      </c>
      <c r="U96" s="84"/>
      <c r="V96" t="str">
        <f t="shared" si="14"/>
        <v/>
      </c>
      <c r="W96" t="str">
        <f t="shared" si="14"/>
        <v/>
      </c>
      <c r="X96" s="41" t="str">
        <f t="shared" si="12"/>
        <v/>
      </c>
      <c r="Y96" s="42" t="str">
        <f t="shared" si="13"/>
        <v/>
      </c>
    </row>
    <row r="97" spans="2:25" x14ac:dyDescent="0.2">
      <c r="B97" s="40">
        <v>89</v>
      </c>
      <c r="C97" s="80" t="str">
        <f t="shared" si="8"/>
        <v/>
      </c>
      <c r="D97" s="80"/>
      <c r="E97" s="40"/>
      <c r="F97" s="8"/>
      <c r="G97" s="40"/>
      <c r="H97" s="81"/>
      <c r="I97" s="81"/>
      <c r="J97" s="40"/>
      <c r="K97" s="85" t="str">
        <f t="shared" si="9"/>
        <v/>
      </c>
      <c r="L97" s="86"/>
      <c r="M97" s="6" t="str">
        <f>IF(J97="","",(K97/J97)/LOOKUP(RIGHT($D$2,3),定数!$A$6:$A$13,定数!$B$6:$B$13))</f>
        <v/>
      </c>
      <c r="N97" s="40"/>
      <c r="O97" s="8"/>
      <c r="P97" s="81"/>
      <c r="Q97" s="81"/>
      <c r="R97" s="83" t="str">
        <f>IF(P97="","",T97*M97*LOOKUP(RIGHT($D$2,3),定数!$A$6:$A$13,定数!$B$6:$B$13))</f>
        <v/>
      </c>
      <c r="S97" s="83"/>
      <c r="T97" s="84" t="str">
        <f t="shared" si="11"/>
        <v/>
      </c>
      <c r="U97" s="84"/>
      <c r="V97" t="str">
        <f t="shared" si="14"/>
        <v/>
      </c>
      <c r="W97" t="str">
        <f t="shared" si="14"/>
        <v/>
      </c>
      <c r="X97" s="41" t="str">
        <f t="shared" si="12"/>
        <v/>
      </c>
      <c r="Y97" s="42" t="str">
        <f t="shared" si="13"/>
        <v/>
      </c>
    </row>
    <row r="98" spans="2:25" x14ac:dyDescent="0.2">
      <c r="B98" s="40">
        <v>90</v>
      </c>
      <c r="C98" s="80" t="str">
        <f t="shared" si="8"/>
        <v/>
      </c>
      <c r="D98" s="80"/>
      <c r="E98" s="40"/>
      <c r="F98" s="8"/>
      <c r="G98" s="40"/>
      <c r="H98" s="81"/>
      <c r="I98" s="81"/>
      <c r="J98" s="40"/>
      <c r="K98" s="85" t="str">
        <f t="shared" si="9"/>
        <v/>
      </c>
      <c r="L98" s="86"/>
      <c r="M98" s="6" t="str">
        <f>IF(J98="","",(K98/J98)/LOOKUP(RIGHT($D$2,3),定数!$A$6:$A$13,定数!$B$6:$B$13))</f>
        <v/>
      </c>
      <c r="N98" s="40"/>
      <c r="O98" s="8"/>
      <c r="P98" s="81"/>
      <c r="Q98" s="81"/>
      <c r="R98" s="83" t="str">
        <f>IF(P98="","",T98*M98*LOOKUP(RIGHT($D$2,3),定数!$A$6:$A$13,定数!$B$6:$B$13))</f>
        <v/>
      </c>
      <c r="S98" s="83"/>
      <c r="T98" s="84" t="str">
        <f t="shared" si="11"/>
        <v/>
      </c>
      <c r="U98" s="84"/>
      <c r="V98" t="str">
        <f t="shared" si="14"/>
        <v/>
      </c>
      <c r="W98" t="str">
        <f t="shared" si="14"/>
        <v/>
      </c>
      <c r="X98" s="41" t="str">
        <f t="shared" si="12"/>
        <v/>
      </c>
      <c r="Y98" s="42" t="str">
        <f t="shared" si="13"/>
        <v/>
      </c>
    </row>
    <row r="99" spans="2:25" x14ac:dyDescent="0.2">
      <c r="B99" s="40">
        <v>91</v>
      </c>
      <c r="C99" s="80" t="str">
        <f t="shared" si="8"/>
        <v/>
      </c>
      <c r="D99" s="80"/>
      <c r="E99" s="40"/>
      <c r="F99" s="8"/>
      <c r="G99" s="40"/>
      <c r="H99" s="81"/>
      <c r="I99" s="81"/>
      <c r="J99" s="40"/>
      <c r="K99" s="85" t="str">
        <f t="shared" si="9"/>
        <v/>
      </c>
      <c r="L99" s="86"/>
      <c r="M99" s="6" t="str">
        <f>IF(J99="","",(K99/J99)/LOOKUP(RIGHT($D$2,3),定数!$A$6:$A$13,定数!$B$6:$B$13))</f>
        <v/>
      </c>
      <c r="N99" s="40"/>
      <c r="O99" s="8"/>
      <c r="P99" s="81"/>
      <c r="Q99" s="81"/>
      <c r="R99" s="83" t="str">
        <f>IF(P99="","",T99*M99*LOOKUP(RIGHT($D$2,3),定数!$A$6:$A$13,定数!$B$6:$B$13))</f>
        <v/>
      </c>
      <c r="S99" s="83"/>
      <c r="T99" s="84" t="str">
        <f t="shared" si="11"/>
        <v/>
      </c>
      <c r="U99" s="84"/>
      <c r="V99" t="str">
        <f t="shared" si="14"/>
        <v/>
      </c>
      <c r="W99" t="str">
        <f t="shared" si="14"/>
        <v/>
      </c>
      <c r="X99" s="41" t="str">
        <f t="shared" si="12"/>
        <v/>
      </c>
      <c r="Y99" s="42" t="str">
        <f t="shared" si="13"/>
        <v/>
      </c>
    </row>
    <row r="100" spans="2:25" x14ac:dyDescent="0.2">
      <c r="B100" s="40">
        <v>92</v>
      </c>
      <c r="C100" s="80" t="str">
        <f t="shared" si="8"/>
        <v/>
      </c>
      <c r="D100" s="80"/>
      <c r="E100" s="40"/>
      <c r="F100" s="8"/>
      <c r="G100" s="40"/>
      <c r="H100" s="81"/>
      <c r="I100" s="81"/>
      <c r="J100" s="40"/>
      <c r="K100" s="85" t="str">
        <f t="shared" si="9"/>
        <v/>
      </c>
      <c r="L100" s="86"/>
      <c r="M100" s="6" t="str">
        <f>IF(J100="","",(K100/J100)/LOOKUP(RIGHT($D$2,3),定数!$A$6:$A$13,定数!$B$6:$B$13))</f>
        <v/>
      </c>
      <c r="N100" s="40"/>
      <c r="O100" s="8"/>
      <c r="P100" s="81"/>
      <c r="Q100" s="81"/>
      <c r="R100" s="83" t="str">
        <f>IF(P100="","",T100*M100*LOOKUP(RIGHT($D$2,3),定数!$A$6:$A$13,定数!$B$6:$B$13))</f>
        <v/>
      </c>
      <c r="S100" s="83"/>
      <c r="T100" s="84" t="str">
        <f t="shared" si="11"/>
        <v/>
      </c>
      <c r="U100" s="84"/>
      <c r="V100" t="str">
        <f t="shared" si="14"/>
        <v/>
      </c>
      <c r="W100" t="str">
        <f t="shared" si="14"/>
        <v/>
      </c>
      <c r="X100" s="41" t="str">
        <f t="shared" si="12"/>
        <v/>
      </c>
      <c r="Y100" s="42" t="str">
        <f t="shared" si="13"/>
        <v/>
      </c>
    </row>
    <row r="101" spans="2:25" x14ac:dyDescent="0.2">
      <c r="B101" s="40">
        <v>93</v>
      </c>
      <c r="C101" s="80" t="str">
        <f t="shared" si="8"/>
        <v/>
      </c>
      <c r="D101" s="80"/>
      <c r="E101" s="40"/>
      <c r="F101" s="8"/>
      <c r="G101" s="40"/>
      <c r="H101" s="81"/>
      <c r="I101" s="81"/>
      <c r="J101" s="40"/>
      <c r="K101" s="85" t="str">
        <f t="shared" si="9"/>
        <v/>
      </c>
      <c r="L101" s="86"/>
      <c r="M101" s="6" t="str">
        <f>IF(J101="","",(K101/J101)/LOOKUP(RIGHT($D$2,3),定数!$A$6:$A$13,定数!$B$6:$B$13))</f>
        <v/>
      </c>
      <c r="N101" s="40"/>
      <c r="O101" s="8"/>
      <c r="P101" s="81"/>
      <c r="Q101" s="81"/>
      <c r="R101" s="83" t="str">
        <f>IF(P101="","",T101*M101*LOOKUP(RIGHT($D$2,3),定数!$A$6:$A$13,定数!$B$6:$B$13))</f>
        <v/>
      </c>
      <c r="S101" s="83"/>
      <c r="T101" s="84" t="str">
        <f t="shared" si="11"/>
        <v/>
      </c>
      <c r="U101" s="84"/>
      <c r="V101" t="str">
        <f t="shared" si="14"/>
        <v/>
      </c>
      <c r="W101" t="str">
        <f t="shared" si="14"/>
        <v/>
      </c>
      <c r="X101" s="41" t="str">
        <f t="shared" si="12"/>
        <v/>
      </c>
      <c r="Y101" s="42" t="str">
        <f t="shared" si="13"/>
        <v/>
      </c>
    </row>
    <row r="102" spans="2:25" x14ac:dyDescent="0.2">
      <c r="B102" s="40">
        <v>94</v>
      </c>
      <c r="C102" s="80" t="str">
        <f t="shared" si="8"/>
        <v/>
      </c>
      <c r="D102" s="80"/>
      <c r="E102" s="40"/>
      <c r="F102" s="8"/>
      <c r="G102" s="40"/>
      <c r="H102" s="81"/>
      <c r="I102" s="81"/>
      <c r="J102" s="40"/>
      <c r="K102" s="85" t="str">
        <f t="shared" si="9"/>
        <v/>
      </c>
      <c r="L102" s="86"/>
      <c r="M102" s="6" t="str">
        <f>IF(J102="","",(K102/J102)/LOOKUP(RIGHT($D$2,3),定数!$A$6:$A$13,定数!$B$6:$B$13))</f>
        <v/>
      </c>
      <c r="N102" s="40"/>
      <c r="O102" s="8"/>
      <c r="P102" s="81"/>
      <c r="Q102" s="81"/>
      <c r="R102" s="83" t="str">
        <f>IF(P102="","",T102*M102*LOOKUP(RIGHT($D$2,3),定数!$A$6:$A$13,定数!$B$6:$B$13))</f>
        <v/>
      </c>
      <c r="S102" s="83"/>
      <c r="T102" s="84" t="str">
        <f t="shared" si="11"/>
        <v/>
      </c>
      <c r="U102" s="84"/>
      <c r="V102" t="str">
        <f t="shared" si="14"/>
        <v/>
      </c>
      <c r="W102" t="str">
        <f t="shared" si="14"/>
        <v/>
      </c>
      <c r="X102" s="41" t="str">
        <f t="shared" si="12"/>
        <v/>
      </c>
      <c r="Y102" s="42" t="str">
        <f t="shared" si="13"/>
        <v/>
      </c>
    </row>
    <row r="103" spans="2:25" x14ac:dyDescent="0.2">
      <c r="B103" s="40">
        <v>95</v>
      </c>
      <c r="C103" s="80" t="str">
        <f t="shared" si="8"/>
        <v/>
      </c>
      <c r="D103" s="80"/>
      <c r="E103" s="40"/>
      <c r="F103" s="8"/>
      <c r="G103" s="40"/>
      <c r="H103" s="81"/>
      <c r="I103" s="81"/>
      <c r="J103" s="40"/>
      <c r="K103" s="85" t="str">
        <f t="shared" si="9"/>
        <v/>
      </c>
      <c r="L103" s="86"/>
      <c r="M103" s="6" t="str">
        <f>IF(J103="","",(K103/J103)/LOOKUP(RIGHT($D$2,3),定数!$A$6:$A$13,定数!$B$6:$B$13))</f>
        <v/>
      </c>
      <c r="N103" s="40"/>
      <c r="O103" s="8"/>
      <c r="P103" s="81"/>
      <c r="Q103" s="81"/>
      <c r="R103" s="83" t="str">
        <f>IF(P103="","",T103*M103*LOOKUP(RIGHT($D$2,3),定数!$A$6:$A$13,定数!$B$6:$B$13))</f>
        <v/>
      </c>
      <c r="S103" s="83"/>
      <c r="T103" s="84" t="str">
        <f t="shared" si="11"/>
        <v/>
      </c>
      <c r="U103" s="84"/>
      <c r="V103" t="str">
        <f t="shared" si="14"/>
        <v/>
      </c>
      <c r="W103" t="str">
        <f t="shared" si="14"/>
        <v/>
      </c>
      <c r="X103" s="41" t="str">
        <f t="shared" si="12"/>
        <v/>
      </c>
      <c r="Y103" s="42" t="str">
        <f t="shared" si="13"/>
        <v/>
      </c>
    </row>
    <row r="104" spans="2:25" x14ac:dyDescent="0.2">
      <c r="B104" s="40">
        <v>96</v>
      </c>
      <c r="C104" s="80" t="str">
        <f t="shared" si="8"/>
        <v/>
      </c>
      <c r="D104" s="80"/>
      <c r="E104" s="40"/>
      <c r="F104" s="8"/>
      <c r="G104" s="40"/>
      <c r="H104" s="81"/>
      <c r="I104" s="81"/>
      <c r="J104" s="40"/>
      <c r="K104" s="85" t="str">
        <f t="shared" si="9"/>
        <v/>
      </c>
      <c r="L104" s="86"/>
      <c r="M104" s="6" t="str">
        <f>IF(J104="","",(K104/J104)/LOOKUP(RIGHT($D$2,3),定数!$A$6:$A$13,定数!$B$6:$B$13))</f>
        <v/>
      </c>
      <c r="N104" s="40"/>
      <c r="O104" s="8"/>
      <c r="P104" s="81"/>
      <c r="Q104" s="81"/>
      <c r="R104" s="83" t="str">
        <f>IF(P104="","",T104*M104*LOOKUP(RIGHT($D$2,3),定数!$A$6:$A$13,定数!$B$6:$B$13))</f>
        <v/>
      </c>
      <c r="S104" s="83"/>
      <c r="T104" s="84" t="str">
        <f t="shared" si="11"/>
        <v/>
      </c>
      <c r="U104" s="84"/>
      <c r="V104" t="str">
        <f t="shared" si="14"/>
        <v/>
      </c>
      <c r="W104" t="str">
        <f t="shared" si="14"/>
        <v/>
      </c>
      <c r="X104" s="41" t="str">
        <f t="shared" si="12"/>
        <v/>
      </c>
      <c r="Y104" s="42" t="str">
        <f t="shared" si="13"/>
        <v/>
      </c>
    </row>
    <row r="105" spans="2:25" x14ac:dyDescent="0.2">
      <c r="B105" s="40">
        <v>97</v>
      </c>
      <c r="C105" s="80" t="str">
        <f t="shared" si="8"/>
        <v/>
      </c>
      <c r="D105" s="80"/>
      <c r="E105" s="40"/>
      <c r="F105" s="8"/>
      <c r="G105" s="40"/>
      <c r="H105" s="81"/>
      <c r="I105" s="81"/>
      <c r="J105" s="40"/>
      <c r="K105" s="85" t="str">
        <f t="shared" si="9"/>
        <v/>
      </c>
      <c r="L105" s="86"/>
      <c r="M105" s="6" t="str">
        <f>IF(J105="","",(K105/J105)/LOOKUP(RIGHT($D$2,3),定数!$A$6:$A$13,定数!$B$6:$B$13))</f>
        <v/>
      </c>
      <c r="N105" s="40"/>
      <c r="O105" s="8"/>
      <c r="P105" s="81"/>
      <c r="Q105" s="81"/>
      <c r="R105" s="83" t="str">
        <f>IF(P105="","",T105*M105*LOOKUP(RIGHT($D$2,3),定数!$A$6:$A$13,定数!$B$6:$B$13))</f>
        <v/>
      </c>
      <c r="S105" s="83"/>
      <c r="T105" s="84" t="str">
        <f t="shared" si="11"/>
        <v/>
      </c>
      <c r="U105" s="84"/>
      <c r="V105" t="str">
        <f t="shared" si="14"/>
        <v/>
      </c>
      <c r="W105" t="str">
        <f t="shared" si="14"/>
        <v/>
      </c>
      <c r="X105" s="41" t="str">
        <f t="shared" si="12"/>
        <v/>
      </c>
      <c r="Y105" s="42" t="str">
        <f t="shared" si="13"/>
        <v/>
      </c>
    </row>
    <row r="106" spans="2:25" x14ac:dyDescent="0.2">
      <c r="B106" s="40">
        <v>98</v>
      </c>
      <c r="C106" s="80" t="str">
        <f t="shared" si="8"/>
        <v/>
      </c>
      <c r="D106" s="80"/>
      <c r="E106" s="40"/>
      <c r="F106" s="8"/>
      <c r="G106" s="40"/>
      <c r="H106" s="81"/>
      <c r="I106" s="81"/>
      <c r="J106" s="40"/>
      <c r="K106" s="85" t="str">
        <f t="shared" si="9"/>
        <v/>
      </c>
      <c r="L106" s="86"/>
      <c r="M106" s="6" t="str">
        <f>IF(J106="","",(K106/J106)/LOOKUP(RIGHT($D$2,3),定数!$A$6:$A$13,定数!$B$6:$B$13))</f>
        <v/>
      </c>
      <c r="N106" s="40"/>
      <c r="O106" s="8"/>
      <c r="P106" s="81"/>
      <c r="Q106" s="81"/>
      <c r="R106" s="83" t="str">
        <f>IF(P106="","",T106*M106*LOOKUP(RIGHT($D$2,3),定数!$A$6:$A$13,定数!$B$6:$B$13))</f>
        <v/>
      </c>
      <c r="S106" s="83"/>
      <c r="T106" s="84" t="str">
        <f t="shared" si="11"/>
        <v/>
      </c>
      <c r="U106" s="84"/>
      <c r="V106" t="str">
        <f t="shared" si="14"/>
        <v/>
      </c>
      <c r="W106" t="str">
        <f t="shared" si="14"/>
        <v/>
      </c>
      <c r="X106" s="41" t="str">
        <f t="shared" si="12"/>
        <v/>
      </c>
      <c r="Y106" s="42" t="str">
        <f t="shared" si="13"/>
        <v/>
      </c>
    </row>
    <row r="107" spans="2:25" x14ac:dyDescent="0.2">
      <c r="B107" s="40">
        <v>99</v>
      </c>
      <c r="C107" s="80" t="str">
        <f t="shared" si="8"/>
        <v/>
      </c>
      <c r="D107" s="80"/>
      <c r="E107" s="40"/>
      <c r="F107" s="8"/>
      <c r="G107" s="40"/>
      <c r="H107" s="81"/>
      <c r="I107" s="81"/>
      <c r="J107" s="40"/>
      <c r="K107" s="85" t="str">
        <f t="shared" si="9"/>
        <v/>
      </c>
      <c r="L107" s="86"/>
      <c r="M107" s="6" t="str">
        <f>IF(J107="","",(K107/J107)/LOOKUP(RIGHT($D$2,3),定数!$A$6:$A$13,定数!$B$6:$B$13))</f>
        <v/>
      </c>
      <c r="N107" s="40"/>
      <c r="O107" s="8"/>
      <c r="P107" s="81"/>
      <c r="Q107" s="81"/>
      <c r="R107" s="83" t="str">
        <f>IF(P107="","",T107*M107*LOOKUP(RIGHT($D$2,3),定数!$A$6:$A$13,定数!$B$6:$B$13))</f>
        <v/>
      </c>
      <c r="S107" s="83"/>
      <c r="T107" s="84" t="str">
        <f t="shared" si="11"/>
        <v/>
      </c>
      <c r="U107" s="84"/>
      <c r="V107" t="str">
        <f>IF(S107&lt;&gt;"",IF(S107&lt;0,1+V106,0),"")</f>
        <v/>
      </c>
      <c r="W107" t="str">
        <f>IF(T107&lt;&gt;"",IF(T107&lt;0,1+W106,0),"")</f>
        <v/>
      </c>
      <c r="X107" s="41" t="str">
        <f t="shared" si="12"/>
        <v/>
      </c>
      <c r="Y107" s="42" t="str">
        <f t="shared" si="13"/>
        <v/>
      </c>
    </row>
    <row r="108" spans="2:25" x14ac:dyDescent="0.2">
      <c r="B108" s="40">
        <v>100</v>
      </c>
      <c r="C108" s="80" t="str">
        <f t="shared" si="8"/>
        <v/>
      </c>
      <c r="D108" s="80"/>
      <c r="E108" s="40"/>
      <c r="F108" s="8"/>
      <c r="G108" s="40"/>
      <c r="H108" s="81"/>
      <c r="I108" s="81"/>
      <c r="J108" s="40"/>
      <c r="K108" s="85" t="str">
        <f t="shared" si="9"/>
        <v/>
      </c>
      <c r="L108" s="86"/>
      <c r="M108" s="6" t="str">
        <f>IF(J108="","",(K108/J108)/LOOKUP(RIGHT($D$2,3),定数!$A$6:$A$13,定数!$B$6:$B$13))</f>
        <v/>
      </c>
      <c r="N108" s="40"/>
      <c r="O108" s="8"/>
      <c r="P108" s="81"/>
      <c r="Q108" s="81"/>
      <c r="R108" s="83" t="str">
        <f>IF(P108="","",T108*M108*LOOKUP(RIGHT($D$2,3),定数!$A$6:$A$13,定数!$B$6:$B$13))</f>
        <v/>
      </c>
      <c r="S108" s="83"/>
      <c r="T108" s="84" t="str">
        <f t="shared" si="11"/>
        <v/>
      </c>
      <c r="U108" s="84"/>
      <c r="V108" t="str">
        <f>IF(S108&lt;&gt;"",IF(S108&lt;0,1+V107,0),"")</f>
        <v/>
      </c>
      <c r="W108" t="str">
        <f>IF(T108&lt;&gt;"",IF(T108&lt;0,1+W107,0),"")</f>
        <v/>
      </c>
      <c r="X108" s="41" t="str">
        <f t="shared" si="12"/>
        <v/>
      </c>
      <c r="Y108" s="42" t="str">
        <f t="shared" si="13"/>
        <v/>
      </c>
    </row>
    <row r="109" spans="2:25" x14ac:dyDescent="0.2">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90" zoomScaleNormal="90" workbookViewId="0">
      <pane ySplit="8" topLeftCell="A27" activePane="bottomLeft" state="frozen"/>
      <selection pane="bottomLeft" activeCell="E39" sqref="E39:U3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6" t="s">
        <v>5</v>
      </c>
      <c r="C2" s="46"/>
      <c r="D2" s="48" t="s">
        <v>67</v>
      </c>
      <c r="E2" s="48"/>
      <c r="F2" s="46" t="s">
        <v>6</v>
      </c>
      <c r="G2" s="46"/>
      <c r="H2" s="50" t="s">
        <v>69</v>
      </c>
      <c r="I2" s="50"/>
      <c r="J2" s="46" t="s">
        <v>7</v>
      </c>
      <c r="K2" s="46"/>
      <c r="L2" s="47">
        <v>100000</v>
      </c>
      <c r="M2" s="48"/>
      <c r="N2" s="46" t="s">
        <v>8</v>
      </c>
      <c r="O2" s="46"/>
      <c r="P2" s="49">
        <f>SUM(L2,D4)</f>
        <v>127746.88965642554</v>
      </c>
      <c r="Q2" s="50"/>
      <c r="R2" s="1"/>
      <c r="S2" s="1"/>
      <c r="T2" s="1"/>
    </row>
    <row r="3" spans="2:25" ht="57" customHeight="1" x14ac:dyDescent="0.2">
      <c r="B3" s="46" t="s">
        <v>9</v>
      </c>
      <c r="C3" s="46"/>
      <c r="D3" s="51" t="s">
        <v>38</v>
      </c>
      <c r="E3" s="51"/>
      <c r="F3" s="51"/>
      <c r="G3" s="51"/>
      <c r="H3" s="51"/>
      <c r="I3" s="51"/>
      <c r="J3" s="46" t="s">
        <v>10</v>
      </c>
      <c r="K3" s="46"/>
      <c r="L3" s="51" t="s">
        <v>61</v>
      </c>
      <c r="M3" s="52"/>
      <c r="N3" s="52"/>
      <c r="O3" s="52"/>
      <c r="P3" s="52"/>
      <c r="Q3" s="52"/>
      <c r="R3" s="1"/>
      <c r="S3" s="1"/>
    </row>
    <row r="4" spans="2:25" x14ac:dyDescent="0.2">
      <c r="B4" s="46" t="s">
        <v>11</v>
      </c>
      <c r="C4" s="46"/>
      <c r="D4" s="53">
        <f>SUM($R$9:$S$993)</f>
        <v>27746.889656425537</v>
      </c>
      <c r="E4" s="53"/>
      <c r="F4" s="46" t="s">
        <v>12</v>
      </c>
      <c r="G4" s="46"/>
      <c r="H4" s="54">
        <f>SUM($T$9:$U$108)</f>
        <v>124.50000000000654</v>
      </c>
      <c r="I4" s="50"/>
      <c r="J4" s="55" t="s">
        <v>60</v>
      </c>
      <c r="K4" s="55"/>
      <c r="L4" s="49">
        <f>MAX($C$9:$D$990)-C9</f>
        <v>50264.394184759964</v>
      </c>
      <c r="M4" s="49"/>
      <c r="N4" s="55" t="s">
        <v>59</v>
      </c>
      <c r="O4" s="55"/>
      <c r="P4" s="56">
        <f>MAX(Y:Y)</f>
        <v>0.15645750032065686</v>
      </c>
      <c r="Q4" s="56"/>
      <c r="R4" s="1"/>
      <c r="S4" s="1"/>
      <c r="T4" s="1"/>
    </row>
    <row r="5" spans="2:25" x14ac:dyDescent="0.2">
      <c r="B5" s="39" t="s">
        <v>15</v>
      </c>
      <c r="C5" s="2">
        <f>COUNTIF($R$9:$R$990,"&gt;0")</f>
        <v>27</v>
      </c>
      <c r="D5" s="38" t="s">
        <v>16</v>
      </c>
      <c r="E5" s="15">
        <f>COUNTIF($R$9:$R$990,"&lt;0")</f>
        <v>25</v>
      </c>
      <c r="F5" s="38" t="s">
        <v>17</v>
      </c>
      <c r="G5" s="2">
        <f>COUNTIF($R$9:$R$990,"=0")</f>
        <v>0</v>
      </c>
      <c r="H5" s="38" t="s">
        <v>18</v>
      </c>
      <c r="I5" s="3">
        <f>C5/SUM(C5,E5,G5)</f>
        <v>0.51923076923076927</v>
      </c>
      <c r="J5" s="57" t="s">
        <v>19</v>
      </c>
      <c r="K5" s="46"/>
      <c r="L5" s="58">
        <f>MAX(V9:V993)</f>
        <v>2</v>
      </c>
      <c r="M5" s="59"/>
      <c r="N5" s="17" t="s">
        <v>20</v>
      </c>
      <c r="O5" s="9"/>
      <c r="P5" s="58">
        <f>MAX(W9:W993)</f>
        <v>4</v>
      </c>
      <c r="Q5" s="59"/>
      <c r="R5" s="1"/>
      <c r="S5" s="1"/>
      <c r="T5" s="1"/>
    </row>
    <row r="6" spans="2:25" x14ac:dyDescent="0.2">
      <c r="B6" s="11"/>
      <c r="C6" s="13"/>
      <c r="D6" s="14"/>
      <c r="E6" s="10"/>
      <c r="F6" s="11"/>
      <c r="G6" s="10"/>
      <c r="H6" s="11"/>
      <c r="I6" s="16"/>
      <c r="J6" s="11"/>
      <c r="K6" s="11"/>
      <c r="L6" s="10"/>
      <c r="M6" s="43" t="s">
        <v>66</v>
      </c>
      <c r="N6" s="12"/>
      <c r="O6" s="12"/>
      <c r="P6" s="10"/>
      <c r="Q6" s="7"/>
      <c r="R6" s="1"/>
      <c r="S6" s="1"/>
      <c r="T6" s="1"/>
    </row>
    <row r="7" spans="2:25" x14ac:dyDescent="0.2">
      <c r="B7" s="60" t="s">
        <v>21</v>
      </c>
      <c r="C7" s="62" t="s">
        <v>22</v>
      </c>
      <c r="D7" s="63"/>
      <c r="E7" s="66" t="s">
        <v>23</v>
      </c>
      <c r="F7" s="67"/>
      <c r="G7" s="67"/>
      <c r="H7" s="67"/>
      <c r="I7" s="68"/>
      <c r="J7" s="69"/>
      <c r="K7" s="70"/>
      <c r="L7" s="71"/>
      <c r="M7" s="72" t="s">
        <v>25</v>
      </c>
      <c r="N7" s="73" t="s">
        <v>26</v>
      </c>
      <c r="O7" s="74"/>
      <c r="P7" s="74"/>
      <c r="Q7" s="75"/>
      <c r="R7" s="76" t="s">
        <v>27</v>
      </c>
      <c r="S7" s="76"/>
      <c r="T7" s="76"/>
      <c r="U7" s="76"/>
    </row>
    <row r="8" spans="2:25"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c r="Y8" t="s">
        <v>58</v>
      </c>
    </row>
    <row r="9" spans="2:25" x14ac:dyDescent="0.2">
      <c r="B9" s="40">
        <v>1</v>
      </c>
      <c r="C9" s="80">
        <f>L2</f>
        <v>100000</v>
      </c>
      <c r="D9" s="80"/>
      <c r="E9" s="40">
        <v>2001</v>
      </c>
      <c r="F9" s="8">
        <v>42111</v>
      </c>
      <c r="G9" s="40" t="s">
        <v>4</v>
      </c>
      <c r="H9" s="81">
        <v>1</v>
      </c>
      <c r="I9" s="81"/>
      <c r="J9" s="40">
        <v>57</v>
      </c>
      <c r="K9" s="80">
        <f t="shared" ref="K9:K20" si="0">IF(J9="","",C9*0.03)</f>
        <v>3000</v>
      </c>
      <c r="L9" s="80"/>
      <c r="M9" s="6">
        <f>IF(J9="","",(K9/J9)/LOOKUP(RIGHT($D$2,3),定数!$A$6:$A$13,定数!$B$6:$B$13))</f>
        <v>0.52631578947368418</v>
      </c>
      <c r="N9" s="40">
        <v>2001</v>
      </c>
      <c r="O9" s="8">
        <v>42111</v>
      </c>
      <c r="P9" s="81">
        <v>1.02</v>
      </c>
      <c r="Q9" s="81"/>
      <c r="R9" s="83">
        <f>IF(P9="","",T9*M9*LOOKUP(RIGHT($D$2,3),定数!$A$6:$A$13,定数!$B$6:$B$13))</f>
        <v>105.26315789473692</v>
      </c>
      <c r="S9" s="83"/>
      <c r="T9" s="84">
        <f>IF(P9="","",IF(G9="買",(P9-H9),(H9-P9))*IF(RIGHT($D$2,3)="JPY",100,10000))</f>
        <v>2.0000000000000018</v>
      </c>
      <c r="U9" s="84"/>
      <c r="V9" s="1">
        <f>IF(T9&lt;&gt;"",IF(T9&gt;0,1+V8,0),"")</f>
        <v>1</v>
      </c>
      <c r="W9">
        <f>IF(T9&lt;&gt;"",IF(T9&lt;0,1+W8,0),"")</f>
        <v>0</v>
      </c>
    </row>
    <row r="10" spans="2:25" x14ac:dyDescent="0.2">
      <c r="B10" s="40">
        <v>2</v>
      </c>
      <c r="C10" s="80">
        <f t="shared" ref="C10:C73" si="1">IF(R9="","",C9+R9)</f>
        <v>100105.26315789473</v>
      </c>
      <c r="D10" s="80"/>
      <c r="E10" s="40">
        <v>2017</v>
      </c>
      <c r="F10" s="8">
        <v>43502</v>
      </c>
      <c r="G10" s="40" t="s">
        <v>3</v>
      </c>
      <c r="H10" s="81">
        <v>112.48</v>
      </c>
      <c r="I10" s="81"/>
      <c r="J10" s="40">
        <v>30</v>
      </c>
      <c r="K10" s="85">
        <f t="shared" si="0"/>
        <v>3003.1578947368421</v>
      </c>
      <c r="L10" s="86"/>
      <c r="M10" s="6">
        <f>IF(J10="","",(K10/J10)/LOOKUP(RIGHT($D$2,3),定数!$A$6:$A$13,定数!$B$6:$B$13))</f>
        <v>1.0010526315789474</v>
      </c>
      <c r="N10" s="40">
        <v>2017</v>
      </c>
      <c r="O10" s="8">
        <v>43502</v>
      </c>
      <c r="P10" s="82">
        <v>112.059</v>
      </c>
      <c r="Q10" s="82"/>
      <c r="R10" s="83">
        <f>IF(P10="","",T10*M10*LOOKUP(RIGHT($D$2,3),定数!$A$6:$A$13,定数!$B$6:$B$13))</f>
        <v>4214.4315789474331</v>
      </c>
      <c r="S10" s="83"/>
      <c r="T10" s="84">
        <f>IF(P10="","",IF(G10="買",(P10-H10),(H10-P10))*IF(RIGHT($D$2,3)="JPY",100,10000))</f>
        <v>42.100000000000648</v>
      </c>
      <c r="U10" s="84"/>
      <c r="V10" s="22">
        <f t="shared" ref="V10:V22" si="2">IF(T10&lt;&gt;"",IF(T10&gt;0,1+V9,0),"")</f>
        <v>2</v>
      </c>
      <c r="W10">
        <f t="shared" ref="W10:W73" si="3">IF(T10&lt;&gt;"",IF(T10&lt;0,1+W9,0),"")</f>
        <v>0</v>
      </c>
      <c r="X10" s="41">
        <f>IF(C10&lt;&gt;"",MAX(C10,C9),"")</f>
        <v>100105.26315789473</v>
      </c>
    </row>
    <row r="11" spans="2:25" x14ac:dyDescent="0.2">
      <c r="B11" s="40">
        <v>3</v>
      </c>
      <c r="C11" s="80">
        <f t="shared" si="1"/>
        <v>104319.69473684217</v>
      </c>
      <c r="D11" s="80"/>
      <c r="E11" s="40">
        <v>2017</v>
      </c>
      <c r="F11" s="8">
        <v>43502</v>
      </c>
      <c r="G11" s="40" t="s">
        <v>3</v>
      </c>
      <c r="H11" s="81">
        <v>112.03</v>
      </c>
      <c r="I11" s="81"/>
      <c r="J11" s="40">
        <v>56</v>
      </c>
      <c r="K11" s="85">
        <f t="shared" si="0"/>
        <v>3129.590842105265</v>
      </c>
      <c r="L11" s="86"/>
      <c r="M11" s="6">
        <f>IF(J11="","",(K11/J11)/LOOKUP(RIGHT($D$2,3),定数!$A$6:$A$13,定数!$B$6:$B$13))</f>
        <v>0.55885550751879731</v>
      </c>
      <c r="N11" s="40">
        <v>2017</v>
      </c>
      <c r="O11" s="8">
        <v>43505</v>
      </c>
      <c r="P11" s="82">
        <v>112.59</v>
      </c>
      <c r="Q11" s="82"/>
      <c r="R11" s="83">
        <f>IF(P11="","",T11*M11*LOOKUP(RIGHT($D$2,3),定数!$A$6:$A$13,定数!$B$6:$B$13))</f>
        <v>-3129.5908421052777</v>
      </c>
      <c r="S11" s="83"/>
      <c r="T11" s="84">
        <f>IF(P11="","",IF(G11="買",(P11-H11),(H11-P11))*IF(RIGHT($D$2,3)="JPY",100,10000))</f>
        <v>-56.000000000000227</v>
      </c>
      <c r="U11" s="84"/>
      <c r="V11" s="22">
        <f t="shared" si="2"/>
        <v>0</v>
      </c>
      <c r="W11">
        <f t="shared" si="3"/>
        <v>1</v>
      </c>
      <c r="X11" s="41">
        <f>IF(C11&lt;&gt;"",MAX(X10,C11),"")</f>
        <v>104319.69473684217</v>
      </c>
      <c r="Y11" s="42">
        <f>IF(X11&lt;&gt;"",1-(C11/X11),"")</f>
        <v>0</v>
      </c>
    </row>
    <row r="12" spans="2:25" x14ac:dyDescent="0.2">
      <c r="B12" s="40">
        <v>4</v>
      </c>
      <c r="C12" s="80">
        <f t="shared" si="1"/>
        <v>101190.10389473689</v>
      </c>
      <c r="D12" s="80"/>
      <c r="E12" s="40">
        <v>2017</v>
      </c>
      <c r="F12" s="8">
        <v>43523</v>
      </c>
      <c r="G12" s="40" t="s">
        <v>3</v>
      </c>
      <c r="H12" s="81">
        <v>112.18</v>
      </c>
      <c r="I12" s="81"/>
      <c r="J12" s="40">
        <v>32</v>
      </c>
      <c r="K12" s="85">
        <f t="shared" si="0"/>
        <v>3035.7031168421067</v>
      </c>
      <c r="L12" s="86"/>
      <c r="M12" s="6">
        <f>IF(J12="","",(K12/J12)/LOOKUP(RIGHT($D$2,3),定数!$A$6:$A$13,定数!$B$6:$B$13))</f>
        <v>0.94865722401315833</v>
      </c>
      <c r="N12" s="40">
        <v>2017</v>
      </c>
      <c r="O12" s="8">
        <v>43523</v>
      </c>
      <c r="P12" s="82">
        <v>112.5</v>
      </c>
      <c r="Q12" s="82"/>
      <c r="R12" s="83">
        <f>IF(P12="","",T12*M12*LOOKUP(RIGHT($D$2,3),定数!$A$6:$A$13,定数!$B$6:$B$13))</f>
        <v>-3035.7031168420422</v>
      </c>
      <c r="S12" s="83"/>
      <c r="T12" s="84">
        <f t="shared" ref="T12:T75" si="4">IF(P12="","",IF(G12="買",(P12-H12),(H12-P12))*IF(RIGHT($D$2,3)="JPY",100,10000))</f>
        <v>-31.999999999999318</v>
      </c>
      <c r="U12" s="84"/>
      <c r="V12" s="22">
        <f t="shared" si="2"/>
        <v>0</v>
      </c>
      <c r="W12">
        <f t="shared" si="3"/>
        <v>2</v>
      </c>
      <c r="X12" s="41">
        <f t="shared" ref="X12:X75" si="5">IF(C12&lt;&gt;"",MAX(X11,C12),"")</f>
        <v>104319.69473684217</v>
      </c>
      <c r="Y12" s="42">
        <f t="shared" ref="Y12:Y75" si="6">IF(X12&lt;&gt;"",1-(C12/X12),"")</f>
        <v>3.0000000000000138E-2</v>
      </c>
    </row>
    <row r="13" spans="2:25" x14ac:dyDescent="0.2">
      <c r="B13" s="40">
        <v>5</v>
      </c>
      <c r="C13" s="80">
        <f t="shared" si="1"/>
        <v>98154.400777894858</v>
      </c>
      <c r="D13" s="80"/>
      <c r="E13" s="40">
        <v>2017</v>
      </c>
      <c r="F13" s="8">
        <v>43527</v>
      </c>
      <c r="G13" s="40" t="s">
        <v>4</v>
      </c>
      <c r="H13" s="81">
        <v>114.3</v>
      </c>
      <c r="I13" s="81"/>
      <c r="J13" s="40">
        <v>24</v>
      </c>
      <c r="K13" s="85">
        <f t="shared" si="0"/>
        <v>2944.6320233368456</v>
      </c>
      <c r="L13" s="86"/>
      <c r="M13" s="6">
        <f>IF(J13="","",(K13/J13)/LOOKUP(RIGHT($D$2,3),定数!$A$6:$A$13,定数!$B$6:$B$13))</f>
        <v>1.2269300097236857</v>
      </c>
      <c r="N13" s="40">
        <v>2017</v>
      </c>
      <c r="O13" s="8">
        <v>43527</v>
      </c>
      <c r="P13" s="82">
        <v>114.624</v>
      </c>
      <c r="Q13" s="82"/>
      <c r="R13" s="83">
        <f>IF(P13="","",T13*M13*LOOKUP(RIGHT($D$2,3),定数!$A$6:$A$13,定数!$B$6:$B$13))</f>
        <v>3975.2532315047183</v>
      </c>
      <c r="S13" s="83"/>
      <c r="T13" s="84">
        <f t="shared" si="4"/>
        <v>32.399999999999807</v>
      </c>
      <c r="U13" s="84"/>
      <c r="V13" s="22">
        <f t="shared" si="2"/>
        <v>1</v>
      </c>
      <c r="W13">
        <f t="shared" si="3"/>
        <v>0</v>
      </c>
      <c r="X13" s="41">
        <f t="shared" si="5"/>
        <v>104319.69473684217</v>
      </c>
      <c r="Y13" s="42">
        <f t="shared" si="6"/>
        <v>5.9099999999999375E-2</v>
      </c>
    </row>
    <row r="14" spans="2:25" x14ac:dyDescent="0.2">
      <c r="B14" s="40">
        <v>6</v>
      </c>
      <c r="C14" s="80">
        <f t="shared" si="1"/>
        <v>102129.65400939957</v>
      </c>
      <c r="D14" s="80"/>
      <c r="E14" s="40">
        <v>2017</v>
      </c>
      <c r="F14" s="8">
        <v>43527</v>
      </c>
      <c r="G14" s="40" t="s">
        <v>4</v>
      </c>
      <c r="H14" s="81">
        <v>114.35</v>
      </c>
      <c r="I14" s="81"/>
      <c r="J14" s="40">
        <v>26</v>
      </c>
      <c r="K14" s="85">
        <f t="shared" si="0"/>
        <v>3063.8896202819869</v>
      </c>
      <c r="L14" s="86"/>
      <c r="M14" s="6">
        <f>IF(J14="","",(K14/J14)/LOOKUP(RIGHT($D$2,3),定数!$A$6:$A$13,定数!$B$6:$B$13))</f>
        <v>1.1784190847238412</v>
      </c>
      <c r="N14" s="40">
        <v>2017</v>
      </c>
      <c r="O14" s="8">
        <v>43527</v>
      </c>
      <c r="P14" s="82">
        <v>114.699</v>
      </c>
      <c r="Q14" s="82"/>
      <c r="R14" s="83">
        <f>IF(P14="","",T14*M14*LOOKUP(RIGHT($D$2,3),定数!$A$6:$A$13,定数!$B$6:$B$13))</f>
        <v>4112.6826056862501</v>
      </c>
      <c r="S14" s="83"/>
      <c r="T14" s="84">
        <f t="shared" si="4"/>
        <v>34.900000000000375</v>
      </c>
      <c r="U14" s="84"/>
      <c r="V14" s="22">
        <f t="shared" si="2"/>
        <v>2</v>
      </c>
      <c r="W14">
        <f t="shared" si="3"/>
        <v>0</v>
      </c>
      <c r="X14" s="41">
        <f t="shared" si="5"/>
        <v>104319.69473684217</v>
      </c>
      <c r="Y14" s="42">
        <f t="shared" si="6"/>
        <v>2.0993549999999694E-2</v>
      </c>
    </row>
    <row r="15" spans="2:25" x14ac:dyDescent="0.2">
      <c r="B15" s="40">
        <v>7</v>
      </c>
      <c r="C15" s="80">
        <f t="shared" si="1"/>
        <v>106242.33661508582</v>
      </c>
      <c r="D15" s="80"/>
      <c r="E15" s="40">
        <v>2017</v>
      </c>
      <c r="F15" s="8">
        <v>43554</v>
      </c>
      <c r="G15" s="40" t="s">
        <v>4</v>
      </c>
      <c r="H15" s="81">
        <v>111.54</v>
      </c>
      <c r="I15" s="81"/>
      <c r="J15" s="40">
        <v>56</v>
      </c>
      <c r="K15" s="85">
        <f t="shared" si="0"/>
        <v>3187.2700984525745</v>
      </c>
      <c r="L15" s="86"/>
      <c r="M15" s="6">
        <f>IF(J15="","",(K15/J15)/LOOKUP(RIGHT($D$2,3),定数!$A$6:$A$13,定数!$B$6:$B$13))</f>
        <v>0.56915537472367406</v>
      </c>
      <c r="N15" s="40">
        <v>2017</v>
      </c>
      <c r="O15" s="8">
        <v>43558</v>
      </c>
      <c r="P15" s="82">
        <v>110.98</v>
      </c>
      <c r="Q15" s="82"/>
      <c r="R15" s="83">
        <f>IF(P15="","",T15*M15*LOOKUP(RIGHT($D$2,3),定数!$A$6:$A$13,定数!$B$6:$B$13))</f>
        <v>-3187.2700984525877</v>
      </c>
      <c r="S15" s="83"/>
      <c r="T15" s="84">
        <f t="shared" si="4"/>
        <v>-56.000000000000227</v>
      </c>
      <c r="U15" s="84"/>
      <c r="V15" s="22">
        <f t="shared" si="2"/>
        <v>0</v>
      </c>
      <c r="W15">
        <f t="shared" si="3"/>
        <v>1</v>
      </c>
      <c r="X15" s="41">
        <f t="shared" si="5"/>
        <v>106242.33661508582</v>
      </c>
      <c r="Y15" s="42">
        <f t="shared" si="6"/>
        <v>0</v>
      </c>
    </row>
    <row r="16" spans="2:25" x14ac:dyDescent="0.2">
      <c r="B16" s="40">
        <v>8</v>
      </c>
      <c r="C16" s="80">
        <f t="shared" si="1"/>
        <v>103055.06651663323</v>
      </c>
      <c r="D16" s="80"/>
      <c r="E16" s="40">
        <v>2017</v>
      </c>
      <c r="F16" s="8">
        <v>43568</v>
      </c>
      <c r="G16" s="40" t="s">
        <v>3</v>
      </c>
      <c r="H16" s="81">
        <v>109.04</v>
      </c>
      <c r="I16" s="81"/>
      <c r="J16" s="40">
        <v>36</v>
      </c>
      <c r="K16" s="85">
        <f t="shared" si="0"/>
        <v>3091.6519954989967</v>
      </c>
      <c r="L16" s="86"/>
      <c r="M16" s="6">
        <f>IF(J16="","",(K16/J16)/LOOKUP(RIGHT($D$2,3),定数!$A$6:$A$13,定数!$B$6:$B$13))</f>
        <v>0.85879222097194363</v>
      </c>
      <c r="N16" s="40">
        <v>2017</v>
      </c>
      <c r="O16" s="8">
        <v>43569</v>
      </c>
      <c r="P16" s="82">
        <v>108.499</v>
      </c>
      <c r="Q16" s="82"/>
      <c r="R16" s="83">
        <f>IF(P16="","",T16*M16*LOOKUP(RIGHT($D$2,3),定数!$A$6:$A$13,定数!$B$6:$B$13))</f>
        <v>4646.06591545831</v>
      </c>
      <c r="S16" s="83"/>
      <c r="T16" s="84">
        <f t="shared" si="4"/>
        <v>54.100000000001103</v>
      </c>
      <c r="U16" s="84"/>
      <c r="V16" s="22">
        <f t="shared" si="2"/>
        <v>1</v>
      </c>
      <c r="W16">
        <f t="shared" si="3"/>
        <v>0</v>
      </c>
      <c r="X16" s="41">
        <f t="shared" si="5"/>
        <v>106242.33661508582</v>
      </c>
      <c r="Y16" s="42">
        <f t="shared" si="6"/>
        <v>3.0000000000000138E-2</v>
      </c>
    </row>
    <row r="17" spans="2:25" x14ac:dyDescent="0.2">
      <c r="B17" s="40">
        <v>9</v>
      </c>
      <c r="C17" s="80">
        <f t="shared" si="1"/>
        <v>107701.13243209154</v>
      </c>
      <c r="D17" s="80"/>
      <c r="E17" s="40">
        <v>2017</v>
      </c>
      <c r="F17" s="8">
        <v>43574</v>
      </c>
      <c r="G17" s="40" t="s">
        <v>4</v>
      </c>
      <c r="H17" s="81">
        <v>108.96</v>
      </c>
      <c r="I17" s="81"/>
      <c r="J17" s="40">
        <v>29</v>
      </c>
      <c r="K17" s="85">
        <f t="shared" si="0"/>
        <v>3231.0339729627462</v>
      </c>
      <c r="L17" s="86"/>
      <c r="M17" s="6">
        <f>IF(J17="","",(K17/J17)/LOOKUP(RIGHT($D$2,3),定数!$A$6:$A$13,定数!$B$6:$B$13))</f>
        <v>1.1141496458492228</v>
      </c>
      <c r="N17" s="40">
        <v>2017</v>
      </c>
      <c r="O17" s="8">
        <v>43575</v>
      </c>
      <c r="P17" s="82">
        <v>109.342</v>
      </c>
      <c r="Q17" s="82"/>
      <c r="R17" s="83">
        <f>IF(P17="","",T17*M17*LOOKUP(RIGHT($D$2,3),定数!$A$6:$A$13,定数!$B$6:$B$13))</f>
        <v>4256.0516471440869</v>
      </c>
      <c r="S17" s="83"/>
      <c r="T17" s="84">
        <f t="shared" si="4"/>
        <v>38.2000000000005</v>
      </c>
      <c r="U17" s="84"/>
      <c r="V17" s="22">
        <f t="shared" si="2"/>
        <v>2</v>
      </c>
      <c r="W17">
        <f t="shared" si="3"/>
        <v>0</v>
      </c>
      <c r="X17" s="41">
        <f t="shared" si="5"/>
        <v>107701.13243209154</v>
      </c>
      <c r="Y17" s="42">
        <f t="shared" si="6"/>
        <v>0</v>
      </c>
    </row>
    <row r="18" spans="2:25" x14ac:dyDescent="0.2">
      <c r="B18" s="40">
        <v>10</v>
      </c>
      <c r="C18" s="80">
        <f t="shared" si="1"/>
        <v>111957.18407923564</v>
      </c>
      <c r="D18" s="80"/>
      <c r="E18" s="40">
        <v>2017</v>
      </c>
      <c r="F18" s="8">
        <v>43582</v>
      </c>
      <c r="G18" s="40" t="s">
        <v>4</v>
      </c>
      <c r="H18" s="81">
        <v>111.41</v>
      </c>
      <c r="I18" s="81"/>
      <c r="J18" s="40">
        <v>31</v>
      </c>
      <c r="K18" s="85">
        <f t="shared" si="0"/>
        <v>3358.7155223770692</v>
      </c>
      <c r="L18" s="86"/>
      <c r="M18" s="6">
        <f>IF(J18="","",(K18/J18)/LOOKUP(RIGHT($D$2,3),定数!$A$6:$A$13,定数!$B$6:$B$13))</f>
        <v>1.0834566201216351</v>
      </c>
      <c r="N18" s="40">
        <v>2017</v>
      </c>
      <c r="O18" s="8">
        <v>43582</v>
      </c>
      <c r="P18" s="82">
        <v>111.1</v>
      </c>
      <c r="Q18" s="82"/>
      <c r="R18" s="83">
        <f>IF(P18="","",T18*M18*LOOKUP(RIGHT($D$2,3),定数!$A$6:$A$13,定数!$B$6:$B$13))</f>
        <v>-3358.7155223770933</v>
      </c>
      <c r="S18" s="83"/>
      <c r="T18" s="84">
        <f t="shared" si="4"/>
        <v>-31.000000000000227</v>
      </c>
      <c r="U18" s="84"/>
      <c r="V18" s="22">
        <f t="shared" si="2"/>
        <v>0</v>
      </c>
      <c r="W18">
        <f t="shared" si="3"/>
        <v>1</v>
      </c>
      <c r="X18" s="41">
        <f t="shared" si="5"/>
        <v>111957.18407923564</v>
      </c>
      <c r="Y18" s="42">
        <f t="shared" si="6"/>
        <v>0</v>
      </c>
    </row>
    <row r="19" spans="2:25" x14ac:dyDescent="0.2">
      <c r="B19" s="40">
        <v>11</v>
      </c>
      <c r="C19" s="80">
        <f t="shared" si="1"/>
        <v>108598.46855685854</v>
      </c>
      <c r="D19" s="80"/>
      <c r="E19" s="40">
        <v>2017</v>
      </c>
      <c r="F19" s="8">
        <v>43588</v>
      </c>
      <c r="G19" s="40" t="s">
        <v>4</v>
      </c>
      <c r="H19" s="81">
        <v>112.08</v>
      </c>
      <c r="I19" s="81"/>
      <c r="J19" s="40">
        <v>11</v>
      </c>
      <c r="K19" s="85">
        <f t="shared" si="0"/>
        <v>3257.9540567057561</v>
      </c>
      <c r="L19" s="86"/>
      <c r="M19" s="6">
        <f>IF(J19="","",(K19/J19)/LOOKUP(RIGHT($D$2,3),定数!$A$6:$A$13,定数!$B$6:$B$13))</f>
        <v>2.9617764151870514</v>
      </c>
      <c r="N19" s="40">
        <v>2017</v>
      </c>
      <c r="O19" s="8">
        <v>43588</v>
      </c>
      <c r="P19" s="82">
        <v>112.206</v>
      </c>
      <c r="Q19" s="82"/>
      <c r="R19" s="83">
        <f>IF(P19="","",T19*M19*LOOKUP(RIGHT($D$2,3),定数!$A$6:$A$13,定数!$B$6:$B$13))</f>
        <v>3731.8382831358263</v>
      </c>
      <c r="S19" s="83"/>
      <c r="T19" s="84">
        <f t="shared" si="4"/>
        <v>12.600000000000477</v>
      </c>
      <c r="U19" s="84"/>
      <c r="V19" s="22">
        <f t="shared" si="2"/>
        <v>1</v>
      </c>
      <c r="W19">
        <f t="shared" si="3"/>
        <v>0</v>
      </c>
      <c r="X19" s="41">
        <f t="shared" si="5"/>
        <v>111957.18407923564</v>
      </c>
      <c r="Y19" s="42">
        <f t="shared" si="6"/>
        <v>3.0000000000000249E-2</v>
      </c>
    </row>
    <row r="20" spans="2:25" x14ac:dyDescent="0.2">
      <c r="B20" s="40">
        <v>12</v>
      </c>
      <c r="C20" s="80">
        <f t="shared" si="1"/>
        <v>112330.30683999437</v>
      </c>
      <c r="D20" s="80"/>
      <c r="E20" s="40">
        <v>2017</v>
      </c>
      <c r="F20" s="8">
        <v>43595</v>
      </c>
      <c r="G20" s="40" t="s">
        <v>4</v>
      </c>
      <c r="H20" s="81">
        <v>113.98</v>
      </c>
      <c r="I20" s="81"/>
      <c r="J20" s="40">
        <v>31</v>
      </c>
      <c r="K20" s="85">
        <f t="shared" si="0"/>
        <v>3369.9092051998309</v>
      </c>
      <c r="L20" s="86"/>
      <c r="M20" s="6">
        <f>IF(J20="","",(K20/J20)/LOOKUP(RIGHT($D$2,3),定数!$A$6:$A$13,定数!$B$6:$B$13))</f>
        <v>1.0870674855483324</v>
      </c>
      <c r="N20" s="40">
        <v>2017</v>
      </c>
      <c r="O20" s="8">
        <v>43596</v>
      </c>
      <c r="P20" s="82">
        <v>113.67</v>
      </c>
      <c r="Q20" s="82"/>
      <c r="R20" s="83">
        <f>IF(P20="","",T20*M20*LOOKUP(RIGHT($D$2,3),定数!$A$6:$A$13,定数!$B$6:$B$13))</f>
        <v>-3369.9092051998555</v>
      </c>
      <c r="S20" s="83"/>
      <c r="T20" s="84">
        <f t="shared" si="4"/>
        <v>-31.000000000000227</v>
      </c>
      <c r="U20" s="84"/>
      <c r="V20" s="22">
        <f t="shared" si="2"/>
        <v>0</v>
      </c>
      <c r="W20">
        <f t="shared" si="3"/>
        <v>1</v>
      </c>
      <c r="X20" s="41">
        <f t="shared" si="5"/>
        <v>112330.30683999437</v>
      </c>
      <c r="Y20" s="42">
        <f t="shared" si="6"/>
        <v>0</v>
      </c>
    </row>
    <row r="21" spans="2:25" x14ac:dyDescent="0.2">
      <c r="B21" s="40">
        <v>13</v>
      </c>
      <c r="C21" s="80">
        <f t="shared" si="1"/>
        <v>108960.39763479451</v>
      </c>
      <c r="D21" s="80"/>
      <c r="E21" s="40">
        <v>2017</v>
      </c>
      <c r="F21" s="8">
        <v>43650</v>
      </c>
      <c r="G21" s="40" t="s">
        <v>4</v>
      </c>
      <c r="H21" s="81">
        <v>113.29</v>
      </c>
      <c r="I21" s="81"/>
      <c r="J21" s="40">
        <v>56</v>
      </c>
      <c r="K21" s="85">
        <f t="shared" ref="K21:K60" si="7">IF(J21="","",C21*0.03)</f>
        <v>3268.8119290438353</v>
      </c>
      <c r="L21" s="86"/>
      <c r="M21" s="6">
        <f>IF(J21="","",(K21/J21)/LOOKUP(RIGHT($D$2,3),定数!$A$6:$A$13,定数!$B$6:$B$13))</f>
        <v>0.5837164159006849</v>
      </c>
      <c r="N21" s="40">
        <v>2017</v>
      </c>
      <c r="O21" s="8">
        <v>43653</v>
      </c>
      <c r="P21" s="82">
        <v>114.123</v>
      </c>
      <c r="Q21" s="82"/>
      <c r="R21" s="83">
        <f>IF(P21="","",T21*M21*LOOKUP(RIGHT($D$2,3),定数!$A$6:$A$13,定数!$B$6:$B$13))</f>
        <v>4862.3577444526954</v>
      </c>
      <c r="S21" s="83"/>
      <c r="T21" s="84">
        <f t="shared" si="4"/>
        <v>83.299999999999841</v>
      </c>
      <c r="U21" s="84"/>
      <c r="V21" s="22">
        <f t="shared" si="2"/>
        <v>1</v>
      </c>
      <c r="W21">
        <f t="shared" si="3"/>
        <v>0</v>
      </c>
      <c r="X21" s="41">
        <f t="shared" si="5"/>
        <v>112330.30683999437</v>
      </c>
      <c r="Y21" s="42">
        <f t="shared" si="6"/>
        <v>3.0000000000000249E-2</v>
      </c>
    </row>
    <row r="22" spans="2:25" x14ac:dyDescent="0.2">
      <c r="B22" s="40">
        <v>14</v>
      </c>
      <c r="C22" s="80">
        <f t="shared" si="1"/>
        <v>113822.7553792472</v>
      </c>
      <c r="D22" s="80"/>
      <c r="E22" s="40">
        <v>2017</v>
      </c>
      <c r="F22" s="8">
        <v>43659</v>
      </c>
      <c r="G22" s="40" t="s">
        <v>3</v>
      </c>
      <c r="H22" s="81">
        <v>113.11</v>
      </c>
      <c r="I22" s="81"/>
      <c r="J22" s="40">
        <v>42</v>
      </c>
      <c r="K22" s="85">
        <f t="shared" si="7"/>
        <v>3414.682661377416</v>
      </c>
      <c r="L22" s="86"/>
      <c r="M22" s="6">
        <f>IF(J22="","",(K22/J22)/LOOKUP(RIGHT($D$2,3),定数!$A$6:$A$13,定数!$B$6:$B$13))</f>
        <v>0.81301968128033719</v>
      </c>
      <c r="N22" s="40">
        <v>2017</v>
      </c>
      <c r="O22" s="8">
        <v>43660</v>
      </c>
      <c r="P22" s="82">
        <v>113.53</v>
      </c>
      <c r="Q22" s="82"/>
      <c r="R22" s="83">
        <f>IF(P22="","",T22*M22*LOOKUP(RIGHT($D$2,3),定数!$A$6:$A$13,定数!$B$6:$B$13))</f>
        <v>-3414.6826613774301</v>
      </c>
      <c r="S22" s="83"/>
      <c r="T22" s="84">
        <f t="shared" si="4"/>
        <v>-42.000000000000171</v>
      </c>
      <c r="U22" s="84"/>
      <c r="V22" s="22">
        <f t="shared" si="2"/>
        <v>0</v>
      </c>
      <c r="W22">
        <f t="shared" si="3"/>
        <v>1</v>
      </c>
      <c r="X22" s="41">
        <f t="shared" si="5"/>
        <v>113822.7553792472</v>
      </c>
      <c r="Y22" s="42">
        <f t="shared" si="6"/>
        <v>0</v>
      </c>
    </row>
    <row r="23" spans="2:25" x14ac:dyDescent="0.2">
      <c r="B23" s="40">
        <v>15</v>
      </c>
      <c r="C23" s="80">
        <f t="shared" si="1"/>
        <v>110408.07271786977</v>
      </c>
      <c r="D23" s="80"/>
      <c r="E23" s="40">
        <v>2017</v>
      </c>
      <c r="F23" s="8">
        <v>43665</v>
      </c>
      <c r="G23" s="40" t="s">
        <v>3</v>
      </c>
      <c r="H23" s="81">
        <v>111.95</v>
      </c>
      <c r="I23" s="81"/>
      <c r="J23" s="40">
        <v>29</v>
      </c>
      <c r="K23" s="85">
        <f t="shared" si="7"/>
        <v>3312.2421815360931</v>
      </c>
      <c r="L23" s="86"/>
      <c r="M23" s="6">
        <f>IF(J23="","",(K23/J23)/LOOKUP(RIGHT($D$2,3),定数!$A$6:$A$13,定数!$B$6:$B$13))</f>
        <v>1.1421524763917563</v>
      </c>
      <c r="N23" s="40">
        <v>2017</v>
      </c>
      <c r="O23" s="8">
        <v>43666</v>
      </c>
      <c r="P23" s="82">
        <v>112.24</v>
      </c>
      <c r="Q23" s="82"/>
      <c r="R23" s="83">
        <f>IF(P23="","",T23*M23*LOOKUP(RIGHT($D$2,3),定数!$A$6:$A$13,定数!$B$6:$B$13))</f>
        <v>-3312.2421815360026</v>
      </c>
      <c r="S23" s="83"/>
      <c r="T23" s="84">
        <f t="shared" si="4"/>
        <v>-28.999999999999204</v>
      </c>
      <c r="U23" s="84"/>
      <c r="V23" t="str">
        <f t="shared" ref="V23:W74" si="8">IF(S23&lt;&gt;"",IF(S23&lt;0,1+V22,0),"")</f>
        <v/>
      </c>
      <c r="W23">
        <f t="shared" si="3"/>
        <v>2</v>
      </c>
      <c r="X23" s="41">
        <f t="shared" si="5"/>
        <v>113822.7553792472</v>
      </c>
      <c r="Y23" s="42">
        <f t="shared" si="6"/>
        <v>3.0000000000000138E-2</v>
      </c>
    </row>
    <row r="24" spans="2:25" x14ac:dyDescent="0.2">
      <c r="B24" s="40">
        <v>16</v>
      </c>
      <c r="C24" s="80">
        <f t="shared" si="1"/>
        <v>107095.83053633377</v>
      </c>
      <c r="D24" s="80"/>
      <c r="E24" s="40">
        <v>2017</v>
      </c>
      <c r="F24" s="8">
        <v>43687</v>
      </c>
      <c r="G24" s="40" t="s">
        <v>3</v>
      </c>
      <c r="H24" s="81">
        <v>109.94</v>
      </c>
      <c r="I24" s="81"/>
      <c r="J24" s="40">
        <v>25</v>
      </c>
      <c r="K24" s="85">
        <f t="shared" si="7"/>
        <v>3212.8749160900129</v>
      </c>
      <c r="L24" s="86"/>
      <c r="M24" s="6">
        <f>IF(J24="","",(K24/J24)/LOOKUP(RIGHT($D$2,3),定数!$A$6:$A$13,定数!$B$6:$B$13))</f>
        <v>1.2851499664360051</v>
      </c>
      <c r="N24" s="40">
        <v>2017</v>
      </c>
      <c r="O24" s="8">
        <v>43687</v>
      </c>
      <c r="P24" s="82">
        <v>109.6</v>
      </c>
      <c r="Q24" s="82"/>
      <c r="R24" s="83">
        <f>IF(P24="","",T24*M24*LOOKUP(RIGHT($D$2,3),定数!$A$6:$A$13,定数!$B$6:$B$13))</f>
        <v>4369.5098858824613</v>
      </c>
      <c r="S24" s="83"/>
      <c r="T24" s="84">
        <f t="shared" si="4"/>
        <v>34.000000000000341</v>
      </c>
      <c r="U24" s="84"/>
      <c r="V24" t="str">
        <f t="shared" si="8"/>
        <v/>
      </c>
      <c r="W24">
        <f t="shared" si="3"/>
        <v>0</v>
      </c>
      <c r="X24" s="41">
        <f t="shared" si="5"/>
        <v>113822.7553792472</v>
      </c>
      <c r="Y24" s="42">
        <f t="shared" si="6"/>
        <v>5.9099999999999264E-2</v>
      </c>
    </row>
    <row r="25" spans="2:25" x14ac:dyDescent="0.2">
      <c r="B25" s="40">
        <v>17</v>
      </c>
      <c r="C25" s="80">
        <f t="shared" si="1"/>
        <v>111465.34042221624</v>
      </c>
      <c r="D25" s="80"/>
      <c r="E25" s="40">
        <v>2017</v>
      </c>
      <c r="F25" s="8">
        <v>43705</v>
      </c>
      <c r="G25" s="40" t="s">
        <v>3</v>
      </c>
      <c r="H25" s="81">
        <v>109.15</v>
      </c>
      <c r="I25" s="81"/>
      <c r="J25" s="40">
        <v>27</v>
      </c>
      <c r="K25" s="85">
        <f t="shared" si="7"/>
        <v>3343.9602126664868</v>
      </c>
      <c r="L25" s="86"/>
      <c r="M25" s="6">
        <f>IF(J25="","",(K25/J25)/LOOKUP(RIGHT($D$2,3),定数!$A$6:$A$13,定数!$B$6:$B$13))</f>
        <v>1.2385037824690692</v>
      </c>
      <c r="N25" s="40">
        <v>2017</v>
      </c>
      <c r="O25" s="8">
        <v>43705</v>
      </c>
      <c r="P25" s="82">
        <v>108.77200000000001</v>
      </c>
      <c r="Q25" s="82"/>
      <c r="R25" s="83">
        <f>IF(P25="","",T25*M25*LOOKUP(RIGHT($D$2,3),定数!$A$6:$A$13,定数!$B$6:$B$13))</f>
        <v>4681.5442977330831</v>
      </c>
      <c r="S25" s="83"/>
      <c r="T25" s="84">
        <f t="shared" si="4"/>
        <v>37.800000000000011</v>
      </c>
      <c r="U25" s="84"/>
      <c r="V25" t="str">
        <f t="shared" si="8"/>
        <v/>
      </c>
      <c r="W25">
        <f t="shared" si="3"/>
        <v>0</v>
      </c>
      <c r="X25" s="41">
        <f t="shared" si="5"/>
        <v>113822.7553792472</v>
      </c>
      <c r="Y25" s="42">
        <f t="shared" si="6"/>
        <v>2.0711279999998888E-2</v>
      </c>
    </row>
    <row r="26" spans="2:25" x14ac:dyDescent="0.2">
      <c r="B26" s="40">
        <v>18</v>
      </c>
      <c r="C26" s="80">
        <f t="shared" si="1"/>
        <v>116146.88471994932</v>
      </c>
      <c r="D26" s="80"/>
      <c r="E26" s="40">
        <v>2017</v>
      </c>
      <c r="F26" s="8">
        <v>43727</v>
      </c>
      <c r="G26" s="40" t="s">
        <v>4</v>
      </c>
      <c r="H26" s="81">
        <v>111.6</v>
      </c>
      <c r="I26" s="81"/>
      <c r="J26" s="40">
        <v>42</v>
      </c>
      <c r="K26" s="85">
        <f t="shared" si="7"/>
        <v>3484.4065415984792</v>
      </c>
      <c r="L26" s="86"/>
      <c r="M26" s="6">
        <f>IF(J26="","",(K26/J26)/LOOKUP(RIGHT($D$2,3),定数!$A$6:$A$13,定数!$B$6:$B$13))</f>
        <v>0.82962060514249503</v>
      </c>
      <c r="N26" s="40">
        <v>2017</v>
      </c>
      <c r="O26" s="8">
        <v>43728</v>
      </c>
      <c r="P26" s="82">
        <v>112.20399999999999</v>
      </c>
      <c r="Q26" s="82"/>
      <c r="R26" s="83">
        <f>IF(P26="","",T26*M26*LOOKUP(RIGHT($D$2,3),定数!$A$6:$A$13,定数!$B$6:$B$13))</f>
        <v>5010.9084550606631</v>
      </c>
      <c r="S26" s="83"/>
      <c r="T26" s="84">
        <f t="shared" si="4"/>
        <v>60.39999999999992</v>
      </c>
      <c r="U26" s="84"/>
      <c r="V26" t="str">
        <f t="shared" si="8"/>
        <v/>
      </c>
      <c r="W26">
        <f t="shared" si="3"/>
        <v>0</v>
      </c>
      <c r="X26" s="41">
        <f t="shared" si="5"/>
        <v>116146.88471994932</v>
      </c>
      <c r="Y26" s="42">
        <f t="shared" si="6"/>
        <v>0</v>
      </c>
    </row>
    <row r="27" spans="2:25" x14ac:dyDescent="0.2">
      <c r="B27" s="40">
        <v>19</v>
      </c>
      <c r="C27" s="80">
        <f t="shared" si="1"/>
        <v>121157.79317500998</v>
      </c>
      <c r="D27" s="80"/>
      <c r="E27" s="40">
        <v>2017</v>
      </c>
      <c r="F27" s="8">
        <v>43735</v>
      </c>
      <c r="G27" s="40" t="s">
        <v>4</v>
      </c>
      <c r="H27" s="81">
        <v>112.9</v>
      </c>
      <c r="I27" s="81"/>
      <c r="J27" s="40">
        <v>55</v>
      </c>
      <c r="K27" s="85">
        <f t="shared" si="7"/>
        <v>3634.7337952502994</v>
      </c>
      <c r="L27" s="86"/>
      <c r="M27" s="6">
        <f>IF(J27="","",(K27/J27)/LOOKUP(RIGHT($D$2,3),定数!$A$6:$A$13,定数!$B$6:$B$13))</f>
        <v>0.66086069004550896</v>
      </c>
      <c r="N27" s="40">
        <v>2017</v>
      </c>
      <c r="O27" s="8">
        <v>43736</v>
      </c>
      <c r="P27" s="82">
        <v>112.35</v>
      </c>
      <c r="Q27" s="82"/>
      <c r="R27" s="83">
        <f>IF(P27="","",T27*M27*LOOKUP(RIGHT($D$2,3),定数!$A$6:$A$13,定数!$B$6:$B$13))</f>
        <v>-3634.7337952503744</v>
      </c>
      <c r="S27" s="83"/>
      <c r="T27" s="84">
        <f t="shared" si="4"/>
        <v>-55.000000000001137</v>
      </c>
      <c r="U27" s="84"/>
      <c r="V27" t="str">
        <f t="shared" si="8"/>
        <v/>
      </c>
      <c r="W27">
        <f t="shared" si="3"/>
        <v>1</v>
      </c>
      <c r="X27" s="41">
        <f t="shared" si="5"/>
        <v>121157.79317500998</v>
      </c>
      <c r="Y27" s="42">
        <f t="shared" si="6"/>
        <v>0</v>
      </c>
    </row>
    <row r="28" spans="2:25" x14ac:dyDescent="0.2">
      <c r="B28" s="40">
        <v>20</v>
      </c>
      <c r="C28" s="80">
        <f t="shared" si="1"/>
        <v>117523.05937975961</v>
      </c>
      <c r="D28" s="80"/>
      <c r="E28" s="40">
        <v>2017</v>
      </c>
      <c r="F28" s="8">
        <v>43756</v>
      </c>
      <c r="G28" s="40" t="s">
        <v>4</v>
      </c>
      <c r="H28" s="81">
        <v>112.27</v>
      </c>
      <c r="I28" s="81"/>
      <c r="J28" s="40">
        <v>15</v>
      </c>
      <c r="K28" s="85">
        <f t="shared" si="7"/>
        <v>3525.691781392788</v>
      </c>
      <c r="L28" s="86"/>
      <c r="M28" s="6">
        <f>IF(J28="","",(K28/J28)/LOOKUP(RIGHT($D$2,3),定数!$A$6:$A$13,定数!$B$6:$B$13))</f>
        <v>2.350461187595192</v>
      </c>
      <c r="N28" s="40">
        <v>2017</v>
      </c>
      <c r="O28" s="8">
        <v>43756</v>
      </c>
      <c r="P28" s="82">
        <v>112.434</v>
      </c>
      <c r="Q28" s="82"/>
      <c r="R28" s="83">
        <f>IF(P28="","",T28*M28*LOOKUP(RIGHT($D$2,3),定数!$A$6:$A$13,定数!$B$6:$B$13))</f>
        <v>3854.756347656149</v>
      </c>
      <c r="S28" s="83"/>
      <c r="T28" s="84">
        <f t="shared" si="4"/>
        <v>16.400000000000148</v>
      </c>
      <c r="U28" s="84"/>
      <c r="V28" t="str">
        <f t="shared" si="8"/>
        <v/>
      </c>
      <c r="W28">
        <f t="shared" si="3"/>
        <v>0</v>
      </c>
      <c r="X28" s="41">
        <f t="shared" si="5"/>
        <v>121157.79317500998</v>
      </c>
      <c r="Y28" s="42">
        <f t="shared" si="6"/>
        <v>3.0000000000000582E-2</v>
      </c>
    </row>
    <row r="29" spans="2:25" x14ac:dyDescent="0.2">
      <c r="B29" s="40">
        <v>21</v>
      </c>
      <c r="C29" s="80">
        <f t="shared" si="1"/>
        <v>121377.81572741576</v>
      </c>
      <c r="D29" s="80"/>
      <c r="E29" s="40">
        <v>2017</v>
      </c>
      <c r="F29" s="8">
        <v>43762</v>
      </c>
      <c r="G29" s="40" t="s">
        <v>4</v>
      </c>
      <c r="H29" s="81">
        <v>113.98</v>
      </c>
      <c r="I29" s="81"/>
      <c r="J29" s="40">
        <v>46</v>
      </c>
      <c r="K29" s="85">
        <f t="shared" si="7"/>
        <v>3641.3344718224726</v>
      </c>
      <c r="L29" s="86"/>
      <c r="M29" s="6">
        <f>IF(J29="","",(K29/J29)/LOOKUP(RIGHT($D$2,3),定数!$A$6:$A$13,定数!$B$6:$B$13))</f>
        <v>0.7915944503961897</v>
      </c>
      <c r="N29" s="40">
        <v>2017</v>
      </c>
      <c r="O29" s="8">
        <v>43763</v>
      </c>
      <c r="P29" s="82">
        <v>113.52</v>
      </c>
      <c r="Q29" s="82"/>
      <c r="R29" s="83">
        <f>IF(P29="","",T29*M29*LOOKUP(RIGHT($D$2,3),定数!$A$6:$A$13,定数!$B$6:$B$13))</f>
        <v>-3641.3344718225353</v>
      </c>
      <c r="S29" s="83"/>
      <c r="T29" s="84">
        <f t="shared" si="4"/>
        <v>-46.000000000000796</v>
      </c>
      <c r="U29" s="84"/>
      <c r="V29" t="str">
        <f t="shared" si="8"/>
        <v/>
      </c>
      <c r="W29">
        <f t="shared" si="3"/>
        <v>1</v>
      </c>
      <c r="X29" s="41">
        <f t="shared" si="5"/>
        <v>121377.81572741576</v>
      </c>
      <c r="Y29" s="42">
        <f t="shared" si="6"/>
        <v>0</v>
      </c>
    </row>
    <row r="30" spans="2:25" x14ac:dyDescent="0.2">
      <c r="B30" s="40">
        <v>22</v>
      </c>
      <c r="C30" s="80">
        <f t="shared" si="1"/>
        <v>117736.48125559321</v>
      </c>
      <c r="D30" s="80"/>
      <c r="E30" s="40">
        <v>2017</v>
      </c>
      <c r="F30" s="8">
        <v>43771</v>
      </c>
      <c r="G30" s="40" t="s">
        <v>4</v>
      </c>
      <c r="H30" s="81">
        <v>114.18</v>
      </c>
      <c r="I30" s="81"/>
      <c r="J30" s="40">
        <v>66</v>
      </c>
      <c r="K30" s="85">
        <f t="shared" si="7"/>
        <v>3532.0944376677962</v>
      </c>
      <c r="L30" s="86"/>
      <c r="M30" s="6">
        <f>IF(J30="","",(K30/J30)/LOOKUP(RIGHT($D$2,3),定数!$A$6:$A$13,定数!$B$6:$B$13))</f>
        <v>0.53516582388905998</v>
      </c>
      <c r="N30" s="40">
        <v>2017</v>
      </c>
      <c r="O30" s="8">
        <v>43777</v>
      </c>
      <c r="P30" s="82">
        <v>113.52</v>
      </c>
      <c r="Q30" s="82"/>
      <c r="R30" s="83">
        <f>IF(P30="","",T30*M30*LOOKUP(RIGHT($D$2,3),定数!$A$6:$A$13,定数!$B$6:$B$13))</f>
        <v>-3532.094437667854</v>
      </c>
      <c r="S30" s="83"/>
      <c r="T30" s="84">
        <f t="shared" si="4"/>
        <v>-66.00000000000108</v>
      </c>
      <c r="U30" s="84"/>
      <c r="V30" t="str">
        <f t="shared" si="8"/>
        <v/>
      </c>
      <c r="W30">
        <f t="shared" si="3"/>
        <v>2</v>
      </c>
      <c r="X30" s="41">
        <f t="shared" si="5"/>
        <v>121377.81572741576</v>
      </c>
      <c r="Y30" s="42">
        <f t="shared" si="6"/>
        <v>3.0000000000000582E-2</v>
      </c>
    </row>
    <row r="31" spans="2:25" x14ac:dyDescent="0.2">
      <c r="B31" s="40">
        <v>23</v>
      </c>
      <c r="C31" s="80">
        <f t="shared" si="1"/>
        <v>114204.38681792536</v>
      </c>
      <c r="D31" s="80"/>
      <c r="E31" s="40">
        <v>2017</v>
      </c>
      <c r="F31" s="8">
        <v>43779</v>
      </c>
      <c r="G31" s="40" t="s">
        <v>3</v>
      </c>
      <c r="H31" s="81">
        <v>113.31</v>
      </c>
      <c r="I31" s="81"/>
      <c r="J31" s="40">
        <v>20</v>
      </c>
      <c r="K31" s="85">
        <f t="shared" si="7"/>
        <v>3426.1316045377607</v>
      </c>
      <c r="L31" s="86"/>
      <c r="M31" s="6">
        <f>IF(J31="","",(K31/J31)/LOOKUP(RIGHT($D$2,3),定数!$A$6:$A$13,定数!$B$6:$B$13))</f>
        <v>1.7130658022688803</v>
      </c>
      <c r="N31" s="40">
        <v>2017</v>
      </c>
      <c r="O31" s="8">
        <v>43779</v>
      </c>
      <c r="P31" s="82">
        <v>113.51</v>
      </c>
      <c r="Q31" s="82"/>
      <c r="R31" s="83">
        <f>IF(P31="","",T31*M31*LOOKUP(RIGHT($D$2,3),定数!$A$6:$A$13,定数!$B$6:$B$13))</f>
        <v>-3426.1316045378094</v>
      </c>
      <c r="S31" s="83"/>
      <c r="T31" s="84">
        <f t="shared" si="4"/>
        <v>-20.000000000000284</v>
      </c>
      <c r="U31" s="84"/>
      <c r="V31" t="str">
        <f t="shared" si="8"/>
        <v/>
      </c>
      <c r="W31">
        <f t="shared" si="3"/>
        <v>3</v>
      </c>
      <c r="X31" s="41">
        <f t="shared" si="5"/>
        <v>121377.81572741576</v>
      </c>
      <c r="Y31" s="42">
        <f t="shared" si="6"/>
        <v>5.9100000000001041E-2</v>
      </c>
    </row>
    <row r="32" spans="2:25" x14ac:dyDescent="0.2">
      <c r="B32" s="40">
        <v>24</v>
      </c>
      <c r="C32" s="80">
        <f t="shared" si="1"/>
        <v>110778.25521338756</v>
      </c>
      <c r="D32" s="80"/>
      <c r="E32" s="40">
        <v>2017</v>
      </c>
      <c r="F32" s="8">
        <v>43818</v>
      </c>
      <c r="G32" s="40" t="s">
        <v>4</v>
      </c>
      <c r="H32" s="81">
        <v>112.64</v>
      </c>
      <c r="I32" s="81"/>
      <c r="J32" s="40">
        <v>14</v>
      </c>
      <c r="K32" s="85">
        <f t="shared" si="7"/>
        <v>3323.3476564016264</v>
      </c>
      <c r="L32" s="86"/>
      <c r="M32" s="6">
        <f>IF(J32="","",(K32/J32)/LOOKUP(RIGHT($D$2,3),定数!$A$6:$A$13,定数!$B$6:$B$13))</f>
        <v>2.3738197545725903</v>
      </c>
      <c r="N32" s="40">
        <v>2017</v>
      </c>
      <c r="O32" s="8">
        <v>43818</v>
      </c>
      <c r="P32" s="82">
        <v>112.84</v>
      </c>
      <c r="Q32" s="82"/>
      <c r="R32" s="83">
        <f>IF(P32="","",T32*M32*LOOKUP(RIGHT($D$2,3),定数!$A$6:$A$13,定数!$B$6:$B$13))</f>
        <v>4747.6395091452478</v>
      </c>
      <c r="S32" s="83"/>
      <c r="T32" s="84">
        <f t="shared" si="4"/>
        <v>20.000000000000284</v>
      </c>
      <c r="U32" s="84"/>
      <c r="V32" t="str">
        <f t="shared" si="8"/>
        <v/>
      </c>
      <c r="W32">
        <f t="shared" si="3"/>
        <v>0</v>
      </c>
      <c r="X32" s="41">
        <f t="shared" si="5"/>
        <v>121377.81572741576</v>
      </c>
      <c r="Y32" s="42">
        <f t="shared" si="6"/>
        <v>8.7327000000001376E-2</v>
      </c>
    </row>
    <row r="33" spans="2:25" x14ac:dyDescent="0.2">
      <c r="B33" s="40">
        <v>25</v>
      </c>
      <c r="C33" s="80">
        <f t="shared" si="1"/>
        <v>115525.8947225328</v>
      </c>
      <c r="D33" s="80"/>
      <c r="E33" s="40">
        <v>2017</v>
      </c>
      <c r="F33" s="8">
        <v>43826</v>
      </c>
      <c r="G33" s="40" t="s">
        <v>3</v>
      </c>
      <c r="H33" s="81">
        <v>113.15</v>
      </c>
      <c r="I33" s="81"/>
      <c r="J33" s="40">
        <v>24</v>
      </c>
      <c r="K33" s="85">
        <f t="shared" si="7"/>
        <v>3465.7768416759841</v>
      </c>
      <c r="L33" s="86"/>
      <c r="M33" s="6">
        <f>IF(J33="","",(K33/J33)/LOOKUP(RIGHT($D$2,3),定数!$A$6:$A$13,定数!$B$6:$B$13))</f>
        <v>1.4440736840316601</v>
      </c>
      <c r="N33" s="40">
        <v>2017</v>
      </c>
      <c r="O33" s="8">
        <v>43827</v>
      </c>
      <c r="P33" s="82">
        <v>112.84099999999999</v>
      </c>
      <c r="Q33" s="82"/>
      <c r="R33" s="83">
        <f>IF(P33="","",T33*M33*LOOKUP(RIGHT($D$2,3),定数!$A$6:$A$13,定数!$B$6:$B$13))</f>
        <v>4462.1876836579986</v>
      </c>
      <c r="S33" s="83"/>
      <c r="T33" s="84">
        <f t="shared" si="4"/>
        <v>30.900000000001171</v>
      </c>
      <c r="U33" s="84"/>
      <c r="V33" t="str">
        <f t="shared" si="8"/>
        <v/>
      </c>
      <c r="W33">
        <f t="shared" si="3"/>
        <v>0</v>
      </c>
      <c r="X33" s="41">
        <f t="shared" si="5"/>
        <v>121377.81572741576</v>
      </c>
      <c r="Y33" s="42">
        <f t="shared" si="6"/>
        <v>4.8212442857143767E-2</v>
      </c>
    </row>
    <row r="34" spans="2:25" x14ac:dyDescent="0.2">
      <c r="B34" s="40">
        <v>26</v>
      </c>
      <c r="C34" s="80">
        <f t="shared" si="1"/>
        <v>119988.08240619081</v>
      </c>
      <c r="D34" s="80"/>
      <c r="E34" s="40">
        <v>2018</v>
      </c>
      <c r="F34" s="8">
        <v>43494</v>
      </c>
      <c r="G34" s="40" t="s">
        <v>3</v>
      </c>
      <c r="H34" s="81">
        <v>108.75</v>
      </c>
      <c r="I34" s="81"/>
      <c r="J34" s="40">
        <v>32</v>
      </c>
      <c r="K34" s="85">
        <f t="shared" si="7"/>
        <v>3599.6424721857243</v>
      </c>
      <c r="L34" s="86"/>
      <c r="M34" s="6">
        <f>IF(J34="","",(K34/J34)/LOOKUP(RIGHT($D$2,3),定数!$A$6:$A$13,定数!$B$6:$B$13))</f>
        <v>1.1248882725580389</v>
      </c>
      <c r="N34" s="40">
        <v>2018</v>
      </c>
      <c r="O34" s="8">
        <v>43494</v>
      </c>
      <c r="P34" s="82">
        <v>109.07</v>
      </c>
      <c r="Q34" s="82"/>
      <c r="R34" s="83">
        <f>IF(P34="","",T34*M34*LOOKUP(RIGHT($D$2,3),定数!$A$6:$A$13,定数!$B$6:$B$13))</f>
        <v>-3599.6424721856479</v>
      </c>
      <c r="S34" s="83"/>
      <c r="T34" s="84">
        <f t="shared" si="4"/>
        <v>-31.999999999999318</v>
      </c>
      <c r="U34" s="84"/>
      <c r="V34" t="str">
        <f t="shared" si="8"/>
        <v/>
      </c>
      <c r="W34">
        <f t="shared" si="3"/>
        <v>1</v>
      </c>
      <c r="X34" s="41">
        <f t="shared" si="5"/>
        <v>121377.81572741576</v>
      </c>
      <c r="Y34" s="42">
        <f t="shared" si="6"/>
        <v>1.1449648462499518E-2</v>
      </c>
    </row>
    <row r="35" spans="2:25" x14ac:dyDescent="0.2">
      <c r="B35" s="40">
        <v>27</v>
      </c>
      <c r="C35" s="80">
        <f t="shared" si="1"/>
        <v>116388.43993400516</v>
      </c>
      <c r="D35" s="80"/>
      <c r="E35" s="40">
        <v>2018</v>
      </c>
      <c r="F35" s="8">
        <v>43495</v>
      </c>
      <c r="G35" s="40" t="s">
        <v>3</v>
      </c>
      <c r="H35" s="81">
        <v>108.58</v>
      </c>
      <c r="I35" s="81"/>
      <c r="J35" s="40">
        <v>25</v>
      </c>
      <c r="K35" s="85">
        <f t="shared" si="7"/>
        <v>3491.6531980201548</v>
      </c>
      <c r="L35" s="86"/>
      <c r="M35" s="6">
        <f>IF(J35="","",(K35/J35)/LOOKUP(RIGHT($D$2,3),定数!$A$6:$A$13,定数!$B$6:$B$13))</f>
        <v>1.3966612792080619</v>
      </c>
      <c r="N35" s="40">
        <v>2018</v>
      </c>
      <c r="O35" s="8">
        <v>43495</v>
      </c>
      <c r="P35" s="82">
        <v>108.83</v>
      </c>
      <c r="Q35" s="82"/>
      <c r="R35" s="83">
        <f>IF(P35="","",T35*M35*LOOKUP(RIGHT($D$2,3),定数!$A$6:$A$13,定数!$B$6:$B$13))</f>
        <v>-3491.6531980201548</v>
      </c>
      <c r="S35" s="83"/>
      <c r="T35" s="84">
        <f t="shared" si="4"/>
        <v>-25</v>
      </c>
      <c r="U35" s="84"/>
      <c r="V35" t="str">
        <f t="shared" si="8"/>
        <v/>
      </c>
      <c r="W35">
        <f t="shared" si="3"/>
        <v>2</v>
      </c>
      <c r="X35" s="41">
        <f t="shared" si="5"/>
        <v>121377.81572741576</v>
      </c>
      <c r="Y35" s="42">
        <f t="shared" si="6"/>
        <v>4.1106159008623799E-2</v>
      </c>
    </row>
    <row r="36" spans="2:25" x14ac:dyDescent="0.2">
      <c r="B36" s="40">
        <v>28</v>
      </c>
      <c r="C36" s="80">
        <f t="shared" si="1"/>
        <v>112896.78673598501</v>
      </c>
      <c r="D36" s="80"/>
      <c r="E36" s="40">
        <v>2018</v>
      </c>
      <c r="F36" s="8">
        <v>43496</v>
      </c>
      <c r="G36" s="40" t="s">
        <v>3</v>
      </c>
      <c r="H36" s="81">
        <v>108.67</v>
      </c>
      <c r="I36" s="81"/>
      <c r="J36" s="40">
        <v>43</v>
      </c>
      <c r="K36" s="85">
        <f t="shared" si="7"/>
        <v>3386.9036020795502</v>
      </c>
      <c r="L36" s="86"/>
      <c r="M36" s="6">
        <f>IF(J36="","",(K36/J36)/LOOKUP(RIGHT($D$2,3),定数!$A$6:$A$13,定数!$B$6:$B$13))</f>
        <v>0.78765200048361639</v>
      </c>
      <c r="N36" s="40">
        <v>2018</v>
      </c>
      <c r="O36" s="8">
        <v>43496</v>
      </c>
      <c r="P36" s="82">
        <v>109.1</v>
      </c>
      <c r="Q36" s="82"/>
      <c r="R36" s="83">
        <f>IF(P36="","",T36*M36*LOOKUP(RIGHT($D$2,3),定数!$A$6:$A$13,定数!$B$6:$B$13))</f>
        <v>-3386.9036020794924</v>
      </c>
      <c r="S36" s="83"/>
      <c r="T36" s="84">
        <f t="shared" si="4"/>
        <v>-42.999999999999261</v>
      </c>
      <c r="U36" s="84"/>
      <c r="V36" t="str">
        <f t="shared" si="8"/>
        <v/>
      </c>
      <c r="W36">
        <f t="shared" si="3"/>
        <v>3</v>
      </c>
      <c r="X36" s="41">
        <f t="shared" si="5"/>
        <v>121377.81572741576</v>
      </c>
      <c r="Y36" s="42">
        <f t="shared" si="6"/>
        <v>6.9872974238365138E-2</v>
      </c>
    </row>
    <row r="37" spans="2:25" x14ac:dyDescent="0.2">
      <c r="B37" s="40">
        <v>29</v>
      </c>
      <c r="C37" s="80">
        <f t="shared" si="1"/>
        <v>109509.88313390552</v>
      </c>
      <c r="D37" s="80"/>
      <c r="E37" s="40">
        <v>2018</v>
      </c>
      <c r="F37" s="8">
        <v>43505</v>
      </c>
      <c r="G37" s="40" t="s">
        <v>3</v>
      </c>
      <c r="H37" s="81">
        <v>108.9</v>
      </c>
      <c r="I37" s="81"/>
      <c r="J37" s="40">
        <v>42</v>
      </c>
      <c r="K37" s="85">
        <f t="shared" si="7"/>
        <v>3285.2964940171655</v>
      </c>
      <c r="L37" s="86"/>
      <c r="M37" s="6">
        <f>IF(J37="","",(K37/J37)/LOOKUP(RIGHT($D$2,3),定数!$A$6:$A$13,定数!$B$6:$B$13))</f>
        <v>0.78221345095646799</v>
      </c>
      <c r="N37" s="40">
        <v>2018</v>
      </c>
      <c r="O37" s="8">
        <v>43505</v>
      </c>
      <c r="P37" s="82">
        <v>108.291</v>
      </c>
      <c r="Q37" s="82"/>
      <c r="R37" s="83">
        <f>IF(P37="","",T37*M37*LOOKUP(RIGHT($D$2,3),定数!$A$6:$A$13,定数!$B$6:$B$13))</f>
        <v>4763.6799163249589</v>
      </c>
      <c r="S37" s="83"/>
      <c r="T37" s="84">
        <f t="shared" si="4"/>
        <v>60.900000000000887</v>
      </c>
      <c r="U37" s="84"/>
      <c r="V37" t="str">
        <f t="shared" si="8"/>
        <v/>
      </c>
      <c r="W37">
        <f t="shared" si="3"/>
        <v>0</v>
      </c>
      <c r="X37" s="41">
        <f t="shared" si="5"/>
        <v>121377.81572741576</v>
      </c>
      <c r="Y37" s="42">
        <f t="shared" si="6"/>
        <v>9.7776785011213674E-2</v>
      </c>
    </row>
    <row r="38" spans="2:25" x14ac:dyDescent="0.2">
      <c r="B38" s="40">
        <v>30</v>
      </c>
      <c r="C38" s="80">
        <f t="shared" si="1"/>
        <v>114273.56305023047</v>
      </c>
      <c r="D38" s="80"/>
      <c r="E38" s="40">
        <v>2018</v>
      </c>
      <c r="F38" s="8">
        <v>43552</v>
      </c>
      <c r="G38" s="40" t="s">
        <v>4</v>
      </c>
      <c r="H38" s="81">
        <v>105.74</v>
      </c>
      <c r="I38" s="81"/>
      <c r="J38" s="40">
        <v>32</v>
      </c>
      <c r="K38" s="85">
        <f t="shared" si="7"/>
        <v>3428.206891506914</v>
      </c>
      <c r="L38" s="86"/>
      <c r="M38" s="6">
        <f>IF(J38="","",(K38/J38)/LOOKUP(RIGHT($D$2,3),定数!$A$6:$A$13,定数!$B$6:$B$13))</f>
        <v>1.0713146535959106</v>
      </c>
      <c r="N38" s="40">
        <v>2018</v>
      </c>
      <c r="O38" s="8">
        <v>43552</v>
      </c>
      <c r="P38" s="82">
        <v>106.2</v>
      </c>
      <c r="Q38" s="82"/>
      <c r="R38" s="83">
        <f>IF(P38="","",T38*M38*LOOKUP(RIGHT($D$2,3),定数!$A$6:$A$13,定数!$B$6:$B$13))</f>
        <v>4928.0474065412736</v>
      </c>
      <c r="S38" s="83"/>
      <c r="T38" s="84">
        <f t="shared" si="4"/>
        <v>46.000000000000796</v>
      </c>
      <c r="U38" s="84"/>
      <c r="V38" t="str">
        <f t="shared" si="8"/>
        <v/>
      </c>
      <c r="W38">
        <f t="shared" si="3"/>
        <v>0</v>
      </c>
      <c r="X38" s="41">
        <f t="shared" si="5"/>
        <v>121377.81572741576</v>
      </c>
      <c r="Y38" s="42">
        <f t="shared" si="6"/>
        <v>5.8530075159200945E-2</v>
      </c>
    </row>
    <row r="39" spans="2:25" x14ac:dyDescent="0.2">
      <c r="B39" s="40">
        <v>31</v>
      </c>
      <c r="C39" s="85">
        <f t="shared" si="1"/>
        <v>119201.61045677174</v>
      </c>
      <c r="D39" s="86"/>
      <c r="E39" s="40">
        <v>2018</v>
      </c>
      <c r="F39" s="8">
        <v>43575</v>
      </c>
      <c r="G39" s="40" t="s">
        <v>4</v>
      </c>
      <c r="H39" s="87">
        <v>107.89</v>
      </c>
      <c r="I39" s="88"/>
      <c r="J39" s="40">
        <v>42</v>
      </c>
      <c r="K39" s="85">
        <f t="shared" si="7"/>
        <v>3576.048313703152</v>
      </c>
      <c r="L39" s="86"/>
      <c r="M39" s="6">
        <f>IF(J39="","",(K39/J39)/LOOKUP(RIGHT($D$2,3),定数!$A$6:$A$13,定数!$B$6:$B$13))</f>
        <v>0.85144007469122673</v>
      </c>
      <c r="N39" s="40">
        <v>2018</v>
      </c>
      <c r="O39" s="8">
        <v>43578</v>
      </c>
      <c r="P39" s="89">
        <v>108.048</v>
      </c>
      <c r="Q39" s="90"/>
      <c r="R39" s="91">
        <f>IF(P39="","",T39*M39*LOOKUP(RIGHT($D$2,3),定数!$A$6:$A$13,定数!$B$6:$B$13))</f>
        <v>1345.2753180121488</v>
      </c>
      <c r="S39" s="92"/>
      <c r="T39" s="93">
        <f t="shared" si="4"/>
        <v>15.800000000000125</v>
      </c>
      <c r="U39" s="94"/>
      <c r="V39" t="str">
        <f t="shared" si="8"/>
        <v/>
      </c>
      <c r="W39">
        <f t="shared" si="3"/>
        <v>0</v>
      </c>
      <c r="X39" s="41">
        <f t="shared" si="5"/>
        <v>121377.81572741576</v>
      </c>
      <c r="Y39" s="42">
        <f t="shared" si="6"/>
        <v>1.7929184650440799E-2</v>
      </c>
    </row>
    <row r="40" spans="2:25" x14ac:dyDescent="0.2">
      <c r="B40" s="40">
        <v>32</v>
      </c>
      <c r="C40" s="80">
        <f>IF(R39="","",C39+R39)</f>
        <v>120546.88577478389</v>
      </c>
      <c r="D40" s="80"/>
      <c r="E40" s="40">
        <v>2018</v>
      </c>
      <c r="F40" s="8">
        <v>43575</v>
      </c>
      <c r="G40" s="40" t="s">
        <v>4</v>
      </c>
      <c r="H40" s="81">
        <v>107.69</v>
      </c>
      <c r="I40" s="81"/>
      <c r="J40" s="40">
        <v>22</v>
      </c>
      <c r="K40" s="85">
        <f t="shared" si="7"/>
        <v>3616.4065732435165</v>
      </c>
      <c r="L40" s="86"/>
      <c r="M40" s="6">
        <f>IF(J40="","",(K40/J40)/LOOKUP(RIGHT($D$2,3),定数!$A$6:$A$13,定数!$B$6:$B$13))</f>
        <v>1.6438211696561438</v>
      </c>
      <c r="N40" s="40">
        <v>2018</v>
      </c>
      <c r="O40" s="8">
        <v>43578</v>
      </c>
      <c r="P40" s="82">
        <v>108.048</v>
      </c>
      <c r="Q40" s="82"/>
      <c r="R40" s="83">
        <f>IF(P40="","",T40*M40*LOOKUP(RIGHT($D$2,3),定数!$A$6:$A$13,定数!$B$6:$B$13))</f>
        <v>5884.8797873690619</v>
      </c>
      <c r="S40" s="83"/>
      <c r="T40" s="84">
        <f t="shared" si="4"/>
        <v>35.800000000000409</v>
      </c>
      <c r="U40" s="84"/>
      <c r="V40" t="str">
        <f>IF(S40&lt;&gt;"",IF(S40&lt;0,1+V39,0),"")</f>
        <v/>
      </c>
      <c r="W40">
        <f>IF(T40&lt;&gt;"",IF(T40&lt;0,1+W39,0),"")</f>
        <v>0</v>
      </c>
      <c r="X40" s="41">
        <f>IF(C40&lt;&gt;"",MAX(X39,C40),"")</f>
        <v>121377.81572741576</v>
      </c>
      <c r="Y40" s="42">
        <f t="shared" si="6"/>
        <v>6.8458140200671203E-3</v>
      </c>
    </row>
    <row r="41" spans="2:25" x14ac:dyDescent="0.2">
      <c r="B41" s="40">
        <v>33</v>
      </c>
      <c r="C41" s="80">
        <f t="shared" si="1"/>
        <v>126431.76556215296</v>
      </c>
      <c r="D41" s="80"/>
      <c r="E41" s="40">
        <v>2018</v>
      </c>
      <c r="F41" s="8">
        <v>43620</v>
      </c>
      <c r="G41" s="40" t="s">
        <v>4</v>
      </c>
      <c r="H41" s="81">
        <v>109.65</v>
      </c>
      <c r="I41" s="81"/>
      <c r="J41" s="40">
        <v>29</v>
      </c>
      <c r="K41" s="85">
        <f t="shared" si="7"/>
        <v>3792.9529668645887</v>
      </c>
      <c r="L41" s="86"/>
      <c r="M41" s="6">
        <f>IF(J41="","",(K41/J41)/LOOKUP(RIGHT($D$2,3),定数!$A$6:$A$13,定数!$B$6:$B$13))</f>
        <v>1.307914816160203</v>
      </c>
      <c r="N41" s="40">
        <v>2018</v>
      </c>
      <c r="O41" s="8">
        <v>43621</v>
      </c>
      <c r="P41" s="82">
        <v>110.035</v>
      </c>
      <c r="Q41" s="82"/>
      <c r="R41" s="83">
        <f>IF(P41="","",T41*M41*LOOKUP(RIGHT($D$2,3),定数!$A$6:$A$13,定数!$B$6:$B$13))</f>
        <v>5035.4720422166629</v>
      </c>
      <c r="S41" s="83"/>
      <c r="T41" s="84">
        <f t="shared" si="4"/>
        <v>38.499999999999091</v>
      </c>
      <c r="U41" s="84"/>
      <c r="V41" t="str">
        <f t="shared" si="8"/>
        <v/>
      </c>
      <c r="W41">
        <f t="shared" si="3"/>
        <v>0</v>
      </c>
      <c r="X41" s="41">
        <f t="shared" si="5"/>
        <v>126431.76556215296</v>
      </c>
      <c r="Y41" s="42">
        <f t="shared" si="6"/>
        <v>0</v>
      </c>
    </row>
    <row r="42" spans="2:25" x14ac:dyDescent="0.2">
      <c r="B42" s="40">
        <v>34</v>
      </c>
      <c r="C42" s="80">
        <f t="shared" si="1"/>
        <v>131467.23760436961</v>
      </c>
      <c r="D42" s="80"/>
      <c r="E42" s="40">
        <v>2018</v>
      </c>
      <c r="F42" s="8">
        <v>43629</v>
      </c>
      <c r="G42" s="40" t="s">
        <v>4</v>
      </c>
      <c r="H42" s="81">
        <v>110.47</v>
      </c>
      <c r="I42" s="81"/>
      <c r="J42" s="40">
        <v>14</v>
      </c>
      <c r="K42" s="85">
        <f t="shared" si="7"/>
        <v>3944.0171281310882</v>
      </c>
      <c r="L42" s="86"/>
      <c r="M42" s="6">
        <f>IF(J42="","",(K42/J42)/LOOKUP(RIGHT($D$2,3),定数!$A$6:$A$13,定数!$B$6:$B$13))</f>
        <v>2.8171550915222059</v>
      </c>
      <c r="N42" s="40">
        <v>2018</v>
      </c>
      <c r="O42" s="8">
        <v>43629</v>
      </c>
      <c r="P42" s="82">
        <v>110.626</v>
      </c>
      <c r="Q42" s="82"/>
      <c r="R42" s="83">
        <f>IF(P42="","",T42*M42*LOOKUP(RIGHT($D$2,3),定数!$A$6:$A$13,定数!$B$6:$B$13))</f>
        <v>4394.7619427748077</v>
      </c>
      <c r="S42" s="83"/>
      <c r="T42" s="84">
        <f t="shared" si="4"/>
        <v>15.600000000000591</v>
      </c>
      <c r="U42" s="84"/>
      <c r="V42" t="str">
        <f t="shared" si="8"/>
        <v/>
      </c>
      <c r="W42">
        <f t="shared" si="3"/>
        <v>0</v>
      </c>
      <c r="X42" s="41">
        <f t="shared" si="5"/>
        <v>131467.23760436961</v>
      </c>
      <c r="Y42" s="42">
        <f t="shared" si="6"/>
        <v>0</v>
      </c>
    </row>
    <row r="43" spans="2:25" x14ac:dyDescent="0.2">
      <c r="B43" s="40">
        <v>35</v>
      </c>
      <c r="C43" s="80">
        <f t="shared" si="1"/>
        <v>135861.99954714443</v>
      </c>
      <c r="D43" s="80"/>
      <c r="E43" s="40">
        <v>2018</v>
      </c>
      <c r="F43" s="8">
        <v>43643</v>
      </c>
      <c r="G43" s="40" t="s">
        <v>4</v>
      </c>
      <c r="H43" s="81">
        <v>109.95</v>
      </c>
      <c r="I43" s="81"/>
      <c r="J43" s="40">
        <v>28</v>
      </c>
      <c r="K43" s="85">
        <f t="shared" si="7"/>
        <v>4075.8599864143325</v>
      </c>
      <c r="L43" s="86"/>
      <c r="M43" s="6">
        <f>IF(J43="","",(K43/J43)/LOOKUP(RIGHT($D$2,3),定数!$A$6:$A$13,定数!$B$6:$B$13))</f>
        <v>1.4556642808622615</v>
      </c>
      <c r="N43" s="40">
        <v>2018</v>
      </c>
      <c r="O43" s="8">
        <v>43643</v>
      </c>
      <c r="P43" s="82">
        <v>110.325</v>
      </c>
      <c r="Q43" s="82"/>
      <c r="R43" s="83">
        <f>IF(P43="","",T43*M43*LOOKUP(RIGHT($D$2,3),定数!$A$6:$A$13,定数!$B$6:$B$13))</f>
        <v>5458.7410532334807</v>
      </c>
      <c r="S43" s="83"/>
      <c r="T43" s="84">
        <f t="shared" si="4"/>
        <v>37.5</v>
      </c>
      <c r="U43" s="84"/>
      <c r="V43" t="str">
        <f t="shared" si="8"/>
        <v/>
      </c>
      <c r="W43">
        <f t="shared" si="3"/>
        <v>0</v>
      </c>
      <c r="X43" s="41">
        <f t="shared" si="5"/>
        <v>135861.99954714443</v>
      </c>
      <c r="Y43" s="42">
        <f t="shared" si="6"/>
        <v>0</v>
      </c>
    </row>
    <row r="44" spans="2:25" x14ac:dyDescent="0.2">
      <c r="B44" s="40">
        <v>36</v>
      </c>
      <c r="C44" s="80">
        <f t="shared" si="1"/>
        <v>141320.7406003779</v>
      </c>
      <c r="D44" s="80"/>
      <c r="E44" s="40">
        <v>2018</v>
      </c>
      <c r="F44" s="8">
        <v>43648</v>
      </c>
      <c r="G44" s="40" t="s">
        <v>4</v>
      </c>
      <c r="H44" s="81">
        <v>110.94</v>
      </c>
      <c r="I44" s="81"/>
      <c r="J44" s="40">
        <v>27</v>
      </c>
      <c r="K44" s="85">
        <f t="shared" si="7"/>
        <v>4239.6222180113373</v>
      </c>
      <c r="L44" s="86"/>
      <c r="M44" s="6">
        <f>IF(J44="","",(K44/J44)/LOOKUP(RIGHT($D$2,3),定数!$A$6:$A$13,定数!$B$6:$B$13))</f>
        <v>1.5702304511153102</v>
      </c>
      <c r="N44" s="40">
        <v>2018</v>
      </c>
      <c r="O44" s="8">
        <v>43649</v>
      </c>
      <c r="P44" s="82">
        <v>110.67</v>
      </c>
      <c r="Q44" s="82"/>
      <c r="R44" s="83">
        <f>IF(P44="","",T44*M44*LOOKUP(RIGHT($D$2,3),定数!$A$6:$A$13,定数!$B$6:$B$13))</f>
        <v>-4239.6222180112754</v>
      </c>
      <c r="S44" s="83"/>
      <c r="T44" s="84">
        <f t="shared" si="4"/>
        <v>-26.999999999999602</v>
      </c>
      <c r="U44" s="84"/>
      <c r="V44" t="str">
        <f t="shared" si="8"/>
        <v/>
      </c>
      <c r="W44">
        <f t="shared" si="3"/>
        <v>1</v>
      </c>
      <c r="X44" s="41">
        <f t="shared" si="5"/>
        <v>141320.7406003779</v>
      </c>
      <c r="Y44" s="42">
        <f t="shared" si="6"/>
        <v>0</v>
      </c>
    </row>
    <row r="45" spans="2:25" x14ac:dyDescent="0.2">
      <c r="B45" s="40">
        <v>37</v>
      </c>
      <c r="C45" s="80">
        <f t="shared" si="1"/>
        <v>137081.11838236664</v>
      </c>
      <c r="D45" s="80"/>
      <c r="E45" s="40">
        <v>2018</v>
      </c>
      <c r="F45" s="8">
        <v>43657</v>
      </c>
      <c r="G45" s="40" t="s">
        <v>4</v>
      </c>
      <c r="H45" s="81">
        <v>111.32</v>
      </c>
      <c r="I45" s="81"/>
      <c r="J45" s="40">
        <v>36</v>
      </c>
      <c r="K45" s="85">
        <f t="shared" si="7"/>
        <v>4112.4335514709992</v>
      </c>
      <c r="L45" s="86"/>
      <c r="M45" s="6">
        <f>IF(J45="","",(K45/J45)/LOOKUP(RIGHT($D$2,3),定数!$A$6:$A$13,定数!$B$6:$B$13))</f>
        <v>1.1423426531863887</v>
      </c>
      <c r="N45" s="40">
        <v>2018</v>
      </c>
      <c r="O45" s="8">
        <v>43657</v>
      </c>
      <c r="P45" s="82">
        <v>111.831</v>
      </c>
      <c r="Q45" s="82"/>
      <c r="R45" s="83">
        <f>IF(P45="","",T45*M45*LOOKUP(RIGHT($D$2,3),定数!$A$6:$A$13,定数!$B$6:$B$13))</f>
        <v>5837.3709577825593</v>
      </c>
      <c r="S45" s="83"/>
      <c r="T45" s="84">
        <f t="shared" si="4"/>
        <v>51.100000000000989</v>
      </c>
      <c r="U45" s="84"/>
      <c r="V45" t="str">
        <f t="shared" si="8"/>
        <v/>
      </c>
      <c r="W45">
        <f t="shared" si="3"/>
        <v>0</v>
      </c>
      <c r="X45" s="41">
        <f t="shared" si="5"/>
        <v>141320.7406003779</v>
      </c>
      <c r="Y45" s="42">
        <f t="shared" si="6"/>
        <v>2.9999999999999472E-2</v>
      </c>
    </row>
    <row r="46" spans="2:25" x14ac:dyDescent="0.2">
      <c r="B46" s="40">
        <v>38</v>
      </c>
      <c r="C46" s="80">
        <f t="shared" si="1"/>
        <v>142918.48934014919</v>
      </c>
      <c r="D46" s="80"/>
      <c r="E46" s="40">
        <v>2018</v>
      </c>
      <c r="F46" s="8">
        <v>43725</v>
      </c>
      <c r="G46" s="40" t="s">
        <v>4</v>
      </c>
      <c r="H46" s="81">
        <v>112.03</v>
      </c>
      <c r="I46" s="81"/>
      <c r="J46" s="40">
        <v>19</v>
      </c>
      <c r="K46" s="85">
        <f t="shared" si="7"/>
        <v>4287.5546802044755</v>
      </c>
      <c r="L46" s="86"/>
      <c r="M46" s="6">
        <f>IF(J46="","",(K46/J46)/LOOKUP(RIGHT($D$2,3),定数!$A$6:$A$13,定数!$B$6:$B$13))</f>
        <v>2.2566077264234083</v>
      </c>
      <c r="N46" s="40">
        <v>2018</v>
      </c>
      <c r="O46" s="8">
        <v>43725</v>
      </c>
      <c r="P46" s="81">
        <v>111.84</v>
      </c>
      <c r="Q46" s="81"/>
      <c r="R46" s="83">
        <f>IF(P46="","",T46*M46*LOOKUP(RIGHT($D$2,3),定数!$A$6:$A$13,定数!$B$6:$B$13))</f>
        <v>-4287.5546802044246</v>
      </c>
      <c r="S46" s="83"/>
      <c r="T46" s="84">
        <f t="shared" si="4"/>
        <v>-18.999999999999773</v>
      </c>
      <c r="U46" s="84"/>
      <c r="V46" t="str">
        <f t="shared" si="8"/>
        <v/>
      </c>
      <c r="W46">
        <f t="shared" si="3"/>
        <v>1</v>
      </c>
      <c r="X46" s="41">
        <f t="shared" si="5"/>
        <v>142918.48934014919</v>
      </c>
      <c r="Y46" s="42">
        <f t="shared" si="6"/>
        <v>0</v>
      </c>
    </row>
    <row r="47" spans="2:25" x14ac:dyDescent="0.2">
      <c r="B47" s="40">
        <v>39</v>
      </c>
      <c r="C47" s="80">
        <f t="shared" si="1"/>
        <v>138630.93465994476</v>
      </c>
      <c r="D47" s="80"/>
      <c r="E47" s="40">
        <v>2018</v>
      </c>
      <c r="F47" s="8">
        <v>43747</v>
      </c>
      <c r="G47" s="40" t="s">
        <v>3</v>
      </c>
      <c r="H47" s="81">
        <v>113.06</v>
      </c>
      <c r="I47" s="81"/>
      <c r="J47" s="40">
        <v>34</v>
      </c>
      <c r="K47" s="85">
        <f t="shared" si="7"/>
        <v>4158.928039798343</v>
      </c>
      <c r="L47" s="86"/>
      <c r="M47" s="6">
        <f>IF(J47="","",(K47/J47)/LOOKUP(RIGHT($D$2,3),定数!$A$6:$A$13,定数!$B$6:$B$13))</f>
        <v>1.2232141293524537</v>
      </c>
      <c r="N47" s="40">
        <v>2018</v>
      </c>
      <c r="O47" s="8">
        <v>43748</v>
      </c>
      <c r="P47" s="81">
        <v>112.58</v>
      </c>
      <c r="Q47" s="81"/>
      <c r="R47" s="83">
        <f>IF(P47="","",T47*M47*LOOKUP(RIGHT($D$2,3),定数!$A$6:$A$13,定数!$B$6:$B$13))</f>
        <v>5871.4278208918258</v>
      </c>
      <c r="S47" s="83"/>
      <c r="T47" s="84">
        <f t="shared" si="4"/>
        <v>48.000000000000398</v>
      </c>
      <c r="U47" s="84"/>
      <c r="V47" t="str">
        <f t="shared" si="8"/>
        <v/>
      </c>
      <c r="W47">
        <f t="shared" si="3"/>
        <v>0</v>
      </c>
      <c r="X47" s="41">
        <f t="shared" si="5"/>
        <v>142918.48934014919</v>
      </c>
      <c r="Y47" s="42">
        <f t="shared" si="6"/>
        <v>2.9999999999999694E-2</v>
      </c>
    </row>
    <row r="48" spans="2:25" x14ac:dyDescent="0.2">
      <c r="B48" s="40">
        <v>40</v>
      </c>
      <c r="C48" s="80">
        <f t="shared" si="1"/>
        <v>144502.36248083657</v>
      </c>
      <c r="D48" s="80"/>
      <c r="E48" s="40">
        <v>2018</v>
      </c>
      <c r="F48" s="8">
        <v>43760</v>
      </c>
      <c r="G48" s="40" t="s">
        <v>4</v>
      </c>
      <c r="H48" s="81">
        <v>112.57</v>
      </c>
      <c r="I48" s="81"/>
      <c r="J48" s="40">
        <v>24</v>
      </c>
      <c r="K48" s="85">
        <f t="shared" si="7"/>
        <v>4335.0708744250969</v>
      </c>
      <c r="L48" s="86"/>
      <c r="M48" s="6">
        <f>IF(J48="","",(K48/J48)/LOOKUP(RIGHT($D$2,3),定数!$A$6:$A$13,定数!$B$6:$B$13))</f>
        <v>1.8062795310104571</v>
      </c>
      <c r="N48" s="40">
        <v>2018</v>
      </c>
      <c r="O48" s="8">
        <v>43760</v>
      </c>
      <c r="P48" s="82">
        <v>112.889</v>
      </c>
      <c r="Q48" s="82"/>
      <c r="R48" s="83">
        <f>IF(P48="","",T48*M48*LOOKUP(RIGHT($D$2,3),定数!$A$6:$A$13,定数!$B$6:$B$13))</f>
        <v>5762.0317039234051</v>
      </c>
      <c r="S48" s="83"/>
      <c r="T48" s="84">
        <f t="shared" si="4"/>
        <v>31.900000000000261</v>
      </c>
      <c r="U48" s="84"/>
      <c r="V48" t="str">
        <f t="shared" si="8"/>
        <v/>
      </c>
      <c r="W48">
        <f t="shared" si="3"/>
        <v>0</v>
      </c>
      <c r="X48" s="41">
        <f t="shared" si="5"/>
        <v>144502.36248083657</v>
      </c>
      <c r="Y48" s="42">
        <f t="shared" si="6"/>
        <v>0</v>
      </c>
    </row>
    <row r="49" spans="2:25" x14ac:dyDescent="0.2">
      <c r="B49" s="40">
        <v>41</v>
      </c>
      <c r="C49" s="80">
        <f t="shared" si="1"/>
        <v>150264.39418475996</v>
      </c>
      <c r="D49" s="80"/>
      <c r="E49" s="40">
        <v>2018</v>
      </c>
      <c r="F49" s="8">
        <v>43778</v>
      </c>
      <c r="G49" s="40" t="s">
        <v>4</v>
      </c>
      <c r="H49" s="81">
        <v>113.96</v>
      </c>
      <c r="I49" s="81"/>
      <c r="J49" s="40">
        <v>22</v>
      </c>
      <c r="K49" s="85">
        <f t="shared" si="7"/>
        <v>4507.9318255427988</v>
      </c>
      <c r="L49" s="86"/>
      <c r="M49" s="6">
        <f>IF(J49="","",(K49/J49)/LOOKUP(RIGHT($D$2,3),定数!$A$6:$A$13,定数!$B$6:$B$13))</f>
        <v>2.0490599207012723</v>
      </c>
      <c r="N49" s="40">
        <v>2018</v>
      </c>
      <c r="O49" s="8">
        <v>43778</v>
      </c>
      <c r="P49" s="82">
        <v>113.74</v>
      </c>
      <c r="Q49" s="82"/>
      <c r="R49" s="83">
        <f>IF(P49="","",T49*M49*LOOKUP(RIGHT($D$2,3),定数!$A$6:$A$13,定数!$B$6:$B$13))</f>
        <v>-4507.9318255427761</v>
      </c>
      <c r="S49" s="83"/>
      <c r="T49" s="84">
        <f t="shared" si="4"/>
        <v>-21.999999999999886</v>
      </c>
      <c r="U49" s="84"/>
      <c r="V49" t="str">
        <f t="shared" si="8"/>
        <v/>
      </c>
      <c r="W49">
        <f t="shared" si="3"/>
        <v>1</v>
      </c>
      <c r="X49" s="41">
        <f t="shared" si="5"/>
        <v>150264.39418475996</v>
      </c>
      <c r="Y49" s="42">
        <f t="shared" si="6"/>
        <v>0</v>
      </c>
    </row>
    <row r="50" spans="2:25" x14ac:dyDescent="0.2">
      <c r="B50" s="40">
        <v>42</v>
      </c>
      <c r="C50" s="80">
        <f t="shared" si="1"/>
        <v>145756.4623592172</v>
      </c>
      <c r="D50" s="80"/>
      <c r="E50" s="40">
        <v>2018</v>
      </c>
      <c r="F50" s="8">
        <v>43805</v>
      </c>
      <c r="G50" s="40" t="s">
        <v>3</v>
      </c>
      <c r="H50" s="81">
        <v>112.59</v>
      </c>
      <c r="I50" s="81"/>
      <c r="J50" s="40">
        <v>57</v>
      </c>
      <c r="K50" s="85">
        <f t="shared" si="7"/>
        <v>4372.6938707765157</v>
      </c>
      <c r="L50" s="86"/>
      <c r="M50" s="6">
        <f>IF(J50="","",(K50/J50)/LOOKUP(RIGHT($D$2,3),定数!$A$6:$A$13,定数!$B$6:$B$13))</f>
        <v>0.76713927557482731</v>
      </c>
      <c r="N50" s="40">
        <v>2018</v>
      </c>
      <c r="O50" s="8">
        <v>43809</v>
      </c>
      <c r="P50" s="82">
        <v>113.16</v>
      </c>
      <c r="Q50" s="82"/>
      <c r="R50" s="83">
        <f>IF(P50="","",T50*M50*LOOKUP(RIGHT($D$2,3),定数!$A$6:$A$13,定数!$B$6:$B$13))</f>
        <v>-4372.693870776463</v>
      </c>
      <c r="S50" s="83"/>
      <c r="T50" s="84">
        <f t="shared" si="4"/>
        <v>-56.999999999999318</v>
      </c>
      <c r="U50" s="84"/>
      <c r="V50" t="str">
        <f t="shared" si="8"/>
        <v/>
      </c>
      <c r="W50">
        <f t="shared" si="3"/>
        <v>2</v>
      </c>
      <c r="X50" s="41">
        <f t="shared" si="5"/>
        <v>150264.39418475996</v>
      </c>
      <c r="Y50" s="42">
        <f t="shared" si="6"/>
        <v>2.9999999999999805E-2</v>
      </c>
    </row>
    <row r="51" spans="2:25" x14ac:dyDescent="0.2">
      <c r="B51" s="40">
        <v>43</v>
      </c>
      <c r="C51" s="80">
        <f t="shared" si="1"/>
        <v>141383.76848844075</v>
      </c>
      <c r="D51" s="80"/>
      <c r="E51" s="40">
        <v>2018</v>
      </c>
      <c r="F51" s="8">
        <v>43812</v>
      </c>
      <c r="G51" s="40" t="s">
        <v>4</v>
      </c>
      <c r="H51" s="81">
        <v>113.51</v>
      </c>
      <c r="I51" s="81"/>
      <c r="J51" s="40">
        <v>16</v>
      </c>
      <c r="K51" s="85">
        <f t="shared" si="7"/>
        <v>4241.5130546532228</v>
      </c>
      <c r="L51" s="86"/>
      <c r="M51" s="6">
        <f>IF(J51="","",(K51/J51)/LOOKUP(RIGHT($D$2,3),定数!$A$6:$A$13,定数!$B$6:$B$13))</f>
        <v>2.6509456591582641</v>
      </c>
      <c r="N51" s="40">
        <v>2018</v>
      </c>
      <c r="O51" s="8">
        <v>43812</v>
      </c>
      <c r="P51" s="82">
        <v>113.697</v>
      </c>
      <c r="Q51" s="82"/>
      <c r="R51" s="83">
        <f>IF(P51="","",T51*M51*LOOKUP(RIGHT($D$2,3),定数!$A$6:$A$13,定数!$B$6:$B$13))</f>
        <v>4957.2683826258899</v>
      </c>
      <c r="S51" s="83"/>
      <c r="T51" s="84">
        <f t="shared" si="4"/>
        <v>18.699999999999761</v>
      </c>
      <c r="U51" s="84"/>
      <c r="V51" t="str">
        <f t="shared" si="8"/>
        <v/>
      </c>
      <c r="W51">
        <f t="shared" si="3"/>
        <v>0</v>
      </c>
      <c r="X51" s="41">
        <f t="shared" si="5"/>
        <v>150264.39418475996</v>
      </c>
      <c r="Y51" s="42">
        <f t="shared" si="6"/>
        <v>5.9099999999999375E-2</v>
      </c>
    </row>
    <row r="52" spans="2:25" x14ac:dyDescent="0.2">
      <c r="B52" s="40">
        <v>44</v>
      </c>
      <c r="C52" s="80">
        <f t="shared" si="1"/>
        <v>146341.03687106664</v>
      </c>
      <c r="D52" s="80"/>
      <c r="E52" s="40">
        <v>2018</v>
      </c>
      <c r="F52" s="8">
        <v>43502</v>
      </c>
      <c r="G52" s="40" t="s">
        <v>4</v>
      </c>
      <c r="H52" s="81">
        <v>110.01</v>
      </c>
      <c r="I52" s="81"/>
      <c r="J52" s="40">
        <v>21</v>
      </c>
      <c r="K52" s="85">
        <f t="shared" si="7"/>
        <v>4390.2311061319988</v>
      </c>
      <c r="L52" s="86"/>
      <c r="M52" s="6">
        <f>IF(J52="","",(K52/J52)/LOOKUP(RIGHT($D$2,3),定数!$A$6:$A$13,定数!$B$6:$B$13))</f>
        <v>2.0905862410152376</v>
      </c>
      <c r="N52" s="40">
        <v>2018</v>
      </c>
      <c r="O52" s="8">
        <v>43502</v>
      </c>
      <c r="P52" s="82">
        <v>109.8</v>
      </c>
      <c r="Q52" s="82"/>
      <c r="R52" s="83">
        <f>IF(P52="","",T52*M52*LOOKUP(RIGHT($D$2,3),定数!$A$6:$A$13,定数!$B$6:$B$13))</f>
        <v>-4390.2311061321652</v>
      </c>
      <c r="S52" s="83"/>
      <c r="T52" s="84">
        <f t="shared" si="4"/>
        <v>-21.000000000000796</v>
      </c>
      <c r="U52" s="84"/>
      <c r="V52" t="str">
        <f t="shared" si="8"/>
        <v/>
      </c>
      <c r="W52">
        <f t="shared" si="3"/>
        <v>1</v>
      </c>
      <c r="X52" s="41">
        <f t="shared" si="5"/>
        <v>150264.39418475996</v>
      </c>
      <c r="Y52" s="42">
        <f t="shared" si="6"/>
        <v>2.6109693749999718E-2</v>
      </c>
    </row>
    <row r="53" spans="2:25" x14ac:dyDescent="0.2">
      <c r="B53" s="40">
        <v>45</v>
      </c>
      <c r="C53" s="80">
        <f t="shared" si="1"/>
        <v>141950.80576493448</v>
      </c>
      <c r="D53" s="80"/>
      <c r="E53" s="40">
        <v>2018</v>
      </c>
      <c r="F53" s="8">
        <v>43503</v>
      </c>
      <c r="G53" s="40" t="s">
        <v>3</v>
      </c>
      <c r="H53" s="81">
        <v>109.73</v>
      </c>
      <c r="I53" s="81"/>
      <c r="J53" s="40">
        <v>15</v>
      </c>
      <c r="K53" s="85">
        <f t="shared" si="7"/>
        <v>4258.524172948034</v>
      </c>
      <c r="L53" s="86"/>
      <c r="M53" s="6">
        <f>IF(J53="","",(K53/J53)/LOOKUP(RIGHT($D$2,3),定数!$A$6:$A$13,定数!$B$6:$B$13))</f>
        <v>2.8390161152986892</v>
      </c>
      <c r="N53" s="40">
        <v>2018</v>
      </c>
      <c r="O53" s="8">
        <v>43504</v>
      </c>
      <c r="P53" s="82">
        <v>109.88</v>
      </c>
      <c r="Q53" s="82"/>
      <c r="R53" s="83">
        <f>IF(P53="","",T53*M53*LOOKUP(RIGHT($D$2,3),定数!$A$6:$A$13,定数!$B$6:$B$13))</f>
        <v>-4258.5241729477921</v>
      </c>
      <c r="S53" s="83"/>
      <c r="T53" s="84">
        <f t="shared" si="4"/>
        <v>-14.999999999999147</v>
      </c>
      <c r="U53" s="84"/>
      <c r="V53" t="str">
        <f t="shared" si="8"/>
        <v/>
      </c>
      <c r="W53">
        <f t="shared" si="3"/>
        <v>2</v>
      </c>
      <c r="X53" s="41">
        <f t="shared" si="5"/>
        <v>150264.39418475996</v>
      </c>
      <c r="Y53" s="42">
        <f t="shared" si="6"/>
        <v>5.5326402937500796E-2</v>
      </c>
    </row>
    <row r="54" spans="2:25" x14ac:dyDescent="0.2">
      <c r="B54" s="40">
        <v>46</v>
      </c>
      <c r="C54" s="80">
        <f t="shared" si="1"/>
        <v>137692.28159198668</v>
      </c>
      <c r="D54" s="80"/>
      <c r="E54" s="40">
        <v>2019</v>
      </c>
      <c r="F54" s="8">
        <v>43510</v>
      </c>
      <c r="G54" s="40" t="s">
        <v>3</v>
      </c>
      <c r="H54" s="81">
        <v>110.49</v>
      </c>
      <c r="I54" s="81"/>
      <c r="J54" s="40">
        <v>33</v>
      </c>
      <c r="K54" s="85">
        <f t="shared" si="7"/>
        <v>4130.7684477596003</v>
      </c>
      <c r="L54" s="86"/>
      <c r="M54" s="6">
        <f>IF(J54="","",(K54/J54)/LOOKUP(RIGHT($D$2,3),定数!$A$6:$A$13,定数!$B$6:$B$13))</f>
        <v>1.2517480144726063</v>
      </c>
      <c r="N54" s="40">
        <v>2019</v>
      </c>
      <c r="O54" s="8">
        <v>43515</v>
      </c>
      <c r="P54" s="82">
        <v>110.82</v>
      </c>
      <c r="Q54" s="82"/>
      <c r="R54" s="83">
        <f>IF(P54="","",T54*M54*LOOKUP(RIGHT($D$2,3),定数!$A$6:$A$13,定数!$B$6:$B$13))</f>
        <v>-4130.7684477595794</v>
      </c>
      <c r="S54" s="83"/>
      <c r="T54" s="84">
        <f t="shared" si="4"/>
        <v>-32.999999999999829</v>
      </c>
      <c r="U54" s="84"/>
      <c r="V54" t="str">
        <f t="shared" si="8"/>
        <v/>
      </c>
      <c r="W54">
        <f t="shared" si="3"/>
        <v>3</v>
      </c>
      <c r="X54" s="41">
        <f t="shared" si="5"/>
        <v>150264.39418475996</v>
      </c>
      <c r="Y54" s="42">
        <f t="shared" si="6"/>
        <v>8.3666610849374212E-2</v>
      </c>
    </row>
    <row r="55" spans="2:25" x14ac:dyDescent="0.2">
      <c r="B55" s="40">
        <v>47</v>
      </c>
      <c r="C55" s="80">
        <f t="shared" si="1"/>
        <v>133561.51314422709</v>
      </c>
      <c r="D55" s="80"/>
      <c r="E55" s="40">
        <v>2019</v>
      </c>
      <c r="F55" s="8">
        <v>43521</v>
      </c>
      <c r="G55" s="40" t="s">
        <v>3</v>
      </c>
      <c r="H55" s="81">
        <v>110.63</v>
      </c>
      <c r="I55" s="81"/>
      <c r="J55" s="40">
        <v>23</v>
      </c>
      <c r="K55" s="85">
        <f t="shared" si="7"/>
        <v>4006.8453943268128</v>
      </c>
      <c r="L55" s="86"/>
      <c r="M55" s="6">
        <f>IF(J55="","",(K55/J55)/LOOKUP(RIGHT($D$2,3),定数!$A$6:$A$13,定数!$B$6:$B$13))</f>
        <v>1.7421066931855709</v>
      </c>
      <c r="N55" s="40">
        <v>2019</v>
      </c>
      <c r="O55" s="8">
        <v>43521</v>
      </c>
      <c r="P55" s="82">
        <v>110.86</v>
      </c>
      <c r="Q55" s="82"/>
      <c r="R55" s="83">
        <f>IF(P55="","",T55*M55*LOOKUP(RIGHT($D$2,3),定数!$A$6:$A$13,定数!$B$6:$B$13))</f>
        <v>-4006.8453943268823</v>
      </c>
      <c r="S55" s="83"/>
      <c r="T55" s="84">
        <f t="shared" si="4"/>
        <v>-23.000000000000398</v>
      </c>
      <c r="U55" s="84"/>
      <c r="V55" t="str">
        <f t="shared" si="8"/>
        <v/>
      </c>
      <c r="W55">
        <f t="shared" si="3"/>
        <v>4</v>
      </c>
      <c r="X55" s="41">
        <f t="shared" si="5"/>
        <v>150264.39418475996</v>
      </c>
      <c r="Y55" s="42">
        <f t="shared" si="6"/>
        <v>0.11115661252389286</v>
      </c>
    </row>
    <row r="56" spans="2:25" x14ac:dyDescent="0.2">
      <c r="B56" s="40">
        <v>48</v>
      </c>
      <c r="C56" s="80">
        <f t="shared" si="1"/>
        <v>129554.66774990021</v>
      </c>
      <c r="D56" s="80"/>
      <c r="E56" s="40">
        <v>2019</v>
      </c>
      <c r="F56" s="8">
        <v>43531</v>
      </c>
      <c r="G56" s="40" t="s">
        <v>3</v>
      </c>
      <c r="H56" s="81">
        <v>111.61</v>
      </c>
      <c r="I56" s="81"/>
      <c r="J56" s="40">
        <v>25</v>
      </c>
      <c r="K56" s="85">
        <f t="shared" si="7"/>
        <v>3886.6400324970064</v>
      </c>
      <c r="L56" s="86"/>
      <c r="M56" s="6">
        <f>IF(J56="","",(K56/J56)/LOOKUP(RIGHT($D$2,3),定数!$A$6:$A$13,定数!$B$6:$B$13))</f>
        <v>1.5546560129988025</v>
      </c>
      <c r="N56" s="40">
        <v>2019</v>
      </c>
      <c r="O56" s="8">
        <v>43532</v>
      </c>
      <c r="P56" s="82">
        <v>111.27800000000001</v>
      </c>
      <c r="Q56" s="82"/>
      <c r="R56" s="83">
        <f>IF(P56="","",T56*M56*LOOKUP(RIGHT($D$2,3),定数!$A$6:$A$13,定数!$B$6:$B$13))</f>
        <v>5161.4579631559254</v>
      </c>
      <c r="S56" s="83"/>
      <c r="T56" s="84">
        <f t="shared" si="4"/>
        <v>33.199999999999363</v>
      </c>
      <c r="U56" s="84"/>
      <c r="V56" t="str">
        <f t="shared" si="8"/>
        <v/>
      </c>
      <c r="W56">
        <f t="shared" si="3"/>
        <v>0</v>
      </c>
      <c r="X56" s="41">
        <f t="shared" si="5"/>
        <v>150264.39418475996</v>
      </c>
      <c r="Y56" s="42">
        <f t="shared" si="6"/>
        <v>0.13782191414817657</v>
      </c>
    </row>
    <row r="57" spans="2:25" x14ac:dyDescent="0.2">
      <c r="B57" s="40">
        <v>49</v>
      </c>
      <c r="C57" s="80">
        <f t="shared" si="1"/>
        <v>134716.12571305613</v>
      </c>
      <c r="D57" s="80"/>
      <c r="E57" s="40">
        <v>2019</v>
      </c>
      <c r="F57" s="8">
        <v>43571</v>
      </c>
      <c r="G57" s="40" t="s">
        <v>4</v>
      </c>
      <c r="H57" s="81">
        <v>112.02</v>
      </c>
      <c r="I57" s="81"/>
      <c r="J57" s="40">
        <v>14</v>
      </c>
      <c r="K57" s="85">
        <f t="shared" si="7"/>
        <v>4041.4837713916836</v>
      </c>
      <c r="L57" s="86"/>
      <c r="M57" s="6">
        <f>IF(J57="","",(K57/J57)/LOOKUP(RIGHT($D$2,3),定数!$A$6:$A$13,定数!$B$6:$B$13))</f>
        <v>2.8867741224226311</v>
      </c>
      <c r="N57" s="40">
        <v>2019</v>
      </c>
      <c r="O57" s="8">
        <v>43573</v>
      </c>
      <c r="P57" s="82">
        <v>111.88</v>
      </c>
      <c r="Q57" s="82"/>
      <c r="R57" s="83">
        <f>IF(P57="","",T57*M57*LOOKUP(RIGHT($D$2,3),定数!$A$6:$A$13,定数!$B$6:$B$13))</f>
        <v>-4041.4837713917004</v>
      </c>
      <c r="S57" s="83"/>
      <c r="T57" s="84">
        <f t="shared" si="4"/>
        <v>-14.000000000000057</v>
      </c>
      <c r="U57" s="84"/>
      <c r="V57" t="str">
        <f t="shared" si="8"/>
        <v/>
      </c>
      <c r="W57">
        <f t="shared" si="3"/>
        <v>1</v>
      </c>
      <c r="X57" s="41">
        <f t="shared" si="5"/>
        <v>150264.39418475996</v>
      </c>
      <c r="Y57" s="42">
        <f t="shared" si="6"/>
        <v>0.10347273920784061</v>
      </c>
    </row>
    <row r="58" spans="2:25" x14ac:dyDescent="0.2">
      <c r="B58" s="40">
        <v>50</v>
      </c>
      <c r="C58" s="80">
        <f t="shared" si="1"/>
        <v>130674.64194166442</v>
      </c>
      <c r="D58" s="80"/>
      <c r="E58" s="40">
        <v>2019</v>
      </c>
      <c r="F58" s="8">
        <v>43577</v>
      </c>
      <c r="G58" s="40" t="s">
        <v>3</v>
      </c>
      <c r="H58" s="81">
        <v>111.88</v>
      </c>
      <c r="I58" s="81"/>
      <c r="J58" s="40">
        <v>8</v>
      </c>
      <c r="K58" s="85">
        <f t="shared" si="7"/>
        <v>3920.2392582499324</v>
      </c>
      <c r="L58" s="86"/>
      <c r="M58" s="6">
        <f>IF(J58="","",(K58/J58)/LOOKUP(RIGHT($D$2,3),定数!$A$6:$A$13,定数!$B$6:$B$13))</f>
        <v>4.9002990728124152</v>
      </c>
      <c r="N58" s="40">
        <v>2019</v>
      </c>
      <c r="O58" s="8">
        <v>43577</v>
      </c>
      <c r="P58" s="82">
        <v>111.96</v>
      </c>
      <c r="Q58" s="82"/>
      <c r="R58" s="83">
        <f>IF(P58="","",T58*M58*LOOKUP(RIGHT($D$2,3),定数!$A$6:$A$13,定数!$B$6:$B$13))</f>
        <v>-3920.2392582498483</v>
      </c>
      <c r="S58" s="83"/>
      <c r="T58" s="84">
        <f t="shared" si="4"/>
        <v>-7.9999999999998295</v>
      </c>
      <c r="U58" s="84"/>
      <c r="V58" t="str">
        <f t="shared" si="8"/>
        <v/>
      </c>
      <c r="W58">
        <f t="shared" si="3"/>
        <v>2</v>
      </c>
      <c r="X58" s="41">
        <f t="shared" si="5"/>
        <v>150264.39418475996</v>
      </c>
      <c r="Y58" s="42">
        <f t="shared" si="6"/>
        <v>0.13036855703160555</v>
      </c>
    </row>
    <row r="59" spans="2:25" x14ac:dyDescent="0.2">
      <c r="B59" s="40">
        <v>51</v>
      </c>
      <c r="C59" s="80">
        <f t="shared" si="1"/>
        <v>126754.40268341458</v>
      </c>
      <c r="D59" s="80"/>
      <c r="E59" s="40">
        <v>2019</v>
      </c>
      <c r="F59" s="8">
        <v>43585</v>
      </c>
      <c r="G59" s="40" t="s">
        <v>3</v>
      </c>
      <c r="H59" s="81">
        <v>111.61</v>
      </c>
      <c r="I59" s="81"/>
      <c r="J59" s="40">
        <v>8</v>
      </c>
      <c r="K59" s="85">
        <f t="shared" si="7"/>
        <v>3802.632080502437</v>
      </c>
      <c r="L59" s="86"/>
      <c r="M59" s="6">
        <f>IF(J59="","",(K59/J59)/LOOKUP(RIGHT($D$2,3),定数!$A$6:$A$13,定数!$B$6:$B$13))</f>
        <v>4.7532901006280461</v>
      </c>
      <c r="N59" s="40">
        <v>2019</v>
      </c>
      <c r="O59" s="8">
        <v>43577</v>
      </c>
      <c r="P59" s="82">
        <v>111.506</v>
      </c>
      <c r="Q59" s="82"/>
      <c r="R59" s="83">
        <f>IF(P59="","",T59*M59*LOOKUP(RIGHT($D$2,3),定数!$A$6:$A$13,定数!$B$6:$B$13))</f>
        <v>4943.4217046531303</v>
      </c>
      <c r="S59" s="83"/>
      <c r="T59" s="84">
        <f t="shared" si="4"/>
        <v>10.39999999999992</v>
      </c>
      <c r="U59" s="84"/>
      <c r="V59" t="str">
        <f t="shared" si="8"/>
        <v/>
      </c>
      <c r="W59">
        <f t="shared" si="3"/>
        <v>0</v>
      </c>
      <c r="X59" s="41">
        <f t="shared" si="5"/>
        <v>150264.39418475996</v>
      </c>
      <c r="Y59" s="42">
        <f t="shared" si="6"/>
        <v>0.15645750032065686</v>
      </c>
    </row>
    <row r="60" spans="2:25" x14ac:dyDescent="0.2">
      <c r="B60" s="40">
        <v>52</v>
      </c>
      <c r="C60" s="80">
        <f t="shared" si="1"/>
        <v>131697.8243880677</v>
      </c>
      <c r="D60" s="80"/>
      <c r="E60" s="40">
        <v>2019</v>
      </c>
      <c r="F60" s="8">
        <v>43612</v>
      </c>
      <c r="G60" s="40" t="s">
        <v>3</v>
      </c>
      <c r="H60" s="81">
        <v>109.44</v>
      </c>
      <c r="I60" s="81"/>
      <c r="J60" s="40">
        <v>15</v>
      </c>
      <c r="K60" s="85">
        <f t="shared" si="7"/>
        <v>3950.9347316420308</v>
      </c>
      <c r="L60" s="86"/>
      <c r="M60" s="6">
        <f>IF(J60="","",(K60/J60)/LOOKUP(RIGHT($D$2,3),定数!$A$6:$A$13,定数!$B$6:$B$13))</f>
        <v>2.6339564877613539</v>
      </c>
      <c r="N60" s="40">
        <v>2019</v>
      </c>
      <c r="O60" s="8">
        <v>43613</v>
      </c>
      <c r="P60" s="82">
        <v>109.59</v>
      </c>
      <c r="Q60" s="82"/>
      <c r="R60" s="83">
        <f>IF(P60="","",T60*M60*LOOKUP(RIGHT($D$2,3),定数!$A$6:$A$13,定数!$B$6:$B$13))</f>
        <v>-3950.9347316421809</v>
      </c>
      <c r="S60" s="83"/>
      <c r="T60" s="84">
        <f t="shared" si="4"/>
        <v>-15.000000000000568</v>
      </c>
      <c r="U60" s="84"/>
      <c r="V60" t="str">
        <f t="shared" si="8"/>
        <v/>
      </c>
      <c r="W60">
        <f t="shared" si="3"/>
        <v>1</v>
      </c>
      <c r="X60" s="41">
        <f t="shared" si="5"/>
        <v>150264.39418475996</v>
      </c>
      <c r="Y60" s="42">
        <f t="shared" si="6"/>
        <v>0.12355934283316272</v>
      </c>
    </row>
    <row r="61" spans="2:25" x14ac:dyDescent="0.2">
      <c r="B61" s="40">
        <v>53</v>
      </c>
      <c r="C61" s="80">
        <f t="shared" si="1"/>
        <v>127746.88965642553</v>
      </c>
      <c r="D61" s="80"/>
      <c r="E61" s="40"/>
      <c r="F61" s="8"/>
      <c r="G61" s="40"/>
      <c r="H61" s="81"/>
      <c r="I61" s="81"/>
      <c r="J61" s="40"/>
      <c r="K61" s="85" t="str">
        <f t="shared" ref="K61:K74" si="9">IF(J61="","",C61*0.03)</f>
        <v/>
      </c>
      <c r="L61" s="86"/>
      <c r="M61" s="6" t="str">
        <f>IF(J61="","",(K61/J61)/LOOKUP(RIGHT($D$2,3),定数!$A$6:$A$13,定数!$B$6:$B$13))</f>
        <v/>
      </c>
      <c r="N61" s="40"/>
      <c r="O61" s="8"/>
      <c r="P61" s="82"/>
      <c r="Q61" s="82"/>
      <c r="R61" s="83" t="str">
        <f>IF(P61="","",T61*M61*LOOKUP(RIGHT($D$2,3),定数!$A$6:$A$13,定数!$B$6:$B$13))</f>
        <v/>
      </c>
      <c r="S61" s="83"/>
      <c r="T61" s="84" t="str">
        <f t="shared" si="4"/>
        <v/>
      </c>
      <c r="U61" s="84"/>
      <c r="V61" t="str">
        <f t="shared" si="8"/>
        <v/>
      </c>
      <c r="W61" t="str">
        <f t="shared" si="3"/>
        <v/>
      </c>
      <c r="X61" s="41">
        <f t="shared" si="5"/>
        <v>150264.39418475996</v>
      </c>
      <c r="Y61" s="42">
        <f t="shared" si="6"/>
        <v>0.14985256254816881</v>
      </c>
    </row>
    <row r="62" spans="2:25" x14ac:dyDescent="0.2">
      <c r="B62" s="40">
        <v>54</v>
      </c>
      <c r="C62" s="80" t="str">
        <f t="shared" si="1"/>
        <v/>
      </c>
      <c r="D62" s="80"/>
      <c r="E62" s="40"/>
      <c r="F62" s="8"/>
      <c r="G62" s="40"/>
      <c r="H62" s="81"/>
      <c r="I62" s="81"/>
      <c r="J62" s="40"/>
      <c r="K62" s="85" t="str">
        <f t="shared" si="9"/>
        <v/>
      </c>
      <c r="L62" s="86"/>
      <c r="M62" s="6" t="str">
        <f>IF(J62="","",(K62/J62)/LOOKUP(RIGHT($D$2,3),定数!$A$6:$A$13,定数!$B$6:$B$13))</f>
        <v/>
      </c>
      <c r="N62" s="40"/>
      <c r="O62" s="8"/>
      <c r="P62" s="82"/>
      <c r="Q62" s="82"/>
      <c r="R62" s="83" t="str">
        <f>IF(P62="","",T62*M62*LOOKUP(RIGHT($D$2,3),定数!$A$6:$A$13,定数!$B$6:$B$13))</f>
        <v/>
      </c>
      <c r="S62" s="83"/>
      <c r="T62" s="84" t="str">
        <f t="shared" si="4"/>
        <v/>
      </c>
      <c r="U62" s="84"/>
      <c r="V62" t="str">
        <f t="shared" si="8"/>
        <v/>
      </c>
      <c r="W62" t="str">
        <f t="shared" si="3"/>
        <v/>
      </c>
      <c r="X62" s="41" t="str">
        <f t="shared" si="5"/>
        <v/>
      </c>
      <c r="Y62" s="42" t="str">
        <f t="shared" si="6"/>
        <v/>
      </c>
    </row>
    <row r="63" spans="2:25" x14ac:dyDescent="0.2">
      <c r="B63" s="40">
        <v>55</v>
      </c>
      <c r="C63" s="80" t="str">
        <f t="shared" si="1"/>
        <v/>
      </c>
      <c r="D63" s="80"/>
      <c r="E63" s="40"/>
      <c r="F63" s="8"/>
      <c r="G63" s="40"/>
      <c r="H63" s="81"/>
      <c r="I63" s="81"/>
      <c r="J63" s="40"/>
      <c r="K63" s="85" t="str">
        <f t="shared" si="9"/>
        <v/>
      </c>
      <c r="L63" s="86"/>
      <c r="M63" s="6" t="str">
        <f>IF(J63="","",(K63/J63)/LOOKUP(RIGHT($D$2,3),定数!$A$6:$A$13,定数!$B$6:$B$13))</f>
        <v/>
      </c>
      <c r="N63" s="40"/>
      <c r="O63" s="8"/>
      <c r="P63" s="82"/>
      <c r="Q63" s="82"/>
      <c r="R63" s="83" t="str">
        <f>IF(P63="","",T63*M63*LOOKUP(RIGHT($D$2,3),定数!$A$6:$A$13,定数!$B$6:$B$13))</f>
        <v/>
      </c>
      <c r="S63" s="83"/>
      <c r="T63" s="84" t="str">
        <f t="shared" si="4"/>
        <v/>
      </c>
      <c r="U63" s="84"/>
      <c r="V63" t="str">
        <f t="shared" si="8"/>
        <v/>
      </c>
      <c r="W63" t="str">
        <f t="shared" si="3"/>
        <v/>
      </c>
      <c r="X63" s="41" t="str">
        <f t="shared" si="5"/>
        <v/>
      </c>
      <c r="Y63" s="42" t="str">
        <f t="shared" si="6"/>
        <v/>
      </c>
    </row>
    <row r="64" spans="2:25" x14ac:dyDescent="0.2">
      <c r="B64" s="40">
        <v>56</v>
      </c>
      <c r="C64" s="80" t="str">
        <f t="shared" si="1"/>
        <v/>
      </c>
      <c r="D64" s="80"/>
      <c r="E64" s="40"/>
      <c r="F64" s="8"/>
      <c r="G64" s="40"/>
      <c r="H64" s="81"/>
      <c r="I64" s="81"/>
      <c r="J64" s="40"/>
      <c r="K64" s="85" t="str">
        <f t="shared" si="9"/>
        <v/>
      </c>
      <c r="L64" s="86"/>
      <c r="M64" s="6" t="str">
        <f>IF(J64="","",(K64/J64)/LOOKUP(RIGHT($D$2,3),定数!$A$6:$A$13,定数!$B$6:$B$13))</f>
        <v/>
      </c>
      <c r="N64" s="40"/>
      <c r="O64" s="8"/>
      <c r="P64" s="82"/>
      <c r="Q64" s="82"/>
      <c r="R64" s="83" t="str">
        <f>IF(P64="","",T64*M64*LOOKUP(RIGHT($D$2,3),定数!$A$6:$A$13,定数!$B$6:$B$13))</f>
        <v/>
      </c>
      <c r="S64" s="83"/>
      <c r="T64" s="84" t="str">
        <f t="shared" si="4"/>
        <v/>
      </c>
      <c r="U64" s="84"/>
      <c r="V64" t="str">
        <f t="shared" si="8"/>
        <v/>
      </c>
      <c r="W64" t="str">
        <f t="shared" si="3"/>
        <v/>
      </c>
      <c r="X64" s="41" t="str">
        <f t="shared" si="5"/>
        <v/>
      </c>
      <c r="Y64" s="42" t="str">
        <f t="shared" si="6"/>
        <v/>
      </c>
    </row>
    <row r="65" spans="2:25" x14ac:dyDescent="0.2">
      <c r="B65" s="40">
        <v>57</v>
      </c>
      <c r="C65" s="80" t="str">
        <f t="shared" si="1"/>
        <v/>
      </c>
      <c r="D65" s="80"/>
      <c r="E65" s="40"/>
      <c r="F65" s="8"/>
      <c r="G65" s="40"/>
      <c r="H65" s="81"/>
      <c r="I65" s="81"/>
      <c r="J65" s="40"/>
      <c r="K65" s="85" t="str">
        <f t="shared" si="9"/>
        <v/>
      </c>
      <c r="L65" s="86"/>
      <c r="M65" s="6" t="str">
        <f>IF(J65="","",(K65/J65)/LOOKUP(RIGHT($D$2,3),定数!$A$6:$A$13,定数!$B$6:$B$13))</f>
        <v/>
      </c>
      <c r="N65" s="40"/>
      <c r="O65" s="8"/>
      <c r="P65" s="82"/>
      <c r="Q65" s="82"/>
      <c r="R65" s="83" t="str">
        <f>IF(P65="","",T65*M65*LOOKUP(RIGHT($D$2,3),定数!$A$6:$A$13,定数!$B$6:$B$13))</f>
        <v/>
      </c>
      <c r="S65" s="83"/>
      <c r="T65" s="84" t="str">
        <f t="shared" si="4"/>
        <v/>
      </c>
      <c r="U65" s="84"/>
      <c r="V65" t="str">
        <f t="shared" si="8"/>
        <v/>
      </c>
      <c r="W65" t="str">
        <f t="shared" si="3"/>
        <v/>
      </c>
      <c r="X65" s="41" t="str">
        <f t="shared" si="5"/>
        <v/>
      </c>
      <c r="Y65" s="42" t="str">
        <f t="shared" si="6"/>
        <v/>
      </c>
    </row>
    <row r="66" spans="2:25" x14ac:dyDescent="0.2">
      <c r="B66" s="40">
        <v>58</v>
      </c>
      <c r="C66" s="80" t="str">
        <f t="shared" si="1"/>
        <v/>
      </c>
      <c r="D66" s="80"/>
      <c r="E66" s="40"/>
      <c r="F66" s="8"/>
      <c r="G66" s="40"/>
      <c r="H66" s="81"/>
      <c r="I66" s="81"/>
      <c r="J66" s="40"/>
      <c r="K66" s="85" t="str">
        <f t="shared" si="9"/>
        <v/>
      </c>
      <c r="L66" s="86"/>
      <c r="M66" s="6" t="str">
        <f>IF(J66="","",(K66/J66)/LOOKUP(RIGHT($D$2,3),定数!$A$6:$A$13,定数!$B$6:$B$13))</f>
        <v/>
      </c>
      <c r="N66" s="40"/>
      <c r="O66" s="8"/>
      <c r="P66" s="82"/>
      <c r="Q66" s="82"/>
      <c r="R66" s="83" t="str">
        <f>IF(P66="","",T66*M66*LOOKUP(RIGHT($D$2,3),定数!$A$6:$A$13,定数!$B$6:$B$13))</f>
        <v/>
      </c>
      <c r="S66" s="83"/>
      <c r="T66" s="84" t="str">
        <f t="shared" si="4"/>
        <v/>
      </c>
      <c r="U66" s="84"/>
      <c r="V66" t="str">
        <f t="shared" si="8"/>
        <v/>
      </c>
      <c r="W66" t="str">
        <f t="shared" si="3"/>
        <v/>
      </c>
      <c r="X66" s="41" t="str">
        <f t="shared" si="5"/>
        <v/>
      </c>
      <c r="Y66" s="42" t="str">
        <f t="shared" si="6"/>
        <v/>
      </c>
    </row>
    <row r="67" spans="2:25" x14ac:dyDescent="0.2">
      <c r="B67" s="40">
        <v>59</v>
      </c>
      <c r="C67" s="80" t="str">
        <f t="shared" si="1"/>
        <v/>
      </c>
      <c r="D67" s="80"/>
      <c r="E67" s="40"/>
      <c r="F67" s="8"/>
      <c r="G67" s="40"/>
      <c r="H67" s="81"/>
      <c r="I67" s="81"/>
      <c r="J67" s="40"/>
      <c r="K67" s="85" t="str">
        <f t="shared" si="9"/>
        <v/>
      </c>
      <c r="L67" s="86"/>
      <c r="M67" s="6" t="str">
        <f>IF(J67="","",(K67/J67)/LOOKUP(RIGHT($D$2,3),定数!$A$6:$A$13,定数!$B$6:$B$13))</f>
        <v/>
      </c>
      <c r="N67" s="40"/>
      <c r="O67" s="8"/>
      <c r="P67" s="82"/>
      <c r="Q67" s="82"/>
      <c r="R67" s="83" t="str">
        <f>IF(P67="","",T67*M67*LOOKUP(RIGHT($D$2,3),定数!$A$6:$A$13,定数!$B$6:$B$13))</f>
        <v/>
      </c>
      <c r="S67" s="83"/>
      <c r="T67" s="84" t="str">
        <f t="shared" si="4"/>
        <v/>
      </c>
      <c r="U67" s="84"/>
      <c r="V67" t="str">
        <f t="shared" si="8"/>
        <v/>
      </c>
      <c r="W67" t="str">
        <f t="shared" si="3"/>
        <v/>
      </c>
      <c r="X67" s="41" t="str">
        <f t="shared" si="5"/>
        <v/>
      </c>
      <c r="Y67" s="42" t="str">
        <f t="shared" si="6"/>
        <v/>
      </c>
    </row>
    <row r="68" spans="2:25" x14ac:dyDescent="0.2">
      <c r="B68" s="40">
        <v>60</v>
      </c>
      <c r="C68" s="80" t="str">
        <f t="shared" si="1"/>
        <v/>
      </c>
      <c r="D68" s="80"/>
      <c r="E68" s="40"/>
      <c r="F68" s="8"/>
      <c r="G68" s="40"/>
      <c r="H68" s="81"/>
      <c r="I68" s="81"/>
      <c r="J68" s="40"/>
      <c r="K68" s="85" t="str">
        <f t="shared" si="9"/>
        <v/>
      </c>
      <c r="L68" s="86"/>
      <c r="M68" s="6" t="str">
        <f>IF(J68="","",(K68/J68)/LOOKUP(RIGHT($D$2,3),定数!$A$6:$A$13,定数!$B$6:$B$13))</f>
        <v/>
      </c>
      <c r="N68" s="40"/>
      <c r="O68" s="8"/>
      <c r="P68" s="82"/>
      <c r="Q68" s="82"/>
      <c r="R68" s="83" t="str">
        <f>IF(P68="","",T68*M68*LOOKUP(RIGHT($D$2,3),定数!$A$6:$A$13,定数!$B$6:$B$13))</f>
        <v/>
      </c>
      <c r="S68" s="83"/>
      <c r="T68" s="84" t="str">
        <f t="shared" si="4"/>
        <v/>
      </c>
      <c r="U68" s="84"/>
      <c r="V68" t="str">
        <f t="shared" si="8"/>
        <v/>
      </c>
      <c r="W68" t="str">
        <f t="shared" si="3"/>
        <v/>
      </c>
      <c r="X68" s="41" t="str">
        <f t="shared" si="5"/>
        <v/>
      </c>
      <c r="Y68" s="42" t="str">
        <f t="shared" si="6"/>
        <v/>
      </c>
    </row>
    <row r="69" spans="2:25" x14ac:dyDescent="0.2">
      <c r="B69" s="40">
        <v>61</v>
      </c>
      <c r="C69" s="80" t="str">
        <f t="shared" si="1"/>
        <v/>
      </c>
      <c r="D69" s="80"/>
      <c r="E69" s="40"/>
      <c r="F69" s="8"/>
      <c r="G69" s="40"/>
      <c r="H69" s="81"/>
      <c r="I69" s="81"/>
      <c r="J69" s="40"/>
      <c r="K69" s="85" t="str">
        <f t="shared" si="9"/>
        <v/>
      </c>
      <c r="L69" s="86"/>
      <c r="M69" s="6" t="str">
        <f>IF(J69="","",(K69/J69)/LOOKUP(RIGHT($D$2,3),定数!$A$6:$A$13,定数!$B$6:$B$13))</f>
        <v/>
      </c>
      <c r="N69" s="40"/>
      <c r="O69" s="8"/>
      <c r="P69" s="82"/>
      <c r="Q69" s="82"/>
      <c r="R69" s="83" t="str">
        <f>IF(P69="","",T69*M69*LOOKUP(RIGHT($D$2,3),定数!$A$6:$A$13,定数!$B$6:$B$13))</f>
        <v/>
      </c>
      <c r="S69" s="83"/>
      <c r="T69" s="84" t="str">
        <f t="shared" si="4"/>
        <v/>
      </c>
      <c r="U69" s="84"/>
      <c r="V69" t="str">
        <f t="shared" si="8"/>
        <v/>
      </c>
      <c r="W69" t="str">
        <f t="shared" si="3"/>
        <v/>
      </c>
      <c r="X69" s="41" t="str">
        <f t="shared" si="5"/>
        <v/>
      </c>
      <c r="Y69" s="42" t="str">
        <f t="shared" si="6"/>
        <v/>
      </c>
    </row>
    <row r="70" spans="2:25" x14ac:dyDescent="0.2">
      <c r="B70" s="40">
        <v>62</v>
      </c>
      <c r="C70" s="80" t="str">
        <f t="shared" si="1"/>
        <v/>
      </c>
      <c r="D70" s="80"/>
      <c r="E70" s="40"/>
      <c r="F70" s="8"/>
      <c r="G70" s="40"/>
      <c r="H70" s="81"/>
      <c r="I70" s="81"/>
      <c r="J70" s="40"/>
      <c r="K70" s="85" t="str">
        <f t="shared" si="9"/>
        <v/>
      </c>
      <c r="L70" s="86"/>
      <c r="M70" s="6" t="str">
        <f>IF(J70="","",(K70/J70)/LOOKUP(RIGHT($D$2,3),定数!$A$6:$A$13,定数!$B$6:$B$13))</f>
        <v/>
      </c>
      <c r="N70" s="40"/>
      <c r="O70" s="8"/>
      <c r="P70" s="81"/>
      <c r="Q70" s="81"/>
      <c r="R70" s="83" t="str">
        <f>IF(P70="","",T70*M70*LOOKUP(RIGHT($D$2,3),定数!$A$6:$A$13,定数!$B$6:$B$13))</f>
        <v/>
      </c>
      <c r="S70" s="83"/>
      <c r="T70" s="84" t="str">
        <f t="shared" si="4"/>
        <v/>
      </c>
      <c r="U70" s="84"/>
      <c r="V70" t="str">
        <f t="shared" si="8"/>
        <v/>
      </c>
      <c r="W70" t="str">
        <f t="shared" si="3"/>
        <v/>
      </c>
      <c r="X70" s="41" t="str">
        <f t="shared" si="5"/>
        <v/>
      </c>
      <c r="Y70" s="42" t="str">
        <f t="shared" si="6"/>
        <v/>
      </c>
    </row>
    <row r="71" spans="2:25" x14ac:dyDescent="0.2">
      <c r="B71" s="40">
        <v>63</v>
      </c>
      <c r="C71" s="80" t="str">
        <f t="shared" si="1"/>
        <v/>
      </c>
      <c r="D71" s="80"/>
      <c r="E71" s="40"/>
      <c r="F71" s="8"/>
      <c r="G71" s="40"/>
      <c r="H71" s="81"/>
      <c r="I71" s="81"/>
      <c r="J71" s="40"/>
      <c r="K71" s="85" t="str">
        <f t="shared" si="9"/>
        <v/>
      </c>
      <c r="L71" s="86"/>
      <c r="M71" s="6" t="str">
        <f>IF(J71="","",(K71/J71)/LOOKUP(RIGHT($D$2,3),定数!$A$6:$A$13,定数!$B$6:$B$13))</f>
        <v/>
      </c>
      <c r="N71" s="40"/>
      <c r="O71" s="8"/>
      <c r="P71" s="81"/>
      <c r="Q71" s="81"/>
      <c r="R71" s="83" t="str">
        <f>IF(P71="","",T71*M71*LOOKUP(RIGHT($D$2,3),定数!$A$6:$A$13,定数!$B$6:$B$13))</f>
        <v/>
      </c>
      <c r="S71" s="83"/>
      <c r="T71" s="84" t="str">
        <f t="shared" si="4"/>
        <v/>
      </c>
      <c r="U71" s="84"/>
      <c r="V71" t="str">
        <f t="shared" si="8"/>
        <v/>
      </c>
      <c r="W71" t="str">
        <f t="shared" si="3"/>
        <v/>
      </c>
      <c r="X71" s="41" t="str">
        <f t="shared" si="5"/>
        <v/>
      </c>
      <c r="Y71" s="42" t="str">
        <f t="shared" si="6"/>
        <v/>
      </c>
    </row>
    <row r="72" spans="2:25" x14ac:dyDescent="0.2">
      <c r="B72" s="40">
        <v>64</v>
      </c>
      <c r="C72" s="80" t="str">
        <f t="shared" si="1"/>
        <v/>
      </c>
      <c r="D72" s="80"/>
      <c r="E72" s="40"/>
      <c r="F72" s="8"/>
      <c r="G72" s="40"/>
      <c r="H72" s="81"/>
      <c r="I72" s="81"/>
      <c r="J72" s="40"/>
      <c r="K72" s="85" t="str">
        <f t="shared" si="9"/>
        <v/>
      </c>
      <c r="L72" s="86"/>
      <c r="M72" s="6" t="str">
        <f>IF(J72="","",(K72/J72)/LOOKUP(RIGHT($D$2,3),定数!$A$6:$A$13,定数!$B$6:$B$13))</f>
        <v/>
      </c>
      <c r="N72" s="40"/>
      <c r="O72" s="8"/>
      <c r="P72" s="81"/>
      <c r="Q72" s="81"/>
      <c r="R72" s="83" t="str">
        <f>IF(P72="","",T72*M72*LOOKUP(RIGHT($D$2,3),定数!$A$6:$A$13,定数!$B$6:$B$13))</f>
        <v/>
      </c>
      <c r="S72" s="83"/>
      <c r="T72" s="84" t="str">
        <f t="shared" si="4"/>
        <v/>
      </c>
      <c r="U72" s="84"/>
      <c r="V72" t="str">
        <f t="shared" si="8"/>
        <v/>
      </c>
      <c r="W72" t="str">
        <f t="shared" si="3"/>
        <v/>
      </c>
      <c r="X72" s="41" t="str">
        <f t="shared" si="5"/>
        <v/>
      </c>
      <c r="Y72" s="42" t="str">
        <f t="shared" si="6"/>
        <v/>
      </c>
    </row>
    <row r="73" spans="2:25" x14ac:dyDescent="0.2">
      <c r="B73" s="40">
        <v>65</v>
      </c>
      <c r="C73" s="80" t="str">
        <f t="shared" si="1"/>
        <v/>
      </c>
      <c r="D73" s="80"/>
      <c r="E73" s="40"/>
      <c r="F73" s="8"/>
      <c r="G73" s="40"/>
      <c r="H73" s="81"/>
      <c r="I73" s="81"/>
      <c r="J73" s="40"/>
      <c r="K73" s="85" t="str">
        <f t="shared" si="9"/>
        <v/>
      </c>
      <c r="L73" s="86"/>
      <c r="M73" s="6" t="str">
        <f>IF(J73="","",(K73/J73)/LOOKUP(RIGHT($D$2,3),定数!$A$6:$A$13,定数!$B$6:$B$13))</f>
        <v/>
      </c>
      <c r="N73" s="40"/>
      <c r="O73" s="8"/>
      <c r="P73" s="81"/>
      <c r="Q73" s="81"/>
      <c r="R73" s="83" t="str">
        <f>IF(P73="","",T73*M73*LOOKUP(RIGHT($D$2,3),定数!$A$6:$A$13,定数!$B$6:$B$13))</f>
        <v/>
      </c>
      <c r="S73" s="83"/>
      <c r="T73" s="84" t="str">
        <f t="shared" si="4"/>
        <v/>
      </c>
      <c r="U73" s="84"/>
      <c r="V73" t="str">
        <f t="shared" si="8"/>
        <v/>
      </c>
      <c r="W73" t="str">
        <f t="shared" si="3"/>
        <v/>
      </c>
      <c r="X73" s="41" t="str">
        <f t="shared" si="5"/>
        <v/>
      </c>
      <c r="Y73" s="42" t="str">
        <f t="shared" si="6"/>
        <v/>
      </c>
    </row>
    <row r="74" spans="2:25" x14ac:dyDescent="0.2">
      <c r="B74" s="40">
        <v>66</v>
      </c>
      <c r="C74" s="80" t="str">
        <f t="shared" ref="C74:C108" si="10">IF(R73="","",C73+R73)</f>
        <v/>
      </c>
      <c r="D74" s="80"/>
      <c r="E74" s="40"/>
      <c r="F74" s="8"/>
      <c r="G74" s="40"/>
      <c r="H74" s="81"/>
      <c r="I74" s="81"/>
      <c r="J74" s="40"/>
      <c r="K74" s="85" t="str">
        <f t="shared" si="9"/>
        <v/>
      </c>
      <c r="L74" s="86"/>
      <c r="M74" s="6" t="str">
        <f>IF(J74="","",(K74/J74)/LOOKUP(RIGHT($D$2,3),定数!$A$6:$A$13,定数!$B$6:$B$13))</f>
        <v/>
      </c>
      <c r="N74" s="40"/>
      <c r="O74" s="8"/>
      <c r="P74" s="81"/>
      <c r="Q74" s="81"/>
      <c r="R74" s="83" t="str">
        <f>IF(P74="","",T74*M74*LOOKUP(RIGHT($D$2,3),定数!$A$6:$A$13,定数!$B$6:$B$13))</f>
        <v/>
      </c>
      <c r="S74" s="83"/>
      <c r="T74" s="84" t="str">
        <f t="shared" si="4"/>
        <v/>
      </c>
      <c r="U74" s="84"/>
      <c r="V74" t="str">
        <f t="shared" si="8"/>
        <v/>
      </c>
      <c r="W74" t="str">
        <f t="shared" si="8"/>
        <v/>
      </c>
      <c r="X74" s="41" t="str">
        <f t="shared" si="5"/>
        <v/>
      </c>
      <c r="Y74" s="42" t="str">
        <f t="shared" si="6"/>
        <v/>
      </c>
    </row>
    <row r="75" spans="2:25" x14ac:dyDescent="0.2">
      <c r="B75" s="40">
        <v>67</v>
      </c>
      <c r="C75" s="80" t="str">
        <f t="shared" si="10"/>
        <v/>
      </c>
      <c r="D75" s="80"/>
      <c r="E75" s="40"/>
      <c r="F75" s="8"/>
      <c r="G75" s="40"/>
      <c r="H75" s="81"/>
      <c r="I75" s="81"/>
      <c r="J75" s="40"/>
      <c r="K75" s="85" t="str">
        <f t="shared" ref="K75:K108" si="11">IF(J75="","",C75*0.03)</f>
        <v/>
      </c>
      <c r="L75" s="86"/>
      <c r="M75" s="6" t="str">
        <f>IF(J75="","",(K75/J75)/LOOKUP(RIGHT($D$2,3),定数!$A$6:$A$13,定数!$B$6:$B$13))</f>
        <v/>
      </c>
      <c r="N75" s="40"/>
      <c r="O75" s="8"/>
      <c r="P75" s="81"/>
      <c r="Q75" s="81"/>
      <c r="R75" s="83" t="str">
        <f>IF(P75="","",T75*M75*LOOKUP(RIGHT($D$2,3),定数!$A$6:$A$13,定数!$B$6:$B$13))</f>
        <v/>
      </c>
      <c r="S75" s="83"/>
      <c r="T75" s="84" t="str">
        <f t="shared" si="4"/>
        <v/>
      </c>
      <c r="U75" s="84"/>
      <c r="V75" t="str">
        <f t="shared" ref="V75:W90" si="12">IF(S75&lt;&gt;"",IF(S75&lt;0,1+V74,0),"")</f>
        <v/>
      </c>
      <c r="W75" t="str">
        <f t="shared" si="12"/>
        <v/>
      </c>
      <c r="X75" s="41" t="str">
        <f t="shared" si="5"/>
        <v/>
      </c>
      <c r="Y75" s="42" t="str">
        <f t="shared" si="6"/>
        <v/>
      </c>
    </row>
    <row r="76" spans="2:25" x14ac:dyDescent="0.2">
      <c r="B76" s="40">
        <v>68</v>
      </c>
      <c r="C76" s="80" t="str">
        <f t="shared" si="10"/>
        <v/>
      </c>
      <c r="D76" s="80"/>
      <c r="E76" s="40"/>
      <c r="F76" s="8"/>
      <c r="G76" s="40"/>
      <c r="H76" s="81"/>
      <c r="I76" s="81"/>
      <c r="J76" s="40"/>
      <c r="K76" s="85" t="str">
        <f t="shared" si="11"/>
        <v/>
      </c>
      <c r="L76" s="86"/>
      <c r="M76" s="6" t="str">
        <f>IF(J76="","",(K76/J76)/LOOKUP(RIGHT($D$2,3),定数!$A$6:$A$13,定数!$B$6:$B$13))</f>
        <v/>
      </c>
      <c r="N76" s="40"/>
      <c r="O76" s="8"/>
      <c r="P76" s="81"/>
      <c r="Q76" s="81"/>
      <c r="R76" s="83" t="str">
        <f>IF(P76="","",T76*M76*LOOKUP(RIGHT($D$2,3),定数!$A$6:$A$13,定数!$B$6:$B$13))</f>
        <v/>
      </c>
      <c r="S76" s="83"/>
      <c r="T76" s="84" t="str">
        <f t="shared" ref="T76:T108" si="13">IF(P76="","",IF(G76="買",(P76-H76),(H76-P76))*IF(RIGHT($D$2,3)="JPY",100,10000))</f>
        <v/>
      </c>
      <c r="U76" s="84"/>
      <c r="V76" t="str">
        <f t="shared" si="12"/>
        <v/>
      </c>
      <c r="W76" t="str">
        <f t="shared" si="12"/>
        <v/>
      </c>
      <c r="X76" s="41" t="str">
        <f t="shared" ref="X76:X108" si="14">IF(C76&lt;&gt;"",MAX(X75,C76),"")</f>
        <v/>
      </c>
      <c r="Y76" s="42" t="str">
        <f t="shared" ref="Y76:Y108" si="15">IF(X76&lt;&gt;"",1-(C76/X76),"")</f>
        <v/>
      </c>
    </row>
    <row r="77" spans="2:25" x14ac:dyDescent="0.2">
      <c r="B77" s="40">
        <v>69</v>
      </c>
      <c r="C77" s="80" t="str">
        <f t="shared" si="10"/>
        <v/>
      </c>
      <c r="D77" s="80"/>
      <c r="E77" s="40"/>
      <c r="F77" s="8"/>
      <c r="G77" s="40"/>
      <c r="H77" s="81"/>
      <c r="I77" s="81"/>
      <c r="J77" s="40"/>
      <c r="K77" s="85" t="str">
        <f t="shared" si="11"/>
        <v/>
      </c>
      <c r="L77" s="86"/>
      <c r="M77" s="6" t="str">
        <f>IF(J77="","",(K77/J77)/LOOKUP(RIGHT($D$2,3),定数!$A$6:$A$13,定数!$B$6:$B$13))</f>
        <v/>
      </c>
      <c r="N77" s="40"/>
      <c r="O77" s="8"/>
      <c r="P77" s="81"/>
      <c r="Q77" s="81"/>
      <c r="R77" s="83" t="str">
        <f>IF(P77="","",T77*M77*LOOKUP(RIGHT($D$2,3),定数!$A$6:$A$13,定数!$B$6:$B$13))</f>
        <v/>
      </c>
      <c r="S77" s="83"/>
      <c r="T77" s="84" t="str">
        <f t="shared" si="13"/>
        <v/>
      </c>
      <c r="U77" s="84"/>
      <c r="V77" t="str">
        <f t="shared" si="12"/>
        <v/>
      </c>
      <c r="W77" t="str">
        <f t="shared" si="12"/>
        <v/>
      </c>
      <c r="X77" s="41" t="str">
        <f t="shared" si="14"/>
        <v/>
      </c>
      <c r="Y77" s="42" t="str">
        <f t="shared" si="15"/>
        <v/>
      </c>
    </row>
    <row r="78" spans="2:25" x14ac:dyDescent="0.2">
      <c r="B78" s="40">
        <v>70</v>
      </c>
      <c r="C78" s="80" t="str">
        <f t="shared" si="10"/>
        <v/>
      </c>
      <c r="D78" s="80"/>
      <c r="E78" s="40"/>
      <c r="F78" s="8"/>
      <c r="G78" s="40"/>
      <c r="H78" s="81"/>
      <c r="I78" s="81"/>
      <c r="J78" s="40"/>
      <c r="K78" s="85" t="str">
        <f t="shared" si="11"/>
        <v/>
      </c>
      <c r="L78" s="86"/>
      <c r="M78" s="6" t="str">
        <f>IF(J78="","",(K78/J78)/LOOKUP(RIGHT($D$2,3),定数!$A$6:$A$13,定数!$B$6:$B$13))</f>
        <v/>
      </c>
      <c r="N78" s="40"/>
      <c r="O78" s="8"/>
      <c r="P78" s="81"/>
      <c r="Q78" s="81"/>
      <c r="R78" s="83" t="str">
        <f>IF(P78="","",T78*M78*LOOKUP(RIGHT($D$2,3),定数!$A$6:$A$13,定数!$B$6:$B$13))</f>
        <v/>
      </c>
      <c r="S78" s="83"/>
      <c r="T78" s="84" t="str">
        <f t="shared" si="13"/>
        <v/>
      </c>
      <c r="U78" s="84"/>
      <c r="V78" t="str">
        <f t="shared" si="12"/>
        <v/>
      </c>
      <c r="W78" t="str">
        <f t="shared" si="12"/>
        <v/>
      </c>
      <c r="X78" s="41" t="str">
        <f t="shared" si="14"/>
        <v/>
      </c>
      <c r="Y78" s="42" t="str">
        <f t="shared" si="15"/>
        <v/>
      </c>
    </row>
    <row r="79" spans="2:25" x14ac:dyDescent="0.2">
      <c r="B79" s="40">
        <v>71</v>
      </c>
      <c r="C79" s="80" t="str">
        <f t="shared" si="10"/>
        <v/>
      </c>
      <c r="D79" s="80"/>
      <c r="E79" s="40"/>
      <c r="F79" s="8"/>
      <c r="G79" s="40"/>
      <c r="H79" s="81"/>
      <c r="I79" s="81"/>
      <c r="J79" s="40"/>
      <c r="K79" s="85" t="str">
        <f t="shared" si="11"/>
        <v/>
      </c>
      <c r="L79" s="86"/>
      <c r="M79" s="6" t="str">
        <f>IF(J79="","",(K79/J79)/LOOKUP(RIGHT($D$2,3),定数!$A$6:$A$13,定数!$B$6:$B$13))</f>
        <v/>
      </c>
      <c r="N79" s="40"/>
      <c r="O79" s="8"/>
      <c r="P79" s="81"/>
      <c r="Q79" s="81"/>
      <c r="R79" s="83" t="str">
        <f>IF(P79="","",T79*M79*LOOKUP(RIGHT($D$2,3),定数!$A$6:$A$13,定数!$B$6:$B$13))</f>
        <v/>
      </c>
      <c r="S79" s="83"/>
      <c r="T79" s="84" t="str">
        <f t="shared" si="13"/>
        <v/>
      </c>
      <c r="U79" s="84"/>
      <c r="V79" t="str">
        <f t="shared" si="12"/>
        <v/>
      </c>
      <c r="W79" t="str">
        <f t="shared" si="12"/>
        <v/>
      </c>
      <c r="X79" s="41" t="str">
        <f t="shared" si="14"/>
        <v/>
      </c>
      <c r="Y79" s="42" t="str">
        <f t="shared" si="15"/>
        <v/>
      </c>
    </row>
    <row r="80" spans="2:25" x14ac:dyDescent="0.2">
      <c r="B80" s="40">
        <v>72</v>
      </c>
      <c r="C80" s="80" t="str">
        <f t="shared" si="10"/>
        <v/>
      </c>
      <c r="D80" s="80"/>
      <c r="E80" s="40"/>
      <c r="F80" s="8"/>
      <c r="G80" s="40"/>
      <c r="H80" s="81"/>
      <c r="I80" s="81"/>
      <c r="J80" s="40"/>
      <c r="K80" s="85" t="str">
        <f t="shared" si="11"/>
        <v/>
      </c>
      <c r="L80" s="86"/>
      <c r="M80" s="6" t="str">
        <f>IF(J80="","",(K80/J80)/LOOKUP(RIGHT($D$2,3),定数!$A$6:$A$13,定数!$B$6:$B$13))</f>
        <v/>
      </c>
      <c r="N80" s="40"/>
      <c r="O80" s="8"/>
      <c r="P80" s="81"/>
      <c r="Q80" s="81"/>
      <c r="R80" s="83" t="str">
        <f>IF(P80="","",T80*M80*LOOKUP(RIGHT($D$2,3),定数!$A$6:$A$13,定数!$B$6:$B$13))</f>
        <v/>
      </c>
      <c r="S80" s="83"/>
      <c r="T80" s="84" t="str">
        <f t="shared" si="13"/>
        <v/>
      </c>
      <c r="U80" s="84"/>
      <c r="V80" t="str">
        <f t="shared" si="12"/>
        <v/>
      </c>
      <c r="W80" t="str">
        <f t="shared" si="12"/>
        <v/>
      </c>
      <c r="X80" s="41" t="str">
        <f t="shared" si="14"/>
        <v/>
      </c>
      <c r="Y80" s="42" t="str">
        <f t="shared" si="15"/>
        <v/>
      </c>
    </row>
    <row r="81" spans="2:25" x14ac:dyDescent="0.2">
      <c r="B81" s="40">
        <v>73</v>
      </c>
      <c r="C81" s="80" t="str">
        <f t="shared" si="10"/>
        <v/>
      </c>
      <c r="D81" s="80"/>
      <c r="E81" s="40"/>
      <c r="F81" s="8"/>
      <c r="G81" s="40"/>
      <c r="H81" s="81"/>
      <c r="I81" s="81"/>
      <c r="J81" s="40"/>
      <c r="K81" s="85" t="str">
        <f t="shared" si="11"/>
        <v/>
      </c>
      <c r="L81" s="86"/>
      <c r="M81" s="6" t="str">
        <f>IF(J81="","",(K81/J81)/LOOKUP(RIGHT($D$2,3),定数!$A$6:$A$13,定数!$B$6:$B$13))</f>
        <v/>
      </c>
      <c r="N81" s="40"/>
      <c r="O81" s="8"/>
      <c r="P81" s="81"/>
      <c r="Q81" s="81"/>
      <c r="R81" s="83" t="str">
        <f>IF(P81="","",T81*M81*LOOKUP(RIGHT($D$2,3),定数!$A$6:$A$13,定数!$B$6:$B$13))</f>
        <v/>
      </c>
      <c r="S81" s="83"/>
      <c r="T81" s="84" t="str">
        <f t="shared" si="13"/>
        <v/>
      </c>
      <c r="U81" s="84"/>
      <c r="V81" t="str">
        <f t="shared" si="12"/>
        <v/>
      </c>
      <c r="W81" t="str">
        <f t="shared" si="12"/>
        <v/>
      </c>
      <c r="X81" s="41" t="str">
        <f t="shared" si="14"/>
        <v/>
      </c>
      <c r="Y81" s="42" t="str">
        <f t="shared" si="15"/>
        <v/>
      </c>
    </row>
    <row r="82" spans="2:25" x14ac:dyDescent="0.2">
      <c r="B82" s="40">
        <v>74</v>
      </c>
      <c r="C82" s="80" t="str">
        <f t="shared" si="10"/>
        <v/>
      </c>
      <c r="D82" s="80"/>
      <c r="E82" s="40"/>
      <c r="F82" s="8"/>
      <c r="G82" s="40"/>
      <c r="H82" s="81"/>
      <c r="I82" s="81"/>
      <c r="J82" s="40"/>
      <c r="K82" s="85" t="str">
        <f t="shared" si="11"/>
        <v/>
      </c>
      <c r="L82" s="86"/>
      <c r="M82" s="6" t="str">
        <f>IF(J82="","",(K82/J82)/LOOKUP(RIGHT($D$2,3),定数!$A$6:$A$13,定数!$B$6:$B$13))</f>
        <v/>
      </c>
      <c r="N82" s="40"/>
      <c r="O82" s="8"/>
      <c r="P82" s="81"/>
      <c r="Q82" s="81"/>
      <c r="R82" s="83" t="str">
        <f>IF(P82="","",T82*M82*LOOKUP(RIGHT($D$2,3),定数!$A$6:$A$13,定数!$B$6:$B$13))</f>
        <v/>
      </c>
      <c r="S82" s="83"/>
      <c r="T82" s="84" t="str">
        <f t="shared" si="13"/>
        <v/>
      </c>
      <c r="U82" s="84"/>
      <c r="V82" t="str">
        <f t="shared" si="12"/>
        <v/>
      </c>
      <c r="W82" t="str">
        <f t="shared" si="12"/>
        <v/>
      </c>
      <c r="X82" s="41" t="str">
        <f t="shared" si="14"/>
        <v/>
      </c>
      <c r="Y82" s="42" t="str">
        <f t="shared" si="15"/>
        <v/>
      </c>
    </row>
    <row r="83" spans="2:25" x14ac:dyDescent="0.2">
      <c r="B83" s="40">
        <v>75</v>
      </c>
      <c r="C83" s="80" t="str">
        <f t="shared" si="10"/>
        <v/>
      </c>
      <c r="D83" s="80"/>
      <c r="E83" s="40"/>
      <c r="F83" s="8"/>
      <c r="G83" s="40"/>
      <c r="H83" s="81"/>
      <c r="I83" s="81"/>
      <c r="J83" s="40"/>
      <c r="K83" s="85" t="str">
        <f t="shared" si="11"/>
        <v/>
      </c>
      <c r="L83" s="86"/>
      <c r="M83" s="6" t="str">
        <f>IF(J83="","",(K83/J83)/LOOKUP(RIGHT($D$2,3),定数!$A$6:$A$13,定数!$B$6:$B$13))</f>
        <v/>
      </c>
      <c r="N83" s="40"/>
      <c r="O83" s="8"/>
      <c r="P83" s="81"/>
      <c r="Q83" s="81"/>
      <c r="R83" s="83" t="str">
        <f>IF(P83="","",T83*M83*LOOKUP(RIGHT($D$2,3),定数!$A$6:$A$13,定数!$B$6:$B$13))</f>
        <v/>
      </c>
      <c r="S83" s="83"/>
      <c r="T83" s="84" t="str">
        <f t="shared" si="13"/>
        <v/>
      </c>
      <c r="U83" s="84"/>
      <c r="V83" t="str">
        <f t="shared" si="12"/>
        <v/>
      </c>
      <c r="W83" t="str">
        <f t="shared" si="12"/>
        <v/>
      </c>
      <c r="X83" s="41" t="str">
        <f t="shared" si="14"/>
        <v/>
      </c>
      <c r="Y83" s="42" t="str">
        <f t="shared" si="15"/>
        <v/>
      </c>
    </row>
    <row r="84" spans="2:25" x14ac:dyDescent="0.2">
      <c r="B84" s="40">
        <v>76</v>
      </c>
      <c r="C84" s="80" t="str">
        <f t="shared" si="10"/>
        <v/>
      </c>
      <c r="D84" s="80"/>
      <c r="E84" s="40"/>
      <c r="F84" s="8"/>
      <c r="G84" s="40"/>
      <c r="H84" s="81"/>
      <c r="I84" s="81"/>
      <c r="J84" s="40"/>
      <c r="K84" s="85" t="str">
        <f t="shared" si="11"/>
        <v/>
      </c>
      <c r="L84" s="86"/>
      <c r="M84" s="6" t="str">
        <f>IF(J84="","",(K84/J84)/LOOKUP(RIGHT($D$2,3),定数!$A$6:$A$13,定数!$B$6:$B$13))</f>
        <v/>
      </c>
      <c r="N84" s="40"/>
      <c r="O84" s="8"/>
      <c r="P84" s="81"/>
      <c r="Q84" s="81"/>
      <c r="R84" s="83" t="str">
        <f>IF(P84="","",T84*M84*LOOKUP(RIGHT($D$2,3),定数!$A$6:$A$13,定数!$B$6:$B$13))</f>
        <v/>
      </c>
      <c r="S84" s="83"/>
      <c r="T84" s="84" t="str">
        <f t="shared" si="13"/>
        <v/>
      </c>
      <c r="U84" s="84"/>
      <c r="V84" t="str">
        <f t="shared" si="12"/>
        <v/>
      </c>
      <c r="W84" t="str">
        <f t="shared" si="12"/>
        <v/>
      </c>
      <c r="X84" s="41" t="str">
        <f t="shared" si="14"/>
        <v/>
      </c>
      <c r="Y84" s="42" t="str">
        <f t="shared" si="15"/>
        <v/>
      </c>
    </row>
    <row r="85" spans="2:25" x14ac:dyDescent="0.2">
      <c r="B85" s="40">
        <v>77</v>
      </c>
      <c r="C85" s="80" t="str">
        <f t="shared" si="10"/>
        <v/>
      </c>
      <c r="D85" s="80"/>
      <c r="E85" s="40"/>
      <c r="F85" s="8"/>
      <c r="G85" s="40"/>
      <c r="H85" s="81"/>
      <c r="I85" s="81"/>
      <c r="J85" s="40"/>
      <c r="K85" s="85" t="str">
        <f t="shared" si="11"/>
        <v/>
      </c>
      <c r="L85" s="86"/>
      <c r="M85" s="6" t="str">
        <f>IF(J85="","",(K85/J85)/LOOKUP(RIGHT($D$2,3),定数!$A$6:$A$13,定数!$B$6:$B$13))</f>
        <v/>
      </c>
      <c r="N85" s="40"/>
      <c r="O85" s="8"/>
      <c r="P85" s="81"/>
      <c r="Q85" s="81"/>
      <c r="R85" s="83" t="str">
        <f>IF(P85="","",T85*M85*LOOKUP(RIGHT($D$2,3),定数!$A$6:$A$13,定数!$B$6:$B$13))</f>
        <v/>
      </c>
      <c r="S85" s="83"/>
      <c r="T85" s="84" t="str">
        <f t="shared" si="13"/>
        <v/>
      </c>
      <c r="U85" s="84"/>
      <c r="V85" t="str">
        <f t="shared" si="12"/>
        <v/>
      </c>
      <c r="W85" t="str">
        <f t="shared" si="12"/>
        <v/>
      </c>
      <c r="X85" s="41" t="str">
        <f t="shared" si="14"/>
        <v/>
      </c>
      <c r="Y85" s="42" t="str">
        <f t="shared" si="15"/>
        <v/>
      </c>
    </row>
    <row r="86" spans="2:25" x14ac:dyDescent="0.2">
      <c r="B86" s="40">
        <v>78</v>
      </c>
      <c r="C86" s="80" t="str">
        <f t="shared" si="10"/>
        <v/>
      </c>
      <c r="D86" s="80"/>
      <c r="E86" s="40"/>
      <c r="F86" s="8"/>
      <c r="G86" s="40"/>
      <c r="H86" s="81"/>
      <c r="I86" s="81"/>
      <c r="J86" s="40"/>
      <c r="K86" s="85" t="str">
        <f t="shared" si="11"/>
        <v/>
      </c>
      <c r="L86" s="86"/>
      <c r="M86" s="6" t="str">
        <f>IF(J86="","",(K86/J86)/LOOKUP(RIGHT($D$2,3),定数!$A$6:$A$13,定数!$B$6:$B$13))</f>
        <v/>
      </c>
      <c r="N86" s="40"/>
      <c r="O86" s="8"/>
      <c r="P86" s="81"/>
      <c r="Q86" s="81"/>
      <c r="R86" s="83" t="str">
        <f>IF(P86="","",T86*M86*LOOKUP(RIGHT($D$2,3),定数!$A$6:$A$13,定数!$B$6:$B$13))</f>
        <v/>
      </c>
      <c r="S86" s="83"/>
      <c r="T86" s="84" t="str">
        <f t="shared" si="13"/>
        <v/>
      </c>
      <c r="U86" s="84"/>
      <c r="V86" t="str">
        <f t="shared" si="12"/>
        <v/>
      </c>
      <c r="W86" t="str">
        <f t="shared" si="12"/>
        <v/>
      </c>
      <c r="X86" s="41" t="str">
        <f t="shared" si="14"/>
        <v/>
      </c>
      <c r="Y86" s="42" t="str">
        <f t="shared" si="15"/>
        <v/>
      </c>
    </row>
    <row r="87" spans="2:25" x14ac:dyDescent="0.2">
      <c r="B87" s="40">
        <v>79</v>
      </c>
      <c r="C87" s="80" t="str">
        <f t="shared" si="10"/>
        <v/>
      </c>
      <c r="D87" s="80"/>
      <c r="E87" s="40"/>
      <c r="F87" s="8"/>
      <c r="G87" s="40"/>
      <c r="H87" s="81"/>
      <c r="I87" s="81"/>
      <c r="J87" s="40"/>
      <c r="K87" s="85" t="str">
        <f t="shared" si="11"/>
        <v/>
      </c>
      <c r="L87" s="86"/>
      <c r="M87" s="6" t="str">
        <f>IF(J87="","",(K87/J87)/LOOKUP(RIGHT($D$2,3),定数!$A$6:$A$13,定数!$B$6:$B$13))</f>
        <v/>
      </c>
      <c r="N87" s="40"/>
      <c r="O87" s="8"/>
      <c r="P87" s="81"/>
      <c r="Q87" s="81"/>
      <c r="R87" s="83" t="str">
        <f>IF(P87="","",T87*M87*LOOKUP(RIGHT($D$2,3),定数!$A$6:$A$13,定数!$B$6:$B$13))</f>
        <v/>
      </c>
      <c r="S87" s="83"/>
      <c r="T87" s="84" t="str">
        <f t="shared" si="13"/>
        <v/>
      </c>
      <c r="U87" s="84"/>
      <c r="V87" t="str">
        <f t="shared" si="12"/>
        <v/>
      </c>
      <c r="W87" t="str">
        <f t="shared" si="12"/>
        <v/>
      </c>
      <c r="X87" s="41" t="str">
        <f t="shared" si="14"/>
        <v/>
      </c>
      <c r="Y87" s="42" t="str">
        <f t="shared" si="15"/>
        <v/>
      </c>
    </row>
    <row r="88" spans="2:25" x14ac:dyDescent="0.2">
      <c r="B88" s="40">
        <v>80</v>
      </c>
      <c r="C88" s="80" t="str">
        <f t="shared" si="10"/>
        <v/>
      </c>
      <c r="D88" s="80"/>
      <c r="E88" s="40"/>
      <c r="F88" s="8"/>
      <c r="G88" s="40"/>
      <c r="H88" s="81"/>
      <c r="I88" s="81"/>
      <c r="J88" s="40"/>
      <c r="K88" s="85" t="str">
        <f t="shared" si="11"/>
        <v/>
      </c>
      <c r="L88" s="86"/>
      <c r="M88" s="6" t="str">
        <f>IF(J88="","",(K88/J88)/LOOKUP(RIGHT($D$2,3),定数!$A$6:$A$13,定数!$B$6:$B$13))</f>
        <v/>
      </c>
      <c r="N88" s="40"/>
      <c r="O88" s="8"/>
      <c r="P88" s="81"/>
      <c r="Q88" s="81"/>
      <c r="R88" s="83" t="str">
        <f>IF(P88="","",T88*M88*LOOKUP(RIGHT($D$2,3),定数!$A$6:$A$13,定数!$B$6:$B$13))</f>
        <v/>
      </c>
      <c r="S88" s="83"/>
      <c r="T88" s="84" t="str">
        <f t="shared" si="13"/>
        <v/>
      </c>
      <c r="U88" s="84"/>
      <c r="V88" t="str">
        <f t="shared" si="12"/>
        <v/>
      </c>
      <c r="W88" t="str">
        <f t="shared" si="12"/>
        <v/>
      </c>
      <c r="X88" s="41" t="str">
        <f t="shared" si="14"/>
        <v/>
      </c>
      <c r="Y88" s="42" t="str">
        <f t="shared" si="15"/>
        <v/>
      </c>
    </row>
    <row r="89" spans="2:25" x14ac:dyDescent="0.2">
      <c r="B89" s="40">
        <v>81</v>
      </c>
      <c r="C89" s="80" t="str">
        <f t="shared" si="10"/>
        <v/>
      </c>
      <c r="D89" s="80"/>
      <c r="E89" s="40"/>
      <c r="F89" s="8"/>
      <c r="G89" s="40"/>
      <c r="H89" s="81"/>
      <c r="I89" s="81"/>
      <c r="J89" s="40"/>
      <c r="K89" s="85" t="str">
        <f t="shared" si="11"/>
        <v/>
      </c>
      <c r="L89" s="86"/>
      <c r="M89" s="6" t="str">
        <f>IF(J89="","",(K89/J89)/LOOKUP(RIGHT($D$2,3),定数!$A$6:$A$13,定数!$B$6:$B$13))</f>
        <v/>
      </c>
      <c r="N89" s="40"/>
      <c r="O89" s="8"/>
      <c r="P89" s="81"/>
      <c r="Q89" s="81"/>
      <c r="R89" s="83" t="str">
        <f>IF(P89="","",T89*M89*LOOKUP(RIGHT($D$2,3),定数!$A$6:$A$13,定数!$B$6:$B$13))</f>
        <v/>
      </c>
      <c r="S89" s="83"/>
      <c r="T89" s="84" t="str">
        <f t="shared" si="13"/>
        <v/>
      </c>
      <c r="U89" s="84"/>
      <c r="V89" t="str">
        <f t="shared" si="12"/>
        <v/>
      </c>
      <c r="W89" t="str">
        <f t="shared" si="12"/>
        <v/>
      </c>
      <c r="X89" s="41" t="str">
        <f t="shared" si="14"/>
        <v/>
      </c>
      <c r="Y89" s="42" t="str">
        <f t="shared" si="15"/>
        <v/>
      </c>
    </row>
    <row r="90" spans="2:25" x14ac:dyDescent="0.2">
      <c r="B90" s="40">
        <v>82</v>
      </c>
      <c r="C90" s="80" t="str">
        <f t="shared" si="10"/>
        <v/>
      </c>
      <c r="D90" s="80"/>
      <c r="E90" s="40"/>
      <c r="F90" s="8"/>
      <c r="G90" s="40"/>
      <c r="H90" s="81"/>
      <c r="I90" s="81"/>
      <c r="J90" s="40"/>
      <c r="K90" s="85" t="str">
        <f t="shared" si="11"/>
        <v/>
      </c>
      <c r="L90" s="86"/>
      <c r="M90" s="6" t="str">
        <f>IF(J90="","",(K90/J90)/LOOKUP(RIGHT($D$2,3),定数!$A$6:$A$13,定数!$B$6:$B$13))</f>
        <v/>
      </c>
      <c r="N90" s="40"/>
      <c r="O90" s="8"/>
      <c r="P90" s="81"/>
      <c r="Q90" s="81"/>
      <c r="R90" s="83" t="str">
        <f>IF(P90="","",T90*M90*LOOKUP(RIGHT($D$2,3),定数!$A$6:$A$13,定数!$B$6:$B$13))</f>
        <v/>
      </c>
      <c r="S90" s="83"/>
      <c r="T90" s="84" t="str">
        <f t="shared" si="13"/>
        <v/>
      </c>
      <c r="U90" s="84"/>
      <c r="V90" t="str">
        <f t="shared" si="12"/>
        <v/>
      </c>
      <c r="W90" t="str">
        <f t="shared" si="12"/>
        <v/>
      </c>
      <c r="X90" s="41" t="str">
        <f t="shared" si="14"/>
        <v/>
      </c>
      <c r="Y90" s="42" t="str">
        <f t="shared" si="15"/>
        <v/>
      </c>
    </row>
    <row r="91" spans="2:25" x14ac:dyDescent="0.2">
      <c r="B91" s="40">
        <v>83</v>
      </c>
      <c r="C91" s="80" t="str">
        <f t="shared" si="10"/>
        <v/>
      </c>
      <c r="D91" s="80"/>
      <c r="E91" s="40"/>
      <c r="F91" s="8"/>
      <c r="G91" s="40"/>
      <c r="H91" s="81"/>
      <c r="I91" s="81"/>
      <c r="J91" s="40"/>
      <c r="K91" s="85" t="str">
        <f t="shared" si="11"/>
        <v/>
      </c>
      <c r="L91" s="86"/>
      <c r="M91" s="6" t="str">
        <f>IF(J91="","",(K91/J91)/LOOKUP(RIGHT($D$2,3),定数!$A$6:$A$13,定数!$B$6:$B$13))</f>
        <v/>
      </c>
      <c r="N91" s="40"/>
      <c r="O91" s="8"/>
      <c r="P91" s="81"/>
      <c r="Q91" s="81"/>
      <c r="R91" s="83" t="str">
        <f>IF(P91="","",T91*M91*LOOKUP(RIGHT($D$2,3),定数!$A$6:$A$13,定数!$B$6:$B$13))</f>
        <v/>
      </c>
      <c r="S91" s="83"/>
      <c r="T91" s="84" t="str">
        <f t="shared" si="13"/>
        <v/>
      </c>
      <c r="U91" s="84"/>
      <c r="V91" t="str">
        <f t="shared" ref="V91:W106" si="16">IF(S91&lt;&gt;"",IF(S91&lt;0,1+V90,0),"")</f>
        <v/>
      </c>
      <c r="W91" t="str">
        <f t="shared" si="16"/>
        <v/>
      </c>
      <c r="X91" s="41" t="str">
        <f t="shared" si="14"/>
        <v/>
      </c>
      <c r="Y91" s="42" t="str">
        <f t="shared" si="15"/>
        <v/>
      </c>
    </row>
    <row r="92" spans="2:25" x14ac:dyDescent="0.2">
      <c r="B92" s="40">
        <v>84</v>
      </c>
      <c r="C92" s="80" t="str">
        <f t="shared" si="10"/>
        <v/>
      </c>
      <c r="D92" s="80"/>
      <c r="E92" s="40"/>
      <c r="F92" s="8"/>
      <c r="G92" s="40"/>
      <c r="H92" s="81"/>
      <c r="I92" s="81"/>
      <c r="J92" s="40"/>
      <c r="K92" s="85" t="str">
        <f t="shared" si="11"/>
        <v/>
      </c>
      <c r="L92" s="86"/>
      <c r="M92" s="6" t="str">
        <f>IF(J92="","",(K92/J92)/LOOKUP(RIGHT($D$2,3),定数!$A$6:$A$13,定数!$B$6:$B$13))</f>
        <v/>
      </c>
      <c r="N92" s="40"/>
      <c r="O92" s="8"/>
      <c r="P92" s="81"/>
      <c r="Q92" s="81"/>
      <c r="R92" s="83" t="str">
        <f>IF(P92="","",T92*M92*LOOKUP(RIGHT($D$2,3),定数!$A$6:$A$13,定数!$B$6:$B$13))</f>
        <v/>
      </c>
      <c r="S92" s="83"/>
      <c r="T92" s="84" t="str">
        <f t="shared" si="13"/>
        <v/>
      </c>
      <c r="U92" s="84"/>
      <c r="V92" t="str">
        <f t="shared" si="16"/>
        <v/>
      </c>
      <c r="W92" t="str">
        <f t="shared" si="16"/>
        <v/>
      </c>
      <c r="X92" s="41" t="str">
        <f t="shared" si="14"/>
        <v/>
      </c>
      <c r="Y92" s="42" t="str">
        <f t="shared" si="15"/>
        <v/>
      </c>
    </row>
    <row r="93" spans="2:25" x14ac:dyDescent="0.2">
      <c r="B93" s="40">
        <v>85</v>
      </c>
      <c r="C93" s="80" t="str">
        <f t="shared" si="10"/>
        <v/>
      </c>
      <c r="D93" s="80"/>
      <c r="E93" s="40"/>
      <c r="F93" s="8"/>
      <c r="G93" s="40"/>
      <c r="H93" s="81"/>
      <c r="I93" s="81"/>
      <c r="J93" s="40"/>
      <c r="K93" s="85" t="str">
        <f t="shared" si="11"/>
        <v/>
      </c>
      <c r="L93" s="86"/>
      <c r="M93" s="6" t="str">
        <f>IF(J93="","",(K93/J93)/LOOKUP(RIGHT($D$2,3),定数!$A$6:$A$13,定数!$B$6:$B$13))</f>
        <v/>
      </c>
      <c r="N93" s="40"/>
      <c r="O93" s="8"/>
      <c r="P93" s="81"/>
      <c r="Q93" s="81"/>
      <c r="R93" s="83" t="str">
        <f>IF(P93="","",T93*M93*LOOKUP(RIGHT($D$2,3),定数!$A$6:$A$13,定数!$B$6:$B$13))</f>
        <v/>
      </c>
      <c r="S93" s="83"/>
      <c r="T93" s="84" t="str">
        <f t="shared" si="13"/>
        <v/>
      </c>
      <c r="U93" s="84"/>
      <c r="V93" t="str">
        <f t="shared" si="16"/>
        <v/>
      </c>
      <c r="W93" t="str">
        <f t="shared" si="16"/>
        <v/>
      </c>
      <c r="X93" s="41" t="str">
        <f t="shared" si="14"/>
        <v/>
      </c>
      <c r="Y93" s="42" t="str">
        <f t="shared" si="15"/>
        <v/>
      </c>
    </row>
    <row r="94" spans="2:25" x14ac:dyDescent="0.2">
      <c r="B94" s="40">
        <v>86</v>
      </c>
      <c r="C94" s="80" t="str">
        <f t="shared" si="10"/>
        <v/>
      </c>
      <c r="D94" s="80"/>
      <c r="E94" s="40"/>
      <c r="F94" s="8"/>
      <c r="G94" s="40"/>
      <c r="H94" s="81"/>
      <c r="I94" s="81"/>
      <c r="J94" s="40"/>
      <c r="K94" s="85" t="str">
        <f t="shared" si="11"/>
        <v/>
      </c>
      <c r="L94" s="86"/>
      <c r="M94" s="6" t="str">
        <f>IF(J94="","",(K94/J94)/LOOKUP(RIGHT($D$2,3),定数!$A$6:$A$13,定数!$B$6:$B$13))</f>
        <v/>
      </c>
      <c r="N94" s="40"/>
      <c r="O94" s="8"/>
      <c r="P94" s="81"/>
      <c r="Q94" s="81"/>
      <c r="R94" s="83" t="str">
        <f>IF(P94="","",T94*M94*LOOKUP(RIGHT($D$2,3),定数!$A$6:$A$13,定数!$B$6:$B$13))</f>
        <v/>
      </c>
      <c r="S94" s="83"/>
      <c r="T94" s="84" t="str">
        <f t="shared" si="13"/>
        <v/>
      </c>
      <c r="U94" s="84"/>
      <c r="V94" t="str">
        <f t="shared" si="16"/>
        <v/>
      </c>
      <c r="W94" t="str">
        <f t="shared" si="16"/>
        <v/>
      </c>
      <c r="X94" s="41" t="str">
        <f t="shared" si="14"/>
        <v/>
      </c>
      <c r="Y94" s="42" t="str">
        <f t="shared" si="15"/>
        <v/>
      </c>
    </row>
    <row r="95" spans="2:25" x14ac:dyDescent="0.2">
      <c r="B95" s="40">
        <v>87</v>
      </c>
      <c r="C95" s="80" t="str">
        <f t="shared" si="10"/>
        <v/>
      </c>
      <c r="D95" s="80"/>
      <c r="E95" s="40"/>
      <c r="F95" s="8"/>
      <c r="G95" s="40"/>
      <c r="H95" s="81"/>
      <c r="I95" s="81"/>
      <c r="J95" s="40"/>
      <c r="K95" s="85" t="str">
        <f t="shared" si="11"/>
        <v/>
      </c>
      <c r="L95" s="86"/>
      <c r="M95" s="6" t="str">
        <f>IF(J95="","",(K95/J95)/LOOKUP(RIGHT($D$2,3),定数!$A$6:$A$13,定数!$B$6:$B$13))</f>
        <v/>
      </c>
      <c r="N95" s="40"/>
      <c r="O95" s="8"/>
      <c r="P95" s="81"/>
      <c r="Q95" s="81"/>
      <c r="R95" s="83" t="str">
        <f>IF(P95="","",T95*M95*LOOKUP(RIGHT($D$2,3),定数!$A$6:$A$13,定数!$B$6:$B$13))</f>
        <v/>
      </c>
      <c r="S95" s="83"/>
      <c r="T95" s="84" t="str">
        <f t="shared" si="13"/>
        <v/>
      </c>
      <c r="U95" s="84"/>
      <c r="V95" t="str">
        <f t="shared" si="16"/>
        <v/>
      </c>
      <c r="W95" t="str">
        <f t="shared" si="16"/>
        <v/>
      </c>
      <c r="X95" s="41" t="str">
        <f t="shared" si="14"/>
        <v/>
      </c>
      <c r="Y95" s="42" t="str">
        <f t="shared" si="15"/>
        <v/>
      </c>
    </row>
    <row r="96" spans="2:25" x14ac:dyDescent="0.2">
      <c r="B96" s="40">
        <v>88</v>
      </c>
      <c r="C96" s="80" t="str">
        <f t="shared" si="10"/>
        <v/>
      </c>
      <c r="D96" s="80"/>
      <c r="E96" s="40"/>
      <c r="F96" s="8"/>
      <c r="G96" s="40"/>
      <c r="H96" s="81"/>
      <c r="I96" s="81"/>
      <c r="J96" s="40"/>
      <c r="K96" s="85" t="str">
        <f t="shared" si="11"/>
        <v/>
      </c>
      <c r="L96" s="86"/>
      <c r="M96" s="6" t="str">
        <f>IF(J96="","",(K96/J96)/LOOKUP(RIGHT($D$2,3),定数!$A$6:$A$13,定数!$B$6:$B$13))</f>
        <v/>
      </c>
      <c r="N96" s="40"/>
      <c r="O96" s="8"/>
      <c r="P96" s="81"/>
      <c r="Q96" s="81"/>
      <c r="R96" s="83" t="str">
        <f>IF(P96="","",T96*M96*LOOKUP(RIGHT($D$2,3),定数!$A$6:$A$13,定数!$B$6:$B$13))</f>
        <v/>
      </c>
      <c r="S96" s="83"/>
      <c r="T96" s="84" t="str">
        <f t="shared" si="13"/>
        <v/>
      </c>
      <c r="U96" s="84"/>
      <c r="V96" t="str">
        <f t="shared" si="16"/>
        <v/>
      </c>
      <c r="W96" t="str">
        <f t="shared" si="16"/>
        <v/>
      </c>
      <c r="X96" s="41" t="str">
        <f t="shared" si="14"/>
        <v/>
      </c>
      <c r="Y96" s="42" t="str">
        <f t="shared" si="15"/>
        <v/>
      </c>
    </row>
    <row r="97" spans="2:25" x14ac:dyDescent="0.2">
      <c r="B97" s="40">
        <v>89</v>
      </c>
      <c r="C97" s="80" t="str">
        <f t="shared" si="10"/>
        <v/>
      </c>
      <c r="D97" s="80"/>
      <c r="E97" s="40"/>
      <c r="F97" s="8"/>
      <c r="G97" s="40"/>
      <c r="H97" s="81"/>
      <c r="I97" s="81"/>
      <c r="J97" s="40"/>
      <c r="K97" s="85" t="str">
        <f t="shared" si="11"/>
        <v/>
      </c>
      <c r="L97" s="86"/>
      <c r="M97" s="6" t="str">
        <f>IF(J97="","",(K97/J97)/LOOKUP(RIGHT($D$2,3),定数!$A$6:$A$13,定数!$B$6:$B$13))</f>
        <v/>
      </c>
      <c r="N97" s="40"/>
      <c r="O97" s="8"/>
      <c r="P97" s="81"/>
      <c r="Q97" s="81"/>
      <c r="R97" s="83" t="str">
        <f>IF(P97="","",T97*M97*LOOKUP(RIGHT($D$2,3),定数!$A$6:$A$13,定数!$B$6:$B$13))</f>
        <v/>
      </c>
      <c r="S97" s="83"/>
      <c r="T97" s="84" t="str">
        <f t="shared" si="13"/>
        <v/>
      </c>
      <c r="U97" s="84"/>
      <c r="V97" t="str">
        <f t="shared" si="16"/>
        <v/>
      </c>
      <c r="W97" t="str">
        <f t="shared" si="16"/>
        <v/>
      </c>
      <c r="X97" s="41" t="str">
        <f t="shared" si="14"/>
        <v/>
      </c>
      <c r="Y97" s="42" t="str">
        <f t="shared" si="15"/>
        <v/>
      </c>
    </row>
    <row r="98" spans="2:25" x14ac:dyDescent="0.2">
      <c r="B98" s="40">
        <v>90</v>
      </c>
      <c r="C98" s="80" t="str">
        <f t="shared" si="10"/>
        <v/>
      </c>
      <c r="D98" s="80"/>
      <c r="E98" s="40"/>
      <c r="F98" s="8"/>
      <c r="G98" s="40"/>
      <c r="H98" s="81"/>
      <c r="I98" s="81"/>
      <c r="J98" s="40"/>
      <c r="K98" s="85" t="str">
        <f t="shared" si="11"/>
        <v/>
      </c>
      <c r="L98" s="86"/>
      <c r="M98" s="6" t="str">
        <f>IF(J98="","",(K98/J98)/LOOKUP(RIGHT($D$2,3),定数!$A$6:$A$13,定数!$B$6:$B$13))</f>
        <v/>
      </c>
      <c r="N98" s="40"/>
      <c r="O98" s="8"/>
      <c r="P98" s="81"/>
      <c r="Q98" s="81"/>
      <c r="R98" s="83" t="str">
        <f>IF(P98="","",T98*M98*LOOKUP(RIGHT($D$2,3),定数!$A$6:$A$13,定数!$B$6:$B$13))</f>
        <v/>
      </c>
      <c r="S98" s="83"/>
      <c r="T98" s="84" t="str">
        <f t="shared" si="13"/>
        <v/>
      </c>
      <c r="U98" s="84"/>
      <c r="V98" t="str">
        <f t="shared" si="16"/>
        <v/>
      </c>
      <c r="W98" t="str">
        <f t="shared" si="16"/>
        <v/>
      </c>
      <c r="X98" s="41" t="str">
        <f t="shared" si="14"/>
        <v/>
      </c>
      <c r="Y98" s="42" t="str">
        <f t="shared" si="15"/>
        <v/>
      </c>
    </row>
    <row r="99" spans="2:25" x14ac:dyDescent="0.2">
      <c r="B99" s="40">
        <v>91</v>
      </c>
      <c r="C99" s="80" t="str">
        <f t="shared" si="10"/>
        <v/>
      </c>
      <c r="D99" s="80"/>
      <c r="E99" s="40"/>
      <c r="F99" s="8"/>
      <c r="G99" s="40"/>
      <c r="H99" s="81"/>
      <c r="I99" s="81"/>
      <c r="J99" s="40"/>
      <c r="K99" s="85" t="str">
        <f t="shared" si="11"/>
        <v/>
      </c>
      <c r="L99" s="86"/>
      <c r="M99" s="6" t="str">
        <f>IF(J99="","",(K99/J99)/LOOKUP(RIGHT($D$2,3),定数!$A$6:$A$13,定数!$B$6:$B$13))</f>
        <v/>
      </c>
      <c r="N99" s="40"/>
      <c r="O99" s="8"/>
      <c r="P99" s="81"/>
      <c r="Q99" s="81"/>
      <c r="R99" s="83" t="str">
        <f>IF(P99="","",T99*M99*LOOKUP(RIGHT($D$2,3),定数!$A$6:$A$13,定数!$B$6:$B$13))</f>
        <v/>
      </c>
      <c r="S99" s="83"/>
      <c r="T99" s="84" t="str">
        <f t="shared" si="13"/>
        <v/>
      </c>
      <c r="U99" s="84"/>
      <c r="V99" t="str">
        <f t="shared" si="16"/>
        <v/>
      </c>
      <c r="W99" t="str">
        <f t="shared" si="16"/>
        <v/>
      </c>
      <c r="X99" s="41" t="str">
        <f t="shared" si="14"/>
        <v/>
      </c>
      <c r="Y99" s="42" t="str">
        <f t="shared" si="15"/>
        <v/>
      </c>
    </row>
    <row r="100" spans="2:25" x14ac:dyDescent="0.2">
      <c r="B100" s="40">
        <v>92</v>
      </c>
      <c r="C100" s="80" t="str">
        <f t="shared" si="10"/>
        <v/>
      </c>
      <c r="D100" s="80"/>
      <c r="E100" s="40"/>
      <c r="F100" s="8"/>
      <c r="G100" s="40"/>
      <c r="H100" s="81"/>
      <c r="I100" s="81"/>
      <c r="J100" s="40"/>
      <c r="K100" s="85" t="str">
        <f t="shared" si="11"/>
        <v/>
      </c>
      <c r="L100" s="86"/>
      <c r="M100" s="6" t="str">
        <f>IF(J100="","",(K100/J100)/LOOKUP(RIGHT($D$2,3),定数!$A$6:$A$13,定数!$B$6:$B$13))</f>
        <v/>
      </c>
      <c r="N100" s="40"/>
      <c r="O100" s="8"/>
      <c r="P100" s="81"/>
      <c r="Q100" s="81"/>
      <c r="R100" s="83" t="str">
        <f>IF(P100="","",T100*M100*LOOKUP(RIGHT($D$2,3),定数!$A$6:$A$13,定数!$B$6:$B$13))</f>
        <v/>
      </c>
      <c r="S100" s="83"/>
      <c r="T100" s="84" t="str">
        <f t="shared" si="13"/>
        <v/>
      </c>
      <c r="U100" s="84"/>
      <c r="V100" t="str">
        <f t="shared" si="16"/>
        <v/>
      </c>
      <c r="W100" t="str">
        <f t="shared" si="16"/>
        <v/>
      </c>
      <c r="X100" s="41" t="str">
        <f t="shared" si="14"/>
        <v/>
      </c>
      <c r="Y100" s="42" t="str">
        <f t="shared" si="15"/>
        <v/>
      </c>
    </row>
    <row r="101" spans="2:25" x14ac:dyDescent="0.2">
      <c r="B101" s="40">
        <v>93</v>
      </c>
      <c r="C101" s="80" t="str">
        <f t="shared" si="10"/>
        <v/>
      </c>
      <c r="D101" s="80"/>
      <c r="E101" s="40"/>
      <c r="F101" s="8"/>
      <c r="G101" s="40"/>
      <c r="H101" s="81"/>
      <c r="I101" s="81"/>
      <c r="J101" s="40"/>
      <c r="K101" s="85" t="str">
        <f t="shared" si="11"/>
        <v/>
      </c>
      <c r="L101" s="86"/>
      <c r="M101" s="6" t="str">
        <f>IF(J101="","",(K101/J101)/LOOKUP(RIGHT($D$2,3),定数!$A$6:$A$13,定数!$B$6:$B$13))</f>
        <v/>
      </c>
      <c r="N101" s="40"/>
      <c r="O101" s="8"/>
      <c r="P101" s="81"/>
      <c r="Q101" s="81"/>
      <c r="R101" s="83" t="str">
        <f>IF(P101="","",T101*M101*LOOKUP(RIGHT($D$2,3),定数!$A$6:$A$13,定数!$B$6:$B$13))</f>
        <v/>
      </c>
      <c r="S101" s="83"/>
      <c r="T101" s="84" t="str">
        <f t="shared" si="13"/>
        <v/>
      </c>
      <c r="U101" s="84"/>
      <c r="V101" t="str">
        <f t="shared" si="16"/>
        <v/>
      </c>
      <c r="W101" t="str">
        <f t="shared" si="16"/>
        <v/>
      </c>
      <c r="X101" s="41" t="str">
        <f t="shared" si="14"/>
        <v/>
      </c>
      <c r="Y101" s="42" t="str">
        <f t="shared" si="15"/>
        <v/>
      </c>
    </row>
    <row r="102" spans="2:25" x14ac:dyDescent="0.2">
      <c r="B102" s="40">
        <v>94</v>
      </c>
      <c r="C102" s="80" t="str">
        <f t="shared" si="10"/>
        <v/>
      </c>
      <c r="D102" s="80"/>
      <c r="E102" s="40"/>
      <c r="F102" s="8"/>
      <c r="G102" s="40"/>
      <c r="H102" s="81"/>
      <c r="I102" s="81"/>
      <c r="J102" s="40"/>
      <c r="K102" s="85" t="str">
        <f t="shared" si="11"/>
        <v/>
      </c>
      <c r="L102" s="86"/>
      <c r="M102" s="6" t="str">
        <f>IF(J102="","",(K102/J102)/LOOKUP(RIGHT($D$2,3),定数!$A$6:$A$13,定数!$B$6:$B$13))</f>
        <v/>
      </c>
      <c r="N102" s="40"/>
      <c r="O102" s="8"/>
      <c r="P102" s="81"/>
      <c r="Q102" s="81"/>
      <c r="R102" s="83" t="str">
        <f>IF(P102="","",T102*M102*LOOKUP(RIGHT($D$2,3),定数!$A$6:$A$13,定数!$B$6:$B$13))</f>
        <v/>
      </c>
      <c r="S102" s="83"/>
      <c r="T102" s="84" t="str">
        <f t="shared" si="13"/>
        <v/>
      </c>
      <c r="U102" s="84"/>
      <c r="V102" t="str">
        <f t="shared" si="16"/>
        <v/>
      </c>
      <c r="W102" t="str">
        <f t="shared" si="16"/>
        <v/>
      </c>
      <c r="X102" s="41" t="str">
        <f t="shared" si="14"/>
        <v/>
      </c>
      <c r="Y102" s="42" t="str">
        <f t="shared" si="15"/>
        <v/>
      </c>
    </row>
    <row r="103" spans="2:25" x14ac:dyDescent="0.2">
      <c r="B103" s="40">
        <v>95</v>
      </c>
      <c r="C103" s="80" t="str">
        <f t="shared" si="10"/>
        <v/>
      </c>
      <c r="D103" s="80"/>
      <c r="E103" s="40"/>
      <c r="F103" s="8"/>
      <c r="G103" s="40"/>
      <c r="H103" s="81"/>
      <c r="I103" s="81"/>
      <c r="J103" s="40"/>
      <c r="K103" s="85" t="str">
        <f t="shared" si="11"/>
        <v/>
      </c>
      <c r="L103" s="86"/>
      <c r="M103" s="6" t="str">
        <f>IF(J103="","",(K103/J103)/LOOKUP(RIGHT($D$2,3),定数!$A$6:$A$13,定数!$B$6:$B$13))</f>
        <v/>
      </c>
      <c r="N103" s="40"/>
      <c r="O103" s="8"/>
      <c r="P103" s="81"/>
      <c r="Q103" s="81"/>
      <c r="R103" s="83" t="str">
        <f>IF(P103="","",T103*M103*LOOKUP(RIGHT($D$2,3),定数!$A$6:$A$13,定数!$B$6:$B$13))</f>
        <v/>
      </c>
      <c r="S103" s="83"/>
      <c r="T103" s="84" t="str">
        <f t="shared" si="13"/>
        <v/>
      </c>
      <c r="U103" s="84"/>
      <c r="V103" t="str">
        <f t="shared" si="16"/>
        <v/>
      </c>
      <c r="W103" t="str">
        <f t="shared" si="16"/>
        <v/>
      </c>
      <c r="X103" s="41" t="str">
        <f t="shared" si="14"/>
        <v/>
      </c>
      <c r="Y103" s="42" t="str">
        <f t="shared" si="15"/>
        <v/>
      </c>
    </row>
    <row r="104" spans="2:25" x14ac:dyDescent="0.2">
      <c r="B104" s="40">
        <v>96</v>
      </c>
      <c r="C104" s="80" t="str">
        <f t="shared" si="10"/>
        <v/>
      </c>
      <c r="D104" s="80"/>
      <c r="E104" s="40"/>
      <c r="F104" s="8"/>
      <c r="G104" s="40"/>
      <c r="H104" s="81"/>
      <c r="I104" s="81"/>
      <c r="J104" s="40"/>
      <c r="K104" s="85" t="str">
        <f t="shared" si="11"/>
        <v/>
      </c>
      <c r="L104" s="86"/>
      <c r="M104" s="6" t="str">
        <f>IF(J104="","",(K104/J104)/LOOKUP(RIGHT($D$2,3),定数!$A$6:$A$13,定数!$B$6:$B$13))</f>
        <v/>
      </c>
      <c r="N104" s="40"/>
      <c r="O104" s="8"/>
      <c r="P104" s="81"/>
      <c r="Q104" s="81"/>
      <c r="R104" s="83" t="str">
        <f>IF(P104="","",T104*M104*LOOKUP(RIGHT($D$2,3),定数!$A$6:$A$13,定数!$B$6:$B$13))</f>
        <v/>
      </c>
      <c r="S104" s="83"/>
      <c r="T104" s="84" t="str">
        <f t="shared" si="13"/>
        <v/>
      </c>
      <c r="U104" s="84"/>
      <c r="V104" t="str">
        <f t="shared" si="16"/>
        <v/>
      </c>
      <c r="W104" t="str">
        <f t="shared" si="16"/>
        <v/>
      </c>
      <c r="X104" s="41" t="str">
        <f t="shared" si="14"/>
        <v/>
      </c>
      <c r="Y104" s="42" t="str">
        <f t="shared" si="15"/>
        <v/>
      </c>
    </row>
    <row r="105" spans="2:25" x14ac:dyDescent="0.2">
      <c r="B105" s="40">
        <v>97</v>
      </c>
      <c r="C105" s="80" t="str">
        <f t="shared" si="10"/>
        <v/>
      </c>
      <c r="D105" s="80"/>
      <c r="E105" s="40"/>
      <c r="F105" s="8"/>
      <c r="G105" s="40"/>
      <c r="H105" s="81"/>
      <c r="I105" s="81"/>
      <c r="J105" s="40"/>
      <c r="K105" s="85" t="str">
        <f t="shared" si="11"/>
        <v/>
      </c>
      <c r="L105" s="86"/>
      <c r="M105" s="6" t="str">
        <f>IF(J105="","",(K105/J105)/LOOKUP(RIGHT($D$2,3),定数!$A$6:$A$13,定数!$B$6:$B$13))</f>
        <v/>
      </c>
      <c r="N105" s="40"/>
      <c r="O105" s="8"/>
      <c r="P105" s="81"/>
      <c r="Q105" s="81"/>
      <c r="R105" s="83" t="str">
        <f>IF(P105="","",T105*M105*LOOKUP(RIGHT($D$2,3),定数!$A$6:$A$13,定数!$B$6:$B$13))</f>
        <v/>
      </c>
      <c r="S105" s="83"/>
      <c r="T105" s="84" t="str">
        <f t="shared" si="13"/>
        <v/>
      </c>
      <c r="U105" s="84"/>
      <c r="V105" t="str">
        <f t="shared" si="16"/>
        <v/>
      </c>
      <c r="W105" t="str">
        <f t="shared" si="16"/>
        <v/>
      </c>
      <c r="X105" s="41" t="str">
        <f t="shared" si="14"/>
        <v/>
      </c>
      <c r="Y105" s="42" t="str">
        <f t="shared" si="15"/>
        <v/>
      </c>
    </row>
    <row r="106" spans="2:25" x14ac:dyDescent="0.2">
      <c r="B106" s="40">
        <v>98</v>
      </c>
      <c r="C106" s="80" t="str">
        <f t="shared" si="10"/>
        <v/>
      </c>
      <c r="D106" s="80"/>
      <c r="E106" s="40"/>
      <c r="F106" s="8"/>
      <c r="G106" s="40"/>
      <c r="H106" s="81"/>
      <c r="I106" s="81"/>
      <c r="J106" s="40"/>
      <c r="K106" s="85" t="str">
        <f t="shared" si="11"/>
        <v/>
      </c>
      <c r="L106" s="86"/>
      <c r="M106" s="6" t="str">
        <f>IF(J106="","",(K106/J106)/LOOKUP(RIGHT($D$2,3),定数!$A$6:$A$13,定数!$B$6:$B$13))</f>
        <v/>
      </c>
      <c r="N106" s="40"/>
      <c r="O106" s="8"/>
      <c r="P106" s="81"/>
      <c r="Q106" s="81"/>
      <c r="R106" s="83" t="str">
        <f>IF(P106="","",T106*M106*LOOKUP(RIGHT($D$2,3),定数!$A$6:$A$13,定数!$B$6:$B$13))</f>
        <v/>
      </c>
      <c r="S106" s="83"/>
      <c r="T106" s="84" t="str">
        <f t="shared" si="13"/>
        <v/>
      </c>
      <c r="U106" s="84"/>
      <c r="V106" t="str">
        <f t="shared" si="16"/>
        <v/>
      </c>
      <c r="W106" t="str">
        <f t="shared" si="16"/>
        <v/>
      </c>
      <c r="X106" s="41" t="str">
        <f t="shared" si="14"/>
        <v/>
      </c>
      <c r="Y106" s="42" t="str">
        <f t="shared" si="15"/>
        <v/>
      </c>
    </row>
    <row r="107" spans="2:25" x14ac:dyDescent="0.2">
      <c r="B107" s="40">
        <v>99</v>
      </c>
      <c r="C107" s="80" t="str">
        <f t="shared" si="10"/>
        <v/>
      </c>
      <c r="D107" s="80"/>
      <c r="E107" s="40"/>
      <c r="F107" s="8"/>
      <c r="G107" s="40"/>
      <c r="H107" s="81"/>
      <c r="I107" s="81"/>
      <c r="J107" s="40"/>
      <c r="K107" s="85" t="str">
        <f t="shared" si="11"/>
        <v/>
      </c>
      <c r="L107" s="86"/>
      <c r="M107" s="6" t="str">
        <f>IF(J107="","",(K107/J107)/LOOKUP(RIGHT($D$2,3),定数!$A$6:$A$13,定数!$B$6:$B$13))</f>
        <v/>
      </c>
      <c r="N107" s="40"/>
      <c r="O107" s="8"/>
      <c r="P107" s="81"/>
      <c r="Q107" s="81"/>
      <c r="R107" s="83" t="str">
        <f>IF(P107="","",T107*M107*LOOKUP(RIGHT($D$2,3),定数!$A$6:$A$13,定数!$B$6:$B$13))</f>
        <v/>
      </c>
      <c r="S107" s="83"/>
      <c r="T107" s="84" t="str">
        <f t="shared" si="13"/>
        <v/>
      </c>
      <c r="U107" s="84"/>
      <c r="V107" t="str">
        <f>IF(S107&lt;&gt;"",IF(S107&lt;0,1+V106,0),"")</f>
        <v/>
      </c>
      <c r="W107" t="str">
        <f>IF(T107&lt;&gt;"",IF(T107&lt;0,1+W106,0),"")</f>
        <v/>
      </c>
      <c r="X107" s="41" t="str">
        <f t="shared" si="14"/>
        <v/>
      </c>
      <c r="Y107" s="42" t="str">
        <f t="shared" si="15"/>
        <v/>
      </c>
    </row>
    <row r="108" spans="2:25" x14ac:dyDescent="0.2">
      <c r="B108" s="40">
        <v>100</v>
      </c>
      <c r="C108" s="80" t="str">
        <f t="shared" si="10"/>
        <v/>
      </c>
      <c r="D108" s="80"/>
      <c r="E108" s="40"/>
      <c r="F108" s="8"/>
      <c r="G108" s="40"/>
      <c r="H108" s="81"/>
      <c r="I108" s="81"/>
      <c r="J108" s="40"/>
      <c r="K108" s="85" t="str">
        <f t="shared" si="11"/>
        <v/>
      </c>
      <c r="L108" s="86"/>
      <c r="M108" s="6" t="str">
        <f>IF(J108="","",(K108/J108)/LOOKUP(RIGHT($D$2,3),定数!$A$6:$A$13,定数!$B$6:$B$13))</f>
        <v/>
      </c>
      <c r="N108" s="40"/>
      <c r="O108" s="8"/>
      <c r="P108" s="81"/>
      <c r="Q108" s="81"/>
      <c r="R108" s="83" t="str">
        <f>IF(P108="","",T108*M108*LOOKUP(RIGHT($D$2,3),定数!$A$6:$A$13,定数!$B$6:$B$13))</f>
        <v/>
      </c>
      <c r="S108" s="83"/>
      <c r="T108" s="84" t="str">
        <f t="shared" si="13"/>
        <v/>
      </c>
      <c r="U108" s="84"/>
      <c r="V108" t="str">
        <f>IF(S108&lt;&gt;"",IF(S108&lt;0,1+V107,0),"")</f>
        <v/>
      </c>
      <c r="W108" t="str">
        <f>IF(T108&lt;&gt;"",IF(T108&lt;0,1+W107,0),"")</f>
        <v/>
      </c>
      <c r="X108" s="41" t="str">
        <f t="shared" si="14"/>
        <v/>
      </c>
      <c r="Y108" s="42" t="str">
        <f t="shared" si="15"/>
        <v/>
      </c>
    </row>
    <row r="109" spans="2:25" x14ac:dyDescent="0.2">
      <c r="B109" s="1"/>
      <c r="C109" s="1"/>
      <c r="D109" s="1"/>
      <c r="E109" s="1"/>
      <c r="F109" s="1"/>
      <c r="G109" s="1"/>
      <c r="H109" s="1"/>
      <c r="I109" s="1"/>
      <c r="J109" s="1"/>
      <c r="K109" s="1"/>
      <c r="L109" s="1"/>
      <c r="M109" s="1"/>
      <c r="N109" s="1"/>
      <c r="O109" s="1"/>
      <c r="P109" s="1"/>
      <c r="Q109" s="1"/>
      <c r="R109" s="1"/>
    </row>
  </sheetData>
  <sheetCalcPr fullCalcOnLoad="1"/>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90" zoomScaleNormal="90" workbookViewId="0">
      <pane ySplit="8" topLeftCell="A47" activePane="bottomLeft" state="frozen"/>
      <selection pane="bottomLeft" activeCell="N64" sqref="N6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6" t="s">
        <v>5</v>
      </c>
      <c r="C2" s="46"/>
      <c r="D2" s="48" t="s">
        <v>67</v>
      </c>
      <c r="E2" s="48"/>
      <c r="F2" s="46" t="s">
        <v>6</v>
      </c>
      <c r="G2" s="46"/>
      <c r="H2" s="50" t="s">
        <v>69</v>
      </c>
      <c r="I2" s="50"/>
      <c r="J2" s="46" t="s">
        <v>7</v>
      </c>
      <c r="K2" s="46"/>
      <c r="L2" s="47">
        <v>100000</v>
      </c>
      <c r="M2" s="48"/>
      <c r="N2" s="46" t="s">
        <v>8</v>
      </c>
      <c r="O2" s="46"/>
      <c r="P2" s="49">
        <f>SUM(L2,D4)</f>
        <v>137919.88728381234</v>
      </c>
      <c r="Q2" s="50"/>
      <c r="R2" s="1"/>
      <c r="S2" s="1"/>
      <c r="T2" s="1"/>
    </row>
    <row r="3" spans="2:25" ht="57" customHeight="1" x14ac:dyDescent="0.2">
      <c r="B3" s="46" t="s">
        <v>9</v>
      </c>
      <c r="C3" s="46"/>
      <c r="D3" s="51" t="s">
        <v>38</v>
      </c>
      <c r="E3" s="51"/>
      <c r="F3" s="51"/>
      <c r="G3" s="51"/>
      <c r="H3" s="51"/>
      <c r="I3" s="51"/>
      <c r="J3" s="46" t="s">
        <v>10</v>
      </c>
      <c r="K3" s="46"/>
      <c r="L3" s="51" t="s">
        <v>63</v>
      </c>
      <c r="M3" s="52"/>
      <c r="N3" s="52"/>
      <c r="O3" s="52"/>
      <c r="P3" s="52"/>
      <c r="Q3" s="52"/>
      <c r="R3" s="1"/>
      <c r="S3" s="1"/>
    </row>
    <row r="4" spans="2:25" x14ac:dyDescent="0.2">
      <c r="B4" s="46" t="s">
        <v>11</v>
      </c>
      <c r="C4" s="46"/>
      <c r="D4" s="53">
        <f>SUM($R$9:$S$993)</f>
        <v>37919.887283812321</v>
      </c>
      <c r="E4" s="53"/>
      <c r="F4" s="46" t="s">
        <v>12</v>
      </c>
      <c r="G4" s="46"/>
      <c r="H4" s="54">
        <f>SUM($T$9:$U$108)</f>
        <v>241.52660000000708</v>
      </c>
      <c r="I4" s="50"/>
      <c r="J4" s="55" t="s">
        <v>60</v>
      </c>
      <c r="K4" s="55"/>
      <c r="L4" s="49">
        <f>MAX($C$9:$D$990)-C9</f>
        <v>73869.522914691566</v>
      </c>
      <c r="M4" s="49"/>
      <c r="N4" s="55" t="s">
        <v>59</v>
      </c>
      <c r="O4" s="55"/>
      <c r="P4" s="56">
        <f>MAX(Y:Y)</f>
        <v>0.22302044293842793</v>
      </c>
      <c r="Q4" s="56"/>
      <c r="R4" s="1"/>
      <c r="S4" s="1"/>
      <c r="T4" s="1"/>
    </row>
    <row r="5" spans="2:25" x14ac:dyDescent="0.2">
      <c r="B5" s="36" t="s">
        <v>15</v>
      </c>
      <c r="C5" s="2">
        <f>COUNTIF($R$9:$R$990,"&gt;0")</f>
        <v>23</v>
      </c>
      <c r="D5" s="37" t="s">
        <v>16</v>
      </c>
      <c r="E5" s="15">
        <f>COUNTIF($R$9:$R$990,"&lt;0")</f>
        <v>28</v>
      </c>
      <c r="F5" s="37" t="s">
        <v>17</v>
      </c>
      <c r="G5" s="2">
        <f>COUNTIF($R$9:$R$990,"=0")</f>
        <v>0</v>
      </c>
      <c r="H5" s="37" t="s">
        <v>18</v>
      </c>
      <c r="I5" s="3">
        <f>C5/SUM(C5,E5,G5)</f>
        <v>0.45098039215686275</v>
      </c>
      <c r="J5" s="57" t="s">
        <v>19</v>
      </c>
      <c r="K5" s="46"/>
      <c r="L5" s="58">
        <f>MAX(V9:V993)</f>
        <v>2</v>
      </c>
      <c r="M5" s="59"/>
      <c r="N5" s="17" t="s">
        <v>20</v>
      </c>
      <c r="O5" s="9"/>
      <c r="P5" s="58">
        <f>MAX(W9:W993)</f>
        <v>8</v>
      </c>
      <c r="Q5" s="59"/>
      <c r="R5" s="1"/>
      <c r="S5" s="1"/>
      <c r="T5" s="1"/>
    </row>
    <row r="6" spans="2:25" x14ac:dyDescent="0.2">
      <c r="B6" s="11"/>
      <c r="C6" s="13"/>
      <c r="D6" s="14"/>
      <c r="E6" s="10"/>
      <c r="F6" s="11"/>
      <c r="G6" s="10"/>
      <c r="H6" s="11"/>
      <c r="I6" s="16"/>
      <c r="J6" s="11"/>
      <c r="K6" s="11"/>
      <c r="L6" s="10"/>
      <c r="M6" s="43" t="s">
        <v>64</v>
      </c>
      <c r="N6" s="12"/>
      <c r="O6" s="12"/>
      <c r="P6" s="10"/>
      <c r="Q6" s="7"/>
      <c r="R6" s="1"/>
      <c r="S6" s="1"/>
      <c r="T6" s="1"/>
    </row>
    <row r="7" spans="2:25" x14ac:dyDescent="0.2">
      <c r="B7" s="60" t="s">
        <v>21</v>
      </c>
      <c r="C7" s="62" t="s">
        <v>22</v>
      </c>
      <c r="D7" s="63"/>
      <c r="E7" s="66" t="s">
        <v>23</v>
      </c>
      <c r="F7" s="67"/>
      <c r="G7" s="67"/>
      <c r="H7" s="67"/>
      <c r="I7" s="68"/>
      <c r="J7" s="69" t="s">
        <v>24</v>
      </c>
      <c r="K7" s="70"/>
      <c r="L7" s="71"/>
      <c r="M7" s="72" t="s">
        <v>25</v>
      </c>
      <c r="N7" s="73" t="s">
        <v>26</v>
      </c>
      <c r="O7" s="74"/>
      <c r="P7" s="74"/>
      <c r="Q7" s="75"/>
      <c r="R7" s="76" t="s">
        <v>27</v>
      </c>
      <c r="S7" s="76"/>
      <c r="T7" s="76"/>
      <c r="U7" s="76"/>
    </row>
    <row r="8" spans="2:25"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c r="Y8" t="s">
        <v>58</v>
      </c>
    </row>
    <row r="9" spans="2:25" x14ac:dyDescent="0.2">
      <c r="B9" s="35">
        <v>1</v>
      </c>
      <c r="C9" s="80">
        <f>L2</f>
        <v>100000</v>
      </c>
      <c r="D9" s="80"/>
      <c r="E9" s="35">
        <v>2001</v>
      </c>
      <c r="F9" s="8">
        <v>42111</v>
      </c>
      <c r="G9" s="35" t="s">
        <v>4</v>
      </c>
      <c r="H9" s="81">
        <v>1</v>
      </c>
      <c r="I9" s="81"/>
      <c r="J9" s="35">
        <v>57</v>
      </c>
      <c r="K9" s="80">
        <f>IF(J9="","",C9*0.03)</f>
        <v>3000</v>
      </c>
      <c r="L9" s="80"/>
      <c r="M9" s="6">
        <f>IF(J9="","",(K9/J9)/LOOKUP(RIGHT($D$2,3),定数!$A$6:$A$13,定数!$B$6:$B$13))</f>
        <v>0.52631578947368418</v>
      </c>
      <c r="N9" s="35">
        <v>2001</v>
      </c>
      <c r="O9" s="8">
        <v>42111</v>
      </c>
      <c r="P9" s="81">
        <v>1.02</v>
      </c>
      <c r="Q9" s="81"/>
      <c r="R9" s="83">
        <f>IF(P9="","",T9*M9*LOOKUP(RIGHT($D$2,3),定数!$A$6:$A$13,定数!$B$6:$B$13))</f>
        <v>105.26315789473692</v>
      </c>
      <c r="S9" s="83"/>
      <c r="T9" s="84">
        <f>IF(P9="","",IF(G9="買",(P9-H9),(H9-P9))*IF(RIGHT($D$2,3)="JPY",100,10000))</f>
        <v>2.0000000000000018</v>
      </c>
      <c r="U9" s="84"/>
      <c r="V9" s="1">
        <f>IF(T9&lt;&gt;"",IF(T9&gt;0,1+V8,0),"")</f>
        <v>1</v>
      </c>
      <c r="W9">
        <f>IF(T9&lt;&gt;"",IF(T9&lt;0,1+W8,0),"")</f>
        <v>0</v>
      </c>
    </row>
    <row r="10" spans="2:25" x14ac:dyDescent="0.2">
      <c r="B10" s="35">
        <v>2</v>
      </c>
      <c r="C10" s="80">
        <f t="shared" ref="C10:C73" si="0">IF(R9="","",C9+R9)</f>
        <v>100105.26315789473</v>
      </c>
      <c r="D10" s="80"/>
      <c r="E10" s="35">
        <v>2017</v>
      </c>
      <c r="F10" s="8">
        <v>43502</v>
      </c>
      <c r="G10" s="35" t="s">
        <v>3</v>
      </c>
      <c r="H10" s="81">
        <v>112.48</v>
      </c>
      <c r="I10" s="81"/>
      <c r="J10" s="35">
        <v>30</v>
      </c>
      <c r="K10" s="85">
        <f>IF(J10="","",C10*0.03)</f>
        <v>3003.1578947368421</v>
      </c>
      <c r="L10" s="86"/>
      <c r="M10" s="6">
        <f>IF(J10="","",(K10/J10)/LOOKUP(RIGHT($D$2,3),定数!$A$6:$A$13,定数!$B$6:$B$13))</f>
        <v>1.0010526315789474</v>
      </c>
      <c r="N10" s="35">
        <v>2017</v>
      </c>
      <c r="O10" s="8">
        <v>43502</v>
      </c>
      <c r="P10" s="82">
        <v>111.92</v>
      </c>
      <c r="Q10" s="82"/>
      <c r="R10" s="83">
        <f>IF(P10="","",T10*M10*LOOKUP(RIGHT($D$2,3),定数!$A$6:$A$13,定数!$B$6:$B$13))</f>
        <v>5605.8947368421286</v>
      </c>
      <c r="S10" s="83"/>
      <c r="T10" s="84">
        <f>IF(P10="","",IF(G10="買",(P10-H10),(H10-P10))*IF(RIGHT($D$2,3)="JPY",100,10000))</f>
        <v>56.000000000000227</v>
      </c>
      <c r="U10" s="84"/>
      <c r="V10" s="22">
        <f t="shared" ref="V10:V22" si="1">IF(T10&lt;&gt;"",IF(T10&gt;0,1+V9,0),"")</f>
        <v>2</v>
      </c>
      <c r="W10">
        <f t="shared" ref="W10:W73" si="2">IF(T10&lt;&gt;"",IF(T10&lt;0,1+W9,0),"")</f>
        <v>0</v>
      </c>
      <c r="X10" s="41">
        <f>IF(C10&lt;&gt;"",MAX(C10,C9),"")</f>
        <v>100105.26315789473</v>
      </c>
    </row>
    <row r="11" spans="2:25" x14ac:dyDescent="0.2">
      <c r="B11" s="35">
        <v>3</v>
      </c>
      <c r="C11" s="80">
        <f t="shared" ref="C11:C16" si="3">IF(R10="","",C10+R10)</f>
        <v>105711.15789473685</v>
      </c>
      <c r="D11" s="80"/>
      <c r="E11" s="35">
        <v>2017</v>
      </c>
      <c r="F11" s="8">
        <v>43502</v>
      </c>
      <c r="G11" s="35" t="s">
        <v>3</v>
      </c>
      <c r="H11" s="81">
        <v>112.03</v>
      </c>
      <c r="I11" s="81"/>
      <c r="J11" s="35">
        <v>56</v>
      </c>
      <c r="K11" s="85">
        <f>IF(J11="","",C11*0.03)</f>
        <v>3171.3347368421055</v>
      </c>
      <c r="L11" s="86"/>
      <c r="M11" s="6">
        <f>IF(J11="","",(K11/J11)/LOOKUP(RIGHT($D$2,3),定数!$A$6:$A$13,定数!$B$6:$B$13))</f>
        <v>0.56630977443609032</v>
      </c>
      <c r="N11" s="35">
        <v>2017</v>
      </c>
      <c r="O11" s="8">
        <v>43505</v>
      </c>
      <c r="P11" s="82">
        <v>112.59</v>
      </c>
      <c r="Q11" s="82"/>
      <c r="R11" s="83">
        <f>IF(P11="","",T11*M11*LOOKUP(RIGHT($D$2,3),定数!$A$6:$A$13,定数!$B$6:$B$13))</f>
        <v>-3171.3347368421187</v>
      </c>
      <c r="S11" s="83"/>
      <c r="T11" s="84">
        <f>IF(P11="","",IF(G11="買",(P11-H11),(H11-P11))*IF(RIGHT($D$2,3)="JPY",100,10000))</f>
        <v>-56.000000000000227</v>
      </c>
      <c r="U11" s="84"/>
      <c r="V11" s="22">
        <f t="shared" si="1"/>
        <v>0</v>
      </c>
      <c r="W11">
        <f t="shared" si="2"/>
        <v>1</v>
      </c>
      <c r="X11" s="41">
        <f>IF(C11&lt;&gt;"",MAX(X10,C11),"")</f>
        <v>105711.15789473685</v>
      </c>
      <c r="Y11" s="42">
        <f>IF(X11&lt;&gt;"",1-(C11/X11),"")</f>
        <v>0</v>
      </c>
    </row>
    <row r="12" spans="2:25" x14ac:dyDescent="0.2">
      <c r="B12" s="35">
        <v>4</v>
      </c>
      <c r="C12" s="80">
        <f t="shared" si="3"/>
        <v>102539.82315789473</v>
      </c>
      <c r="D12" s="80"/>
      <c r="E12" s="35">
        <v>2017</v>
      </c>
      <c r="F12" s="8">
        <v>43523</v>
      </c>
      <c r="G12" s="35" t="s">
        <v>3</v>
      </c>
      <c r="H12" s="81">
        <v>112.18</v>
      </c>
      <c r="I12" s="81"/>
      <c r="J12" s="35">
        <v>32</v>
      </c>
      <c r="K12" s="85">
        <f>IF(J12="","",C12*0.03)</f>
        <v>3076.1946947368419</v>
      </c>
      <c r="L12" s="86"/>
      <c r="M12" s="6">
        <f>IF(J12="","",(K12/J12)/LOOKUP(RIGHT($D$2,3),定数!$A$6:$A$13,定数!$B$6:$B$13))</f>
        <v>0.96131084210526307</v>
      </c>
      <c r="N12" s="35">
        <v>2017</v>
      </c>
      <c r="O12" s="8">
        <v>43523</v>
      </c>
      <c r="P12" s="82">
        <v>112.5</v>
      </c>
      <c r="Q12" s="82"/>
      <c r="R12" s="83">
        <f>IF(P12="","",T12*M12*LOOKUP(RIGHT($D$2,3),定数!$A$6:$A$13,定数!$B$6:$B$13))</f>
        <v>-3076.194694736776</v>
      </c>
      <c r="S12" s="83"/>
      <c r="T12" s="84">
        <f t="shared" ref="T12:T75" si="4">IF(P12="","",IF(G12="買",(P12-H12),(H12-P12))*IF(RIGHT($D$2,3)="JPY",100,10000))</f>
        <v>-31.999999999999318</v>
      </c>
      <c r="U12" s="84"/>
      <c r="V12" s="22">
        <f t="shared" si="1"/>
        <v>0</v>
      </c>
      <c r="W12">
        <f t="shared" si="2"/>
        <v>2</v>
      </c>
      <c r="X12" s="41">
        <f t="shared" ref="X12:X75" si="5">IF(C12&lt;&gt;"",MAX(X11,C12),"")</f>
        <v>105711.15789473685</v>
      </c>
      <c r="Y12" s="42">
        <f t="shared" ref="Y12:Y75" si="6">IF(X12&lt;&gt;"",1-(C12/X12),"")</f>
        <v>3.0000000000000138E-2</v>
      </c>
    </row>
    <row r="13" spans="2:25" x14ac:dyDescent="0.2">
      <c r="B13" s="35">
        <v>5</v>
      </c>
      <c r="C13" s="80">
        <f t="shared" si="3"/>
        <v>99463.628463157947</v>
      </c>
      <c r="D13" s="80"/>
      <c r="E13" s="35">
        <v>2017</v>
      </c>
      <c r="F13" s="8">
        <v>43527</v>
      </c>
      <c r="G13" s="35" t="s">
        <v>4</v>
      </c>
      <c r="H13" s="81">
        <v>114.3</v>
      </c>
      <c r="I13" s="81"/>
      <c r="J13" s="35">
        <v>24</v>
      </c>
      <c r="K13" s="85">
        <f>IF(J13="","",C13*0.03)</f>
        <v>2983.9088538947385</v>
      </c>
      <c r="L13" s="86"/>
      <c r="M13" s="6">
        <f>IF(J13="","",(K13/J13)/LOOKUP(RIGHT($D$2,3),定数!$A$6:$A$13,定数!$B$6:$B$13))</f>
        <v>1.2432953557894744</v>
      </c>
      <c r="N13" s="35">
        <v>2017</v>
      </c>
      <c r="O13" s="8">
        <v>43527</v>
      </c>
      <c r="P13" s="82">
        <v>114.735</v>
      </c>
      <c r="Q13" s="82"/>
      <c r="R13" s="83">
        <f>IF(P13="","",T13*M13*LOOKUP(RIGHT($D$2,3),定数!$A$6:$A$13,定数!$B$6:$B$13))</f>
        <v>5408.3347976842415</v>
      </c>
      <c r="S13" s="83"/>
      <c r="T13" s="84">
        <f t="shared" si="4"/>
        <v>43.500000000000227</v>
      </c>
      <c r="U13" s="84"/>
      <c r="V13" s="22">
        <f t="shared" si="1"/>
        <v>1</v>
      </c>
      <c r="W13">
        <f t="shared" si="2"/>
        <v>0</v>
      </c>
      <c r="X13" s="41">
        <f t="shared" si="5"/>
        <v>105711.15789473685</v>
      </c>
      <c r="Y13" s="42">
        <f t="shared" si="6"/>
        <v>5.9099999999999597E-2</v>
      </c>
    </row>
    <row r="14" spans="2:25" x14ac:dyDescent="0.2">
      <c r="B14" s="35">
        <v>6</v>
      </c>
      <c r="C14" s="80">
        <f t="shared" si="3"/>
        <v>104871.9632608422</v>
      </c>
      <c r="D14" s="80"/>
      <c r="E14" s="35">
        <v>2017</v>
      </c>
      <c r="F14" s="8">
        <v>43527</v>
      </c>
      <c r="G14" s="35" t="s">
        <v>4</v>
      </c>
      <c r="H14" s="81">
        <v>114.35</v>
      </c>
      <c r="I14" s="81"/>
      <c r="J14" s="35">
        <v>26</v>
      </c>
      <c r="K14" s="85">
        <f t="shared" ref="K14:K35" si="7">IF(J14="","",C14*0.03)</f>
        <v>3146.1588978252657</v>
      </c>
      <c r="L14" s="86"/>
      <c r="M14" s="6">
        <f>IF(J14="","",(K14/J14)/LOOKUP(RIGHT($D$2,3),定数!$A$6:$A$13,定数!$B$6:$B$13))</f>
        <v>1.2100611145481792</v>
      </c>
      <c r="N14" s="35">
        <v>2017</v>
      </c>
      <c r="O14" s="8">
        <v>43530</v>
      </c>
      <c r="P14" s="82">
        <v>114.09</v>
      </c>
      <c r="Q14" s="82"/>
      <c r="R14" s="83">
        <f>IF(P14="","",T14*M14*LOOKUP(RIGHT($D$2,3),定数!$A$6:$A$13,定数!$B$6:$B$13))</f>
        <v>-3146.1588978251557</v>
      </c>
      <c r="S14" s="83"/>
      <c r="T14" s="84">
        <f t="shared" si="4"/>
        <v>-25.999999999999091</v>
      </c>
      <c r="U14" s="84"/>
      <c r="V14" s="22">
        <f t="shared" si="1"/>
        <v>0</v>
      </c>
      <c r="W14">
        <f t="shared" si="2"/>
        <v>1</v>
      </c>
      <c r="X14" s="41">
        <f t="shared" si="5"/>
        <v>105711.15789473685</v>
      </c>
      <c r="Y14" s="42">
        <f t="shared" si="6"/>
        <v>7.9385624999992466E-3</v>
      </c>
    </row>
    <row r="15" spans="2:25" x14ac:dyDescent="0.2">
      <c r="B15" s="35">
        <v>7</v>
      </c>
      <c r="C15" s="80">
        <f t="shared" si="3"/>
        <v>101725.80436301704</v>
      </c>
      <c r="D15" s="80"/>
      <c r="E15" s="35">
        <v>2017</v>
      </c>
      <c r="F15" s="8">
        <v>43554</v>
      </c>
      <c r="G15" s="35" t="s">
        <v>4</v>
      </c>
      <c r="H15" s="81">
        <v>111.54</v>
      </c>
      <c r="I15" s="81"/>
      <c r="J15" s="35">
        <v>56</v>
      </c>
      <c r="K15" s="85">
        <f t="shared" si="7"/>
        <v>3051.7741308905111</v>
      </c>
      <c r="L15" s="86"/>
      <c r="M15" s="6">
        <f>IF(J15="","",(K15/J15)/LOOKUP(RIGHT($D$2,3),定数!$A$6:$A$13,定数!$B$6:$B$13))</f>
        <v>0.54495966623044845</v>
      </c>
      <c r="N15" s="35">
        <v>2017</v>
      </c>
      <c r="O15" s="8">
        <v>43558</v>
      </c>
      <c r="P15" s="82">
        <v>110.98</v>
      </c>
      <c r="Q15" s="82"/>
      <c r="R15" s="83">
        <f>IF(P15="","",T15*M15*LOOKUP(RIGHT($D$2,3),定数!$A$6:$A$13,定数!$B$6:$B$13))</f>
        <v>-3051.7741308905238</v>
      </c>
      <c r="S15" s="83"/>
      <c r="T15" s="84">
        <f t="shared" si="4"/>
        <v>-56.000000000000227</v>
      </c>
      <c r="U15" s="84"/>
      <c r="V15" s="22">
        <f t="shared" si="1"/>
        <v>0</v>
      </c>
      <c r="W15">
        <f t="shared" si="2"/>
        <v>2</v>
      </c>
      <c r="X15" s="41">
        <f t="shared" si="5"/>
        <v>105711.15789473685</v>
      </c>
      <c r="Y15" s="42">
        <f t="shared" si="6"/>
        <v>3.7700405624998212E-2</v>
      </c>
    </row>
    <row r="16" spans="2:25" x14ac:dyDescent="0.2">
      <c r="B16" s="35">
        <v>8</v>
      </c>
      <c r="C16" s="80">
        <f t="shared" si="3"/>
        <v>98674.030232126519</v>
      </c>
      <c r="D16" s="80"/>
      <c r="E16" s="35">
        <v>2017</v>
      </c>
      <c r="F16" s="8">
        <v>43568</v>
      </c>
      <c r="G16" s="35" t="s">
        <v>3</v>
      </c>
      <c r="H16" s="81">
        <v>109.04</v>
      </c>
      <c r="I16" s="81"/>
      <c r="J16" s="35">
        <v>36</v>
      </c>
      <c r="K16" s="85">
        <f t="shared" si="7"/>
        <v>2960.2209069637956</v>
      </c>
      <c r="L16" s="86"/>
      <c r="M16" s="6">
        <f>IF(J16="","",(K16/J16)/LOOKUP(RIGHT($D$2,3),定数!$A$6:$A$13,定数!$B$6:$B$13))</f>
        <v>0.82228358526772094</v>
      </c>
      <c r="N16" s="35">
        <v>2017</v>
      </c>
      <c r="O16" s="8">
        <v>43572</v>
      </c>
      <c r="P16" s="82">
        <v>108.321</v>
      </c>
      <c r="Q16" s="82"/>
      <c r="R16" s="83">
        <f>IF(P16="","",T16*M16*LOOKUP(RIGHT($D$2,3),定数!$A$6:$A$13,定数!$B$6:$B$13))</f>
        <v>5912.2189780749823</v>
      </c>
      <c r="S16" s="83"/>
      <c r="T16" s="84">
        <f t="shared" si="4"/>
        <v>71.90000000000083</v>
      </c>
      <c r="U16" s="84"/>
      <c r="V16" s="22">
        <f t="shared" si="1"/>
        <v>1</v>
      </c>
      <c r="W16">
        <f t="shared" si="2"/>
        <v>0</v>
      </c>
      <c r="X16" s="41">
        <f t="shared" si="5"/>
        <v>105711.15789473685</v>
      </c>
      <c r="Y16" s="42">
        <f t="shared" si="6"/>
        <v>6.6569393456248349E-2</v>
      </c>
    </row>
    <row r="17" spans="2:25" x14ac:dyDescent="0.2">
      <c r="B17" s="35">
        <v>9</v>
      </c>
      <c r="C17" s="80">
        <f t="shared" si="0"/>
        <v>104586.24921020149</v>
      </c>
      <c r="D17" s="80"/>
      <c r="E17" s="35">
        <v>2017</v>
      </c>
      <c r="F17" s="8">
        <v>43574</v>
      </c>
      <c r="G17" s="35" t="s">
        <v>4</v>
      </c>
      <c r="H17" s="81">
        <v>108.96</v>
      </c>
      <c r="I17" s="81"/>
      <c r="J17" s="35">
        <v>29</v>
      </c>
      <c r="K17" s="85">
        <f t="shared" si="7"/>
        <v>3137.5874763060447</v>
      </c>
      <c r="L17" s="86"/>
      <c r="M17" s="6">
        <f>IF(J17="","",(K17/J17)/LOOKUP(RIGHT($D$2,3),定数!$A$6:$A$13,定数!$B$6:$B$13))</f>
        <v>1.0819267159676016</v>
      </c>
      <c r="N17" s="35">
        <v>2017</v>
      </c>
      <c r="O17" s="8">
        <v>43575</v>
      </c>
      <c r="P17" s="82">
        <v>109.474</v>
      </c>
      <c r="Q17" s="82"/>
      <c r="R17" s="83">
        <f>IF(P17="","",T17*M17*LOOKUP(RIGHT($D$2,3),定数!$A$6:$A$13,定数!$B$6:$B$13))</f>
        <v>5561.1033200735801</v>
      </c>
      <c r="S17" s="83"/>
      <c r="T17" s="84">
        <f t="shared" si="4"/>
        <v>51.400000000001</v>
      </c>
      <c r="U17" s="84"/>
      <c r="V17" s="22">
        <f t="shared" si="1"/>
        <v>2</v>
      </c>
      <c r="W17">
        <f t="shared" si="2"/>
        <v>0</v>
      </c>
      <c r="X17" s="41">
        <f t="shared" si="5"/>
        <v>105711.15789473685</v>
      </c>
      <c r="Y17" s="42">
        <f t="shared" si="6"/>
        <v>1.0641342947501298E-2</v>
      </c>
    </row>
    <row r="18" spans="2:25" x14ac:dyDescent="0.2">
      <c r="B18" s="35">
        <v>10</v>
      </c>
      <c r="C18" s="80">
        <f t="shared" si="0"/>
        <v>110147.35253027508</v>
      </c>
      <c r="D18" s="80"/>
      <c r="E18" s="35">
        <v>2017</v>
      </c>
      <c r="F18" s="8">
        <v>43582</v>
      </c>
      <c r="G18" s="35" t="s">
        <v>4</v>
      </c>
      <c r="H18" s="81">
        <v>111.41</v>
      </c>
      <c r="I18" s="81"/>
      <c r="J18" s="35">
        <v>31</v>
      </c>
      <c r="K18" s="85">
        <f t="shared" si="7"/>
        <v>3304.4205759082524</v>
      </c>
      <c r="L18" s="86"/>
      <c r="M18" s="6">
        <f>IF(J18="","",(K18/J18)/LOOKUP(RIGHT($D$2,3),定数!$A$6:$A$13,定数!$B$6:$B$13))</f>
        <v>1.0659421212607265</v>
      </c>
      <c r="N18" s="35">
        <v>2017</v>
      </c>
      <c r="O18" s="8">
        <v>43582</v>
      </c>
      <c r="P18" s="82">
        <v>111.1</v>
      </c>
      <c r="Q18" s="82"/>
      <c r="R18" s="83">
        <f>IF(P18="","",T18*M18*LOOKUP(RIGHT($D$2,3),定数!$A$6:$A$13,定数!$B$6:$B$13))</f>
        <v>-3304.4205759082765</v>
      </c>
      <c r="S18" s="83"/>
      <c r="T18" s="84">
        <f t="shared" si="4"/>
        <v>-31.000000000000227</v>
      </c>
      <c r="U18" s="84"/>
      <c r="V18" s="22">
        <f t="shared" si="1"/>
        <v>0</v>
      </c>
      <c r="W18">
        <f t="shared" si="2"/>
        <v>1</v>
      </c>
      <c r="X18" s="41">
        <f t="shared" si="5"/>
        <v>110147.35253027508</v>
      </c>
      <c r="Y18" s="42">
        <f t="shared" si="6"/>
        <v>0</v>
      </c>
    </row>
    <row r="19" spans="2:25" x14ac:dyDescent="0.2">
      <c r="B19" s="35">
        <v>11</v>
      </c>
      <c r="C19" s="80">
        <f t="shared" si="0"/>
        <v>106842.9319543668</v>
      </c>
      <c r="D19" s="80"/>
      <c r="E19" s="35">
        <v>2017</v>
      </c>
      <c r="F19" s="8">
        <v>43588</v>
      </c>
      <c r="G19" s="35" t="s">
        <v>4</v>
      </c>
      <c r="H19" s="81">
        <v>112.08</v>
      </c>
      <c r="I19" s="81"/>
      <c r="J19" s="35">
        <v>11</v>
      </c>
      <c r="K19" s="85">
        <f t="shared" si="7"/>
        <v>3205.2879586310037</v>
      </c>
      <c r="L19" s="86"/>
      <c r="M19" s="6">
        <f>IF(J19="","",(K19/J19)/LOOKUP(RIGHT($D$2,3),定数!$A$6:$A$13,定数!$B$6:$B$13))</f>
        <v>2.9138981442100031</v>
      </c>
      <c r="N19" s="35">
        <v>2017</v>
      </c>
      <c r="O19" s="8">
        <v>43588</v>
      </c>
      <c r="P19" s="82">
        <v>112.251</v>
      </c>
      <c r="Q19" s="82"/>
      <c r="R19" s="83">
        <f>IF(P19="","",T19*M19*LOOKUP(RIGHT($D$2,3),定数!$A$6:$A$13,定数!$B$6:$B$13))</f>
        <v>4982.7658265992941</v>
      </c>
      <c r="S19" s="83"/>
      <c r="T19" s="84">
        <f t="shared" si="4"/>
        <v>17.100000000000648</v>
      </c>
      <c r="U19" s="84"/>
      <c r="V19" s="22">
        <f t="shared" si="1"/>
        <v>1</v>
      </c>
      <c r="W19">
        <f t="shared" si="2"/>
        <v>0</v>
      </c>
      <c r="X19" s="41">
        <f t="shared" si="5"/>
        <v>110147.35253027508</v>
      </c>
      <c r="Y19" s="42">
        <f t="shared" si="6"/>
        <v>3.0000000000000249E-2</v>
      </c>
    </row>
    <row r="20" spans="2:25" x14ac:dyDescent="0.2">
      <c r="B20" s="35">
        <v>12</v>
      </c>
      <c r="C20" s="80">
        <f t="shared" si="0"/>
        <v>111825.69778096609</v>
      </c>
      <c r="D20" s="80"/>
      <c r="E20" s="35">
        <v>2017</v>
      </c>
      <c r="F20" s="8">
        <v>43595</v>
      </c>
      <c r="G20" s="35" t="s">
        <v>4</v>
      </c>
      <c r="H20" s="81">
        <v>113.98</v>
      </c>
      <c r="I20" s="81"/>
      <c r="J20" s="35">
        <v>31</v>
      </c>
      <c r="K20" s="85">
        <f t="shared" si="7"/>
        <v>3354.7709334289825</v>
      </c>
      <c r="L20" s="86"/>
      <c r="M20" s="6">
        <f>IF(J20="","",(K20/J20)/LOOKUP(RIGHT($D$2,3),定数!$A$6:$A$13,定数!$B$6:$B$13))</f>
        <v>1.0821841720738654</v>
      </c>
      <c r="N20" s="35">
        <v>2017</v>
      </c>
      <c r="O20" s="8">
        <v>43596</v>
      </c>
      <c r="P20" s="82">
        <v>113.67</v>
      </c>
      <c r="Q20" s="82"/>
      <c r="R20" s="83">
        <f>IF(P20="","",T20*M20*LOOKUP(RIGHT($D$2,3),定数!$A$6:$A$13,定数!$B$6:$B$13))</f>
        <v>-3354.7709334290075</v>
      </c>
      <c r="S20" s="83"/>
      <c r="T20" s="84">
        <f t="shared" si="4"/>
        <v>-31.000000000000227</v>
      </c>
      <c r="U20" s="84"/>
      <c r="V20" s="22">
        <f t="shared" si="1"/>
        <v>0</v>
      </c>
      <c r="W20">
        <f t="shared" si="2"/>
        <v>1</v>
      </c>
      <c r="X20" s="41">
        <f t="shared" si="5"/>
        <v>111825.69778096609</v>
      </c>
      <c r="Y20" s="42">
        <f t="shared" si="6"/>
        <v>0</v>
      </c>
    </row>
    <row r="21" spans="2:25" x14ac:dyDescent="0.2">
      <c r="B21" s="35">
        <v>13</v>
      </c>
      <c r="C21" s="80">
        <f t="shared" si="0"/>
        <v>108470.92684753708</v>
      </c>
      <c r="D21" s="80"/>
      <c r="E21" s="35">
        <v>2017</v>
      </c>
      <c r="F21" s="8">
        <v>43650</v>
      </c>
      <c r="G21" s="35" t="s">
        <v>4</v>
      </c>
      <c r="H21" s="81">
        <v>113.29</v>
      </c>
      <c r="I21" s="81"/>
      <c r="J21" s="35">
        <v>56</v>
      </c>
      <c r="K21" s="85">
        <f t="shared" si="7"/>
        <v>3254.127805426112</v>
      </c>
      <c r="L21" s="86"/>
      <c r="M21" s="6">
        <f>IF(J21="","",(K21/J21)/LOOKUP(RIGHT($D$2,3),定数!$A$6:$A$13,定数!$B$6:$B$13))</f>
        <v>0.58109425096894862</v>
      </c>
      <c r="N21" s="35">
        <v>2017</v>
      </c>
      <c r="O21" s="8">
        <v>43657</v>
      </c>
      <c r="P21" s="82">
        <v>114.40600000000001</v>
      </c>
      <c r="Q21" s="82"/>
      <c r="R21" s="83">
        <f>IF(P21="","",T21*M21*LOOKUP(RIGHT($D$2,3),定数!$A$6:$A$13,定数!$B$6:$B$13))</f>
        <v>6485.0118408134649</v>
      </c>
      <c r="S21" s="83"/>
      <c r="T21" s="84">
        <f t="shared" si="4"/>
        <v>111.59999999999997</v>
      </c>
      <c r="U21" s="84"/>
      <c r="V21" s="22">
        <f t="shared" si="1"/>
        <v>1</v>
      </c>
      <c r="W21">
        <f t="shared" si="2"/>
        <v>0</v>
      </c>
      <c r="X21" s="41">
        <f t="shared" si="5"/>
        <v>111825.69778096609</v>
      </c>
      <c r="Y21" s="42">
        <f t="shared" si="6"/>
        <v>3.0000000000000249E-2</v>
      </c>
    </row>
    <row r="22" spans="2:25" x14ac:dyDescent="0.2">
      <c r="B22" s="35">
        <v>14</v>
      </c>
      <c r="C22" s="80">
        <f t="shared" si="0"/>
        <v>114955.93868835054</v>
      </c>
      <c r="D22" s="80"/>
      <c r="E22" s="35">
        <v>2017</v>
      </c>
      <c r="F22" s="8">
        <v>43659</v>
      </c>
      <c r="G22" s="35" t="s">
        <v>3</v>
      </c>
      <c r="H22" s="81">
        <v>113.11</v>
      </c>
      <c r="I22" s="81"/>
      <c r="J22" s="35">
        <v>42</v>
      </c>
      <c r="K22" s="85">
        <f t="shared" si="7"/>
        <v>3448.678160650516</v>
      </c>
      <c r="L22" s="86"/>
      <c r="M22" s="6">
        <f>IF(J22="","",(K22/J22)/LOOKUP(RIGHT($D$2,3),定数!$A$6:$A$13,定数!$B$6:$B$13))</f>
        <v>0.82111384777393237</v>
      </c>
      <c r="N22" s="35">
        <v>2017</v>
      </c>
      <c r="O22" s="8">
        <v>43660</v>
      </c>
      <c r="P22" s="82">
        <v>113.53</v>
      </c>
      <c r="Q22" s="82"/>
      <c r="R22" s="83">
        <f>IF(P22="","",T22*M22*LOOKUP(RIGHT($D$2,3),定数!$A$6:$A$13,定数!$B$6:$B$13))</f>
        <v>-3448.6781606505297</v>
      </c>
      <c r="S22" s="83"/>
      <c r="T22" s="84">
        <f t="shared" si="4"/>
        <v>-42.000000000000171</v>
      </c>
      <c r="U22" s="84"/>
      <c r="V22" s="22">
        <f t="shared" si="1"/>
        <v>0</v>
      </c>
      <c r="W22">
        <f t="shared" si="2"/>
        <v>1</v>
      </c>
      <c r="X22" s="41">
        <f t="shared" si="5"/>
        <v>114955.93868835054</v>
      </c>
      <c r="Y22" s="42">
        <f t="shared" si="6"/>
        <v>0</v>
      </c>
    </row>
    <row r="23" spans="2:25" x14ac:dyDescent="0.2">
      <c r="B23" s="35">
        <v>15</v>
      </c>
      <c r="C23" s="80">
        <f t="shared" si="0"/>
        <v>111507.26052770001</v>
      </c>
      <c r="D23" s="80"/>
      <c r="E23" s="35">
        <v>2017</v>
      </c>
      <c r="F23" s="8">
        <v>43665</v>
      </c>
      <c r="G23" s="35" t="s">
        <v>3</v>
      </c>
      <c r="H23" s="81">
        <v>111.95</v>
      </c>
      <c r="I23" s="81"/>
      <c r="J23" s="35">
        <v>29</v>
      </c>
      <c r="K23" s="85">
        <f t="shared" si="7"/>
        <v>3345.2178158310003</v>
      </c>
      <c r="L23" s="86"/>
      <c r="M23" s="6">
        <f>IF(J23="","",(K23/J23)/LOOKUP(RIGHT($D$2,3),定数!$A$6:$A$13,定数!$B$6:$B$13))</f>
        <v>1.1535233847693105</v>
      </c>
      <c r="N23" s="35">
        <v>2017</v>
      </c>
      <c r="O23" s="8">
        <v>43666</v>
      </c>
      <c r="P23" s="82">
        <v>112.24</v>
      </c>
      <c r="Q23" s="82"/>
      <c r="R23" s="83">
        <f>IF(P23="","",T23*M23*LOOKUP(RIGHT($D$2,3),定数!$A$6:$A$13,定数!$B$6:$B$13))</f>
        <v>-3345.2178158309089</v>
      </c>
      <c r="S23" s="83"/>
      <c r="T23" s="84">
        <f t="shared" si="4"/>
        <v>-28.999999999999204</v>
      </c>
      <c r="U23" s="84"/>
      <c r="V23" t="str">
        <f t="shared" ref="V23:W74" si="8">IF(S23&lt;&gt;"",IF(S23&lt;0,1+V22,0),"")</f>
        <v/>
      </c>
      <c r="W23">
        <f t="shared" si="2"/>
        <v>2</v>
      </c>
      <c r="X23" s="41">
        <f t="shared" si="5"/>
        <v>114955.93868835054</v>
      </c>
      <c r="Y23" s="42">
        <f t="shared" si="6"/>
        <v>3.0000000000000027E-2</v>
      </c>
    </row>
    <row r="24" spans="2:25" x14ac:dyDescent="0.2">
      <c r="B24" s="35">
        <v>16</v>
      </c>
      <c r="C24" s="80">
        <f t="shared" si="0"/>
        <v>108162.0427118691</v>
      </c>
      <c r="D24" s="80"/>
      <c r="E24" s="35">
        <v>2017</v>
      </c>
      <c r="F24" s="8">
        <v>43687</v>
      </c>
      <c r="G24" s="35" t="s">
        <v>3</v>
      </c>
      <c r="H24" s="81">
        <v>109.94</v>
      </c>
      <c r="I24" s="81"/>
      <c r="J24" s="35">
        <v>25</v>
      </c>
      <c r="K24" s="85">
        <f t="shared" si="7"/>
        <v>3244.8612813560731</v>
      </c>
      <c r="L24" s="86"/>
      <c r="M24" s="6">
        <f>IF(J24="","",(K24/J24)/LOOKUP(RIGHT($D$2,3),定数!$A$6:$A$13,定数!$B$6:$B$13))</f>
        <v>1.2979445125424292</v>
      </c>
      <c r="N24" s="35">
        <v>2017</v>
      </c>
      <c r="O24" s="8">
        <v>43687</v>
      </c>
      <c r="P24" s="82">
        <v>109.486</v>
      </c>
      <c r="Q24" s="82"/>
      <c r="R24" s="83">
        <f>IF(P24="","",T24*M24*LOOKUP(RIGHT($D$2,3),定数!$A$6:$A$13,定数!$B$6:$B$13))</f>
        <v>5892.6680869425436</v>
      </c>
      <c r="S24" s="83"/>
      <c r="T24" s="84">
        <f t="shared" si="4"/>
        <v>45.399999999999352</v>
      </c>
      <c r="U24" s="84"/>
      <c r="V24" t="str">
        <f t="shared" si="8"/>
        <v/>
      </c>
      <c r="W24">
        <f t="shared" si="2"/>
        <v>0</v>
      </c>
      <c r="X24" s="41">
        <f t="shared" si="5"/>
        <v>114955.93868835054</v>
      </c>
      <c r="Y24" s="42">
        <f t="shared" si="6"/>
        <v>5.9099999999999264E-2</v>
      </c>
    </row>
    <row r="25" spans="2:25" x14ac:dyDescent="0.2">
      <c r="B25" s="35">
        <v>17</v>
      </c>
      <c r="C25" s="80">
        <f t="shared" si="0"/>
        <v>114054.71079881165</v>
      </c>
      <c r="D25" s="80"/>
      <c r="E25" s="35">
        <v>2017</v>
      </c>
      <c r="F25" s="8">
        <v>43705</v>
      </c>
      <c r="G25" s="35" t="s">
        <v>3</v>
      </c>
      <c r="H25" s="81">
        <v>109.15</v>
      </c>
      <c r="I25" s="81"/>
      <c r="J25" s="35">
        <v>27</v>
      </c>
      <c r="K25" s="85">
        <f t="shared" si="7"/>
        <v>3421.6413239643493</v>
      </c>
      <c r="L25" s="86"/>
      <c r="M25" s="6">
        <f>IF(J25="","",(K25/J25)/LOOKUP(RIGHT($D$2,3),定数!$A$6:$A$13,定数!$B$6:$B$13))</f>
        <v>1.2672745644312406</v>
      </c>
      <c r="N25" s="35">
        <v>2017</v>
      </c>
      <c r="O25" s="8">
        <v>43705</v>
      </c>
      <c r="P25" s="82">
        <v>108.64400000000001</v>
      </c>
      <c r="Q25" s="82"/>
      <c r="R25" s="83">
        <f>IF(P25="","",T25*M25*LOOKUP(RIGHT($D$2,3),定数!$A$6:$A$13,定数!$B$6:$B$13))</f>
        <v>6412.4092960220805</v>
      </c>
      <c r="S25" s="83"/>
      <c r="T25" s="84">
        <f t="shared" si="4"/>
        <v>50.600000000000023</v>
      </c>
      <c r="U25" s="84"/>
      <c r="V25" t="str">
        <f t="shared" si="8"/>
        <v/>
      </c>
      <c r="W25">
        <f t="shared" si="2"/>
        <v>0</v>
      </c>
      <c r="X25" s="41">
        <f t="shared" si="5"/>
        <v>114955.93868835054</v>
      </c>
      <c r="Y25" s="42">
        <f t="shared" si="6"/>
        <v>7.8397679999999692E-3</v>
      </c>
    </row>
    <row r="26" spans="2:25" x14ac:dyDescent="0.2">
      <c r="B26" s="35">
        <v>18</v>
      </c>
      <c r="C26" s="80">
        <f t="shared" si="0"/>
        <v>120467.12009483372</v>
      </c>
      <c r="D26" s="80"/>
      <c r="E26" s="35">
        <v>2017</v>
      </c>
      <c r="F26" s="8">
        <v>43727</v>
      </c>
      <c r="G26" s="35" t="s">
        <v>4</v>
      </c>
      <c r="H26" s="81">
        <v>111.6</v>
      </c>
      <c r="I26" s="81"/>
      <c r="J26" s="35">
        <v>42</v>
      </c>
      <c r="K26" s="85">
        <f t="shared" si="7"/>
        <v>3614.0136028450115</v>
      </c>
      <c r="L26" s="86"/>
      <c r="M26" s="6">
        <f>IF(J26="","",(K26/J26)/LOOKUP(RIGHT($D$2,3),定数!$A$6:$A$13,定数!$B$6:$B$13))</f>
        <v>0.86047942924881227</v>
      </c>
      <c r="N26" s="35">
        <v>2017</v>
      </c>
      <c r="O26" s="8">
        <v>43728</v>
      </c>
      <c r="P26" s="82">
        <v>112.40600000000001</v>
      </c>
      <c r="Q26" s="82"/>
      <c r="R26" s="83">
        <f>IF(P26="","",T26*M26*LOOKUP(RIGHT($D$2,3),定数!$A$6:$A$13,定数!$B$6:$B$13))</f>
        <v>6935.4641997455265</v>
      </c>
      <c r="S26" s="83"/>
      <c r="T26" s="84">
        <f t="shared" si="4"/>
        <v>80.60000000000116</v>
      </c>
      <c r="U26" s="84"/>
      <c r="V26" t="str">
        <f t="shared" si="8"/>
        <v/>
      </c>
      <c r="W26">
        <f t="shared" si="2"/>
        <v>0</v>
      </c>
      <c r="X26" s="41">
        <f t="shared" si="5"/>
        <v>120467.12009483372</v>
      </c>
      <c r="Y26" s="42">
        <f t="shared" si="6"/>
        <v>0</v>
      </c>
    </row>
    <row r="27" spans="2:25" x14ac:dyDescent="0.2">
      <c r="B27" s="35">
        <v>19</v>
      </c>
      <c r="C27" s="80">
        <f t="shared" si="0"/>
        <v>127402.58429457925</v>
      </c>
      <c r="D27" s="80"/>
      <c r="E27" s="44">
        <v>2017</v>
      </c>
      <c r="F27" s="8">
        <v>43735</v>
      </c>
      <c r="G27" s="44" t="s">
        <v>4</v>
      </c>
      <c r="H27" s="87">
        <v>112.9</v>
      </c>
      <c r="I27" s="88"/>
      <c r="J27" s="44">
        <v>55</v>
      </c>
      <c r="K27" s="85">
        <f t="shared" si="7"/>
        <v>3822.0775288373775</v>
      </c>
      <c r="L27" s="86"/>
      <c r="M27" s="45">
        <f>IF(J27="","",(K27/J27)/LOOKUP(RIGHT($D$2,3),定数!$A$6:$A$13,定数!$B$6:$B$13))</f>
        <v>0.69492318706134137</v>
      </c>
      <c r="N27" s="44">
        <v>2017</v>
      </c>
      <c r="O27" s="8">
        <v>43736</v>
      </c>
      <c r="P27" s="89">
        <v>112.35</v>
      </c>
      <c r="Q27" s="90"/>
      <c r="R27" s="83">
        <f>IF(P27="","",T27*M27*LOOKUP(RIGHT($D$2,3),定数!$A$6:$A$13,定数!$B$6:$B$13))</f>
        <v>-3822.0775288374571</v>
      </c>
      <c r="S27" s="83"/>
      <c r="T27" s="84">
        <f t="shared" si="4"/>
        <v>-55.000000000001137</v>
      </c>
      <c r="U27" s="84"/>
      <c r="V27" t="str">
        <f t="shared" si="8"/>
        <v/>
      </c>
      <c r="W27">
        <f t="shared" si="2"/>
        <v>1</v>
      </c>
      <c r="X27" s="41">
        <f t="shared" si="5"/>
        <v>127402.58429457925</v>
      </c>
      <c r="Y27" s="42">
        <f t="shared" si="6"/>
        <v>0</v>
      </c>
    </row>
    <row r="28" spans="2:25" x14ac:dyDescent="0.2">
      <c r="B28" s="35">
        <v>20</v>
      </c>
      <c r="C28" s="80">
        <f t="shared" si="0"/>
        <v>123580.5067657418</v>
      </c>
      <c r="D28" s="80"/>
      <c r="E28" s="44">
        <v>2017</v>
      </c>
      <c r="F28" s="8">
        <v>43756</v>
      </c>
      <c r="G28" s="44" t="s">
        <v>4</v>
      </c>
      <c r="H28" s="87">
        <v>112.27</v>
      </c>
      <c r="I28" s="88"/>
      <c r="J28" s="44">
        <v>15</v>
      </c>
      <c r="K28" s="85">
        <f t="shared" si="7"/>
        <v>3707.4152029722536</v>
      </c>
      <c r="L28" s="86"/>
      <c r="M28" s="45">
        <f>IF(J28="","",(K28/J28)/LOOKUP(RIGHT($D$2,3),定数!$A$6:$A$13,定数!$B$6:$B$13))</f>
        <v>2.4716101353148359</v>
      </c>
      <c r="N28" s="44">
        <v>2017</v>
      </c>
      <c r="O28" s="8">
        <v>43756</v>
      </c>
      <c r="P28" s="89">
        <v>112.496</v>
      </c>
      <c r="Q28" s="90"/>
      <c r="R28" s="83">
        <f>IF(P28="","",T28*M28*LOOKUP(RIGHT($D$2,3),定数!$A$6:$A$13,定数!$B$6:$B$13))</f>
        <v>5585.8389058115063</v>
      </c>
      <c r="S28" s="83"/>
      <c r="T28" s="84">
        <f t="shared" si="4"/>
        <v>22.599999999999909</v>
      </c>
      <c r="U28" s="84"/>
      <c r="V28" t="str">
        <f t="shared" si="8"/>
        <v/>
      </c>
      <c r="W28">
        <f t="shared" si="2"/>
        <v>0</v>
      </c>
      <c r="X28" s="41">
        <f t="shared" si="5"/>
        <v>127402.58429457925</v>
      </c>
      <c r="Y28" s="42">
        <f t="shared" si="6"/>
        <v>3.0000000000000582E-2</v>
      </c>
    </row>
    <row r="29" spans="2:25" x14ac:dyDescent="0.2">
      <c r="B29" s="35">
        <v>21</v>
      </c>
      <c r="C29" s="80">
        <f t="shared" si="0"/>
        <v>129166.34567155331</v>
      </c>
      <c r="D29" s="80"/>
      <c r="E29" s="44">
        <v>2017</v>
      </c>
      <c r="F29" s="8">
        <v>43762</v>
      </c>
      <c r="G29" s="44" t="s">
        <v>4</v>
      </c>
      <c r="H29" s="87">
        <v>113.98</v>
      </c>
      <c r="I29" s="88"/>
      <c r="J29" s="44">
        <v>46</v>
      </c>
      <c r="K29" s="85">
        <f t="shared" si="7"/>
        <v>3874.9903701465992</v>
      </c>
      <c r="L29" s="86"/>
      <c r="M29" s="45">
        <f>IF(J29="","",(K29/J29)/LOOKUP(RIGHT($D$2,3),定数!$A$6:$A$13,定数!$B$6:$B$13))</f>
        <v>0.84238921090143459</v>
      </c>
      <c r="N29" s="44">
        <v>2017</v>
      </c>
      <c r="O29" s="8">
        <v>43763</v>
      </c>
      <c r="P29" s="89">
        <v>113.52</v>
      </c>
      <c r="Q29" s="90"/>
      <c r="R29" s="83">
        <f>IF(P29="","",T29*M29*LOOKUP(RIGHT($D$2,3),定数!$A$6:$A$13,定数!$B$6:$B$13))</f>
        <v>-3874.9903701466665</v>
      </c>
      <c r="S29" s="83"/>
      <c r="T29" s="84">
        <f t="shared" si="4"/>
        <v>-46.000000000000796</v>
      </c>
      <c r="U29" s="84"/>
      <c r="V29" t="str">
        <f t="shared" si="8"/>
        <v/>
      </c>
      <c r="W29">
        <f t="shared" si="2"/>
        <v>1</v>
      </c>
      <c r="X29" s="41">
        <f t="shared" si="5"/>
        <v>129166.34567155331</v>
      </c>
      <c r="Y29" s="42">
        <f t="shared" si="6"/>
        <v>0</v>
      </c>
    </row>
    <row r="30" spans="2:25" x14ac:dyDescent="0.2">
      <c r="B30" s="35">
        <v>22</v>
      </c>
      <c r="C30" s="80">
        <f t="shared" si="0"/>
        <v>125291.35530140664</v>
      </c>
      <c r="D30" s="80"/>
      <c r="E30" s="44">
        <v>2017</v>
      </c>
      <c r="F30" s="8">
        <v>43771</v>
      </c>
      <c r="G30" s="44" t="s">
        <v>4</v>
      </c>
      <c r="H30" s="87">
        <v>114.18</v>
      </c>
      <c r="I30" s="88"/>
      <c r="J30" s="44">
        <v>66</v>
      </c>
      <c r="K30" s="85">
        <f t="shared" si="7"/>
        <v>3758.7406590421992</v>
      </c>
      <c r="L30" s="86"/>
      <c r="M30" s="45">
        <f>IF(J30="","",(K30/J30)/LOOKUP(RIGHT($D$2,3),定数!$A$6:$A$13,定数!$B$6:$B$13))</f>
        <v>0.56950616046093927</v>
      </c>
      <c r="N30" s="44">
        <v>2017</v>
      </c>
      <c r="O30" s="8">
        <v>43777</v>
      </c>
      <c r="P30" s="89">
        <v>113.52</v>
      </c>
      <c r="Q30" s="90"/>
      <c r="R30" s="83">
        <f>IF(P30="","",T30*M30*LOOKUP(RIGHT($D$2,3),定数!$A$6:$A$13,定数!$B$6:$B$13))</f>
        <v>-3758.7406590422611</v>
      </c>
      <c r="S30" s="83"/>
      <c r="T30" s="84">
        <f t="shared" si="4"/>
        <v>-66.00000000000108</v>
      </c>
      <c r="U30" s="84"/>
      <c r="V30" t="str">
        <f t="shared" si="8"/>
        <v/>
      </c>
      <c r="W30">
        <f t="shared" si="2"/>
        <v>2</v>
      </c>
      <c r="X30" s="41">
        <f t="shared" si="5"/>
        <v>129166.34567155331</v>
      </c>
      <c r="Y30" s="42">
        <f t="shared" si="6"/>
        <v>3.0000000000000582E-2</v>
      </c>
    </row>
    <row r="31" spans="2:25" x14ac:dyDescent="0.2">
      <c r="B31" s="35">
        <v>23</v>
      </c>
      <c r="C31" s="80">
        <f t="shared" si="0"/>
        <v>121532.61464236438</v>
      </c>
      <c r="D31" s="80"/>
      <c r="E31" s="44">
        <v>2017</v>
      </c>
      <c r="F31" s="8">
        <v>43779</v>
      </c>
      <c r="G31" s="44" t="s">
        <v>3</v>
      </c>
      <c r="H31" s="87">
        <v>113.31</v>
      </c>
      <c r="I31" s="88"/>
      <c r="J31" s="44">
        <v>20</v>
      </c>
      <c r="K31" s="85">
        <f t="shared" si="7"/>
        <v>3645.9784392709312</v>
      </c>
      <c r="L31" s="86"/>
      <c r="M31" s="45">
        <f>IF(J31="","",(K31/J31)/LOOKUP(RIGHT($D$2,3),定数!$A$6:$A$13,定数!$B$6:$B$13))</f>
        <v>1.8229892196354656</v>
      </c>
      <c r="N31" s="44">
        <v>2017</v>
      </c>
      <c r="O31" s="8">
        <v>43779</v>
      </c>
      <c r="P31" s="89">
        <v>113.51</v>
      </c>
      <c r="Q31" s="90"/>
      <c r="R31" s="83">
        <f>IF(P31="","",T31*M31*LOOKUP(RIGHT($D$2,3),定数!$A$6:$A$13,定数!$B$6:$B$13))</f>
        <v>-3645.978439270983</v>
      </c>
      <c r="S31" s="83"/>
      <c r="T31" s="84">
        <f t="shared" si="4"/>
        <v>-20.000000000000284</v>
      </c>
      <c r="U31" s="84"/>
      <c r="V31" t="str">
        <f t="shared" si="8"/>
        <v/>
      </c>
      <c r="W31">
        <f t="shared" si="2"/>
        <v>3</v>
      </c>
      <c r="X31" s="41">
        <f t="shared" si="5"/>
        <v>129166.34567155331</v>
      </c>
      <c r="Y31" s="42">
        <f t="shared" si="6"/>
        <v>5.9100000000001041E-2</v>
      </c>
    </row>
    <row r="32" spans="2:25" x14ac:dyDescent="0.2">
      <c r="B32" s="35">
        <v>24</v>
      </c>
      <c r="C32" s="80">
        <f t="shared" si="0"/>
        <v>117886.6362030934</v>
      </c>
      <c r="D32" s="80"/>
      <c r="E32" s="44">
        <v>2017</v>
      </c>
      <c r="F32" s="8">
        <v>43818</v>
      </c>
      <c r="G32" s="44" t="s">
        <v>4</v>
      </c>
      <c r="H32" s="87">
        <v>112.64</v>
      </c>
      <c r="I32" s="88"/>
      <c r="J32" s="44">
        <v>14</v>
      </c>
      <c r="K32" s="85">
        <f t="shared" si="7"/>
        <v>3536.5990860928018</v>
      </c>
      <c r="L32" s="86"/>
      <c r="M32" s="45">
        <f>IF(J32="","",(K32/J32)/LOOKUP(RIGHT($D$2,3),定数!$A$6:$A$13,定数!$B$6:$B$13))</f>
        <v>2.5261422043520012</v>
      </c>
      <c r="N32" s="44">
        <v>2017</v>
      </c>
      <c r="O32" s="8">
        <v>43818</v>
      </c>
      <c r="P32" s="89">
        <v>112.90600000000001</v>
      </c>
      <c r="Q32" s="90"/>
      <c r="R32" s="83">
        <f>IF(P32="","",T32*M32*LOOKUP(RIGHT($D$2,3),定数!$A$6:$A$13,定数!$B$6:$B$13))</f>
        <v>6719.538263576459</v>
      </c>
      <c r="S32" s="83"/>
      <c r="T32" s="84">
        <f t="shared" si="4"/>
        <v>26.600000000000534</v>
      </c>
      <c r="U32" s="84"/>
      <c r="V32" t="str">
        <f t="shared" si="8"/>
        <v/>
      </c>
      <c r="W32">
        <f t="shared" si="2"/>
        <v>0</v>
      </c>
      <c r="X32" s="41">
        <f t="shared" si="5"/>
        <v>129166.34567155331</v>
      </c>
      <c r="Y32" s="42">
        <f t="shared" si="6"/>
        <v>8.7327000000001376E-2</v>
      </c>
    </row>
    <row r="33" spans="2:25" x14ac:dyDescent="0.2">
      <c r="B33" s="35">
        <v>25</v>
      </c>
      <c r="C33" s="80">
        <f t="shared" si="0"/>
        <v>124606.17446666985</v>
      </c>
      <c r="D33" s="80"/>
      <c r="E33" s="44">
        <v>2017</v>
      </c>
      <c r="F33" s="8">
        <v>43826</v>
      </c>
      <c r="G33" s="44" t="s">
        <v>3</v>
      </c>
      <c r="H33" s="87">
        <v>113.15</v>
      </c>
      <c r="I33" s="88"/>
      <c r="J33" s="44">
        <v>24</v>
      </c>
      <c r="K33" s="85">
        <f t="shared" si="7"/>
        <v>3738.1852340000955</v>
      </c>
      <c r="L33" s="86"/>
      <c r="M33" s="45">
        <f>IF(J33="","",(K33/J33)/LOOKUP(RIGHT($D$2,3),定数!$A$6:$A$13,定数!$B$6:$B$13))</f>
        <v>1.5575771808333732</v>
      </c>
      <c r="N33" s="44">
        <v>2017</v>
      </c>
      <c r="O33" s="8">
        <v>43827</v>
      </c>
      <c r="P33" s="89">
        <v>112.73399999999999</v>
      </c>
      <c r="Q33" s="90"/>
      <c r="R33" s="83">
        <f>IF(P33="","",T33*M33*LOOKUP(RIGHT($D$2,3),定数!$A$6:$A$13,定数!$B$6:$B$13))</f>
        <v>6479.5210722670035</v>
      </c>
      <c r="S33" s="83"/>
      <c r="T33" s="84">
        <f t="shared" si="4"/>
        <v>41.600000000001103</v>
      </c>
      <c r="U33" s="84"/>
      <c r="V33" t="str">
        <f t="shared" si="8"/>
        <v/>
      </c>
      <c r="W33">
        <f t="shared" si="2"/>
        <v>0</v>
      </c>
      <c r="X33" s="41">
        <f t="shared" si="5"/>
        <v>129166.34567155331</v>
      </c>
      <c r="Y33" s="42">
        <f t="shared" si="6"/>
        <v>3.5304639000000471E-2</v>
      </c>
    </row>
    <row r="34" spans="2:25" x14ac:dyDescent="0.2">
      <c r="B34" s="35">
        <v>26</v>
      </c>
      <c r="C34" s="80">
        <f t="shared" si="0"/>
        <v>131085.69553893685</v>
      </c>
      <c r="D34" s="80"/>
      <c r="E34" s="44">
        <v>2018</v>
      </c>
      <c r="F34" s="8">
        <v>43494</v>
      </c>
      <c r="G34" s="44" t="s">
        <v>3</v>
      </c>
      <c r="H34" s="87">
        <v>108.75</v>
      </c>
      <c r="I34" s="88"/>
      <c r="J34" s="44">
        <v>32</v>
      </c>
      <c r="K34" s="85">
        <f t="shared" si="7"/>
        <v>3932.5708661681056</v>
      </c>
      <c r="L34" s="86"/>
      <c r="M34" s="45">
        <f>IF(J34="","",(K34/J34)/LOOKUP(RIGHT($D$2,3),定数!$A$6:$A$13,定数!$B$6:$B$13))</f>
        <v>1.228928395677533</v>
      </c>
      <c r="N34" s="44">
        <v>2018</v>
      </c>
      <c r="O34" s="8">
        <v>43494</v>
      </c>
      <c r="P34" s="89">
        <v>109.07</v>
      </c>
      <c r="Q34" s="90"/>
      <c r="R34" s="83">
        <f>IF(P34="","",T34*M34*LOOKUP(RIGHT($D$2,3),定数!$A$6:$A$13,定数!$B$6:$B$13))</f>
        <v>-3932.5708661680219</v>
      </c>
      <c r="S34" s="83"/>
      <c r="T34" s="84">
        <f t="shared" si="4"/>
        <v>-31.999999999999318</v>
      </c>
      <c r="U34" s="84"/>
      <c r="V34" t="str">
        <f t="shared" si="8"/>
        <v/>
      </c>
      <c r="W34">
        <f t="shared" si="2"/>
        <v>1</v>
      </c>
      <c r="X34" s="41">
        <f t="shared" si="5"/>
        <v>131085.69553893685</v>
      </c>
      <c r="Y34" s="42">
        <f t="shared" si="6"/>
        <v>0</v>
      </c>
    </row>
    <row r="35" spans="2:25" x14ac:dyDescent="0.2">
      <c r="B35" s="35">
        <v>27</v>
      </c>
      <c r="C35" s="80">
        <f t="shared" si="0"/>
        <v>127153.12467276883</v>
      </c>
      <c r="D35" s="80"/>
      <c r="E35" s="44">
        <v>2018</v>
      </c>
      <c r="F35" s="8">
        <v>43495</v>
      </c>
      <c r="G35" s="44" t="s">
        <v>3</v>
      </c>
      <c r="H35" s="87">
        <v>108.58</v>
      </c>
      <c r="I35" s="88"/>
      <c r="J35" s="44">
        <v>25</v>
      </c>
      <c r="K35" s="85">
        <f t="shared" si="7"/>
        <v>3814.5937401830647</v>
      </c>
      <c r="L35" s="86"/>
      <c r="M35" s="45">
        <f>IF(J35="","",(K35/J35)/LOOKUP(RIGHT($D$2,3),定数!$A$6:$A$13,定数!$B$6:$B$13))</f>
        <v>1.5258374960732259</v>
      </c>
      <c r="N35" s="44">
        <v>2018</v>
      </c>
      <c r="O35" s="8">
        <v>43495</v>
      </c>
      <c r="P35" s="89">
        <v>108.83</v>
      </c>
      <c r="Q35" s="90"/>
      <c r="R35" s="83">
        <f>IF(P35="","",T35*M35*LOOKUP(RIGHT($D$2,3),定数!$A$6:$A$13,定数!$B$6:$B$13))</f>
        <v>-3814.5937401830652</v>
      </c>
      <c r="S35" s="83"/>
      <c r="T35" s="84">
        <f t="shared" si="4"/>
        <v>-25</v>
      </c>
      <c r="U35" s="84"/>
      <c r="V35" t="str">
        <f t="shared" si="8"/>
        <v/>
      </c>
      <c r="W35">
        <f t="shared" si="2"/>
        <v>2</v>
      </c>
      <c r="X35" s="41">
        <f t="shared" si="5"/>
        <v>131085.69553893685</v>
      </c>
      <c r="Y35" s="42">
        <f t="shared" si="6"/>
        <v>2.9999999999999361E-2</v>
      </c>
    </row>
    <row r="36" spans="2:25" x14ac:dyDescent="0.2">
      <c r="B36" s="35">
        <v>28</v>
      </c>
      <c r="C36" s="80">
        <f t="shared" si="0"/>
        <v>123338.53093258577</v>
      </c>
      <c r="D36" s="80"/>
      <c r="E36" s="44">
        <v>2018</v>
      </c>
      <c r="F36" s="8">
        <v>43496</v>
      </c>
      <c r="G36" s="44" t="s">
        <v>3</v>
      </c>
      <c r="H36" s="87">
        <v>108.67</v>
      </c>
      <c r="I36" s="88"/>
      <c r="J36" s="44">
        <v>43</v>
      </c>
      <c r="K36" s="85">
        <f t="shared" ref="K36:K74" si="9">IF(J36="","",C36*0.03)</f>
        <v>3700.1559279775729</v>
      </c>
      <c r="L36" s="86"/>
      <c r="M36" s="45">
        <f>IF(J36="","",(K36/J36)/LOOKUP(RIGHT($D$2,3),定数!$A$6:$A$13,定数!$B$6:$B$13))</f>
        <v>0.86050137859943565</v>
      </c>
      <c r="N36" s="44">
        <v>2018</v>
      </c>
      <c r="O36" s="8">
        <v>43496</v>
      </c>
      <c r="P36" s="89">
        <v>109.1</v>
      </c>
      <c r="Q36" s="90"/>
      <c r="R36" s="83">
        <f>IF(P36="","",T36*M36*LOOKUP(RIGHT($D$2,3),定数!$A$6:$A$13,定数!$B$6:$B$13))</f>
        <v>-3700.1559279775092</v>
      </c>
      <c r="S36" s="83"/>
      <c r="T36" s="84">
        <f t="shared" si="4"/>
        <v>-42.999999999999261</v>
      </c>
      <c r="U36" s="84"/>
      <c r="V36" t="str">
        <f t="shared" si="8"/>
        <v/>
      </c>
      <c r="W36">
        <f t="shared" si="2"/>
        <v>3</v>
      </c>
      <c r="X36" s="41">
        <f t="shared" si="5"/>
        <v>131085.69553893685</v>
      </c>
      <c r="Y36" s="42">
        <f t="shared" si="6"/>
        <v>5.9099999999999375E-2</v>
      </c>
    </row>
    <row r="37" spans="2:25" x14ac:dyDescent="0.2">
      <c r="B37" s="35">
        <v>29</v>
      </c>
      <c r="C37" s="80">
        <f t="shared" si="0"/>
        <v>119638.37500460826</v>
      </c>
      <c r="D37" s="80"/>
      <c r="E37" s="44">
        <v>2018</v>
      </c>
      <c r="F37" s="8">
        <v>43505</v>
      </c>
      <c r="G37" s="44" t="s">
        <v>3</v>
      </c>
      <c r="H37" s="89">
        <v>108.9</v>
      </c>
      <c r="I37" s="90"/>
      <c r="J37" s="44">
        <v>42</v>
      </c>
      <c r="K37" s="85">
        <f t="shared" si="9"/>
        <v>3589.1512501382476</v>
      </c>
      <c r="L37" s="86"/>
      <c r="M37" s="45">
        <f>IF(J37="","",(K37/J37)/LOOKUP(RIGHT($D$2,3),定数!$A$6:$A$13,定数!$B$6:$B$13))</f>
        <v>0.85455982146148757</v>
      </c>
      <c r="N37" s="44">
        <v>2018</v>
      </c>
      <c r="O37" s="8">
        <v>43505</v>
      </c>
      <c r="P37" s="89">
        <v>108.08799999999999</v>
      </c>
      <c r="Q37" s="90"/>
      <c r="R37" s="83">
        <f>IF(P37="","",T37*M37*LOOKUP(RIGHT($D$2,3),定数!$A$6:$A$13,定数!$B$6:$B$13))</f>
        <v>6939.0257502673803</v>
      </c>
      <c r="S37" s="83"/>
      <c r="T37" s="84">
        <f t="shared" si="4"/>
        <v>81.200000000001182</v>
      </c>
      <c r="U37" s="84"/>
      <c r="V37" t="str">
        <f t="shared" si="8"/>
        <v/>
      </c>
      <c r="W37">
        <f t="shared" si="2"/>
        <v>0</v>
      </c>
      <c r="X37" s="41">
        <f t="shared" si="5"/>
        <v>131085.69553893685</v>
      </c>
      <c r="Y37" s="42">
        <f t="shared" si="6"/>
        <v>8.7326999999998933E-2</v>
      </c>
    </row>
    <row r="38" spans="2:25" x14ac:dyDescent="0.2">
      <c r="B38" s="35">
        <v>30</v>
      </c>
      <c r="C38" s="80">
        <f t="shared" si="0"/>
        <v>126577.40075487563</v>
      </c>
      <c r="D38" s="80"/>
      <c r="E38" s="44">
        <v>2018</v>
      </c>
      <c r="F38" s="8">
        <v>43552</v>
      </c>
      <c r="G38" s="44" t="s">
        <v>4</v>
      </c>
      <c r="H38" s="95">
        <v>105.74</v>
      </c>
      <c r="I38" s="96"/>
      <c r="J38" s="44">
        <v>32</v>
      </c>
      <c r="K38" s="85">
        <f t="shared" si="9"/>
        <v>3797.322022646269</v>
      </c>
      <c r="L38" s="86"/>
      <c r="M38" s="45">
        <f>IF(J38="","",(K38/J38)/LOOKUP(RIGHT($D$2,3),定数!$A$6:$A$13,定数!$B$6:$B$13))</f>
        <v>1.1866631320769592</v>
      </c>
      <c r="N38" s="44">
        <v>2018</v>
      </c>
      <c r="O38" s="8">
        <v>43552</v>
      </c>
      <c r="P38" s="89">
        <v>106.358</v>
      </c>
      <c r="Q38" s="90"/>
      <c r="R38" s="83">
        <f>IF(P38="","",T38*M38*LOOKUP(RIGHT($D$2,3),定数!$A$6:$A$13,定数!$B$6:$B$13))</f>
        <v>7333.578156235717</v>
      </c>
      <c r="S38" s="83"/>
      <c r="T38" s="84">
        <f>IF(P38="","",IF(G38="買",(P38-H38),(H38-P38))*IF(RIGHT($D$2,3)="JPY",100,10000))</f>
        <v>61.800000000000921</v>
      </c>
      <c r="U38" s="84"/>
      <c r="V38" t="str">
        <f t="shared" si="8"/>
        <v/>
      </c>
      <c r="W38">
        <f t="shared" si="2"/>
        <v>0</v>
      </c>
      <c r="X38" s="41">
        <f t="shared" si="5"/>
        <v>131085.69553893685</v>
      </c>
      <c r="Y38" s="42">
        <f t="shared" si="6"/>
        <v>3.4391965999998053E-2</v>
      </c>
    </row>
    <row r="39" spans="2:25" x14ac:dyDescent="0.2">
      <c r="B39" s="35">
        <v>31</v>
      </c>
      <c r="C39" s="80">
        <f t="shared" si="0"/>
        <v>133910.97891111136</v>
      </c>
      <c r="D39" s="80"/>
      <c r="E39" s="44">
        <v>2018</v>
      </c>
      <c r="F39" s="8">
        <v>43575</v>
      </c>
      <c r="G39" s="44" t="s">
        <v>4</v>
      </c>
      <c r="H39" s="89">
        <v>107.69</v>
      </c>
      <c r="I39" s="90"/>
      <c r="J39" s="44">
        <v>22</v>
      </c>
      <c r="K39" s="85">
        <f t="shared" si="9"/>
        <v>4017.329367333341</v>
      </c>
      <c r="L39" s="86"/>
      <c r="M39" s="45">
        <f>IF(J39="","",(K39/J39)/LOOKUP(RIGHT($D$2,3),定数!$A$6:$A$13,定数!$B$6:$B$13))</f>
        <v>1.8260588033333369</v>
      </c>
      <c r="N39" s="44">
        <v>2018</v>
      </c>
      <c r="O39" s="8">
        <v>43578</v>
      </c>
      <c r="P39" s="89">
        <v>108.16</v>
      </c>
      <c r="Q39" s="90"/>
      <c r="R39" s="83">
        <f>IF(P39="","",T39*M39*LOOKUP(RIGHT($D$2,3),定数!$A$6:$A$13,定数!$B$6:$B$13))</f>
        <v>8582.4763756666634</v>
      </c>
      <c r="S39" s="83"/>
      <c r="T39" s="84">
        <f t="shared" si="4"/>
        <v>46.999999999999886</v>
      </c>
      <c r="U39" s="84"/>
      <c r="V39" t="str">
        <f t="shared" si="8"/>
        <v/>
      </c>
      <c r="W39">
        <f t="shared" si="2"/>
        <v>0</v>
      </c>
      <c r="X39" s="41">
        <f t="shared" si="5"/>
        <v>133910.97891111136</v>
      </c>
      <c r="Y39" s="42">
        <f t="shared" si="6"/>
        <v>0</v>
      </c>
    </row>
    <row r="40" spans="2:25" x14ac:dyDescent="0.2">
      <c r="B40" s="35">
        <v>32</v>
      </c>
      <c r="C40" s="80">
        <f t="shared" si="0"/>
        <v>142493.45528677801</v>
      </c>
      <c r="D40" s="80"/>
      <c r="E40" s="35">
        <v>2018</v>
      </c>
      <c r="F40" s="8">
        <v>43620</v>
      </c>
      <c r="G40" s="35" t="s">
        <v>4</v>
      </c>
      <c r="H40" s="82">
        <v>109.65</v>
      </c>
      <c r="I40" s="82"/>
      <c r="J40" s="35">
        <v>29</v>
      </c>
      <c r="K40" s="85">
        <f t="shared" si="9"/>
        <v>4274.8036586033404</v>
      </c>
      <c r="L40" s="86"/>
      <c r="M40" s="6">
        <f>IF(J40="","",(K40/J40)/LOOKUP(RIGHT($D$2,3),定数!$A$6:$A$13,定数!$B$6:$B$13))</f>
        <v>1.4740702271046002</v>
      </c>
      <c r="N40" s="35">
        <v>2018</v>
      </c>
      <c r="O40" s="8">
        <v>43622</v>
      </c>
      <c r="P40" s="82">
        <v>110.16800000000001</v>
      </c>
      <c r="Q40" s="82"/>
      <c r="R40" s="83">
        <f>IF(P40="","",T40*M40*LOOKUP(RIGHT($D$2,3),定数!$A$6:$A$13,定数!$B$6:$B$13))</f>
        <v>7635.6837764018392</v>
      </c>
      <c r="S40" s="83"/>
      <c r="T40" s="84">
        <f t="shared" si="4"/>
        <v>51.800000000000068</v>
      </c>
      <c r="U40" s="84"/>
      <c r="V40" t="str">
        <f t="shared" si="8"/>
        <v/>
      </c>
      <c r="W40">
        <f t="shared" si="2"/>
        <v>0</v>
      </c>
      <c r="X40" s="41">
        <f t="shared" si="5"/>
        <v>142493.45528677801</v>
      </c>
      <c r="Y40" s="42">
        <f t="shared" si="6"/>
        <v>0</v>
      </c>
    </row>
    <row r="41" spans="2:25" x14ac:dyDescent="0.2">
      <c r="B41" s="35">
        <v>33</v>
      </c>
      <c r="C41" s="80">
        <f t="shared" si="0"/>
        <v>150129.13906317984</v>
      </c>
      <c r="D41" s="80"/>
      <c r="E41" s="35">
        <v>2018</v>
      </c>
      <c r="F41" s="8">
        <v>43629</v>
      </c>
      <c r="G41" s="35" t="s">
        <v>4</v>
      </c>
      <c r="H41" s="82">
        <v>110.47</v>
      </c>
      <c r="I41" s="82"/>
      <c r="J41" s="35">
        <v>14</v>
      </c>
      <c r="K41" s="85">
        <f t="shared" si="9"/>
        <v>4503.8741718953952</v>
      </c>
      <c r="L41" s="86"/>
      <c r="M41" s="6">
        <f>IF(J41="","",(K41/J41)/LOOKUP(RIGHT($D$2,3),定数!$A$6:$A$13,定数!$B$6:$B$13))</f>
        <v>3.2170529799252825</v>
      </c>
      <c r="N41" s="35">
        <v>2018</v>
      </c>
      <c r="O41" s="8">
        <v>43629</v>
      </c>
      <c r="P41" s="82">
        <v>110.684</v>
      </c>
      <c r="Q41" s="82"/>
      <c r="R41" s="83">
        <f>IF(P41="","",T41*M41*LOOKUP(RIGHT($D$2,3),定数!$A$6:$A$13,定数!$B$6:$B$13))</f>
        <v>6884.4933770400603</v>
      </c>
      <c r="S41" s="83"/>
      <c r="T41" s="84">
        <f t="shared" si="4"/>
        <v>21.399999999999864</v>
      </c>
      <c r="U41" s="84"/>
      <c r="V41" t="str">
        <f t="shared" si="8"/>
        <v/>
      </c>
      <c r="W41">
        <f t="shared" si="2"/>
        <v>0</v>
      </c>
      <c r="X41" s="41">
        <f t="shared" si="5"/>
        <v>150129.13906317984</v>
      </c>
      <c r="Y41" s="42">
        <f t="shared" si="6"/>
        <v>0</v>
      </c>
    </row>
    <row r="42" spans="2:25" x14ac:dyDescent="0.2">
      <c r="B42" s="35">
        <v>34</v>
      </c>
      <c r="C42" s="80">
        <f t="shared" si="0"/>
        <v>157013.6324402199</v>
      </c>
      <c r="D42" s="80"/>
      <c r="E42" s="35">
        <v>2018</v>
      </c>
      <c r="F42" s="8">
        <v>43643</v>
      </c>
      <c r="G42" s="35" t="s">
        <v>4</v>
      </c>
      <c r="H42" s="82">
        <v>109.95</v>
      </c>
      <c r="I42" s="82"/>
      <c r="J42" s="35">
        <v>28</v>
      </c>
      <c r="K42" s="85">
        <f t="shared" si="9"/>
        <v>4710.4089732065968</v>
      </c>
      <c r="L42" s="86"/>
      <c r="M42" s="6">
        <f>IF(J42="","",(K42/J42)/LOOKUP(RIGHT($D$2,3),定数!$A$6:$A$13,定数!$B$6:$B$13))</f>
        <v>1.682288919002356</v>
      </c>
      <c r="N42" s="35">
        <v>2018</v>
      </c>
      <c r="O42" s="8">
        <v>43643</v>
      </c>
      <c r="P42" s="82">
        <v>110.453266</v>
      </c>
      <c r="Q42" s="82"/>
      <c r="R42" s="83">
        <f>IF(P42="","",T42*M42*LOOKUP(RIGHT($D$2,3),定数!$A$6:$A$13,定数!$B$6:$B$13))</f>
        <v>8466.3881511063373</v>
      </c>
      <c r="S42" s="83"/>
      <c r="T42" s="84">
        <f t="shared" si="4"/>
        <v>50.326599999999644</v>
      </c>
      <c r="U42" s="84"/>
      <c r="V42" t="str">
        <f t="shared" si="8"/>
        <v/>
      </c>
      <c r="W42">
        <f t="shared" si="2"/>
        <v>0</v>
      </c>
      <c r="X42" s="41">
        <f t="shared" si="5"/>
        <v>157013.6324402199</v>
      </c>
      <c r="Y42" s="42">
        <f t="shared" si="6"/>
        <v>0</v>
      </c>
    </row>
    <row r="43" spans="2:25" x14ac:dyDescent="0.2">
      <c r="B43" s="35">
        <v>35</v>
      </c>
      <c r="C43" s="80">
        <f t="shared" si="0"/>
        <v>165480.02059132623</v>
      </c>
      <c r="D43" s="80"/>
      <c r="E43" s="35">
        <v>2018</v>
      </c>
      <c r="F43" s="8">
        <v>43648</v>
      </c>
      <c r="G43" s="35" t="s">
        <v>4</v>
      </c>
      <c r="H43" s="82">
        <v>110.94</v>
      </c>
      <c r="I43" s="82"/>
      <c r="J43" s="35">
        <v>27</v>
      </c>
      <c r="K43" s="85">
        <f t="shared" si="9"/>
        <v>4964.4006177397869</v>
      </c>
      <c r="L43" s="86"/>
      <c r="M43" s="6">
        <f>IF(J43="","",(K43/J43)/LOOKUP(RIGHT($D$2,3),定数!$A$6:$A$13,定数!$B$6:$B$13))</f>
        <v>1.8386668954591803</v>
      </c>
      <c r="N43" s="35">
        <v>2018</v>
      </c>
      <c r="O43" s="8">
        <v>43649</v>
      </c>
      <c r="P43" s="82">
        <v>110.67</v>
      </c>
      <c r="Q43" s="82"/>
      <c r="R43" s="83">
        <f>IF(P43="","",T43*M43*LOOKUP(RIGHT($D$2,3),定数!$A$6:$A$13,定数!$B$6:$B$13))</f>
        <v>-4964.4006177397141</v>
      </c>
      <c r="S43" s="83"/>
      <c r="T43" s="84">
        <f t="shared" si="4"/>
        <v>-26.999999999999602</v>
      </c>
      <c r="U43" s="84"/>
      <c r="V43" t="str">
        <f t="shared" si="8"/>
        <v/>
      </c>
      <c r="W43">
        <f t="shared" si="2"/>
        <v>1</v>
      </c>
      <c r="X43" s="41">
        <f t="shared" si="5"/>
        <v>165480.02059132623</v>
      </c>
      <c r="Y43" s="42">
        <f t="shared" si="6"/>
        <v>0</v>
      </c>
    </row>
    <row r="44" spans="2:25" x14ac:dyDescent="0.2">
      <c r="B44" s="35">
        <v>36</v>
      </c>
      <c r="C44" s="80">
        <f t="shared" si="0"/>
        <v>160515.61997358652</v>
      </c>
      <c r="D44" s="80"/>
      <c r="E44" s="35">
        <v>2018</v>
      </c>
      <c r="F44" s="8">
        <v>43657</v>
      </c>
      <c r="G44" s="35" t="s">
        <v>4</v>
      </c>
      <c r="H44" s="82">
        <v>111.32</v>
      </c>
      <c r="I44" s="82"/>
      <c r="J44" s="35">
        <v>36</v>
      </c>
      <c r="K44" s="85">
        <f t="shared" si="9"/>
        <v>4815.4685992075956</v>
      </c>
      <c r="L44" s="86"/>
      <c r="M44" s="6">
        <f>IF(J44="","",(K44/J44)/LOOKUP(RIGHT($D$2,3),定数!$A$6:$A$13,定数!$B$6:$B$13))</f>
        <v>1.3376301664465544</v>
      </c>
      <c r="N44" s="35">
        <v>2018</v>
      </c>
      <c r="O44" s="8">
        <v>43657</v>
      </c>
      <c r="P44" s="82">
        <v>112.003</v>
      </c>
      <c r="Q44" s="82"/>
      <c r="R44" s="83">
        <f>IF(P44="","",T44*M44*LOOKUP(RIGHT($D$2,3),定数!$A$6:$A$13,定数!$B$6:$B$13))</f>
        <v>9136.0140368300599</v>
      </c>
      <c r="S44" s="83"/>
      <c r="T44" s="84">
        <f t="shared" si="4"/>
        <v>68.300000000000693</v>
      </c>
      <c r="U44" s="84"/>
      <c r="V44" t="str">
        <f t="shared" si="8"/>
        <v/>
      </c>
      <c r="W44">
        <f t="shared" si="2"/>
        <v>0</v>
      </c>
      <c r="X44" s="41">
        <f t="shared" si="5"/>
        <v>165480.02059132623</v>
      </c>
      <c r="Y44" s="42">
        <f t="shared" si="6"/>
        <v>2.9999999999999583E-2</v>
      </c>
    </row>
    <row r="45" spans="2:25" x14ac:dyDescent="0.2">
      <c r="B45" s="35">
        <v>37</v>
      </c>
      <c r="C45" s="80">
        <f t="shared" si="0"/>
        <v>169651.63401041657</v>
      </c>
      <c r="D45" s="80"/>
      <c r="E45" s="35">
        <v>2018</v>
      </c>
      <c r="F45" s="8">
        <v>43725</v>
      </c>
      <c r="G45" s="35" t="s">
        <v>4</v>
      </c>
      <c r="H45" s="82">
        <v>112.03</v>
      </c>
      <c r="I45" s="82"/>
      <c r="J45" s="35">
        <v>19</v>
      </c>
      <c r="K45" s="85">
        <f t="shared" si="9"/>
        <v>5089.5490203124973</v>
      </c>
      <c r="L45" s="86"/>
      <c r="M45" s="6">
        <f>IF(J45="","",(K45/J45)/LOOKUP(RIGHT($D$2,3),定数!$A$6:$A$13,定数!$B$6:$B$13))</f>
        <v>2.6787100106907884</v>
      </c>
      <c r="N45" s="35">
        <v>2018</v>
      </c>
      <c r="O45" s="8">
        <v>43725</v>
      </c>
      <c r="P45" s="82">
        <v>111.84</v>
      </c>
      <c r="Q45" s="82"/>
      <c r="R45" s="83">
        <f>IF(P45="","",T45*M45*LOOKUP(RIGHT($D$2,3),定数!$A$6:$A$13,定数!$B$6:$B$13))</f>
        <v>-5089.5490203124364</v>
      </c>
      <c r="S45" s="83"/>
      <c r="T45" s="84">
        <f t="shared" si="4"/>
        <v>-18.999999999999773</v>
      </c>
      <c r="U45" s="84"/>
      <c r="V45" t="str">
        <f t="shared" si="8"/>
        <v/>
      </c>
      <c r="W45">
        <f t="shared" si="2"/>
        <v>1</v>
      </c>
      <c r="X45" s="41">
        <f t="shared" si="5"/>
        <v>169651.63401041657</v>
      </c>
      <c r="Y45" s="42">
        <f t="shared" si="6"/>
        <v>0</v>
      </c>
    </row>
    <row r="46" spans="2:25" x14ac:dyDescent="0.2">
      <c r="B46" s="35">
        <v>38</v>
      </c>
      <c r="C46" s="80">
        <f t="shared" si="0"/>
        <v>164562.08499010414</v>
      </c>
      <c r="D46" s="80"/>
      <c r="E46" s="35">
        <v>2018</v>
      </c>
      <c r="F46" s="8">
        <v>43747</v>
      </c>
      <c r="G46" s="35" t="s">
        <v>3</v>
      </c>
      <c r="H46" s="82">
        <v>113.06</v>
      </c>
      <c r="I46" s="82"/>
      <c r="J46" s="35">
        <v>34</v>
      </c>
      <c r="K46" s="85">
        <f t="shared" si="9"/>
        <v>4936.8625497031235</v>
      </c>
      <c r="L46" s="86"/>
      <c r="M46" s="6">
        <f>IF(J46="","",(K46/J46)/LOOKUP(RIGHT($D$2,3),定数!$A$6:$A$13,定数!$B$6:$B$13))</f>
        <v>1.4520183969715068</v>
      </c>
      <c r="N46" s="35">
        <v>2018</v>
      </c>
      <c r="O46" s="8">
        <v>43748</v>
      </c>
      <c r="P46" s="82">
        <v>112.419</v>
      </c>
      <c r="Q46" s="82"/>
      <c r="R46" s="83">
        <f>IF(P46="","",T46*M46*LOOKUP(RIGHT($D$2,3),定数!$A$6:$A$13,定数!$B$6:$B$13))</f>
        <v>9307.437924587437</v>
      </c>
      <c r="S46" s="83"/>
      <c r="T46" s="84">
        <f t="shared" si="4"/>
        <v>64.100000000000534</v>
      </c>
      <c r="U46" s="84"/>
      <c r="V46" t="str">
        <f t="shared" si="8"/>
        <v/>
      </c>
      <c r="W46">
        <f t="shared" si="2"/>
        <v>0</v>
      </c>
      <c r="X46" s="41">
        <f t="shared" si="5"/>
        <v>169651.63401041657</v>
      </c>
      <c r="Y46" s="42">
        <f t="shared" si="6"/>
        <v>2.9999999999999583E-2</v>
      </c>
    </row>
    <row r="47" spans="2:25" x14ac:dyDescent="0.2">
      <c r="B47" s="35">
        <v>39</v>
      </c>
      <c r="C47" s="80">
        <f t="shared" si="0"/>
        <v>173869.52291469157</v>
      </c>
      <c r="D47" s="80"/>
      <c r="E47" s="35">
        <v>2018</v>
      </c>
      <c r="F47" s="8">
        <v>43760</v>
      </c>
      <c r="G47" s="35" t="s">
        <v>4</v>
      </c>
      <c r="H47" s="82">
        <v>112.57</v>
      </c>
      <c r="I47" s="82"/>
      <c r="J47" s="35">
        <v>24</v>
      </c>
      <c r="K47" s="85">
        <f t="shared" si="9"/>
        <v>5216.0856874407464</v>
      </c>
      <c r="L47" s="86"/>
      <c r="M47" s="6">
        <f>IF(J47="","",(K47/J47)/LOOKUP(RIGHT($D$2,3),定数!$A$6:$A$13,定数!$B$6:$B$13))</f>
        <v>2.1733690364336442</v>
      </c>
      <c r="N47" s="35">
        <v>2018</v>
      </c>
      <c r="O47" s="8">
        <v>43761</v>
      </c>
      <c r="P47" s="82">
        <v>112.33</v>
      </c>
      <c r="Q47" s="82"/>
      <c r="R47" s="83">
        <f>IF(P47="","",T47*M47*LOOKUP(RIGHT($D$2,3),定数!$A$6:$A$13,定数!$B$6:$B$13))</f>
        <v>-5216.0856874406345</v>
      </c>
      <c r="S47" s="83"/>
      <c r="T47" s="84">
        <f t="shared" si="4"/>
        <v>-23.999999999999488</v>
      </c>
      <c r="U47" s="84"/>
      <c r="V47" t="str">
        <f t="shared" si="8"/>
        <v/>
      </c>
      <c r="W47">
        <f t="shared" si="2"/>
        <v>1</v>
      </c>
      <c r="X47" s="41">
        <f t="shared" si="5"/>
        <v>173869.52291469157</v>
      </c>
      <c r="Y47" s="42">
        <f t="shared" si="6"/>
        <v>0</v>
      </c>
    </row>
    <row r="48" spans="2:25" x14ac:dyDescent="0.2">
      <c r="B48" s="35">
        <v>40</v>
      </c>
      <c r="C48" s="80">
        <f t="shared" si="0"/>
        <v>168653.43722725092</v>
      </c>
      <c r="D48" s="80"/>
      <c r="E48" s="35">
        <v>2018</v>
      </c>
      <c r="F48" s="8">
        <v>43778</v>
      </c>
      <c r="G48" s="35" t="s">
        <v>4</v>
      </c>
      <c r="H48" s="82">
        <v>113.96</v>
      </c>
      <c r="I48" s="82"/>
      <c r="J48" s="35">
        <v>22</v>
      </c>
      <c r="K48" s="85">
        <f t="shared" si="9"/>
        <v>5059.6031168175277</v>
      </c>
      <c r="L48" s="86"/>
      <c r="M48" s="6">
        <f>IF(J48="","",(K48/J48)/LOOKUP(RIGHT($D$2,3),定数!$A$6:$A$13,定数!$B$6:$B$13))</f>
        <v>2.2998195985534218</v>
      </c>
      <c r="N48" s="35">
        <v>2018</v>
      </c>
      <c r="O48" s="8">
        <v>43778</v>
      </c>
      <c r="P48" s="82">
        <v>113.74</v>
      </c>
      <c r="Q48" s="82"/>
      <c r="R48" s="83">
        <f>IF(P48="","",T48*M48*LOOKUP(RIGHT($D$2,3),定数!$A$6:$A$13,定数!$B$6:$B$13))</f>
        <v>-5059.6031168175014</v>
      </c>
      <c r="S48" s="83"/>
      <c r="T48" s="84">
        <f t="shared" si="4"/>
        <v>-21.999999999999886</v>
      </c>
      <c r="U48" s="84"/>
      <c r="V48" t="str">
        <f t="shared" si="8"/>
        <v/>
      </c>
      <c r="W48">
        <f t="shared" si="2"/>
        <v>2</v>
      </c>
      <c r="X48" s="41">
        <f t="shared" si="5"/>
        <v>173869.52291469157</v>
      </c>
      <c r="Y48" s="42">
        <f t="shared" si="6"/>
        <v>2.9999999999999361E-2</v>
      </c>
    </row>
    <row r="49" spans="2:25" x14ac:dyDescent="0.2">
      <c r="B49" s="35">
        <v>41</v>
      </c>
      <c r="C49" s="80">
        <f t="shared" si="0"/>
        <v>163593.83411043341</v>
      </c>
      <c r="D49" s="80"/>
      <c r="E49" s="35">
        <v>2018</v>
      </c>
      <c r="F49" s="8">
        <v>43805</v>
      </c>
      <c r="G49" s="35" t="s">
        <v>3</v>
      </c>
      <c r="H49" s="89">
        <v>112.59</v>
      </c>
      <c r="I49" s="90"/>
      <c r="J49" s="35">
        <v>57</v>
      </c>
      <c r="K49" s="85">
        <f t="shared" si="9"/>
        <v>4907.8150233130018</v>
      </c>
      <c r="L49" s="86"/>
      <c r="M49" s="6">
        <f>IF(J49="","",(K49/J49)/LOOKUP(RIGHT($D$2,3),定数!$A$6:$A$13,定数!$B$6:$B$13))</f>
        <v>0.86102017952859677</v>
      </c>
      <c r="N49" s="35">
        <v>2018</v>
      </c>
      <c r="O49" s="8">
        <v>43809</v>
      </c>
      <c r="P49" s="82">
        <v>113.16</v>
      </c>
      <c r="Q49" s="82"/>
      <c r="R49" s="83">
        <f>IF(P49="","",T49*M49*LOOKUP(RIGHT($D$2,3),定数!$A$6:$A$13,定数!$B$6:$B$13))</f>
        <v>-4907.8150233130018</v>
      </c>
      <c r="S49" s="83"/>
      <c r="T49" s="84">
        <v>-57</v>
      </c>
      <c r="U49" s="84"/>
      <c r="V49" t="str">
        <f t="shared" si="8"/>
        <v/>
      </c>
      <c r="W49">
        <f t="shared" si="2"/>
        <v>3</v>
      </c>
      <c r="X49" s="41">
        <f t="shared" si="5"/>
        <v>173869.52291469157</v>
      </c>
      <c r="Y49" s="42">
        <f t="shared" si="6"/>
        <v>5.9099999999999375E-2</v>
      </c>
    </row>
    <row r="50" spans="2:25" x14ac:dyDescent="0.2">
      <c r="B50" s="35">
        <v>42</v>
      </c>
      <c r="C50" s="80">
        <f t="shared" si="0"/>
        <v>158686.0190871204</v>
      </c>
      <c r="D50" s="80"/>
      <c r="E50" s="44">
        <v>2018</v>
      </c>
      <c r="F50" s="8">
        <v>43812</v>
      </c>
      <c r="G50" s="44" t="s">
        <v>4</v>
      </c>
      <c r="H50" s="89">
        <v>113.51</v>
      </c>
      <c r="I50" s="90"/>
      <c r="J50" s="44">
        <v>16</v>
      </c>
      <c r="K50" s="85">
        <f t="shared" si="9"/>
        <v>4760.5805726136114</v>
      </c>
      <c r="L50" s="86"/>
      <c r="M50" s="45">
        <f>IF(J50="","",(K50/J50)/LOOKUP(RIGHT($D$2,3),定数!$A$6:$A$13,定数!$B$6:$B$13))</f>
        <v>2.975362857883507</v>
      </c>
      <c r="N50" s="44">
        <v>2018</v>
      </c>
      <c r="O50" s="8">
        <v>43813</v>
      </c>
      <c r="P50" s="82">
        <v>113.35</v>
      </c>
      <c r="Q50" s="82"/>
      <c r="R50" s="83">
        <f>IF(P50="","",T50*M50*LOOKUP(RIGHT($D$2,3),定数!$A$6:$A$13,定数!$B$6:$B$13))</f>
        <v>-4760.5805726139324</v>
      </c>
      <c r="S50" s="83"/>
      <c r="T50" s="84">
        <f t="shared" si="4"/>
        <v>-16.00000000000108</v>
      </c>
      <c r="U50" s="84"/>
      <c r="V50" t="str">
        <f t="shared" si="8"/>
        <v/>
      </c>
      <c r="W50">
        <f t="shared" si="2"/>
        <v>4</v>
      </c>
      <c r="X50" s="41">
        <f t="shared" si="5"/>
        <v>173869.52291469157</v>
      </c>
      <c r="Y50" s="42">
        <f t="shared" si="6"/>
        <v>8.7326999999999377E-2</v>
      </c>
    </row>
    <row r="51" spans="2:25" x14ac:dyDescent="0.2">
      <c r="B51" s="35">
        <v>43</v>
      </c>
      <c r="C51" s="80">
        <f t="shared" si="0"/>
        <v>153925.43851450647</v>
      </c>
      <c r="D51" s="80"/>
      <c r="E51" s="44">
        <v>2018</v>
      </c>
      <c r="F51" s="8">
        <v>43502</v>
      </c>
      <c r="G51" s="44" t="s">
        <v>4</v>
      </c>
      <c r="H51" s="87">
        <v>110.01</v>
      </c>
      <c r="I51" s="88"/>
      <c r="J51" s="44">
        <v>21</v>
      </c>
      <c r="K51" s="85">
        <f t="shared" si="9"/>
        <v>4617.7631554351938</v>
      </c>
      <c r="L51" s="86"/>
      <c r="M51" s="45">
        <f>IF(J51="","",(K51/J51)/LOOKUP(RIGHT($D$2,3),定数!$A$6:$A$13,定数!$B$6:$B$13))</f>
        <v>2.1989348359215208</v>
      </c>
      <c r="N51" s="44">
        <v>2018</v>
      </c>
      <c r="O51" s="8">
        <v>43502</v>
      </c>
      <c r="P51" s="82">
        <v>109.8</v>
      </c>
      <c r="Q51" s="82"/>
      <c r="R51" s="83">
        <f>IF(P51="","",T51*M51*LOOKUP(RIGHT($D$2,3),定数!$A$6:$A$13,定数!$B$6:$B$13))</f>
        <v>-4617.7631554353684</v>
      </c>
      <c r="S51" s="83"/>
      <c r="T51" s="84">
        <f t="shared" si="4"/>
        <v>-21.000000000000796</v>
      </c>
      <c r="U51" s="84"/>
      <c r="V51" t="str">
        <f t="shared" si="8"/>
        <v/>
      </c>
      <c r="W51">
        <f t="shared" si="2"/>
        <v>5</v>
      </c>
      <c r="X51" s="41">
        <f t="shared" si="5"/>
        <v>173869.52291469157</v>
      </c>
      <c r="Y51" s="42">
        <f t="shared" si="6"/>
        <v>0.11470719000000118</v>
      </c>
    </row>
    <row r="52" spans="2:25" x14ac:dyDescent="0.2">
      <c r="B52" s="35">
        <v>44</v>
      </c>
      <c r="C52" s="80">
        <f t="shared" si="0"/>
        <v>149307.67535907112</v>
      </c>
      <c r="D52" s="80"/>
      <c r="E52" s="44">
        <v>2018</v>
      </c>
      <c r="F52" s="8">
        <v>43503</v>
      </c>
      <c r="G52" s="44" t="s">
        <v>3</v>
      </c>
      <c r="H52" s="87">
        <v>109.73</v>
      </c>
      <c r="I52" s="88"/>
      <c r="J52" s="44">
        <v>15</v>
      </c>
      <c r="K52" s="85">
        <f t="shared" si="9"/>
        <v>4479.2302607721331</v>
      </c>
      <c r="L52" s="86"/>
      <c r="M52" s="45">
        <f>IF(J52="","",(K52/J52)/LOOKUP(RIGHT($D$2,3),定数!$A$6:$A$13,定数!$B$6:$B$13))</f>
        <v>2.986153507181422</v>
      </c>
      <c r="N52" s="44">
        <v>2018</v>
      </c>
      <c r="O52" s="8">
        <v>43504</v>
      </c>
      <c r="P52" s="82">
        <v>109.88</v>
      </c>
      <c r="Q52" s="82"/>
      <c r="R52" s="83">
        <f>IF(P52="","",T52*M52*LOOKUP(RIGHT($D$2,3),定数!$A$6:$A$13,定数!$B$6:$B$13))</f>
        <v>-4479.2302607718784</v>
      </c>
      <c r="S52" s="83"/>
      <c r="T52" s="84">
        <f t="shared" si="4"/>
        <v>-14.999999999999147</v>
      </c>
      <c r="U52" s="84"/>
      <c r="V52" t="str">
        <f t="shared" si="8"/>
        <v/>
      </c>
      <c r="W52">
        <f t="shared" si="2"/>
        <v>6</v>
      </c>
      <c r="X52" s="41">
        <f t="shared" si="5"/>
        <v>173869.52291469157</v>
      </c>
      <c r="Y52" s="42">
        <f t="shared" si="6"/>
        <v>0.1412659743000021</v>
      </c>
    </row>
    <row r="53" spans="2:25" x14ac:dyDescent="0.2">
      <c r="B53" s="35">
        <v>45</v>
      </c>
      <c r="C53" s="80">
        <f t="shared" si="0"/>
        <v>144828.44509829924</v>
      </c>
      <c r="D53" s="80"/>
      <c r="E53" s="44">
        <v>2019</v>
      </c>
      <c r="F53" s="8">
        <v>43510</v>
      </c>
      <c r="G53" s="44" t="s">
        <v>3</v>
      </c>
      <c r="H53" s="87">
        <v>110.49</v>
      </c>
      <c r="I53" s="88"/>
      <c r="J53" s="44">
        <v>33</v>
      </c>
      <c r="K53" s="85">
        <f t="shared" si="9"/>
        <v>4344.8533529489769</v>
      </c>
      <c r="L53" s="86"/>
      <c r="M53" s="45">
        <f>IF(J53="","",(K53/J53)/LOOKUP(RIGHT($D$2,3),定数!$A$6:$A$13,定数!$B$6:$B$13))</f>
        <v>1.3166222281663567</v>
      </c>
      <c r="N53" s="44">
        <v>2019</v>
      </c>
      <c r="O53" s="8">
        <v>43515</v>
      </c>
      <c r="P53" s="82">
        <v>110.82</v>
      </c>
      <c r="Q53" s="82"/>
      <c r="R53" s="83">
        <f>IF(P53="","",T53*M53*LOOKUP(RIGHT($D$2,3),定数!$A$6:$A$13,定数!$B$6:$B$13))</f>
        <v>-4344.8533529489541</v>
      </c>
      <c r="S53" s="83"/>
      <c r="T53" s="84">
        <f t="shared" si="4"/>
        <v>-32.999999999999829</v>
      </c>
      <c r="U53" s="84"/>
      <c r="V53" t="str">
        <f t="shared" si="8"/>
        <v/>
      </c>
      <c r="W53">
        <f t="shared" si="2"/>
        <v>7</v>
      </c>
      <c r="X53" s="41">
        <f t="shared" si="5"/>
        <v>173869.52291469157</v>
      </c>
      <c r="Y53" s="42">
        <f t="shared" si="6"/>
        <v>0.16702799507100052</v>
      </c>
    </row>
    <row r="54" spans="2:25" x14ac:dyDescent="0.2">
      <c r="B54" s="35">
        <v>46</v>
      </c>
      <c r="C54" s="80">
        <f t="shared" si="0"/>
        <v>140483.59174535028</v>
      </c>
      <c r="D54" s="80"/>
      <c r="E54" s="44">
        <v>2019</v>
      </c>
      <c r="F54" s="8">
        <v>43521</v>
      </c>
      <c r="G54" s="44" t="s">
        <v>3</v>
      </c>
      <c r="H54" s="87">
        <v>110.63</v>
      </c>
      <c r="I54" s="88"/>
      <c r="J54" s="44">
        <v>23</v>
      </c>
      <c r="K54" s="85">
        <f t="shared" si="9"/>
        <v>4214.5077523605078</v>
      </c>
      <c r="L54" s="86"/>
      <c r="M54" s="45">
        <f>IF(J54="","",(K54/J54)/LOOKUP(RIGHT($D$2,3),定数!$A$6:$A$13,定数!$B$6:$B$13))</f>
        <v>1.8323946749393512</v>
      </c>
      <c r="N54" s="44">
        <v>2019</v>
      </c>
      <c r="O54" s="8">
        <v>43521</v>
      </c>
      <c r="P54" s="82">
        <v>110.86</v>
      </c>
      <c r="Q54" s="82"/>
      <c r="R54" s="83">
        <f>IF(P54="","",T54*M54*LOOKUP(RIGHT($D$2,3),定数!$A$6:$A$13,定数!$B$6:$B$13))</f>
        <v>-4214.5077523605805</v>
      </c>
      <c r="S54" s="83"/>
      <c r="T54" s="84">
        <f t="shared" si="4"/>
        <v>-23.000000000000398</v>
      </c>
      <c r="U54" s="84"/>
      <c r="V54" t="str">
        <f t="shared" si="8"/>
        <v/>
      </c>
      <c r="W54">
        <f t="shared" si="2"/>
        <v>8</v>
      </c>
      <c r="X54" s="41">
        <f t="shared" si="5"/>
        <v>173869.52291469157</v>
      </c>
      <c r="Y54" s="42">
        <f t="shared" si="6"/>
        <v>0.19201715521887053</v>
      </c>
    </row>
    <row r="55" spans="2:25" x14ac:dyDescent="0.2">
      <c r="B55" s="35">
        <v>47</v>
      </c>
      <c r="C55" s="80">
        <f t="shared" si="0"/>
        <v>136269.0839929897</v>
      </c>
      <c r="D55" s="80"/>
      <c r="E55" s="44">
        <v>2019</v>
      </c>
      <c r="F55" s="8">
        <v>43531</v>
      </c>
      <c r="G55" s="44" t="s">
        <v>3</v>
      </c>
      <c r="H55" s="87">
        <v>111.61</v>
      </c>
      <c r="I55" s="88"/>
      <c r="J55" s="44">
        <v>25</v>
      </c>
      <c r="K55" s="85">
        <f t="shared" si="9"/>
        <v>4088.0725197896909</v>
      </c>
      <c r="L55" s="86"/>
      <c r="M55" s="45">
        <f>IF(J55="","",(K55/J55)/LOOKUP(RIGHT($D$2,3),定数!$A$6:$A$13,定数!$B$6:$B$13))</f>
        <v>1.6352290079158762</v>
      </c>
      <c r="N55" s="44">
        <v>2019</v>
      </c>
      <c r="O55" s="8">
        <v>43532</v>
      </c>
      <c r="P55" s="82">
        <v>111.163</v>
      </c>
      <c r="Q55" s="82"/>
      <c r="R55" s="83">
        <f>IF(P55="","",T55*M55*LOOKUP(RIGHT($D$2,3),定数!$A$6:$A$13,定数!$B$6:$B$13))</f>
        <v>7309.4736653840118</v>
      </c>
      <c r="S55" s="83"/>
      <c r="T55" s="84">
        <f t="shared" si="4"/>
        <v>44.700000000000273</v>
      </c>
      <c r="U55" s="84"/>
      <c r="V55" t="str">
        <f t="shared" si="8"/>
        <v/>
      </c>
      <c r="W55">
        <f t="shared" si="2"/>
        <v>0</v>
      </c>
      <c r="X55" s="41">
        <f t="shared" si="5"/>
        <v>173869.52291469157</v>
      </c>
      <c r="Y55" s="42">
        <f t="shared" si="6"/>
        <v>0.21625664056230476</v>
      </c>
    </row>
    <row r="56" spans="2:25" x14ac:dyDescent="0.2">
      <c r="B56" s="35">
        <v>48</v>
      </c>
      <c r="C56" s="80">
        <f t="shared" si="0"/>
        <v>143578.55765837373</v>
      </c>
      <c r="D56" s="80"/>
      <c r="E56" s="44">
        <v>2019</v>
      </c>
      <c r="F56" s="8">
        <v>43571</v>
      </c>
      <c r="G56" s="44" t="s">
        <v>4</v>
      </c>
      <c r="H56" s="87">
        <v>112.02</v>
      </c>
      <c r="I56" s="88"/>
      <c r="J56" s="44">
        <v>14</v>
      </c>
      <c r="K56" s="85">
        <f t="shared" si="9"/>
        <v>4307.3567297512118</v>
      </c>
      <c r="L56" s="86"/>
      <c r="M56" s="45">
        <f>IF(J56="","",(K56/J56)/LOOKUP(RIGHT($D$2,3),定数!$A$6:$A$13,定数!$B$6:$B$13))</f>
        <v>3.0766833783937226</v>
      </c>
      <c r="N56" s="44">
        <v>2019</v>
      </c>
      <c r="O56" s="8">
        <v>43573</v>
      </c>
      <c r="P56" s="82">
        <v>111.88</v>
      </c>
      <c r="Q56" s="82"/>
      <c r="R56" s="83">
        <f>IF(P56="","",T56*M56*LOOKUP(RIGHT($D$2,3),定数!$A$6:$A$13,定数!$B$6:$B$13))</f>
        <v>-4307.3567297512291</v>
      </c>
      <c r="S56" s="83"/>
      <c r="T56" s="84">
        <f t="shared" si="4"/>
        <v>-14.000000000000057</v>
      </c>
      <c r="U56" s="84"/>
      <c r="V56" t="str">
        <f t="shared" si="8"/>
        <v/>
      </c>
      <c r="W56">
        <f t="shared" si="2"/>
        <v>1</v>
      </c>
      <c r="X56" s="41">
        <f t="shared" si="5"/>
        <v>173869.52291469157</v>
      </c>
      <c r="Y56" s="42">
        <f t="shared" si="6"/>
        <v>0.1742166467620665</v>
      </c>
    </row>
    <row r="57" spans="2:25" x14ac:dyDescent="0.2">
      <c r="B57" s="35">
        <v>49</v>
      </c>
      <c r="C57" s="80">
        <f t="shared" si="0"/>
        <v>139271.20092862251</v>
      </c>
      <c r="D57" s="80"/>
      <c r="E57" s="44">
        <v>2019</v>
      </c>
      <c r="F57" s="8">
        <v>43577</v>
      </c>
      <c r="G57" s="44" t="s">
        <v>3</v>
      </c>
      <c r="H57" s="87">
        <v>111.88</v>
      </c>
      <c r="I57" s="88"/>
      <c r="J57" s="44">
        <v>8</v>
      </c>
      <c r="K57" s="85">
        <f t="shared" si="9"/>
        <v>4178.1360278586753</v>
      </c>
      <c r="L57" s="86"/>
      <c r="M57" s="45">
        <f>IF(J57="","",(K57/J57)/LOOKUP(RIGHT($D$2,3),定数!$A$6:$A$13,定数!$B$6:$B$13))</f>
        <v>5.2226700348233441</v>
      </c>
      <c r="N57" s="44">
        <v>2019</v>
      </c>
      <c r="O57" s="8">
        <v>43577</v>
      </c>
      <c r="P57" s="82">
        <v>111.96</v>
      </c>
      <c r="Q57" s="82"/>
      <c r="R57" s="83">
        <f>IF(P57="","",T57*M57*LOOKUP(RIGHT($D$2,3),定数!$A$6:$A$13,定数!$B$6:$B$13))</f>
        <v>-4178.1360278585862</v>
      </c>
      <c r="S57" s="83"/>
      <c r="T57" s="84">
        <f t="shared" si="4"/>
        <v>-7.9999999999998295</v>
      </c>
      <c r="U57" s="84"/>
      <c r="V57" t="str">
        <f t="shared" si="8"/>
        <v/>
      </c>
      <c r="W57">
        <f t="shared" si="2"/>
        <v>2</v>
      </c>
      <c r="X57" s="41">
        <f t="shared" si="5"/>
        <v>173869.52291469157</v>
      </c>
      <c r="Y57" s="42">
        <f t="shared" si="6"/>
        <v>0.19899014735920451</v>
      </c>
    </row>
    <row r="58" spans="2:25" x14ac:dyDescent="0.2">
      <c r="B58" s="35">
        <v>50</v>
      </c>
      <c r="C58" s="80">
        <f t="shared" si="0"/>
        <v>135093.06490076391</v>
      </c>
      <c r="D58" s="80"/>
      <c r="E58" s="44">
        <v>2019</v>
      </c>
      <c r="F58" s="8">
        <v>43585</v>
      </c>
      <c r="G58" s="44" t="s">
        <v>3</v>
      </c>
      <c r="H58" s="87">
        <v>111.61</v>
      </c>
      <c r="I58" s="88"/>
      <c r="J58" s="44">
        <v>8</v>
      </c>
      <c r="K58" s="85">
        <f t="shared" si="9"/>
        <v>4052.7919470229172</v>
      </c>
      <c r="L58" s="86"/>
      <c r="M58" s="45">
        <f>IF(J58="","",(K58/J58)/LOOKUP(RIGHT($D$2,3),定数!$A$6:$A$13,定数!$B$6:$B$13))</f>
        <v>5.0659899337786465</v>
      </c>
      <c r="N58" s="44">
        <v>2019</v>
      </c>
      <c r="O58" s="8">
        <v>43577</v>
      </c>
      <c r="P58" s="82">
        <v>111.47</v>
      </c>
      <c r="Q58" s="82"/>
      <c r="R58" s="83">
        <f>IF(P58="","",T58*M58*LOOKUP(RIGHT($D$2,3),定数!$A$6:$A$13,定数!$B$6:$B$13))</f>
        <v>7092.3859072901341</v>
      </c>
      <c r="S58" s="83"/>
      <c r="T58" s="84">
        <f t="shared" si="4"/>
        <v>14.000000000000057</v>
      </c>
      <c r="U58" s="84"/>
      <c r="V58" t="str">
        <f t="shared" si="8"/>
        <v/>
      </c>
      <c r="W58">
        <f t="shared" si="2"/>
        <v>0</v>
      </c>
      <c r="X58" s="41">
        <f t="shared" si="5"/>
        <v>173869.52291469157</v>
      </c>
      <c r="Y58" s="42">
        <f t="shared" si="6"/>
        <v>0.22302044293842793</v>
      </c>
    </row>
    <row r="59" spans="2:25" x14ac:dyDescent="0.2">
      <c r="B59" s="35">
        <v>51</v>
      </c>
      <c r="C59" s="80">
        <f t="shared" si="0"/>
        <v>142185.45080805404</v>
      </c>
      <c r="D59" s="80"/>
      <c r="E59" s="44">
        <v>2019</v>
      </c>
      <c r="F59" s="8">
        <v>43612</v>
      </c>
      <c r="G59" s="44" t="s">
        <v>3</v>
      </c>
      <c r="H59" s="87">
        <v>109.44</v>
      </c>
      <c r="I59" s="88"/>
      <c r="J59" s="44">
        <v>15</v>
      </c>
      <c r="K59" s="85">
        <f t="shared" si="9"/>
        <v>4265.5635242416211</v>
      </c>
      <c r="L59" s="86"/>
      <c r="M59" s="45">
        <f>IF(J59="","",(K59/J59)/LOOKUP(RIGHT($D$2,3),定数!$A$6:$A$13,定数!$B$6:$B$13))</f>
        <v>2.843709016161081</v>
      </c>
      <c r="N59" s="44">
        <v>2019</v>
      </c>
      <c r="O59" s="8">
        <v>43613</v>
      </c>
      <c r="P59" s="82">
        <v>109.59</v>
      </c>
      <c r="Q59" s="82"/>
      <c r="R59" s="83">
        <f>IF(P59="","",T59*M59*LOOKUP(RIGHT($D$2,3),定数!$A$6:$A$13,定数!$B$6:$B$13))</f>
        <v>-4265.5635242417829</v>
      </c>
      <c r="S59" s="83"/>
      <c r="T59" s="84">
        <f t="shared" si="4"/>
        <v>-15.000000000000568</v>
      </c>
      <c r="U59" s="84"/>
      <c r="V59" t="str">
        <f t="shared" si="8"/>
        <v/>
      </c>
      <c r="W59">
        <f t="shared" si="2"/>
        <v>1</v>
      </c>
      <c r="X59" s="41">
        <f t="shared" si="5"/>
        <v>173869.52291469157</v>
      </c>
      <c r="Y59" s="42">
        <f t="shared" si="6"/>
        <v>0.18222901619269527</v>
      </c>
    </row>
    <row r="60" spans="2:25" x14ac:dyDescent="0.2">
      <c r="B60" s="35">
        <v>52</v>
      </c>
      <c r="C60" s="80">
        <f t="shared" si="0"/>
        <v>137919.88728381225</v>
      </c>
      <c r="D60" s="80"/>
      <c r="E60" s="35"/>
      <c r="F60" s="8"/>
      <c r="G60" s="35"/>
      <c r="H60" s="81"/>
      <c r="I60" s="81"/>
      <c r="J60" s="35"/>
      <c r="K60" s="85" t="str">
        <f t="shared" si="9"/>
        <v/>
      </c>
      <c r="L60" s="86"/>
      <c r="M60" s="6" t="str">
        <f>IF(J60="","",(K60/J60)/LOOKUP(RIGHT($D$2,3),定数!$A$6:$A$13,定数!$B$6:$B$13))</f>
        <v/>
      </c>
      <c r="N60" s="35"/>
      <c r="O60" s="8"/>
      <c r="P60" s="82"/>
      <c r="Q60" s="82"/>
      <c r="R60" s="83" t="str">
        <f>IF(P60="","",T60*M60*LOOKUP(RIGHT($D$2,3),定数!$A$6:$A$13,定数!$B$6:$B$13))</f>
        <v/>
      </c>
      <c r="S60" s="83"/>
      <c r="T60" s="84" t="str">
        <f t="shared" si="4"/>
        <v/>
      </c>
      <c r="U60" s="84"/>
      <c r="V60" t="str">
        <f t="shared" si="8"/>
        <v/>
      </c>
      <c r="W60" t="str">
        <f t="shared" si="2"/>
        <v/>
      </c>
      <c r="X60" s="41">
        <f t="shared" si="5"/>
        <v>173869.52291469157</v>
      </c>
      <c r="Y60" s="42">
        <f t="shared" si="6"/>
        <v>0.20676214570691542</v>
      </c>
    </row>
    <row r="61" spans="2:25" x14ac:dyDescent="0.2">
      <c r="B61" s="35">
        <v>53</v>
      </c>
      <c r="C61" s="80" t="str">
        <f t="shared" si="0"/>
        <v/>
      </c>
      <c r="D61" s="80"/>
      <c r="E61" s="35"/>
      <c r="F61" s="8"/>
      <c r="G61" s="35"/>
      <c r="H61" s="81"/>
      <c r="I61" s="81"/>
      <c r="J61" s="35"/>
      <c r="K61" s="85" t="str">
        <f t="shared" si="9"/>
        <v/>
      </c>
      <c r="L61" s="86"/>
      <c r="M61" s="6" t="str">
        <f>IF(J61="","",(K61/J61)/LOOKUP(RIGHT($D$2,3),定数!$A$6:$A$13,定数!$B$6:$B$13))</f>
        <v/>
      </c>
      <c r="N61" s="35"/>
      <c r="O61" s="8"/>
      <c r="P61" s="82"/>
      <c r="Q61" s="82"/>
      <c r="R61" s="83" t="str">
        <f>IF(P61="","",T61*M61*LOOKUP(RIGHT($D$2,3),定数!$A$6:$A$13,定数!$B$6:$B$13))</f>
        <v/>
      </c>
      <c r="S61" s="83"/>
      <c r="T61" s="84" t="str">
        <f t="shared" si="4"/>
        <v/>
      </c>
      <c r="U61" s="84"/>
      <c r="V61" t="str">
        <f t="shared" si="8"/>
        <v/>
      </c>
      <c r="W61" t="str">
        <f t="shared" si="2"/>
        <v/>
      </c>
      <c r="X61" s="41" t="str">
        <f t="shared" si="5"/>
        <v/>
      </c>
      <c r="Y61" s="42" t="str">
        <f t="shared" si="6"/>
        <v/>
      </c>
    </row>
    <row r="62" spans="2:25" x14ac:dyDescent="0.2">
      <c r="B62" s="35">
        <v>54</v>
      </c>
      <c r="C62" s="80" t="str">
        <f t="shared" si="0"/>
        <v/>
      </c>
      <c r="D62" s="80"/>
      <c r="E62" s="35"/>
      <c r="F62" s="8"/>
      <c r="G62" s="35"/>
      <c r="H62" s="81"/>
      <c r="I62" s="81"/>
      <c r="J62" s="35"/>
      <c r="K62" s="85" t="str">
        <f t="shared" si="9"/>
        <v/>
      </c>
      <c r="L62" s="86"/>
      <c r="M62" s="6" t="str">
        <f>IF(J62="","",(K62/J62)/LOOKUP(RIGHT($D$2,3),定数!$A$6:$A$13,定数!$B$6:$B$13))</f>
        <v/>
      </c>
      <c r="N62" s="35"/>
      <c r="O62" s="8"/>
      <c r="P62" s="82"/>
      <c r="Q62" s="82"/>
      <c r="R62" s="83" t="str">
        <f>IF(P62="","",T62*M62*LOOKUP(RIGHT($D$2,3),定数!$A$6:$A$13,定数!$B$6:$B$13))</f>
        <v/>
      </c>
      <c r="S62" s="83"/>
      <c r="T62" s="84" t="str">
        <f t="shared" si="4"/>
        <v/>
      </c>
      <c r="U62" s="84"/>
      <c r="V62" t="str">
        <f t="shared" si="8"/>
        <v/>
      </c>
      <c r="W62" t="str">
        <f t="shared" si="2"/>
        <v/>
      </c>
      <c r="X62" s="41" t="str">
        <f t="shared" si="5"/>
        <v/>
      </c>
      <c r="Y62" s="42" t="str">
        <f t="shared" si="6"/>
        <v/>
      </c>
    </row>
    <row r="63" spans="2:25" x14ac:dyDescent="0.2">
      <c r="B63" s="35">
        <v>55</v>
      </c>
      <c r="C63" s="80" t="str">
        <f t="shared" si="0"/>
        <v/>
      </c>
      <c r="D63" s="80"/>
      <c r="E63" s="35"/>
      <c r="F63" s="8"/>
      <c r="G63" s="35"/>
      <c r="H63" s="81"/>
      <c r="I63" s="81"/>
      <c r="J63" s="35"/>
      <c r="K63" s="85" t="str">
        <f t="shared" si="9"/>
        <v/>
      </c>
      <c r="L63" s="86"/>
      <c r="M63" s="6" t="str">
        <f>IF(J63="","",(K63/J63)/LOOKUP(RIGHT($D$2,3),定数!$A$6:$A$13,定数!$B$6:$B$13))</f>
        <v/>
      </c>
      <c r="N63" s="35"/>
      <c r="O63" s="8"/>
      <c r="P63" s="81"/>
      <c r="Q63" s="81"/>
      <c r="R63" s="83" t="str">
        <f>IF(P63="","",T63*M63*LOOKUP(RIGHT($D$2,3),定数!$A$6:$A$13,定数!$B$6:$B$13))</f>
        <v/>
      </c>
      <c r="S63" s="83"/>
      <c r="T63" s="84" t="str">
        <f t="shared" si="4"/>
        <v/>
      </c>
      <c r="U63" s="84"/>
      <c r="V63" t="str">
        <f t="shared" si="8"/>
        <v/>
      </c>
      <c r="W63" t="str">
        <f t="shared" si="2"/>
        <v/>
      </c>
      <c r="X63" s="41" t="str">
        <f t="shared" si="5"/>
        <v/>
      </c>
      <c r="Y63" s="42" t="str">
        <f t="shared" si="6"/>
        <v/>
      </c>
    </row>
    <row r="64" spans="2:25" x14ac:dyDescent="0.2">
      <c r="B64" s="35">
        <v>56</v>
      </c>
      <c r="C64" s="80" t="str">
        <f t="shared" si="0"/>
        <v/>
      </c>
      <c r="D64" s="80"/>
      <c r="E64" s="35"/>
      <c r="F64" s="8"/>
      <c r="G64" s="35"/>
      <c r="H64" s="81"/>
      <c r="I64" s="81"/>
      <c r="J64" s="35"/>
      <c r="K64" s="85" t="str">
        <f t="shared" si="9"/>
        <v/>
      </c>
      <c r="L64" s="86"/>
      <c r="M64" s="6" t="str">
        <f>IF(J64="","",(K64/J64)/LOOKUP(RIGHT($D$2,3),定数!$A$6:$A$13,定数!$B$6:$B$13))</f>
        <v/>
      </c>
      <c r="N64" s="35"/>
      <c r="O64" s="8"/>
      <c r="P64" s="81"/>
      <c r="Q64" s="81"/>
      <c r="R64" s="83" t="str">
        <f>IF(P64="","",T64*M64*LOOKUP(RIGHT($D$2,3),定数!$A$6:$A$13,定数!$B$6:$B$13))</f>
        <v/>
      </c>
      <c r="S64" s="83"/>
      <c r="T64" s="84" t="str">
        <f t="shared" si="4"/>
        <v/>
      </c>
      <c r="U64" s="84"/>
      <c r="V64" t="str">
        <f t="shared" si="8"/>
        <v/>
      </c>
      <c r="W64" t="str">
        <f t="shared" si="2"/>
        <v/>
      </c>
      <c r="X64" s="41" t="str">
        <f t="shared" si="5"/>
        <v/>
      </c>
      <c r="Y64" s="42" t="str">
        <f t="shared" si="6"/>
        <v/>
      </c>
    </row>
    <row r="65" spans="2:25" x14ac:dyDescent="0.2">
      <c r="B65" s="35">
        <v>57</v>
      </c>
      <c r="C65" s="80" t="str">
        <f t="shared" si="0"/>
        <v/>
      </c>
      <c r="D65" s="80"/>
      <c r="E65" s="35"/>
      <c r="F65" s="8"/>
      <c r="G65" s="35"/>
      <c r="H65" s="81"/>
      <c r="I65" s="81"/>
      <c r="J65" s="35"/>
      <c r="K65" s="85" t="str">
        <f t="shared" si="9"/>
        <v/>
      </c>
      <c r="L65" s="86"/>
      <c r="M65" s="6" t="str">
        <f>IF(J65="","",(K65/J65)/LOOKUP(RIGHT($D$2,3),定数!$A$6:$A$13,定数!$B$6:$B$13))</f>
        <v/>
      </c>
      <c r="N65" s="35"/>
      <c r="O65" s="8"/>
      <c r="P65" s="81"/>
      <c r="Q65" s="81"/>
      <c r="R65" s="83" t="str">
        <f>IF(P65="","",T65*M65*LOOKUP(RIGHT($D$2,3),定数!$A$6:$A$13,定数!$B$6:$B$13))</f>
        <v/>
      </c>
      <c r="S65" s="83"/>
      <c r="T65" s="84" t="str">
        <f t="shared" si="4"/>
        <v/>
      </c>
      <c r="U65" s="84"/>
      <c r="V65" t="str">
        <f t="shared" si="8"/>
        <v/>
      </c>
      <c r="W65" t="str">
        <f t="shared" si="2"/>
        <v/>
      </c>
      <c r="X65" s="41" t="str">
        <f t="shared" si="5"/>
        <v/>
      </c>
      <c r="Y65" s="42" t="str">
        <f t="shared" si="6"/>
        <v/>
      </c>
    </row>
    <row r="66" spans="2:25" x14ac:dyDescent="0.2">
      <c r="B66" s="35">
        <v>58</v>
      </c>
      <c r="C66" s="80" t="str">
        <f t="shared" si="0"/>
        <v/>
      </c>
      <c r="D66" s="80"/>
      <c r="E66" s="35"/>
      <c r="F66" s="8"/>
      <c r="G66" s="35"/>
      <c r="H66" s="81"/>
      <c r="I66" s="81"/>
      <c r="J66" s="35"/>
      <c r="K66" s="85" t="str">
        <f t="shared" si="9"/>
        <v/>
      </c>
      <c r="L66" s="86"/>
      <c r="M66" s="6" t="str">
        <f>IF(J66="","",(K66/J66)/LOOKUP(RIGHT($D$2,3),定数!$A$6:$A$13,定数!$B$6:$B$13))</f>
        <v/>
      </c>
      <c r="N66" s="35"/>
      <c r="O66" s="8"/>
      <c r="P66" s="81"/>
      <c r="Q66" s="81"/>
      <c r="R66" s="83" t="str">
        <f>IF(P66="","",T66*M66*LOOKUP(RIGHT($D$2,3),定数!$A$6:$A$13,定数!$B$6:$B$13))</f>
        <v/>
      </c>
      <c r="S66" s="83"/>
      <c r="T66" s="84" t="str">
        <f t="shared" si="4"/>
        <v/>
      </c>
      <c r="U66" s="84"/>
      <c r="V66" t="str">
        <f t="shared" si="8"/>
        <v/>
      </c>
      <c r="W66" t="str">
        <f t="shared" si="2"/>
        <v/>
      </c>
      <c r="X66" s="41" t="str">
        <f t="shared" si="5"/>
        <v/>
      </c>
      <c r="Y66" s="42" t="str">
        <f t="shared" si="6"/>
        <v/>
      </c>
    </row>
    <row r="67" spans="2:25" x14ac:dyDescent="0.2">
      <c r="B67" s="35">
        <v>59</v>
      </c>
      <c r="C67" s="80" t="str">
        <f t="shared" si="0"/>
        <v/>
      </c>
      <c r="D67" s="80"/>
      <c r="E67" s="35"/>
      <c r="F67" s="8"/>
      <c r="G67" s="35"/>
      <c r="H67" s="81"/>
      <c r="I67" s="81"/>
      <c r="J67" s="35"/>
      <c r="K67" s="85" t="str">
        <f t="shared" si="9"/>
        <v/>
      </c>
      <c r="L67" s="86"/>
      <c r="M67" s="6" t="str">
        <f>IF(J67="","",(K67/J67)/LOOKUP(RIGHT($D$2,3),定数!$A$6:$A$13,定数!$B$6:$B$13))</f>
        <v/>
      </c>
      <c r="N67" s="35"/>
      <c r="O67" s="8"/>
      <c r="P67" s="81"/>
      <c r="Q67" s="81"/>
      <c r="R67" s="83" t="str">
        <f>IF(P67="","",T67*M67*LOOKUP(RIGHT($D$2,3),定数!$A$6:$A$13,定数!$B$6:$B$13))</f>
        <v/>
      </c>
      <c r="S67" s="83"/>
      <c r="T67" s="84" t="str">
        <f t="shared" si="4"/>
        <v/>
      </c>
      <c r="U67" s="84"/>
      <c r="V67" t="str">
        <f t="shared" si="8"/>
        <v/>
      </c>
      <c r="W67" t="str">
        <f t="shared" si="2"/>
        <v/>
      </c>
      <c r="X67" s="41" t="str">
        <f t="shared" si="5"/>
        <v/>
      </c>
      <c r="Y67" s="42" t="str">
        <f t="shared" si="6"/>
        <v/>
      </c>
    </row>
    <row r="68" spans="2:25" x14ac:dyDescent="0.2">
      <c r="B68" s="35">
        <v>60</v>
      </c>
      <c r="C68" s="80" t="str">
        <f t="shared" si="0"/>
        <v/>
      </c>
      <c r="D68" s="80"/>
      <c r="E68" s="35"/>
      <c r="F68" s="8"/>
      <c r="G68" s="35"/>
      <c r="H68" s="81"/>
      <c r="I68" s="81"/>
      <c r="J68" s="35"/>
      <c r="K68" s="85" t="str">
        <f t="shared" si="9"/>
        <v/>
      </c>
      <c r="L68" s="86"/>
      <c r="M68" s="6" t="str">
        <f>IF(J68="","",(K68/J68)/LOOKUP(RIGHT($D$2,3),定数!$A$6:$A$13,定数!$B$6:$B$13))</f>
        <v/>
      </c>
      <c r="N68" s="35"/>
      <c r="O68" s="8"/>
      <c r="P68" s="81"/>
      <c r="Q68" s="81"/>
      <c r="R68" s="83" t="str">
        <f>IF(P68="","",T68*M68*LOOKUP(RIGHT($D$2,3),定数!$A$6:$A$13,定数!$B$6:$B$13))</f>
        <v/>
      </c>
      <c r="S68" s="83"/>
      <c r="T68" s="84" t="str">
        <f t="shared" si="4"/>
        <v/>
      </c>
      <c r="U68" s="84"/>
      <c r="V68" t="str">
        <f t="shared" si="8"/>
        <v/>
      </c>
      <c r="W68" t="str">
        <f t="shared" si="2"/>
        <v/>
      </c>
      <c r="X68" s="41" t="str">
        <f t="shared" si="5"/>
        <v/>
      </c>
      <c r="Y68" s="42" t="str">
        <f t="shared" si="6"/>
        <v/>
      </c>
    </row>
    <row r="69" spans="2:25" x14ac:dyDescent="0.2">
      <c r="B69" s="35">
        <v>61</v>
      </c>
      <c r="C69" s="80" t="str">
        <f t="shared" si="0"/>
        <v/>
      </c>
      <c r="D69" s="80"/>
      <c r="E69" s="35"/>
      <c r="F69" s="8"/>
      <c r="G69" s="35"/>
      <c r="H69" s="81"/>
      <c r="I69" s="81"/>
      <c r="J69" s="35"/>
      <c r="K69" s="85" t="str">
        <f t="shared" si="9"/>
        <v/>
      </c>
      <c r="L69" s="86"/>
      <c r="M69" s="6" t="str">
        <f>IF(J69="","",(K69/J69)/LOOKUP(RIGHT($D$2,3),定数!$A$6:$A$13,定数!$B$6:$B$13))</f>
        <v/>
      </c>
      <c r="N69" s="35"/>
      <c r="O69" s="8"/>
      <c r="P69" s="81"/>
      <c r="Q69" s="81"/>
      <c r="R69" s="83" t="str">
        <f>IF(P69="","",T69*M69*LOOKUP(RIGHT($D$2,3),定数!$A$6:$A$13,定数!$B$6:$B$13))</f>
        <v/>
      </c>
      <c r="S69" s="83"/>
      <c r="T69" s="84" t="str">
        <f t="shared" si="4"/>
        <v/>
      </c>
      <c r="U69" s="84"/>
      <c r="V69" t="str">
        <f t="shared" si="8"/>
        <v/>
      </c>
      <c r="W69" t="str">
        <f t="shared" si="2"/>
        <v/>
      </c>
      <c r="X69" s="41" t="str">
        <f t="shared" si="5"/>
        <v/>
      </c>
      <c r="Y69" s="42" t="str">
        <f t="shared" si="6"/>
        <v/>
      </c>
    </row>
    <row r="70" spans="2:25" x14ac:dyDescent="0.2">
      <c r="B70" s="35">
        <v>62</v>
      </c>
      <c r="C70" s="80" t="str">
        <f t="shared" si="0"/>
        <v/>
      </c>
      <c r="D70" s="80"/>
      <c r="E70" s="35"/>
      <c r="F70" s="8"/>
      <c r="G70" s="35"/>
      <c r="H70" s="81"/>
      <c r="I70" s="81"/>
      <c r="J70" s="35"/>
      <c r="K70" s="85" t="str">
        <f t="shared" si="9"/>
        <v/>
      </c>
      <c r="L70" s="86"/>
      <c r="M70" s="6" t="str">
        <f>IF(J70="","",(K70/J70)/LOOKUP(RIGHT($D$2,3),定数!$A$6:$A$13,定数!$B$6:$B$13))</f>
        <v/>
      </c>
      <c r="N70" s="35"/>
      <c r="O70" s="8"/>
      <c r="P70" s="81"/>
      <c r="Q70" s="81"/>
      <c r="R70" s="83" t="str">
        <f>IF(P70="","",T70*M70*LOOKUP(RIGHT($D$2,3),定数!$A$6:$A$13,定数!$B$6:$B$13))</f>
        <v/>
      </c>
      <c r="S70" s="83"/>
      <c r="T70" s="84" t="str">
        <f t="shared" si="4"/>
        <v/>
      </c>
      <c r="U70" s="84"/>
      <c r="V70" t="str">
        <f t="shared" si="8"/>
        <v/>
      </c>
      <c r="W70" t="str">
        <f t="shared" si="2"/>
        <v/>
      </c>
      <c r="X70" s="41" t="str">
        <f t="shared" si="5"/>
        <v/>
      </c>
      <c r="Y70" s="42" t="str">
        <f t="shared" si="6"/>
        <v/>
      </c>
    </row>
    <row r="71" spans="2:25" x14ac:dyDescent="0.2">
      <c r="B71" s="35">
        <v>63</v>
      </c>
      <c r="C71" s="80" t="str">
        <f t="shared" si="0"/>
        <v/>
      </c>
      <c r="D71" s="80"/>
      <c r="E71" s="35"/>
      <c r="F71" s="8"/>
      <c r="G71" s="35"/>
      <c r="H71" s="81"/>
      <c r="I71" s="81"/>
      <c r="J71" s="35"/>
      <c r="K71" s="85" t="str">
        <f t="shared" si="9"/>
        <v/>
      </c>
      <c r="L71" s="86"/>
      <c r="M71" s="6" t="str">
        <f>IF(J71="","",(K71/J71)/LOOKUP(RIGHT($D$2,3),定数!$A$6:$A$13,定数!$B$6:$B$13))</f>
        <v/>
      </c>
      <c r="N71" s="35"/>
      <c r="O71" s="8"/>
      <c r="P71" s="81"/>
      <c r="Q71" s="81"/>
      <c r="R71" s="83" t="str">
        <f>IF(P71="","",T71*M71*LOOKUP(RIGHT($D$2,3),定数!$A$6:$A$13,定数!$B$6:$B$13))</f>
        <v/>
      </c>
      <c r="S71" s="83"/>
      <c r="T71" s="84" t="str">
        <f t="shared" si="4"/>
        <v/>
      </c>
      <c r="U71" s="84"/>
      <c r="V71" t="str">
        <f t="shared" si="8"/>
        <v/>
      </c>
      <c r="W71" t="str">
        <f t="shared" si="2"/>
        <v/>
      </c>
      <c r="X71" s="41" t="str">
        <f t="shared" si="5"/>
        <v/>
      </c>
      <c r="Y71" s="42" t="str">
        <f t="shared" si="6"/>
        <v/>
      </c>
    </row>
    <row r="72" spans="2:25" x14ac:dyDescent="0.2">
      <c r="B72" s="35">
        <v>64</v>
      </c>
      <c r="C72" s="80" t="str">
        <f t="shared" si="0"/>
        <v/>
      </c>
      <c r="D72" s="80"/>
      <c r="E72" s="35"/>
      <c r="F72" s="8"/>
      <c r="G72" s="35"/>
      <c r="H72" s="81"/>
      <c r="I72" s="81"/>
      <c r="J72" s="35"/>
      <c r="K72" s="85" t="str">
        <f t="shared" si="9"/>
        <v/>
      </c>
      <c r="L72" s="86"/>
      <c r="M72" s="6" t="str">
        <f>IF(J72="","",(K72/J72)/LOOKUP(RIGHT($D$2,3),定数!$A$6:$A$13,定数!$B$6:$B$13))</f>
        <v/>
      </c>
      <c r="N72" s="35"/>
      <c r="O72" s="8"/>
      <c r="P72" s="81"/>
      <c r="Q72" s="81"/>
      <c r="R72" s="83" t="str">
        <f>IF(P72="","",T72*M72*LOOKUP(RIGHT($D$2,3),定数!$A$6:$A$13,定数!$B$6:$B$13))</f>
        <v/>
      </c>
      <c r="S72" s="83"/>
      <c r="T72" s="84" t="str">
        <f t="shared" si="4"/>
        <v/>
      </c>
      <c r="U72" s="84"/>
      <c r="V72" t="str">
        <f t="shared" si="8"/>
        <v/>
      </c>
      <c r="W72" t="str">
        <f t="shared" si="2"/>
        <v/>
      </c>
      <c r="X72" s="41" t="str">
        <f t="shared" si="5"/>
        <v/>
      </c>
      <c r="Y72" s="42" t="str">
        <f t="shared" si="6"/>
        <v/>
      </c>
    </row>
    <row r="73" spans="2:25" x14ac:dyDescent="0.2">
      <c r="B73" s="35">
        <v>65</v>
      </c>
      <c r="C73" s="80" t="str">
        <f t="shared" si="0"/>
        <v/>
      </c>
      <c r="D73" s="80"/>
      <c r="E73" s="35"/>
      <c r="F73" s="8"/>
      <c r="G73" s="35"/>
      <c r="H73" s="81"/>
      <c r="I73" s="81"/>
      <c r="J73" s="35"/>
      <c r="K73" s="85" t="str">
        <f t="shared" si="9"/>
        <v/>
      </c>
      <c r="L73" s="86"/>
      <c r="M73" s="6" t="str">
        <f>IF(J73="","",(K73/J73)/LOOKUP(RIGHT($D$2,3),定数!$A$6:$A$13,定数!$B$6:$B$13))</f>
        <v/>
      </c>
      <c r="N73" s="35"/>
      <c r="O73" s="8"/>
      <c r="P73" s="81"/>
      <c r="Q73" s="81"/>
      <c r="R73" s="83" t="str">
        <f>IF(P73="","",T73*M73*LOOKUP(RIGHT($D$2,3),定数!$A$6:$A$13,定数!$B$6:$B$13))</f>
        <v/>
      </c>
      <c r="S73" s="83"/>
      <c r="T73" s="84" t="str">
        <f t="shared" si="4"/>
        <v/>
      </c>
      <c r="U73" s="84"/>
      <c r="V73" t="str">
        <f t="shared" si="8"/>
        <v/>
      </c>
      <c r="W73" t="str">
        <f t="shared" si="2"/>
        <v/>
      </c>
      <c r="X73" s="41" t="str">
        <f t="shared" si="5"/>
        <v/>
      </c>
      <c r="Y73" s="42" t="str">
        <f t="shared" si="6"/>
        <v/>
      </c>
    </row>
    <row r="74" spans="2:25" x14ac:dyDescent="0.2">
      <c r="B74" s="35">
        <v>66</v>
      </c>
      <c r="C74" s="80" t="str">
        <f t="shared" ref="C74:C108" si="10">IF(R73="","",C73+R73)</f>
        <v/>
      </c>
      <c r="D74" s="80"/>
      <c r="E74" s="35"/>
      <c r="F74" s="8"/>
      <c r="G74" s="35"/>
      <c r="H74" s="81"/>
      <c r="I74" s="81"/>
      <c r="J74" s="35"/>
      <c r="K74" s="85" t="str">
        <f t="shared" si="9"/>
        <v/>
      </c>
      <c r="L74" s="86"/>
      <c r="M74" s="6" t="str">
        <f>IF(J74="","",(K74/J74)/LOOKUP(RIGHT($D$2,3),定数!$A$6:$A$13,定数!$B$6:$B$13))</f>
        <v/>
      </c>
      <c r="N74" s="35"/>
      <c r="O74" s="8"/>
      <c r="P74" s="81"/>
      <c r="Q74" s="81"/>
      <c r="R74" s="83" t="str">
        <f>IF(P74="","",T74*M74*LOOKUP(RIGHT($D$2,3),定数!$A$6:$A$13,定数!$B$6:$B$13))</f>
        <v/>
      </c>
      <c r="S74" s="83"/>
      <c r="T74" s="84" t="str">
        <f t="shared" si="4"/>
        <v/>
      </c>
      <c r="U74" s="84"/>
      <c r="V74" t="str">
        <f t="shared" si="8"/>
        <v/>
      </c>
      <c r="W74" t="str">
        <f t="shared" si="8"/>
        <v/>
      </c>
      <c r="X74" s="41" t="str">
        <f t="shared" si="5"/>
        <v/>
      </c>
      <c r="Y74" s="42" t="str">
        <f t="shared" si="6"/>
        <v/>
      </c>
    </row>
    <row r="75" spans="2:25" x14ac:dyDescent="0.2">
      <c r="B75" s="35">
        <v>67</v>
      </c>
      <c r="C75" s="80" t="str">
        <f t="shared" si="10"/>
        <v/>
      </c>
      <c r="D75" s="80"/>
      <c r="E75" s="35"/>
      <c r="F75" s="8"/>
      <c r="G75" s="35"/>
      <c r="H75" s="81"/>
      <c r="I75" s="81"/>
      <c r="J75" s="35"/>
      <c r="K75" s="85" t="str">
        <f t="shared" ref="K75:K108" si="11">IF(J75="","",C75*0.03)</f>
        <v/>
      </c>
      <c r="L75" s="86"/>
      <c r="M75" s="6" t="str">
        <f>IF(J75="","",(K75/J75)/LOOKUP(RIGHT($D$2,3),定数!$A$6:$A$13,定数!$B$6:$B$13))</f>
        <v/>
      </c>
      <c r="N75" s="35"/>
      <c r="O75" s="8"/>
      <c r="P75" s="81"/>
      <c r="Q75" s="81"/>
      <c r="R75" s="83" t="str">
        <f>IF(P75="","",T75*M75*LOOKUP(RIGHT($D$2,3),定数!$A$6:$A$13,定数!$B$6:$B$13))</f>
        <v/>
      </c>
      <c r="S75" s="83"/>
      <c r="T75" s="84" t="str">
        <f t="shared" si="4"/>
        <v/>
      </c>
      <c r="U75" s="84"/>
      <c r="V75" t="str">
        <f t="shared" ref="V75:W90" si="12">IF(S75&lt;&gt;"",IF(S75&lt;0,1+V74,0),"")</f>
        <v/>
      </c>
      <c r="W75" t="str">
        <f t="shared" si="12"/>
        <v/>
      </c>
      <c r="X75" s="41" t="str">
        <f t="shared" si="5"/>
        <v/>
      </c>
      <c r="Y75" s="42" t="str">
        <f t="shared" si="6"/>
        <v/>
      </c>
    </row>
    <row r="76" spans="2:25" x14ac:dyDescent="0.2">
      <c r="B76" s="35">
        <v>68</v>
      </c>
      <c r="C76" s="80" t="str">
        <f t="shared" si="10"/>
        <v/>
      </c>
      <c r="D76" s="80"/>
      <c r="E76" s="35"/>
      <c r="F76" s="8"/>
      <c r="G76" s="35"/>
      <c r="H76" s="81"/>
      <c r="I76" s="81"/>
      <c r="J76" s="35"/>
      <c r="K76" s="85" t="str">
        <f t="shared" si="11"/>
        <v/>
      </c>
      <c r="L76" s="86"/>
      <c r="M76" s="6" t="str">
        <f>IF(J76="","",(K76/J76)/LOOKUP(RIGHT($D$2,3),定数!$A$6:$A$13,定数!$B$6:$B$13))</f>
        <v/>
      </c>
      <c r="N76" s="35"/>
      <c r="O76" s="8"/>
      <c r="P76" s="81"/>
      <c r="Q76" s="81"/>
      <c r="R76" s="83" t="str">
        <f>IF(P76="","",T76*M76*LOOKUP(RIGHT($D$2,3),定数!$A$6:$A$13,定数!$B$6:$B$13))</f>
        <v/>
      </c>
      <c r="S76" s="83"/>
      <c r="T76" s="84" t="str">
        <f t="shared" ref="T76:T108" si="13">IF(P76="","",IF(G76="買",(P76-H76),(H76-P76))*IF(RIGHT($D$2,3)="JPY",100,10000))</f>
        <v/>
      </c>
      <c r="U76" s="84"/>
      <c r="V76" t="str">
        <f t="shared" si="12"/>
        <v/>
      </c>
      <c r="W76" t="str">
        <f t="shared" si="12"/>
        <v/>
      </c>
      <c r="X76" s="41" t="str">
        <f t="shared" ref="X76:X108" si="14">IF(C76&lt;&gt;"",MAX(X75,C76),"")</f>
        <v/>
      </c>
      <c r="Y76" s="42" t="str">
        <f t="shared" ref="Y76:Y108" si="15">IF(X76&lt;&gt;"",1-(C76/X76),"")</f>
        <v/>
      </c>
    </row>
    <row r="77" spans="2:25" x14ac:dyDescent="0.2">
      <c r="B77" s="35">
        <v>69</v>
      </c>
      <c r="C77" s="80" t="str">
        <f t="shared" si="10"/>
        <v/>
      </c>
      <c r="D77" s="80"/>
      <c r="E77" s="35"/>
      <c r="F77" s="8"/>
      <c r="G77" s="35"/>
      <c r="H77" s="81"/>
      <c r="I77" s="81"/>
      <c r="J77" s="35"/>
      <c r="K77" s="85" t="str">
        <f t="shared" si="11"/>
        <v/>
      </c>
      <c r="L77" s="86"/>
      <c r="M77" s="6" t="str">
        <f>IF(J77="","",(K77/J77)/LOOKUP(RIGHT($D$2,3),定数!$A$6:$A$13,定数!$B$6:$B$13))</f>
        <v/>
      </c>
      <c r="N77" s="35"/>
      <c r="O77" s="8"/>
      <c r="P77" s="81"/>
      <c r="Q77" s="81"/>
      <c r="R77" s="83" t="str">
        <f>IF(P77="","",T77*M77*LOOKUP(RIGHT($D$2,3),定数!$A$6:$A$13,定数!$B$6:$B$13))</f>
        <v/>
      </c>
      <c r="S77" s="83"/>
      <c r="T77" s="84" t="str">
        <f t="shared" si="13"/>
        <v/>
      </c>
      <c r="U77" s="84"/>
      <c r="V77" t="str">
        <f t="shared" si="12"/>
        <v/>
      </c>
      <c r="W77" t="str">
        <f t="shared" si="12"/>
        <v/>
      </c>
      <c r="X77" s="41" t="str">
        <f t="shared" si="14"/>
        <v/>
      </c>
      <c r="Y77" s="42" t="str">
        <f t="shared" si="15"/>
        <v/>
      </c>
    </row>
    <row r="78" spans="2:25" x14ac:dyDescent="0.2">
      <c r="B78" s="35">
        <v>70</v>
      </c>
      <c r="C78" s="80" t="str">
        <f t="shared" si="10"/>
        <v/>
      </c>
      <c r="D78" s="80"/>
      <c r="E78" s="35"/>
      <c r="F78" s="8"/>
      <c r="G78" s="35"/>
      <c r="H78" s="81"/>
      <c r="I78" s="81"/>
      <c r="J78" s="35"/>
      <c r="K78" s="85" t="str">
        <f t="shared" si="11"/>
        <v/>
      </c>
      <c r="L78" s="86"/>
      <c r="M78" s="6" t="str">
        <f>IF(J78="","",(K78/J78)/LOOKUP(RIGHT($D$2,3),定数!$A$6:$A$13,定数!$B$6:$B$13))</f>
        <v/>
      </c>
      <c r="N78" s="35"/>
      <c r="O78" s="8"/>
      <c r="P78" s="81"/>
      <c r="Q78" s="81"/>
      <c r="R78" s="83" t="str">
        <f>IF(P78="","",T78*M78*LOOKUP(RIGHT($D$2,3),定数!$A$6:$A$13,定数!$B$6:$B$13))</f>
        <v/>
      </c>
      <c r="S78" s="83"/>
      <c r="T78" s="84" t="str">
        <f t="shared" si="13"/>
        <v/>
      </c>
      <c r="U78" s="84"/>
      <c r="V78" t="str">
        <f t="shared" si="12"/>
        <v/>
      </c>
      <c r="W78" t="str">
        <f t="shared" si="12"/>
        <v/>
      </c>
      <c r="X78" s="41" t="str">
        <f t="shared" si="14"/>
        <v/>
      </c>
      <c r="Y78" s="42" t="str">
        <f t="shared" si="15"/>
        <v/>
      </c>
    </row>
    <row r="79" spans="2:25" x14ac:dyDescent="0.2">
      <c r="B79" s="35">
        <v>71</v>
      </c>
      <c r="C79" s="80" t="str">
        <f t="shared" si="10"/>
        <v/>
      </c>
      <c r="D79" s="80"/>
      <c r="E79" s="35"/>
      <c r="F79" s="8"/>
      <c r="G79" s="35"/>
      <c r="H79" s="81"/>
      <c r="I79" s="81"/>
      <c r="J79" s="35"/>
      <c r="K79" s="85" t="str">
        <f t="shared" si="11"/>
        <v/>
      </c>
      <c r="L79" s="86"/>
      <c r="M79" s="6" t="str">
        <f>IF(J79="","",(K79/J79)/LOOKUP(RIGHT($D$2,3),定数!$A$6:$A$13,定数!$B$6:$B$13))</f>
        <v/>
      </c>
      <c r="N79" s="35"/>
      <c r="O79" s="8"/>
      <c r="P79" s="81"/>
      <c r="Q79" s="81"/>
      <c r="R79" s="83" t="str">
        <f>IF(P79="","",T79*M79*LOOKUP(RIGHT($D$2,3),定数!$A$6:$A$13,定数!$B$6:$B$13))</f>
        <v/>
      </c>
      <c r="S79" s="83"/>
      <c r="T79" s="84" t="str">
        <f t="shared" si="13"/>
        <v/>
      </c>
      <c r="U79" s="84"/>
      <c r="V79" t="str">
        <f t="shared" si="12"/>
        <v/>
      </c>
      <c r="W79" t="str">
        <f t="shared" si="12"/>
        <v/>
      </c>
      <c r="X79" s="41" t="str">
        <f t="shared" si="14"/>
        <v/>
      </c>
      <c r="Y79" s="42" t="str">
        <f t="shared" si="15"/>
        <v/>
      </c>
    </row>
    <row r="80" spans="2:25" x14ac:dyDescent="0.2">
      <c r="B80" s="35">
        <v>72</v>
      </c>
      <c r="C80" s="80" t="str">
        <f t="shared" si="10"/>
        <v/>
      </c>
      <c r="D80" s="80"/>
      <c r="E80" s="35"/>
      <c r="F80" s="8"/>
      <c r="G80" s="35"/>
      <c r="H80" s="81"/>
      <c r="I80" s="81"/>
      <c r="J80" s="35"/>
      <c r="K80" s="85" t="str">
        <f t="shared" si="11"/>
        <v/>
      </c>
      <c r="L80" s="86"/>
      <c r="M80" s="6" t="str">
        <f>IF(J80="","",(K80/J80)/LOOKUP(RIGHT($D$2,3),定数!$A$6:$A$13,定数!$B$6:$B$13))</f>
        <v/>
      </c>
      <c r="N80" s="35"/>
      <c r="O80" s="8"/>
      <c r="P80" s="81"/>
      <c r="Q80" s="81"/>
      <c r="R80" s="83" t="str">
        <f>IF(P80="","",T80*M80*LOOKUP(RIGHT($D$2,3),定数!$A$6:$A$13,定数!$B$6:$B$13))</f>
        <v/>
      </c>
      <c r="S80" s="83"/>
      <c r="T80" s="84" t="str">
        <f t="shared" si="13"/>
        <v/>
      </c>
      <c r="U80" s="84"/>
      <c r="V80" t="str">
        <f t="shared" si="12"/>
        <v/>
      </c>
      <c r="W80" t="str">
        <f t="shared" si="12"/>
        <v/>
      </c>
      <c r="X80" s="41" t="str">
        <f t="shared" si="14"/>
        <v/>
      </c>
      <c r="Y80" s="42" t="str">
        <f t="shared" si="15"/>
        <v/>
      </c>
    </row>
    <row r="81" spans="2:25" x14ac:dyDescent="0.2">
      <c r="B81" s="35">
        <v>73</v>
      </c>
      <c r="C81" s="80" t="str">
        <f t="shared" si="10"/>
        <v/>
      </c>
      <c r="D81" s="80"/>
      <c r="E81" s="35"/>
      <c r="F81" s="8"/>
      <c r="G81" s="35"/>
      <c r="H81" s="81"/>
      <c r="I81" s="81"/>
      <c r="J81" s="35"/>
      <c r="K81" s="85" t="str">
        <f t="shared" si="11"/>
        <v/>
      </c>
      <c r="L81" s="86"/>
      <c r="M81" s="6" t="str">
        <f>IF(J81="","",(K81/J81)/LOOKUP(RIGHT($D$2,3),定数!$A$6:$A$13,定数!$B$6:$B$13))</f>
        <v/>
      </c>
      <c r="N81" s="35"/>
      <c r="O81" s="8"/>
      <c r="P81" s="81"/>
      <c r="Q81" s="81"/>
      <c r="R81" s="83" t="str">
        <f>IF(P81="","",T81*M81*LOOKUP(RIGHT($D$2,3),定数!$A$6:$A$13,定数!$B$6:$B$13))</f>
        <v/>
      </c>
      <c r="S81" s="83"/>
      <c r="T81" s="84" t="str">
        <f t="shared" si="13"/>
        <v/>
      </c>
      <c r="U81" s="84"/>
      <c r="V81" t="str">
        <f t="shared" si="12"/>
        <v/>
      </c>
      <c r="W81" t="str">
        <f t="shared" si="12"/>
        <v/>
      </c>
      <c r="X81" s="41" t="str">
        <f t="shared" si="14"/>
        <v/>
      </c>
      <c r="Y81" s="42" t="str">
        <f t="shared" si="15"/>
        <v/>
      </c>
    </row>
    <row r="82" spans="2:25" x14ac:dyDescent="0.2">
      <c r="B82" s="35">
        <v>74</v>
      </c>
      <c r="C82" s="80" t="str">
        <f t="shared" si="10"/>
        <v/>
      </c>
      <c r="D82" s="80"/>
      <c r="E82" s="35"/>
      <c r="F82" s="8"/>
      <c r="G82" s="35"/>
      <c r="H82" s="81"/>
      <c r="I82" s="81"/>
      <c r="J82" s="35"/>
      <c r="K82" s="85" t="str">
        <f t="shared" si="11"/>
        <v/>
      </c>
      <c r="L82" s="86"/>
      <c r="M82" s="6" t="str">
        <f>IF(J82="","",(K82/J82)/LOOKUP(RIGHT($D$2,3),定数!$A$6:$A$13,定数!$B$6:$B$13))</f>
        <v/>
      </c>
      <c r="N82" s="35"/>
      <c r="O82" s="8"/>
      <c r="P82" s="81"/>
      <c r="Q82" s="81"/>
      <c r="R82" s="83" t="str">
        <f>IF(P82="","",T82*M82*LOOKUP(RIGHT($D$2,3),定数!$A$6:$A$13,定数!$B$6:$B$13))</f>
        <v/>
      </c>
      <c r="S82" s="83"/>
      <c r="T82" s="84" t="str">
        <f t="shared" si="13"/>
        <v/>
      </c>
      <c r="U82" s="84"/>
      <c r="V82" t="str">
        <f t="shared" si="12"/>
        <v/>
      </c>
      <c r="W82" t="str">
        <f t="shared" si="12"/>
        <v/>
      </c>
      <c r="X82" s="41" t="str">
        <f t="shared" si="14"/>
        <v/>
      </c>
      <c r="Y82" s="42" t="str">
        <f t="shared" si="15"/>
        <v/>
      </c>
    </row>
    <row r="83" spans="2:25" x14ac:dyDescent="0.2">
      <c r="B83" s="35">
        <v>75</v>
      </c>
      <c r="C83" s="80" t="str">
        <f t="shared" si="10"/>
        <v/>
      </c>
      <c r="D83" s="80"/>
      <c r="E83" s="35"/>
      <c r="F83" s="8"/>
      <c r="G83" s="35"/>
      <c r="H83" s="81"/>
      <c r="I83" s="81"/>
      <c r="J83" s="35"/>
      <c r="K83" s="85" t="str">
        <f t="shared" si="11"/>
        <v/>
      </c>
      <c r="L83" s="86"/>
      <c r="M83" s="6" t="str">
        <f>IF(J83="","",(K83/J83)/LOOKUP(RIGHT($D$2,3),定数!$A$6:$A$13,定数!$B$6:$B$13))</f>
        <v/>
      </c>
      <c r="N83" s="35"/>
      <c r="O83" s="8"/>
      <c r="P83" s="81"/>
      <c r="Q83" s="81"/>
      <c r="R83" s="83" t="str">
        <f>IF(P83="","",T83*M83*LOOKUP(RIGHT($D$2,3),定数!$A$6:$A$13,定数!$B$6:$B$13))</f>
        <v/>
      </c>
      <c r="S83" s="83"/>
      <c r="T83" s="84" t="str">
        <f t="shared" si="13"/>
        <v/>
      </c>
      <c r="U83" s="84"/>
      <c r="V83" t="str">
        <f t="shared" si="12"/>
        <v/>
      </c>
      <c r="W83" t="str">
        <f t="shared" si="12"/>
        <v/>
      </c>
      <c r="X83" s="41" t="str">
        <f t="shared" si="14"/>
        <v/>
      </c>
      <c r="Y83" s="42" t="str">
        <f t="shared" si="15"/>
        <v/>
      </c>
    </row>
    <row r="84" spans="2:25" x14ac:dyDescent="0.2">
      <c r="B84" s="35">
        <v>76</v>
      </c>
      <c r="C84" s="80" t="str">
        <f t="shared" si="10"/>
        <v/>
      </c>
      <c r="D84" s="80"/>
      <c r="E84" s="35"/>
      <c r="F84" s="8"/>
      <c r="G84" s="35"/>
      <c r="H84" s="81"/>
      <c r="I84" s="81"/>
      <c r="J84" s="35"/>
      <c r="K84" s="85" t="str">
        <f t="shared" si="11"/>
        <v/>
      </c>
      <c r="L84" s="86"/>
      <c r="M84" s="6" t="str">
        <f>IF(J84="","",(K84/J84)/LOOKUP(RIGHT($D$2,3),定数!$A$6:$A$13,定数!$B$6:$B$13))</f>
        <v/>
      </c>
      <c r="N84" s="35"/>
      <c r="O84" s="8"/>
      <c r="P84" s="81"/>
      <c r="Q84" s="81"/>
      <c r="R84" s="83" t="str">
        <f>IF(P84="","",T84*M84*LOOKUP(RIGHT($D$2,3),定数!$A$6:$A$13,定数!$B$6:$B$13))</f>
        <v/>
      </c>
      <c r="S84" s="83"/>
      <c r="T84" s="84" t="str">
        <f t="shared" si="13"/>
        <v/>
      </c>
      <c r="U84" s="84"/>
      <c r="V84" t="str">
        <f t="shared" si="12"/>
        <v/>
      </c>
      <c r="W84" t="str">
        <f t="shared" si="12"/>
        <v/>
      </c>
      <c r="X84" s="41" t="str">
        <f t="shared" si="14"/>
        <v/>
      </c>
      <c r="Y84" s="42" t="str">
        <f t="shared" si="15"/>
        <v/>
      </c>
    </row>
    <row r="85" spans="2:25" x14ac:dyDescent="0.2">
      <c r="B85" s="35">
        <v>77</v>
      </c>
      <c r="C85" s="80" t="str">
        <f t="shared" si="10"/>
        <v/>
      </c>
      <c r="D85" s="80"/>
      <c r="E85" s="35"/>
      <c r="F85" s="8"/>
      <c r="G85" s="35"/>
      <c r="H85" s="81"/>
      <c r="I85" s="81"/>
      <c r="J85" s="35"/>
      <c r="K85" s="85" t="str">
        <f t="shared" si="11"/>
        <v/>
      </c>
      <c r="L85" s="86"/>
      <c r="M85" s="6" t="str">
        <f>IF(J85="","",(K85/J85)/LOOKUP(RIGHT($D$2,3),定数!$A$6:$A$13,定数!$B$6:$B$13))</f>
        <v/>
      </c>
      <c r="N85" s="35"/>
      <c r="O85" s="8"/>
      <c r="P85" s="81"/>
      <c r="Q85" s="81"/>
      <c r="R85" s="83" t="str">
        <f>IF(P85="","",T85*M85*LOOKUP(RIGHT($D$2,3),定数!$A$6:$A$13,定数!$B$6:$B$13))</f>
        <v/>
      </c>
      <c r="S85" s="83"/>
      <c r="T85" s="84" t="str">
        <f t="shared" si="13"/>
        <v/>
      </c>
      <c r="U85" s="84"/>
      <c r="V85" t="str">
        <f t="shared" si="12"/>
        <v/>
      </c>
      <c r="W85" t="str">
        <f t="shared" si="12"/>
        <v/>
      </c>
      <c r="X85" s="41" t="str">
        <f t="shared" si="14"/>
        <v/>
      </c>
      <c r="Y85" s="42" t="str">
        <f t="shared" si="15"/>
        <v/>
      </c>
    </row>
    <row r="86" spans="2:25" x14ac:dyDescent="0.2">
      <c r="B86" s="35">
        <v>78</v>
      </c>
      <c r="C86" s="80" t="str">
        <f t="shared" si="10"/>
        <v/>
      </c>
      <c r="D86" s="80"/>
      <c r="E86" s="35"/>
      <c r="F86" s="8"/>
      <c r="G86" s="35"/>
      <c r="H86" s="81"/>
      <c r="I86" s="81"/>
      <c r="J86" s="35"/>
      <c r="K86" s="85" t="str">
        <f t="shared" si="11"/>
        <v/>
      </c>
      <c r="L86" s="86"/>
      <c r="M86" s="6" t="str">
        <f>IF(J86="","",(K86/J86)/LOOKUP(RIGHT($D$2,3),定数!$A$6:$A$13,定数!$B$6:$B$13))</f>
        <v/>
      </c>
      <c r="N86" s="35"/>
      <c r="O86" s="8"/>
      <c r="P86" s="81"/>
      <c r="Q86" s="81"/>
      <c r="R86" s="83" t="str">
        <f>IF(P86="","",T86*M86*LOOKUP(RIGHT($D$2,3),定数!$A$6:$A$13,定数!$B$6:$B$13))</f>
        <v/>
      </c>
      <c r="S86" s="83"/>
      <c r="T86" s="84" t="str">
        <f t="shared" si="13"/>
        <v/>
      </c>
      <c r="U86" s="84"/>
      <c r="V86" t="str">
        <f t="shared" si="12"/>
        <v/>
      </c>
      <c r="W86" t="str">
        <f t="shared" si="12"/>
        <v/>
      </c>
      <c r="X86" s="41" t="str">
        <f t="shared" si="14"/>
        <v/>
      </c>
      <c r="Y86" s="42" t="str">
        <f t="shared" si="15"/>
        <v/>
      </c>
    </row>
    <row r="87" spans="2:25" x14ac:dyDescent="0.2">
      <c r="B87" s="35">
        <v>79</v>
      </c>
      <c r="C87" s="80" t="str">
        <f t="shared" si="10"/>
        <v/>
      </c>
      <c r="D87" s="80"/>
      <c r="E87" s="35"/>
      <c r="F87" s="8"/>
      <c r="G87" s="35"/>
      <c r="H87" s="81"/>
      <c r="I87" s="81"/>
      <c r="J87" s="35"/>
      <c r="K87" s="85" t="str">
        <f t="shared" si="11"/>
        <v/>
      </c>
      <c r="L87" s="86"/>
      <c r="M87" s="6" t="str">
        <f>IF(J87="","",(K87/J87)/LOOKUP(RIGHT($D$2,3),定数!$A$6:$A$13,定数!$B$6:$B$13))</f>
        <v/>
      </c>
      <c r="N87" s="35"/>
      <c r="O87" s="8"/>
      <c r="P87" s="81"/>
      <c r="Q87" s="81"/>
      <c r="R87" s="83" t="str">
        <f>IF(P87="","",T87*M87*LOOKUP(RIGHT($D$2,3),定数!$A$6:$A$13,定数!$B$6:$B$13))</f>
        <v/>
      </c>
      <c r="S87" s="83"/>
      <c r="T87" s="84" t="str">
        <f t="shared" si="13"/>
        <v/>
      </c>
      <c r="U87" s="84"/>
      <c r="V87" t="str">
        <f t="shared" si="12"/>
        <v/>
      </c>
      <c r="W87" t="str">
        <f t="shared" si="12"/>
        <v/>
      </c>
      <c r="X87" s="41" t="str">
        <f t="shared" si="14"/>
        <v/>
      </c>
      <c r="Y87" s="42" t="str">
        <f t="shared" si="15"/>
        <v/>
      </c>
    </row>
    <row r="88" spans="2:25" x14ac:dyDescent="0.2">
      <c r="B88" s="35">
        <v>80</v>
      </c>
      <c r="C88" s="80" t="str">
        <f t="shared" si="10"/>
        <v/>
      </c>
      <c r="D88" s="80"/>
      <c r="E88" s="35"/>
      <c r="F88" s="8"/>
      <c r="G88" s="35"/>
      <c r="H88" s="81"/>
      <c r="I88" s="81"/>
      <c r="J88" s="35"/>
      <c r="K88" s="85" t="str">
        <f t="shared" si="11"/>
        <v/>
      </c>
      <c r="L88" s="86"/>
      <c r="M88" s="6" t="str">
        <f>IF(J88="","",(K88/J88)/LOOKUP(RIGHT($D$2,3),定数!$A$6:$A$13,定数!$B$6:$B$13))</f>
        <v/>
      </c>
      <c r="N88" s="35"/>
      <c r="O88" s="8"/>
      <c r="P88" s="81"/>
      <c r="Q88" s="81"/>
      <c r="R88" s="83" t="str">
        <f>IF(P88="","",T88*M88*LOOKUP(RIGHT($D$2,3),定数!$A$6:$A$13,定数!$B$6:$B$13))</f>
        <v/>
      </c>
      <c r="S88" s="83"/>
      <c r="T88" s="84" t="str">
        <f t="shared" si="13"/>
        <v/>
      </c>
      <c r="U88" s="84"/>
      <c r="V88" t="str">
        <f t="shared" si="12"/>
        <v/>
      </c>
      <c r="W88" t="str">
        <f t="shared" si="12"/>
        <v/>
      </c>
      <c r="X88" s="41" t="str">
        <f t="shared" si="14"/>
        <v/>
      </c>
      <c r="Y88" s="42" t="str">
        <f t="shared" si="15"/>
        <v/>
      </c>
    </row>
    <row r="89" spans="2:25" x14ac:dyDescent="0.2">
      <c r="B89" s="35">
        <v>81</v>
      </c>
      <c r="C89" s="80" t="str">
        <f t="shared" si="10"/>
        <v/>
      </c>
      <c r="D89" s="80"/>
      <c r="E89" s="35"/>
      <c r="F89" s="8"/>
      <c r="G89" s="35"/>
      <c r="H89" s="81"/>
      <c r="I89" s="81"/>
      <c r="J89" s="35"/>
      <c r="K89" s="85" t="str">
        <f t="shared" si="11"/>
        <v/>
      </c>
      <c r="L89" s="86"/>
      <c r="M89" s="6" t="str">
        <f>IF(J89="","",(K89/J89)/LOOKUP(RIGHT($D$2,3),定数!$A$6:$A$13,定数!$B$6:$B$13))</f>
        <v/>
      </c>
      <c r="N89" s="35"/>
      <c r="O89" s="8"/>
      <c r="P89" s="81"/>
      <c r="Q89" s="81"/>
      <c r="R89" s="83" t="str">
        <f>IF(P89="","",T89*M89*LOOKUP(RIGHT($D$2,3),定数!$A$6:$A$13,定数!$B$6:$B$13))</f>
        <v/>
      </c>
      <c r="S89" s="83"/>
      <c r="T89" s="84" t="str">
        <f t="shared" si="13"/>
        <v/>
      </c>
      <c r="U89" s="84"/>
      <c r="V89" t="str">
        <f t="shared" si="12"/>
        <v/>
      </c>
      <c r="W89" t="str">
        <f t="shared" si="12"/>
        <v/>
      </c>
      <c r="X89" s="41" t="str">
        <f t="shared" si="14"/>
        <v/>
      </c>
      <c r="Y89" s="42" t="str">
        <f t="shared" si="15"/>
        <v/>
      </c>
    </row>
    <row r="90" spans="2:25" x14ac:dyDescent="0.2">
      <c r="B90" s="35">
        <v>82</v>
      </c>
      <c r="C90" s="80" t="str">
        <f t="shared" si="10"/>
        <v/>
      </c>
      <c r="D90" s="80"/>
      <c r="E90" s="35"/>
      <c r="F90" s="8"/>
      <c r="G90" s="35"/>
      <c r="H90" s="81"/>
      <c r="I90" s="81"/>
      <c r="J90" s="35"/>
      <c r="K90" s="85" t="str">
        <f t="shared" si="11"/>
        <v/>
      </c>
      <c r="L90" s="86"/>
      <c r="M90" s="6" t="str">
        <f>IF(J90="","",(K90/J90)/LOOKUP(RIGHT($D$2,3),定数!$A$6:$A$13,定数!$B$6:$B$13))</f>
        <v/>
      </c>
      <c r="N90" s="35"/>
      <c r="O90" s="8"/>
      <c r="P90" s="81"/>
      <c r="Q90" s="81"/>
      <c r="R90" s="83" t="str">
        <f>IF(P90="","",T90*M90*LOOKUP(RIGHT($D$2,3),定数!$A$6:$A$13,定数!$B$6:$B$13))</f>
        <v/>
      </c>
      <c r="S90" s="83"/>
      <c r="T90" s="84" t="str">
        <f t="shared" si="13"/>
        <v/>
      </c>
      <c r="U90" s="84"/>
      <c r="V90" t="str">
        <f t="shared" si="12"/>
        <v/>
      </c>
      <c r="W90" t="str">
        <f t="shared" si="12"/>
        <v/>
      </c>
      <c r="X90" s="41" t="str">
        <f t="shared" si="14"/>
        <v/>
      </c>
      <c r="Y90" s="42" t="str">
        <f t="shared" si="15"/>
        <v/>
      </c>
    </row>
    <row r="91" spans="2:25" x14ac:dyDescent="0.2">
      <c r="B91" s="35">
        <v>83</v>
      </c>
      <c r="C91" s="80" t="str">
        <f t="shared" si="10"/>
        <v/>
      </c>
      <c r="D91" s="80"/>
      <c r="E91" s="35"/>
      <c r="F91" s="8"/>
      <c r="G91" s="35"/>
      <c r="H91" s="81"/>
      <c r="I91" s="81"/>
      <c r="J91" s="35"/>
      <c r="K91" s="85" t="str">
        <f t="shared" si="11"/>
        <v/>
      </c>
      <c r="L91" s="86"/>
      <c r="M91" s="6" t="str">
        <f>IF(J91="","",(K91/J91)/LOOKUP(RIGHT($D$2,3),定数!$A$6:$A$13,定数!$B$6:$B$13))</f>
        <v/>
      </c>
      <c r="N91" s="35"/>
      <c r="O91" s="8"/>
      <c r="P91" s="81"/>
      <c r="Q91" s="81"/>
      <c r="R91" s="83" t="str">
        <f>IF(P91="","",T91*M91*LOOKUP(RIGHT($D$2,3),定数!$A$6:$A$13,定数!$B$6:$B$13))</f>
        <v/>
      </c>
      <c r="S91" s="83"/>
      <c r="T91" s="84" t="str">
        <f t="shared" si="13"/>
        <v/>
      </c>
      <c r="U91" s="84"/>
      <c r="V91" t="str">
        <f t="shared" ref="V91:W106" si="16">IF(S91&lt;&gt;"",IF(S91&lt;0,1+V90,0),"")</f>
        <v/>
      </c>
      <c r="W91" t="str">
        <f t="shared" si="16"/>
        <v/>
      </c>
      <c r="X91" s="41" t="str">
        <f t="shared" si="14"/>
        <v/>
      </c>
      <c r="Y91" s="42" t="str">
        <f t="shared" si="15"/>
        <v/>
      </c>
    </row>
    <row r="92" spans="2:25" x14ac:dyDescent="0.2">
      <c r="B92" s="35">
        <v>84</v>
      </c>
      <c r="C92" s="80" t="str">
        <f t="shared" si="10"/>
        <v/>
      </c>
      <c r="D92" s="80"/>
      <c r="E92" s="35"/>
      <c r="F92" s="8"/>
      <c r="G92" s="35"/>
      <c r="H92" s="81"/>
      <c r="I92" s="81"/>
      <c r="J92" s="35"/>
      <c r="K92" s="85" t="str">
        <f t="shared" si="11"/>
        <v/>
      </c>
      <c r="L92" s="86"/>
      <c r="M92" s="6" t="str">
        <f>IF(J92="","",(K92/J92)/LOOKUP(RIGHT($D$2,3),定数!$A$6:$A$13,定数!$B$6:$B$13))</f>
        <v/>
      </c>
      <c r="N92" s="35"/>
      <c r="O92" s="8"/>
      <c r="P92" s="81"/>
      <c r="Q92" s="81"/>
      <c r="R92" s="83" t="str">
        <f>IF(P92="","",T92*M92*LOOKUP(RIGHT($D$2,3),定数!$A$6:$A$13,定数!$B$6:$B$13))</f>
        <v/>
      </c>
      <c r="S92" s="83"/>
      <c r="T92" s="84" t="str">
        <f t="shared" si="13"/>
        <v/>
      </c>
      <c r="U92" s="84"/>
      <c r="V92" t="str">
        <f t="shared" si="16"/>
        <v/>
      </c>
      <c r="W92" t="str">
        <f t="shared" si="16"/>
        <v/>
      </c>
      <c r="X92" s="41" t="str">
        <f t="shared" si="14"/>
        <v/>
      </c>
      <c r="Y92" s="42" t="str">
        <f t="shared" si="15"/>
        <v/>
      </c>
    </row>
    <row r="93" spans="2:25" x14ac:dyDescent="0.2">
      <c r="B93" s="35">
        <v>85</v>
      </c>
      <c r="C93" s="80" t="str">
        <f t="shared" si="10"/>
        <v/>
      </c>
      <c r="D93" s="80"/>
      <c r="E93" s="35"/>
      <c r="F93" s="8"/>
      <c r="G93" s="35"/>
      <c r="H93" s="81"/>
      <c r="I93" s="81"/>
      <c r="J93" s="35"/>
      <c r="K93" s="85" t="str">
        <f t="shared" si="11"/>
        <v/>
      </c>
      <c r="L93" s="86"/>
      <c r="M93" s="6" t="str">
        <f>IF(J93="","",(K93/J93)/LOOKUP(RIGHT($D$2,3),定数!$A$6:$A$13,定数!$B$6:$B$13))</f>
        <v/>
      </c>
      <c r="N93" s="35"/>
      <c r="O93" s="8"/>
      <c r="P93" s="81"/>
      <c r="Q93" s="81"/>
      <c r="R93" s="83" t="str">
        <f>IF(P93="","",T93*M93*LOOKUP(RIGHT($D$2,3),定数!$A$6:$A$13,定数!$B$6:$B$13))</f>
        <v/>
      </c>
      <c r="S93" s="83"/>
      <c r="T93" s="84" t="str">
        <f t="shared" si="13"/>
        <v/>
      </c>
      <c r="U93" s="84"/>
      <c r="V93" t="str">
        <f t="shared" si="16"/>
        <v/>
      </c>
      <c r="W93" t="str">
        <f t="shared" si="16"/>
        <v/>
      </c>
      <c r="X93" s="41" t="str">
        <f t="shared" si="14"/>
        <v/>
      </c>
      <c r="Y93" s="42" t="str">
        <f t="shared" si="15"/>
        <v/>
      </c>
    </row>
    <row r="94" spans="2:25" x14ac:dyDescent="0.2">
      <c r="B94" s="35">
        <v>86</v>
      </c>
      <c r="C94" s="80" t="str">
        <f t="shared" si="10"/>
        <v/>
      </c>
      <c r="D94" s="80"/>
      <c r="E94" s="35"/>
      <c r="F94" s="8"/>
      <c r="G94" s="35"/>
      <c r="H94" s="81"/>
      <c r="I94" s="81"/>
      <c r="J94" s="35"/>
      <c r="K94" s="85" t="str">
        <f t="shared" si="11"/>
        <v/>
      </c>
      <c r="L94" s="86"/>
      <c r="M94" s="6" t="str">
        <f>IF(J94="","",(K94/J94)/LOOKUP(RIGHT($D$2,3),定数!$A$6:$A$13,定数!$B$6:$B$13))</f>
        <v/>
      </c>
      <c r="N94" s="35"/>
      <c r="O94" s="8"/>
      <c r="P94" s="81"/>
      <c r="Q94" s="81"/>
      <c r="R94" s="83" t="str">
        <f>IF(P94="","",T94*M94*LOOKUP(RIGHT($D$2,3),定数!$A$6:$A$13,定数!$B$6:$B$13))</f>
        <v/>
      </c>
      <c r="S94" s="83"/>
      <c r="T94" s="84" t="str">
        <f t="shared" si="13"/>
        <v/>
      </c>
      <c r="U94" s="84"/>
      <c r="V94" t="str">
        <f t="shared" si="16"/>
        <v/>
      </c>
      <c r="W94" t="str">
        <f t="shared" si="16"/>
        <v/>
      </c>
      <c r="X94" s="41" t="str">
        <f t="shared" si="14"/>
        <v/>
      </c>
      <c r="Y94" s="42" t="str">
        <f t="shared" si="15"/>
        <v/>
      </c>
    </row>
    <row r="95" spans="2:25" x14ac:dyDescent="0.2">
      <c r="B95" s="35">
        <v>87</v>
      </c>
      <c r="C95" s="80" t="str">
        <f t="shared" si="10"/>
        <v/>
      </c>
      <c r="D95" s="80"/>
      <c r="E95" s="35"/>
      <c r="F95" s="8"/>
      <c r="G95" s="35"/>
      <c r="H95" s="81"/>
      <c r="I95" s="81"/>
      <c r="J95" s="35"/>
      <c r="K95" s="85" t="str">
        <f t="shared" si="11"/>
        <v/>
      </c>
      <c r="L95" s="86"/>
      <c r="M95" s="6" t="str">
        <f>IF(J95="","",(K95/J95)/LOOKUP(RIGHT($D$2,3),定数!$A$6:$A$13,定数!$B$6:$B$13))</f>
        <v/>
      </c>
      <c r="N95" s="35"/>
      <c r="O95" s="8"/>
      <c r="P95" s="81"/>
      <c r="Q95" s="81"/>
      <c r="R95" s="83" t="str">
        <f>IF(P95="","",T95*M95*LOOKUP(RIGHT($D$2,3),定数!$A$6:$A$13,定数!$B$6:$B$13))</f>
        <v/>
      </c>
      <c r="S95" s="83"/>
      <c r="T95" s="84" t="str">
        <f t="shared" si="13"/>
        <v/>
      </c>
      <c r="U95" s="84"/>
      <c r="V95" t="str">
        <f t="shared" si="16"/>
        <v/>
      </c>
      <c r="W95" t="str">
        <f t="shared" si="16"/>
        <v/>
      </c>
      <c r="X95" s="41" t="str">
        <f t="shared" si="14"/>
        <v/>
      </c>
      <c r="Y95" s="42" t="str">
        <f t="shared" si="15"/>
        <v/>
      </c>
    </row>
    <row r="96" spans="2:25" x14ac:dyDescent="0.2">
      <c r="B96" s="35">
        <v>88</v>
      </c>
      <c r="C96" s="80" t="str">
        <f t="shared" si="10"/>
        <v/>
      </c>
      <c r="D96" s="80"/>
      <c r="E96" s="35"/>
      <c r="F96" s="8"/>
      <c r="G96" s="35"/>
      <c r="H96" s="81"/>
      <c r="I96" s="81"/>
      <c r="J96" s="35"/>
      <c r="K96" s="85" t="str">
        <f t="shared" si="11"/>
        <v/>
      </c>
      <c r="L96" s="86"/>
      <c r="M96" s="6" t="str">
        <f>IF(J96="","",(K96/J96)/LOOKUP(RIGHT($D$2,3),定数!$A$6:$A$13,定数!$B$6:$B$13))</f>
        <v/>
      </c>
      <c r="N96" s="35"/>
      <c r="O96" s="8"/>
      <c r="P96" s="81"/>
      <c r="Q96" s="81"/>
      <c r="R96" s="83" t="str">
        <f>IF(P96="","",T96*M96*LOOKUP(RIGHT($D$2,3),定数!$A$6:$A$13,定数!$B$6:$B$13))</f>
        <v/>
      </c>
      <c r="S96" s="83"/>
      <c r="T96" s="84" t="str">
        <f t="shared" si="13"/>
        <v/>
      </c>
      <c r="U96" s="84"/>
      <c r="V96" t="str">
        <f t="shared" si="16"/>
        <v/>
      </c>
      <c r="W96" t="str">
        <f t="shared" si="16"/>
        <v/>
      </c>
      <c r="X96" s="41" t="str">
        <f t="shared" si="14"/>
        <v/>
      </c>
      <c r="Y96" s="42" t="str">
        <f t="shared" si="15"/>
        <v/>
      </c>
    </row>
    <row r="97" spans="2:25" x14ac:dyDescent="0.2">
      <c r="B97" s="35">
        <v>89</v>
      </c>
      <c r="C97" s="80" t="str">
        <f t="shared" si="10"/>
        <v/>
      </c>
      <c r="D97" s="80"/>
      <c r="E97" s="35"/>
      <c r="F97" s="8"/>
      <c r="G97" s="35"/>
      <c r="H97" s="81"/>
      <c r="I97" s="81"/>
      <c r="J97" s="35"/>
      <c r="K97" s="85" t="str">
        <f t="shared" si="11"/>
        <v/>
      </c>
      <c r="L97" s="86"/>
      <c r="M97" s="6" t="str">
        <f>IF(J97="","",(K97/J97)/LOOKUP(RIGHT($D$2,3),定数!$A$6:$A$13,定数!$B$6:$B$13))</f>
        <v/>
      </c>
      <c r="N97" s="35"/>
      <c r="O97" s="8"/>
      <c r="P97" s="81"/>
      <c r="Q97" s="81"/>
      <c r="R97" s="83" t="str">
        <f>IF(P97="","",T97*M97*LOOKUP(RIGHT($D$2,3),定数!$A$6:$A$13,定数!$B$6:$B$13))</f>
        <v/>
      </c>
      <c r="S97" s="83"/>
      <c r="T97" s="84" t="str">
        <f t="shared" si="13"/>
        <v/>
      </c>
      <c r="U97" s="84"/>
      <c r="V97" t="str">
        <f t="shared" si="16"/>
        <v/>
      </c>
      <c r="W97" t="str">
        <f t="shared" si="16"/>
        <v/>
      </c>
      <c r="X97" s="41" t="str">
        <f t="shared" si="14"/>
        <v/>
      </c>
      <c r="Y97" s="42" t="str">
        <f t="shared" si="15"/>
        <v/>
      </c>
    </row>
    <row r="98" spans="2:25" x14ac:dyDescent="0.2">
      <c r="B98" s="35">
        <v>90</v>
      </c>
      <c r="C98" s="80" t="str">
        <f t="shared" si="10"/>
        <v/>
      </c>
      <c r="D98" s="80"/>
      <c r="E98" s="35"/>
      <c r="F98" s="8"/>
      <c r="G98" s="35"/>
      <c r="H98" s="81"/>
      <c r="I98" s="81"/>
      <c r="J98" s="35"/>
      <c r="K98" s="85" t="str">
        <f t="shared" si="11"/>
        <v/>
      </c>
      <c r="L98" s="86"/>
      <c r="M98" s="6" t="str">
        <f>IF(J98="","",(K98/J98)/LOOKUP(RIGHT($D$2,3),定数!$A$6:$A$13,定数!$B$6:$B$13))</f>
        <v/>
      </c>
      <c r="N98" s="35"/>
      <c r="O98" s="8"/>
      <c r="P98" s="81"/>
      <c r="Q98" s="81"/>
      <c r="R98" s="83" t="str">
        <f>IF(P98="","",T98*M98*LOOKUP(RIGHT($D$2,3),定数!$A$6:$A$13,定数!$B$6:$B$13))</f>
        <v/>
      </c>
      <c r="S98" s="83"/>
      <c r="T98" s="84" t="str">
        <f t="shared" si="13"/>
        <v/>
      </c>
      <c r="U98" s="84"/>
      <c r="V98" t="str">
        <f t="shared" si="16"/>
        <v/>
      </c>
      <c r="W98" t="str">
        <f t="shared" si="16"/>
        <v/>
      </c>
      <c r="X98" s="41" t="str">
        <f t="shared" si="14"/>
        <v/>
      </c>
      <c r="Y98" s="42" t="str">
        <f t="shared" si="15"/>
        <v/>
      </c>
    </row>
    <row r="99" spans="2:25" x14ac:dyDescent="0.2">
      <c r="B99" s="35">
        <v>91</v>
      </c>
      <c r="C99" s="80" t="str">
        <f t="shared" si="10"/>
        <v/>
      </c>
      <c r="D99" s="80"/>
      <c r="E99" s="35"/>
      <c r="F99" s="8"/>
      <c r="G99" s="35"/>
      <c r="H99" s="81"/>
      <c r="I99" s="81"/>
      <c r="J99" s="35"/>
      <c r="K99" s="85" t="str">
        <f t="shared" si="11"/>
        <v/>
      </c>
      <c r="L99" s="86"/>
      <c r="M99" s="6" t="str">
        <f>IF(J99="","",(K99/J99)/LOOKUP(RIGHT($D$2,3),定数!$A$6:$A$13,定数!$B$6:$B$13))</f>
        <v/>
      </c>
      <c r="N99" s="35"/>
      <c r="O99" s="8"/>
      <c r="P99" s="81"/>
      <c r="Q99" s="81"/>
      <c r="R99" s="83" t="str">
        <f>IF(P99="","",T99*M99*LOOKUP(RIGHT($D$2,3),定数!$A$6:$A$13,定数!$B$6:$B$13))</f>
        <v/>
      </c>
      <c r="S99" s="83"/>
      <c r="T99" s="84" t="str">
        <f t="shared" si="13"/>
        <v/>
      </c>
      <c r="U99" s="84"/>
      <c r="V99" t="str">
        <f t="shared" si="16"/>
        <v/>
      </c>
      <c r="W99" t="str">
        <f t="shared" si="16"/>
        <v/>
      </c>
      <c r="X99" s="41" t="str">
        <f t="shared" si="14"/>
        <v/>
      </c>
      <c r="Y99" s="42" t="str">
        <f t="shared" si="15"/>
        <v/>
      </c>
    </row>
    <row r="100" spans="2:25" x14ac:dyDescent="0.2">
      <c r="B100" s="35">
        <v>92</v>
      </c>
      <c r="C100" s="80" t="str">
        <f t="shared" si="10"/>
        <v/>
      </c>
      <c r="D100" s="80"/>
      <c r="E100" s="35"/>
      <c r="F100" s="8"/>
      <c r="G100" s="35"/>
      <c r="H100" s="81"/>
      <c r="I100" s="81"/>
      <c r="J100" s="35"/>
      <c r="K100" s="85" t="str">
        <f t="shared" si="11"/>
        <v/>
      </c>
      <c r="L100" s="86"/>
      <c r="M100" s="6" t="str">
        <f>IF(J100="","",(K100/J100)/LOOKUP(RIGHT($D$2,3),定数!$A$6:$A$13,定数!$B$6:$B$13))</f>
        <v/>
      </c>
      <c r="N100" s="35"/>
      <c r="O100" s="8"/>
      <c r="P100" s="81"/>
      <c r="Q100" s="81"/>
      <c r="R100" s="83" t="str">
        <f>IF(P100="","",T100*M100*LOOKUP(RIGHT($D$2,3),定数!$A$6:$A$13,定数!$B$6:$B$13))</f>
        <v/>
      </c>
      <c r="S100" s="83"/>
      <c r="T100" s="84" t="str">
        <f t="shared" si="13"/>
        <v/>
      </c>
      <c r="U100" s="84"/>
      <c r="V100" t="str">
        <f t="shared" si="16"/>
        <v/>
      </c>
      <c r="W100" t="str">
        <f t="shared" si="16"/>
        <v/>
      </c>
      <c r="X100" s="41" t="str">
        <f t="shared" si="14"/>
        <v/>
      </c>
      <c r="Y100" s="42" t="str">
        <f t="shared" si="15"/>
        <v/>
      </c>
    </row>
    <row r="101" spans="2:25" x14ac:dyDescent="0.2">
      <c r="B101" s="35">
        <v>93</v>
      </c>
      <c r="C101" s="80" t="str">
        <f t="shared" si="10"/>
        <v/>
      </c>
      <c r="D101" s="80"/>
      <c r="E101" s="35"/>
      <c r="F101" s="8"/>
      <c r="G101" s="35"/>
      <c r="H101" s="81"/>
      <c r="I101" s="81"/>
      <c r="J101" s="35"/>
      <c r="K101" s="85" t="str">
        <f t="shared" si="11"/>
        <v/>
      </c>
      <c r="L101" s="86"/>
      <c r="M101" s="6" t="str">
        <f>IF(J101="","",(K101/J101)/LOOKUP(RIGHT($D$2,3),定数!$A$6:$A$13,定数!$B$6:$B$13))</f>
        <v/>
      </c>
      <c r="N101" s="35"/>
      <c r="O101" s="8"/>
      <c r="P101" s="81"/>
      <c r="Q101" s="81"/>
      <c r="R101" s="83" t="str">
        <f>IF(P101="","",T101*M101*LOOKUP(RIGHT($D$2,3),定数!$A$6:$A$13,定数!$B$6:$B$13))</f>
        <v/>
      </c>
      <c r="S101" s="83"/>
      <c r="T101" s="84" t="str">
        <f t="shared" si="13"/>
        <v/>
      </c>
      <c r="U101" s="84"/>
      <c r="V101" t="str">
        <f t="shared" si="16"/>
        <v/>
      </c>
      <c r="W101" t="str">
        <f t="shared" si="16"/>
        <v/>
      </c>
      <c r="X101" s="41" t="str">
        <f t="shared" si="14"/>
        <v/>
      </c>
      <c r="Y101" s="42" t="str">
        <f t="shared" si="15"/>
        <v/>
      </c>
    </row>
    <row r="102" spans="2:25" x14ac:dyDescent="0.2">
      <c r="B102" s="35">
        <v>94</v>
      </c>
      <c r="C102" s="80" t="str">
        <f t="shared" si="10"/>
        <v/>
      </c>
      <c r="D102" s="80"/>
      <c r="E102" s="35"/>
      <c r="F102" s="8"/>
      <c r="G102" s="35"/>
      <c r="H102" s="81"/>
      <c r="I102" s="81"/>
      <c r="J102" s="35"/>
      <c r="K102" s="85" t="str">
        <f t="shared" si="11"/>
        <v/>
      </c>
      <c r="L102" s="86"/>
      <c r="M102" s="6" t="str">
        <f>IF(J102="","",(K102/J102)/LOOKUP(RIGHT($D$2,3),定数!$A$6:$A$13,定数!$B$6:$B$13))</f>
        <v/>
      </c>
      <c r="N102" s="35"/>
      <c r="O102" s="8"/>
      <c r="P102" s="81"/>
      <c r="Q102" s="81"/>
      <c r="R102" s="83" t="str">
        <f>IF(P102="","",T102*M102*LOOKUP(RIGHT($D$2,3),定数!$A$6:$A$13,定数!$B$6:$B$13))</f>
        <v/>
      </c>
      <c r="S102" s="83"/>
      <c r="T102" s="84" t="str">
        <f t="shared" si="13"/>
        <v/>
      </c>
      <c r="U102" s="84"/>
      <c r="V102" t="str">
        <f t="shared" si="16"/>
        <v/>
      </c>
      <c r="W102" t="str">
        <f t="shared" si="16"/>
        <v/>
      </c>
      <c r="X102" s="41" t="str">
        <f t="shared" si="14"/>
        <v/>
      </c>
      <c r="Y102" s="42" t="str">
        <f t="shared" si="15"/>
        <v/>
      </c>
    </row>
    <row r="103" spans="2:25" x14ac:dyDescent="0.2">
      <c r="B103" s="35">
        <v>95</v>
      </c>
      <c r="C103" s="80" t="str">
        <f t="shared" si="10"/>
        <v/>
      </c>
      <c r="D103" s="80"/>
      <c r="E103" s="35"/>
      <c r="F103" s="8"/>
      <c r="G103" s="35"/>
      <c r="H103" s="81"/>
      <c r="I103" s="81"/>
      <c r="J103" s="35"/>
      <c r="K103" s="85" t="str">
        <f t="shared" si="11"/>
        <v/>
      </c>
      <c r="L103" s="86"/>
      <c r="M103" s="6" t="str">
        <f>IF(J103="","",(K103/J103)/LOOKUP(RIGHT($D$2,3),定数!$A$6:$A$13,定数!$B$6:$B$13))</f>
        <v/>
      </c>
      <c r="N103" s="35"/>
      <c r="O103" s="8"/>
      <c r="P103" s="81"/>
      <c r="Q103" s="81"/>
      <c r="R103" s="83" t="str">
        <f>IF(P103="","",T103*M103*LOOKUP(RIGHT($D$2,3),定数!$A$6:$A$13,定数!$B$6:$B$13))</f>
        <v/>
      </c>
      <c r="S103" s="83"/>
      <c r="T103" s="84" t="str">
        <f t="shared" si="13"/>
        <v/>
      </c>
      <c r="U103" s="84"/>
      <c r="V103" t="str">
        <f t="shared" si="16"/>
        <v/>
      </c>
      <c r="W103" t="str">
        <f t="shared" si="16"/>
        <v/>
      </c>
      <c r="X103" s="41" t="str">
        <f t="shared" si="14"/>
        <v/>
      </c>
      <c r="Y103" s="42" t="str">
        <f t="shared" si="15"/>
        <v/>
      </c>
    </row>
    <row r="104" spans="2:25" x14ac:dyDescent="0.2">
      <c r="B104" s="35">
        <v>96</v>
      </c>
      <c r="C104" s="80" t="str">
        <f t="shared" si="10"/>
        <v/>
      </c>
      <c r="D104" s="80"/>
      <c r="E104" s="35"/>
      <c r="F104" s="8"/>
      <c r="G104" s="35"/>
      <c r="H104" s="81"/>
      <c r="I104" s="81"/>
      <c r="J104" s="35"/>
      <c r="K104" s="85" t="str">
        <f t="shared" si="11"/>
        <v/>
      </c>
      <c r="L104" s="86"/>
      <c r="M104" s="6" t="str">
        <f>IF(J104="","",(K104/J104)/LOOKUP(RIGHT($D$2,3),定数!$A$6:$A$13,定数!$B$6:$B$13))</f>
        <v/>
      </c>
      <c r="N104" s="35"/>
      <c r="O104" s="8"/>
      <c r="P104" s="81"/>
      <c r="Q104" s="81"/>
      <c r="R104" s="83" t="str">
        <f>IF(P104="","",T104*M104*LOOKUP(RIGHT($D$2,3),定数!$A$6:$A$13,定数!$B$6:$B$13))</f>
        <v/>
      </c>
      <c r="S104" s="83"/>
      <c r="T104" s="84" t="str">
        <f t="shared" si="13"/>
        <v/>
      </c>
      <c r="U104" s="84"/>
      <c r="V104" t="str">
        <f t="shared" si="16"/>
        <v/>
      </c>
      <c r="W104" t="str">
        <f t="shared" si="16"/>
        <v/>
      </c>
      <c r="X104" s="41" t="str">
        <f t="shared" si="14"/>
        <v/>
      </c>
      <c r="Y104" s="42" t="str">
        <f t="shared" si="15"/>
        <v/>
      </c>
    </row>
    <row r="105" spans="2:25" x14ac:dyDescent="0.2">
      <c r="B105" s="35">
        <v>97</v>
      </c>
      <c r="C105" s="80" t="str">
        <f t="shared" si="10"/>
        <v/>
      </c>
      <c r="D105" s="80"/>
      <c r="E105" s="35"/>
      <c r="F105" s="8"/>
      <c r="G105" s="35"/>
      <c r="H105" s="81"/>
      <c r="I105" s="81"/>
      <c r="J105" s="35"/>
      <c r="K105" s="85" t="str">
        <f t="shared" si="11"/>
        <v/>
      </c>
      <c r="L105" s="86"/>
      <c r="M105" s="6" t="str">
        <f>IF(J105="","",(K105/J105)/LOOKUP(RIGHT($D$2,3),定数!$A$6:$A$13,定数!$B$6:$B$13))</f>
        <v/>
      </c>
      <c r="N105" s="35"/>
      <c r="O105" s="8"/>
      <c r="P105" s="81"/>
      <c r="Q105" s="81"/>
      <c r="R105" s="83" t="str">
        <f>IF(P105="","",T105*M105*LOOKUP(RIGHT($D$2,3),定数!$A$6:$A$13,定数!$B$6:$B$13))</f>
        <v/>
      </c>
      <c r="S105" s="83"/>
      <c r="T105" s="84" t="str">
        <f t="shared" si="13"/>
        <v/>
      </c>
      <c r="U105" s="84"/>
      <c r="V105" t="str">
        <f t="shared" si="16"/>
        <v/>
      </c>
      <c r="W105" t="str">
        <f t="shared" si="16"/>
        <v/>
      </c>
      <c r="X105" s="41" t="str">
        <f t="shared" si="14"/>
        <v/>
      </c>
      <c r="Y105" s="42" t="str">
        <f t="shared" si="15"/>
        <v/>
      </c>
    </row>
    <row r="106" spans="2:25" x14ac:dyDescent="0.2">
      <c r="B106" s="35">
        <v>98</v>
      </c>
      <c r="C106" s="80" t="str">
        <f t="shared" si="10"/>
        <v/>
      </c>
      <c r="D106" s="80"/>
      <c r="E106" s="35"/>
      <c r="F106" s="8"/>
      <c r="G106" s="35"/>
      <c r="H106" s="81"/>
      <c r="I106" s="81"/>
      <c r="J106" s="35"/>
      <c r="K106" s="85" t="str">
        <f t="shared" si="11"/>
        <v/>
      </c>
      <c r="L106" s="86"/>
      <c r="M106" s="6" t="str">
        <f>IF(J106="","",(K106/J106)/LOOKUP(RIGHT($D$2,3),定数!$A$6:$A$13,定数!$B$6:$B$13))</f>
        <v/>
      </c>
      <c r="N106" s="35"/>
      <c r="O106" s="8"/>
      <c r="P106" s="81"/>
      <c r="Q106" s="81"/>
      <c r="R106" s="83" t="str">
        <f>IF(P106="","",T106*M106*LOOKUP(RIGHT($D$2,3),定数!$A$6:$A$13,定数!$B$6:$B$13))</f>
        <v/>
      </c>
      <c r="S106" s="83"/>
      <c r="T106" s="84" t="str">
        <f t="shared" si="13"/>
        <v/>
      </c>
      <c r="U106" s="84"/>
      <c r="V106" t="str">
        <f t="shared" si="16"/>
        <v/>
      </c>
      <c r="W106" t="str">
        <f t="shared" si="16"/>
        <v/>
      </c>
      <c r="X106" s="41" t="str">
        <f t="shared" si="14"/>
        <v/>
      </c>
      <c r="Y106" s="42" t="str">
        <f t="shared" si="15"/>
        <v/>
      </c>
    </row>
    <row r="107" spans="2:25" x14ac:dyDescent="0.2">
      <c r="B107" s="35">
        <v>99</v>
      </c>
      <c r="C107" s="80" t="str">
        <f t="shared" si="10"/>
        <v/>
      </c>
      <c r="D107" s="80"/>
      <c r="E107" s="35"/>
      <c r="F107" s="8"/>
      <c r="G107" s="35"/>
      <c r="H107" s="81"/>
      <c r="I107" s="81"/>
      <c r="J107" s="35"/>
      <c r="K107" s="85" t="str">
        <f t="shared" si="11"/>
        <v/>
      </c>
      <c r="L107" s="86"/>
      <c r="M107" s="6" t="str">
        <f>IF(J107="","",(K107/J107)/LOOKUP(RIGHT($D$2,3),定数!$A$6:$A$13,定数!$B$6:$B$13))</f>
        <v/>
      </c>
      <c r="N107" s="35"/>
      <c r="O107" s="8"/>
      <c r="P107" s="81"/>
      <c r="Q107" s="81"/>
      <c r="R107" s="83" t="str">
        <f>IF(P107="","",T107*M107*LOOKUP(RIGHT($D$2,3),定数!$A$6:$A$13,定数!$B$6:$B$13))</f>
        <v/>
      </c>
      <c r="S107" s="83"/>
      <c r="T107" s="84" t="str">
        <f t="shared" si="13"/>
        <v/>
      </c>
      <c r="U107" s="84"/>
      <c r="V107" t="str">
        <f>IF(S107&lt;&gt;"",IF(S107&lt;0,1+V106,0),"")</f>
        <v/>
      </c>
      <c r="W107" t="str">
        <f>IF(T107&lt;&gt;"",IF(T107&lt;0,1+W106,0),"")</f>
        <v/>
      </c>
      <c r="X107" s="41" t="str">
        <f t="shared" si="14"/>
        <v/>
      </c>
      <c r="Y107" s="42" t="str">
        <f t="shared" si="15"/>
        <v/>
      </c>
    </row>
    <row r="108" spans="2:25" x14ac:dyDescent="0.2">
      <c r="B108" s="35">
        <v>100</v>
      </c>
      <c r="C108" s="80" t="str">
        <f t="shared" si="10"/>
        <v/>
      </c>
      <c r="D108" s="80"/>
      <c r="E108" s="35"/>
      <c r="F108" s="8"/>
      <c r="G108" s="35"/>
      <c r="H108" s="81"/>
      <c r="I108" s="81"/>
      <c r="J108" s="35"/>
      <c r="K108" s="85" t="str">
        <f t="shared" si="11"/>
        <v/>
      </c>
      <c r="L108" s="86"/>
      <c r="M108" s="6" t="str">
        <f>IF(J108="","",(K108/J108)/LOOKUP(RIGHT($D$2,3),定数!$A$6:$A$13,定数!$B$6:$B$13))</f>
        <v/>
      </c>
      <c r="N108" s="35"/>
      <c r="O108" s="8"/>
      <c r="P108" s="81"/>
      <c r="Q108" s="81"/>
      <c r="R108" s="83" t="str">
        <f>IF(P108="","",T108*M108*LOOKUP(RIGHT($D$2,3),定数!$A$6:$A$13,定数!$B$6:$B$13))</f>
        <v/>
      </c>
      <c r="S108" s="83"/>
      <c r="T108" s="84" t="str">
        <f t="shared" si="13"/>
        <v/>
      </c>
      <c r="U108" s="84"/>
      <c r="V108" t="str">
        <f>IF(S108&lt;&gt;"",IF(S108&lt;0,1+V107,0),"")</f>
        <v/>
      </c>
      <c r="W108" t="str">
        <f>IF(T108&lt;&gt;"",IF(T108&lt;0,1+W107,0),"")</f>
        <v/>
      </c>
      <c r="X108" s="41" t="str">
        <f t="shared" si="14"/>
        <v/>
      </c>
      <c r="Y108" s="42" t="str">
        <f t="shared" si="15"/>
        <v/>
      </c>
    </row>
    <row r="109" spans="2:25" x14ac:dyDescent="0.2">
      <c r="B109" s="1"/>
      <c r="C109" s="1"/>
      <c r="D109" s="1"/>
      <c r="E109" s="1"/>
      <c r="F109" s="1"/>
      <c r="G109" s="1"/>
      <c r="H109" s="1"/>
      <c r="I109" s="1"/>
      <c r="J109" s="1"/>
      <c r="K109" s="1"/>
      <c r="L109" s="1"/>
      <c r="M109" s="1"/>
      <c r="N109" s="1"/>
      <c r="O109" s="1"/>
      <c r="P109" s="1"/>
      <c r="Q109" s="1"/>
      <c r="R109" s="1"/>
    </row>
  </sheetData>
  <sheetCalcPr fullCalcOnLoad="1"/>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49:I49"/>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T48:U48"/>
    <mergeCell ref="C47:D47"/>
    <mergeCell ref="H47:I47"/>
    <mergeCell ref="K47:L47"/>
    <mergeCell ref="P47:Q47"/>
    <mergeCell ref="R47:S47"/>
    <mergeCell ref="T47:U47"/>
    <mergeCell ref="C49:D49"/>
    <mergeCell ref="K49:L49"/>
    <mergeCell ref="P49:Q49"/>
    <mergeCell ref="R49:S49"/>
    <mergeCell ref="T49:U49"/>
    <mergeCell ref="C48:D48"/>
    <mergeCell ref="H48:I48"/>
    <mergeCell ref="K48:L48"/>
    <mergeCell ref="P48:Q48"/>
    <mergeCell ref="R48:S48"/>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R106:S106"/>
    <mergeCell ref="T106:U106"/>
    <mergeCell ref="C105:D105"/>
    <mergeCell ref="H105:I105"/>
    <mergeCell ref="K105:L105"/>
    <mergeCell ref="P105:Q105"/>
    <mergeCell ref="R105:S105"/>
    <mergeCell ref="T105:U105"/>
    <mergeCell ref="T108:U108"/>
    <mergeCell ref="C107:D107"/>
    <mergeCell ref="H107:I107"/>
    <mergeCell ref="K107:L107"/>
    <mergeCell ref="P107:Q107"/>
    <mergeCell ref="R107:S107"/>
    <mergeCell ref="T107:U107"/>
    <mergeCell ref="H38:I38"/>
    <mergeCell ref="C108:D108"/>
    <mergeCell ref="H108:I108"/>
    <mergeCell ref="K108:L108"/>
    <mergeCell ref="P108:Q108"/>
    <mergeCell ref="R108:S108"/>
    <mergeCell ref="C106:D106"/>
    <mergeCell ref="H106:I106"/>
    <mergeCell ref="K106:L106"/>
    <mergeCell ref="P106:Q106"/>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9" zoomScale="90" zoomScaleNormal="90" workbookViewId="0">
      <selection activeCell="D572" sqref="D572"/>
    </sheetView>
  </sheetViews>
  <sheetFormatPr defaultRowHeight="14.4" x14ac:dyDescent="0.2"/>
  <cols>
    <col min="1" max="1" width="7.44140625" style="34" customWidth="1"/>
    <col min="2" max="2" width="8.10937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1"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97" t="s">
        <v>70</v>
      </c>
      <c r="B2" s="98"/>
      <c r="C2" s="98"/>
      <c r="D2" s="98"/>
      <c r="E2" s="98"/>
      <c r="F2" s="98"/>
      <c r="G2" s="98"/>
      <c r="H2" s="98"/>
      <c r="I2" s="98"/>
      <c r="J2" s="98"/>
    </row>
    <row r="3" spans="1:10" x14ac:dyDescent="0.2">
      <c r="A3" s="98"/>
      <c r="B3" s="98"/>
      <c r="C3" s="98"/>
      <c r="D3" s="98"/>
      <c r="E3" s="98"/>
      <c r="F3" s="98"/>
      <c r="G3" s="98"/>
      <c r="H3" s="98"/>
      <c r="I3" s="98"/>
      <c r="J3" s="98"/>
    </row>
    <row r="4" spans="1:10" x14ac:dyDescent="0.2">
      <c r="A4" s="98"/>
      <c r="B4" s="98"/>
      <c r="C4" s="98"/>
      <c r="D4" s="98"/>
      <c r="E4" s="98"/>
      <c r="F4" s="98"/>
      <c r="G4" s="98"/>
      <c r="H4" s="98"/>
      <c r="I4" s="98"/>
      <c r="J4" s="98"/>
    </row>
    <row r="5" spans="1:10" x14ac:dyDescent="0.2">
      <c r="A5" s="98"/>
      <c r="B5" s="98"/>
      <c r="C5" s="98"/>
      <c r="D5" s="98"/>
      <c r="E5" s="98"/>
      <c r="F5" s="98"/>
      <c r="G5" s="98"/>
      <c r="H5" s="98"/>
      <c r="I5" s="98"/>
      <c r="J5" s="98"/>
    </row>
    <row r="6" spans="1:10" x14ac:dyDescent="0.2">
      <c r="A6" s="98"/>
      <c r="B6" s="98"/>
      <c r="C6" s="98"/>
      <c r="D6" s="98"/>
      <c r="E6" s="98"/>
      <c r="F6" s="98"/>
      <c r="G6" s="98"/>
      <c r="H6" s="98"/>
      <c r="I6" s="98"/>
      <c r="J6" s="98"/>
    </row>
    <row r="7" spans="1:10" x14ac:dyDescent="0.2">
      <c r="A7" s="98"/>
      <c r="B7" s="98"/>
      <c r="C7" s="98"/>
      <c r="D7" s="98"/>
      <c r="E7" s="98"/>
      <c r="F7" s="98"/>
      <c r="G7" s="98"/>
      <c r="H7" s="98"/>
      <c r="I7" s="98"/>
      <c r="J7" s="98"/>
    </row>
    <row r="8" spans="1:10" x14ac:dyDescent="0.2">
      <c r="A8" s="98"/>
      <c r="B8" s="98"/>
      <c r="C8" s="98"/>
      <c r="D8" s="98"/>
      <c r="E8" s="98"/>
      <c r="F8" s="98"/>
      <c r="G8" s="98"/>
      <c r="H8" s="98"/>
      <c r="I8" s="98"/>
      <c r="J8" s="98"/>
    </row>
    <row r="9" spans="1:10" x14ac:dyDescent="0.2">
      <c r="A9" s="98"/>
      <c r="B9" s="98"/>
      <c r="C9" s="98"/>
      <c r="D9" s="98"/>
      <c r="E9" s="98"/>
      <c r="F9" s="98"/>
      <c r="G9" s="98"/>
      <c r="H9" s="98"/>
      <c r="I9" s="98"/>
      <c r="J9" s="98"/>
    </row>
    <row r="11" spans="1:10" x14ac:dyDescent="0.2">
      <c r="A11" t="s">
        <v>1</v>
      </c>
    </row>
    <row r="12" spans="1:10" x14ac:dyDescent="0.2">
      <c r="A12" s="99" t="s">
        <v>71</v>
      </c>
      <c r="B12" s="100"/>
      <c r="C12" s="100"/>
      <c r="D12" s="100"/>
      <c r="E12" s="100"/>
      <c r="F12" s="100"/>
      <c r="G12" s="100"/>
      <c r="H12" s="100"/>
      <c r="I12" s="100"/>
      <c r="J12" s="100"/>
    </row>
    <row r="13" spans="1:10" x14ac:dyDescent="0.2">
      <c r="A13" s="100"/>
      <c r="B13" s="100"/>
      <c r="C13" s="100"/>
      <c r="D13" s="100"/>
      <c r="E13" s="100"/>
      <c r="F13" s="100"/>
      <c r="G13" s="100"/>
      <c r="H13" s="100"/>
      <c r="I13" s="100"/>
      <c r="J13" s="100"/>
    </row>
    <row r="14" spans="1:10" x14ac:dyDescent="0.2">
      <c r="A14" s="100"/>
      <c r="B14" s="100"/>
      <c r="C14" s="100"/>
      <c r="D14" s="100"/>
      <c r="E14" s="100"/>
      <c r="F14" s="100"/>
      <c r="G14" s="100"/>
      <c r="H14" s="100"/>
      <c r="I14" s="100"/>
      <c r="J14" s="100"/>
    </row>
    <row r="15" spans="1:10" x14ac:dyDescent="0.2">
      <c r="A15" s="100"/>
      <c r="B15" s="100"/>
      <c r="C15" s="100"/>
      <c r="D15" s="100"/>
      <c r="E15" s="100"/>
      <c r="F15" s="100"/>
      <c r="G15" s="100"/>
      <c r="H15" s="100"/>
      <c r="I15" s="100"/>
      <c r="J15" s="100"/>
    </row>
    <row r="16" spans="1:10" x14ac:dyDescent="0.2">
      <c r="A16" s="100"/>
      <c r="B16" s="100"/>
      <c r="C16" s="100"/>
      <c r="D16" s="100"/>
      <c r="E16" s="100"/>
      <c r="F16" s="100"/>
      <c r="G16" s="100"/>
      <c r="H16" s="100"/>
      <c r="I16" s="100"/>
      <c r="J16" s="100"/>
    </row>
    <row r="17" spans="1:10" x14ac:dyDescent="0.2">
      <c r="A17" s="100"/>
      <c r="B17" s="100"/>
      <c r="C17" s="100"/>
      <c r="D17" s="100"/>
      <c r="E17" s="100"/>
      <c r="F17" s="100"/>
      <c r="G17" s="100"/>
      <c r="H17" s="100"/>
      <c r="I17" s="100"/>
      <c r="J17" s="100"/>
    </row>
    <row r="18" spans="1:10" x14ac:dyDescent="0.2">
      <c r="A18" s="100"/>
      <c r="B18" s="100"/>
      <c r="C18" s="100"/>
      <c r="D18" s="100"/>
      <c r="E18" s="100"/>
      <c r="F18" s="100"/>
      <c r="G18" s="100"/>
      <c r="H18" s="100"/>
      <c r="I18" s="100"/>
      <c r="J18" s="100"/>
    </row>
    <row r="19" spans="1:10" x14ac:dyDescent="0.2">
      <c r="A19" s="100"/>
      <c r="B19" s="100"/>
      <c r="C19" s="100"/>
      <c r="D19" s="100"/>
      <c r="E19" s="100"/>
      <c r="F19" s="100"/>
      <c r="G19" s="100"/>
      <c r="H19" s="100"/>
      <c r="I19" s="100"/>
      <c r="J19" s="100"/>
    </row>
    <row r="21" spans="1:10" x14ac:dyDescent="0.2">
      <c r="A21" t="s">
        <v>2</v>
      </c>
    </row>
    <row r="22" spans="1:10" x14ac:dyDescent="0.2">
      <c r="A22" s="99" t="s">
        <v>72</v>
      </c>
      <c r="B22" s="99"/>
      <c r="C22" s="99"/>
      <c r="D22" s="99"/>
      <c r="E22" s="99"/>
      <c r="F22" s="99"/>
      <c r="G22" s="99"/>
      <c r="H22" s="99"/>
      <c r="I22" s="99"/>
      <c r="J22" s="99"/>
    </row>
    <row r="23" spans="1:10" x14ac:dyDescent="0.2">
      <c r="A23" s="99"/>
      <c r="B23" s="99"/>
      <c r="C23" s="99"/>
      <c r="D23" s="99"/>
      <c r="E23" s="99"/>
      <c r="F23" s="99"/>
      <c r="G23" s="99"/>
      <c r="H23" s="99"/>
      <c r="I23" s="99"/>
      <c r="J23" s="99"/>
    </row>
    <row r="24" spans="1:10" x14ac:dyDescent="0.2">
      <c r="A24" s="99"/>
      <c r="B24" s="99"/>
      <c r="C24" s="99"/>
      <c r="D24" s="99"/>
      <c r="E24" s="99"/>
      <c r="F24" s="99"/>
      <c r="G24" s="99"/>
      <c r="H24" s="99"/>
      <c r="I24" s="99"/>
      <c r="J24" s="99"/>
    </row>
    <row r="25" spans="1:10" x14ac:dyDescent="0.2">
      <c r="A25" s="99"/>
      <c r="B25" s="99"/>
      <c r="C25" s="99"/>
      <c r="D25" s="99"/>
      <c r="E25" s="99"/>
      <c r="F25" s="99"/>
      <c r="G25" s="99"/>
      <c r="H25" s="99"/>
      <c r="I25" s="99"/>
      <c r="J25" s="99"/>
    </row>
    <row r="26" spans="1:10" x14ac:dyDescent="0.2">
      <c r="A26" s="99"/>
      <c r="B26" s="99"/>
      <c r="C26" s="99"/>
      <c r="D26" s="99"/>
      <c r="E26" s="99"/>
      <c r="F26" s="99"/>
      <c r="G26" s="99"/>
      <c r="H26" s="99"/>
      <c r="I26" s="99"/>
      <c r="J26" s="99"/>
    </row>
    <row r="27" spans="1:10" x14ac:dyDescent="0.2">
      <c r="A27" s="99"/>
      <c r="B27" s="99"/>
      <c r="C27" s="99"/>
      <c r="D27" s="99"/>
      <c r="E27" s="99"/>
      <c r="F27" s="99"/>
      <c r="G27" s="99"/>
      <c r="H27" s="99"/>
      <c r="I27" s="99"/>
      <c r="J27" s="99"/>
    </row>
    <row r="28" spans="1:10" x14ac:dyDescent="0.2">
      <c r="A28" s="99"/>
      <c r="B28" s="99"/>
      <c r="C28" s="99"/>
      <c r="D28" s="99"/>
      <c r="E28" s="99"/>
      <c r="F28" s="99"/>
      <c r="G28" s="99"/>
      <c r="H28" s="99"/>
      <c r="I28" s="99"/>
      <c r="J28" s="99"/>
    </row>
    <row r="29" spans="1:10" x14ac:dyDescent="0.2">
      <c r="A29" s="99"/>
      <c r="B29" s="99"/>
      <c r="C29" s="99"/>
      <c r="D29" s="99"/>
      <c r="E29" s="99"/>
      <c r="F29" s="99"/>
      <c r="G29" s="99"/>
      <c r="H29" s="99"/>
      <c r="I29" s="99"/>
      <c r="J29" s="9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D6" sqref="D6"/>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67</v>
      </c>
      <c r="D6" s="28">
        <v>46</v>
      </c>
      <c r="E6" s="32">
        <v>42195</v>
      </c>
      <c r="F6" s="28">
        <v>51</v>
      </c>
      <c r="G6" s="32">
        <v>43680</v>
      </c>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46" t="s">
        <v>5</v>
      </c>
      <c r="C2" s="46"/>
      <c r="D2" s="50"/>
      <c r="E2" s="50"/>
      <c r="F2" s="46" t="s">
        <v>6</v>
      </c>
      <c r="G2" s="46"/>
      <c r="H2" s="50" t="s">
        <v>36</v>
      </c>
      <c r="I2" s="50"/>
      <c r="J2" s="46" t="s">
        <v>7</v>
      </c>
      <c r="K2" s="46"/>
      <c r="L2" s="49">
        <f>C9</f>
        <v>1000000</v>
      </c>
      <c r="M2" s="50"/>
      <c r="N2" s="46" t="s">
        <v>8</v>
      </c>
      <c r="O2" s="46"/>
      <c r="P2" s="49" t="e">
        <f>C108+R108</f>
        <v>#VALUE!</v>
      </c>
      <c r="Q2" s="50"/>
      <c r="R2" s="1"/>
      <c r="S2" s="1"/>
      <c r="T2" s="1"/>
    </row>
    <row r="3" spans="2:21" ht="57" customHeight="1" x14ac:dyDescent="0.2">
      <c r="B3" s="46" t="s">
        <v>9</v>
      </c>
      <c r="C3" s="46"/>
      <c r="D3" s="51" t="s">
        <v>38</v>
      </c>
      <c r="E3" s="51"/>
      <c r="F3" s="51"/>
      <c r="G3" s="51"/>
      <c r="H3" s="51"/>
      <c r="I3" s="51"/>
      <c r="J3" s="46" t="s">
        <v>10</v>
      </c>
      <c r="K3" s="46"/>
      <c r="L3" s="51" t="s">
        <v>35</v>
      </c>
      <c r="M3" s="52"/>
      <c r="N3" s="52"/>
      <c r="O3" s="52"/>
      <c r="P3" s="52"/>
      <c r="Q3" s="52"/>
      <c r="R3" s="1"/>
      <c r="S3" s="1"/>
    </row>
    <row r="4" spans="2:21" x14ac:dyDescent="0.2">
      <c r="B4" s="46" t="s">
        <v>11</v>
      </c>
      <c r="C4" s="46"/>
      <c r="D4" s="53">
        <f>SUM($R$9:$S$993)</f>
        <v>153684.21052631587</v>
      </c>
      <c r="E4" s="53"/>
      <c r="F4" s="46" t="s">
        <v>12</v>
      </c>
      <c r="G4" s="46"/>
      <c r="H4" s="54">
        <f>SUM($T$9:$U$108)</f>
        <v>292.00000000000017</v>
      </c>
      <c r="I4" s="50"/>
      <c r="J4" s="55" t="s">
        <v>13</v>
      </c>
      <c r="K4" s="55"/>
      <c r="L4" s="49">
        <f>MAX($C$9:$D$990)-C9</f>
        <v>153684.21052631596</v>
      </c>
      <c r="M4" s="49"/>
      <c r="N4" s="55" t="s">
        <v>14</v>
      </c>
      <c r="O4" s="55"/>
      <c r="P4" s="53">
        <f>MIN($C$9:$D$990)-C9</f>
        <v>0</v>
      </c>
      <c r="Q4" s="53"/>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57" t="s">
        <v>19</v>
      </c>
      <c r="K5" s="46"/>
      <c r="L5" s="58"/>
      <c r="M5" s="59"/>
      <c r="N5" s="17" t="s">
        <v>20</v>
      </c>
      <c r="O5" s="9"/>
      <c r="P5" s="58"/>
      <c r="Q5" s="59"/>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60" t="s">
        <v>21</v>
      </c>
      <c r="C7" s="62" t="s">
        <v>22</v>
      </c>
      <c r="D7" s="63"/>
      <c r="E7" s="66" t="s">
        <v>23</v>
      </c>
      <c r="F7" s="67"/>
      <c r="G7" s="67"/>
      <c r="H7" s="67"/>
      <c r="I7" s="68"/>
      <c r="J7" s="69" t="s">
        <v>24</v>
      </c>
      <c r="K7" s="70"/>
      <c r="L7" s="71"/>
      <c r="M7" s="72" t="s">
        <v>25</v>
      </c>
      <c r="N7" s="73" t="s">
        <v>26</v>
      </c>
      <c r="O7" s="74"/>
      <c r="P7" s="74"/>
      <c r="Q7" s="75"/>
      <c r="R7" s="76" t="s">
        <v>27</v>
      </c>
      <c r="S7" s="76"/>
      <c r="T7" s="76"/>
      <c r="U7" s="76"/>
    </row>
    <row r="8" spans="2:21" x14ac:dyDescent="0.2">
      <c r="B8" s="61"/>
      <c r="C8" s="64"/>
      <c r="D8" s="65"/>
      <c r="E8" s="18" t="s">
        <v>28</v>
      </c>
      <c r="F8" s="18" t="s">
        <v>29</v>
      </c>
      <c r="G8" s="18" t="s">
        <v>30</v>
      </c>
      <c r="H8" s="77" t="s">
        <v>31</v>
      </c>
      <c r="I8" s="68"/>
      <c r="J8" s="4" t="s">
        <v>32</v>
      </c>
      <c r="K8" s="78" t="s">
        <v>33</v>
      </c>
      <c r="L8" s="71"/>
      <c r="M8" s="72"/>
      <c r="N8" s="5" t="s">
        <v>28</v>
      </c>
      <c r="O8" s="5" t="s">
        <v>29</v>
      </c>
      <c r="P8" s="79" t="s">
        <v>31</v>
      </c>
      <c r="Q8" s="75"/>
      <c r="R8" s="76" t="s">
        <v>34</v>
      </c>
      <c r="S8" s="76"/>
      <c r="T8" s="76" t="s">
        <v>32</v>
      </c>
      <c r="U8" s="76"/>
    </row>
    <row r="9" spans="2:21" x14ac:dyDescent="0.2">
      <c r="B9" s="19">
        <v>1</v>
      </c>
      <c r="C9" s="80">
        <v>1000000</v>
      </c>
      <c r="D9" s="80"/>
      <c r="E9" s="19">
        <v>2001</v>
      </c>
      <c r="F9" s="8">
        <v>42111</v>
      </c>
      <c r="G9" s="19" t="s">
        <v>4</v>
      </c>
      <c r="H9" s="81">
        <v>105.33</v>
      </c>
      <c r="I9" s="81"/>
      <c r="J9" s="19">
        <v>57</v>
      </c>
      <c r="K9" s="80">
        <f t="shared" ref="K9:K72" si="0">IF(F9="","",C9*0.03)</f>
        <v>30000</v>
      </c>
      <c r="L9" s="80"/>
      <c r="M9" s="6">
        <f>IF(J9="","",(K9/J9)/1000)</f>
        <v>0.52631578947368418</v>
      </c>
      <c r="N9" s="19">
        <v>2001</v>
      </c>
      <c r="O9" s="8">
        <v>42111</v>
      </c>
      <c r="P9" s="81">
        <v>108.25</v>
      </c>
      <c r="Q9" s="81"/>
      <c r="R9" s="83">
        <f>IF(O9="","",(IF(G9="売",H9-P9,P9-H9))*M9*100000)</f>
        <v>153684.21052631587</v>
      </c>
      <c r="S9" s="83"/>
      <c r="T9" s="84">
        <f>IF(O9="","",IF(R9&lt;0,J9*(-1),IF(G9="買",(P9-H9)*100,(H9-P9)*100)))</f>
        <v>292.00000000000017</v>
      </c>
      <c r="U9" s="84"/>
    </row>
    <row r="10" spans="2:21" x14ac:dyDescent="0.2">
      <c r="B10" s="19">
        <v>2</v>
      </c>
      <c r="C10" s="80">
        <f t="shared" ref="C10:C73" si="1">IF(R9="","",C9+R9)</f>
        <v>1153684.210526316</v>
      </c>
      <c r="D10" s="80"/>
      <c r="E10" s="19"/>
      <c r="F10" s="8"/>
      <c r="G10" s="19" t="s">
        <v>4</v>
      </c>
      <c r="H10" s="81"/>
      <c r="I10" s="81"/>
      <c r="J10" s="19"/>
      <c r="K10" s="80" t="str">
        <f t="shared" si="0"/>
        <v/>
      </c>
      <c r="L10" s="80"/>
      <c r="M10" s="6" t="str">
        <f t="shared" ref="M10:M73" si="2">IF(J10="","",(K10/J10)/1000)</f>
        <v/>
      </c>
      <c r="N10" s="19"/>
      <c r="O10" s="8"/>
      <c r="P10" s="81"/>
      <c r="Q10" s="81"/>
      <c r="R10" s="83" t="str">
        <f t="shared" ref="R10:R73" si="3">IF(O10="","",(IF(G10="売",H10-P10,P10-H10))*M10*100000)</f>
        <v/>
      </c>
      <c r="S10" s="83"/>
      <c r="T10" s="84" t="str">
        <f t="shared" ref="T10:T73" si="4">IF(O10="","",IF(R10&lt;0,J10*(-1),IF(G10="買",(P10-H10)*100,(H10-P10)*100)))</f>
        <v/>
      </c>
      <c r="U10" s="84"/>
    </row>
    <row r="11" spans="2:21" x14ac:dyDescent="0.2">
      <c r="B11" s="19">
        <v>3</v>
      </c>
      <c r="C11" s="80" t="str">
        <f t="shared" si="1"/>
        <v/>
      </c>
      <c r="D11" s="80"/>
      <c r="E11" s="19"/>
      <c r="F11" s="8"/>
      <c r="G11" s="19" t="s">
        <v>4</v>
      </c>
      <c r="H11" s="81"/>
      <c r="I11" s="81"/>
      <c r="J11" s="19"/>
      <c r="K11" s="80" t="str">
        <f t="shared" si="0"/>
        <v/>
      </c>
      <c r="L11" s="80"/>
      <c r="M11" s="6" t="str">
        <f t="shared" si="2"/>
        <v/>
      </c>
      <c r="N11" s="19"/>
      <c r="O11" s="8"/>
      <c r="P11" s="81"/>
      <c r="Q11" s="81"/>
      <c r="R11" s="83" t="str">
        <f t="shared" si="3"/>
        <v/>
      </c>
      <c r="S11" s="83"/>
      <c r="T11" s="84" t="str">
        <f t="shared" si="4"/>
        <v/>
      </c>
      <c r="U11" s="84"/>
    </row>
    <row r="12" spans="2:21" x14ac:dyDescent="0.2">
      <c r="B12" s="19">
        <v>4</v>
      </c>
      <c r="C12" s="80" t="str">
        <f t="shared" si="1"/>
        <v/>
      </c>
      <c r="D12" s="80"/>
      <c r="E12" s="19"/>
      <c r="F12" s="8"/>
      <c r="G12" s="19" t="s">
        <v>3</v>
      </c>
      <c r="H12" s="81"/>
      <c r="I12" s="81"/>
      <c r="J12" s="19"/>
      <c r="K12" s="80" t="str">
        <f t="shared" si="0"/>
        <v/>
      </c>
      <c r="L12" s="80"/>
      <c r="M12" s="6" t="str">
        <f t="shared" si="2"/>
        <v/>
      </c>
      <c r="N12" s="19"/>
      <c r="O12" s="8"/>
      <c r="P12" s="81"/>
      <c r="Q12" s="81"/>
      <c r="R12" s="83" t="str">
        <f t="shared" si="3"/>
        <v/>
      </c>
      <c r="S12" s="83"/>
      <c r="T12" s="84" t="str">
        <f t="shared" si="4"/>
        <v/>
      </c>
      <c r="U12" s="84"/>
    </row>
    <row r="13" spans="2:21" x14ac:dyDescent="0.2">
      <c r="B13" s="19">
        <v>5</v>
      </c>
      <c r="C13" s="80" t="str">
        <f t="shared" si="1"/>
        <v/>
      </c>
      <c r="D13" s="80"/>
      <c r="E13" s="19"/>
      <c r="F13" s="8"/>
      <c r="G13" s="19" t="s">
        <v>3</v>
      </c>
      <c r="H13" s="81"/>
      <c r="I13" s="81"/>
      <c r="J13" s="19"/>
      <c r="K13" s="80" t="str">
        <f t="shared" si="0"/>
        <v/>
      </c>
      <c r="L13" s="80"/>
      <c r="M13" s="6" t="str">
        <f t="shared" si="2"/>
        <v/>
      </c>
      <c r="N13" s="19"/>
      <c r="O13" s="8"/>
      <c r="P13" s="81"/>
      <c r="Q13" s="81"/>
      <c r="R13" s="83" t="str">
        <f t="shared" si="3"/>
        <v/>
      </c>
      <c r="S13" s="83"/>
      <c r="T13" s="84" t="str">
        <f t="shared" si="4"/>
        <v/>
      </c>
      <c r="U13" s="84"/>
    </row>
    <row r="14" spans="2:21" x14ac:dyDescent="0.2">
      <c r="B14" s="19">
        <v>6</v>
      </c>
      <c r="C14" s="80" t="str">
        <f t="shared" si="1"/>
        <v/>
      </c>
      <c r="D14" s="80"/>
      <c r="E14" s="19"/>
      <c r="F14" s="8"/>
      <c r="G14" s="19" t="s">
        <v>4</v>
      </c>
      <c r="H14" s="81"/>
      <c r="I14" s="81"/>
      <c r="J14" s="19"/>
      <c r="K14" s="80" t="str">
        <f t="shared" si="0"/>
        <v/>
      </c>
      <c r="L14" s="80"/>
      <c r="M14" s="6" t="str">
        <f t="shared" si="2"/>
        <v/>
      </c>
      <c r="N14" s="19"/>
      <c r="O14" s="8"/>
      <c r="P14" s="81"/>
      <c r="Q14" s="81"/>
      <c r="R14" s="83" t="str">
        <f t="shared" si="3"/>
        <v/>
      </c>
      <c r="S14" s="83"/>
      <c r="T14" s="84" t="str">
        <f t="shared" si="4"/>
        <v/>
      </c>
      <c r="U14" s="84"/>
    </row>
    <row r="15" spans="2:21" x14ac:dyDescent="0.2">
      <c r="B15" s="19">
        <v>7</v>
      </c>
      <c r="C15" s="80" t="str">
        <f t="shared" si="1"/>
        <v/>
      </c>
      <c r="D15" s="80"/>
      <c r="E15" s="19"/>
      <c r="F15" s="8"/>
      <c r="G15" s="19" t="s">
        <v>4</v>
      </c>
      <c r="H15" s="81"/>
      <c r="I15" s="81"/>
      <c r="J15" s="19"/>
      <c r="K15" s="80" t="str">
        <f t="shared" si="0"/>
        <v/>
      </c>
      <c r="L15" s="80"/>
      <c r="M15" s="6" t="str">
        <f t="shared" si="2"/>
        <v/>
      </c>
      <c r="N15" s="19"/>
      <c r="O15" s="8"/>
      <c r="P15" s="81"/>
      <c r="Q15" s="81"/>
      <c r="R15" s="83" t="str">
        <f t="shared" si="3"/>
        <v/>
      </c>
      <c r="S15" s="83"/>
      <c r="T15" s="84" t="str">
        <f t="shared" si="4"/>
        <v/>
      </c>
      <c r="U15" s="84"/>
    </row>
    <row r="16" spans="2:21" x14ac:dyDescent="0.2">
      <c r="B16" s="19">
        <v>8</v>
      </c>
      <c r="C16" s="80" t="str">
        <f t="shared" si="1"/>
        <v/>
      </c>
      <c r="D16" s="80"/>
      <c r="E16" s="19"/>
      <c r="F16" s="8"/>
      <c r="G16" s="19" t="s">
        <v>4</v>
      </c>
      <c r="H16" s="81"/>
      <c r="I16" s="81"/>
      <c r="J16" s="19"/>
      <c r="K16" s="80" t="str">
        <f t="shared" si="0"/>
        <v/>
      </c>
      <c r="L16" s="80"/>
      <c r="M16" s="6" t="str">
        <f t="shared" si="2"/>
        <v/>
      </c>
      <c r="N16" s="19"/>
      <c r="O16" s="8"/>
      <c r="P16" s="81"/>
      <c r="Q16" s="81"/>
      <c r="R16" s="83" t="str">
        <f t="shared" si="3"/>
        <v/>
      </c>
      <c r="S16" s="83"/>
      <c r="T16" s="84" t="str">
        <f t="shared" si="4"/>
        <v/>
      </c>
      <c r="U16" s="84"/>
    </row>
    <row r="17" spans="2:21" x14ac:dyDescent="0.2">
      <c r="B17" s="19">
        <v>9</v>
      </c>
      <c r="C17" s="80" t="str">
        <f t="shared" si="1"/>
        <v/>
      </c>
      <c r="D17" s="80"/>
      <c r="E17" s="19"/>
      <c r="F17" s="8"/>
      <c r="G17" s="19" t="s">
        <v>4</v>
      </c>
      <c r="H17" s="81"/>
      <c r="I17" s="81"/>
      <c r="J17" s="19"/>
      <c r="K17" s="80" t="str">
        <f t="shared" si="0"/>
        <v/>
      </c>
      <c r="L17" s="80"/>
      <c r="M17" s="6" t="str">
        <f t="shared" si="2"/>
        <v/>
      </c>
      <c r="N17" s="19"/>
      <c r="O17" s="8"/>
      <c r="P17" s="81"/>
      <c r="Q17" s="81"/>
      <c r="R17" s="83" t="str">
        <f t="shared" si="3"/>
        <v/>
      </c>
      <c r="S17" s="83"/>
      <c r="T17" s="84" t="str">
        <f t="shared" si="4"/>
        <v/>
      </c>
      <c r="U17" s="84"/>
    </row>
    <row r="18" spans="2:21" x14ac:dyDescent="0.2">
      <c r="B18" s="19">
        <v>10</v>
      </c>
      <c r="C18" s="80" t="str">
        <f t="shared" si="1"/>
        <v/>
      </c>
      <c r="D18" s="80"/>
      <c r="E18" s="19"/>
      <c r="F18" s="8"/>
      <c r="G18" s="19" t="s">
        <v>4</v>
      </c>
      <c r="H18" s="81"/>
      <c r="I18" s="81"/>
      <c r="J18" s="19"/>
      <c r="K18" s="80" t="str">
        <f t="shared" si="0"/>
        <v/>
      </c>
      <c r="L18" s="80"/>
      <c r="M18" s="6" t="str">
        <f t="shared" si="2"/>
        <v/>
      </c>
      <c r="N18" s="19"/>
      <c r="O18" s="8"/>
      <c r="P18" s="81"/>
      <c r="Q18" s="81"/>
      <c r="R18" s="83" t="str">
        <f t="shared" si="3"/>
        <v/>
      </c>
      <c r="S18" s="83"/>
      <c r="T18" s="84" t="str">
        <f t="shared" si="4"/>
        <v/>
      </c>
      <c r="U18" s="84"/>
    </row>
    <row r="19" spans="2:21" x14ac:dyDescent="0.2">
      <c r="B19" s="19">
        <v>11</v>
      </c>
      <c r="C19" s="80" t="str">
        <f t="shared" si="1"/>
        <v/>
      </c>
      <c r="D19" s="80"/>
      <c r="E19" s="19"/>
      <c r="F19" s="8"/>
      <c r="G19" s="19" t="s">
        <v>4</v>
      </c>
      <c r="H19" s="81"/>
      <c r="I19" s="81"/>
      <c r="J19" s="19"/>
      <c r="K19" s="80" t="str">
        <f t="shared" si="0"/>
        <v/>
      </c>
      <c r="L19" s="80"/>
      <c r="M19" s="6" t="str">
        <f t="shared" si="2"/>
        <v/>
      </c>
      <c r="N19" s="19"/>
      <c r="O19" s="8"/>
      <c r="P19" s="81"/>
      <c r="Q19" s="81"/>
      <c r="R19" s="83" t="str">
        <f t="shared" si="3"/>
        <v/>
      </c>
      <c r="S19" s="83"/>
      <c r="T19" s="84" t="str">
        <f t="shared" si="4"/>
        <v/>
      </c>
      <c r="U19" s="84"/>
    </row>
    <row r="20" spans="2:21" x14ac:dyDescent="0.2">
      <c r="B20" s="19">
        <v>12</v>
      </c>
      <c r="C20" s="80" t="str">
        <f t="shared" si="1"/>
        <v/>
      </c>
      <c r="D20" s="80"/>
      <c r="E20" s="19"/>
      <c r="F20" s="8"/>
      <c r="G20" s="19" t="s">
        <v>4</v>
      </c>
      <c r="H20" s="81"/>
      <c r="I20" s="81"/>
      <c r="J20" s="19"/>
      <c r="K20" s="80" t="str">
        <f t="shared" si="0"/>
        <v/>
      </c>
      <c r="L20" s="80"/>
      <c r="M20" s="6" t="str">
        <f t="shared" si="2"/>
        <v/>
      </c>
      <c r="N20" s="19"/>
      <c r="O20" s="8"/>
      <c r="P20" s="81"/>
      <c r="Q20" s="81"/>
      <c r="R20" s="83" t="str">
        <f t="shared" si="3"/>
        <v/>
      </c>
      <c r="S20" s="83"/>
      <c r="T20" s="84" t="str">
        <f t="shared" si="4"/>
        <v/>
      </c>
      <c r="U20" s="84"/>
    </row>
    <row r="21" spans="2:21" x14ac:dyDescent="0.2">
      <c r="B21" s="19">
        <v>13</v>
      </c>
      <c r="C21" s="80" t="str">
        <f t="shared" si="1"/>
        <v/>
      </c>
      <c r="D21" s="80"/>
      <c r="E21" s="19"/>
      <c r="F21" s="8"/>
      <c r="G21" s="19" t="s">
        <v>4</v>
      </c>
      <c r="H21" s="81"/>
      <c r="I21" s="81"/>
      <c r="J21" s="19"/>
      <c r="K21" s="80" t="str">
        <f t="shared" si="0"/>
        <v/>
      </c>
      <c r="L21" s="80"/>
      <c r="M21" s="6" t="str">
        <f t="shared" si="2"/>
        <v/>
      </c>
      <c r="N21" s="19"/>
      <c r="O21" s="8"/>
      <c r="P21" s="81"/>
      <c r="Q21" s="81"/>
      <c r="R21" s="83" t="str">
        <f t="shared" si="3"/>
        <v/>
      </c>
      <c r="S21" s="83"/>
      <c r="T21" s="84" t="str">
        <f t="shared" si="4"/>
        <v/>
      </c>
      <c r="U21" s="84"/>
    </row>
    <row r="22" spans="2:21" x14ac:dyDescent="0.2">
      <c r="B22" s="19">
        <v>14</v>
      </c>
      <c r="C22" s="80" t="str">
        <f t="shared" si="1"/>
        <v/>
      </c>
      <c r="D22" s="80"/>
      <c r="E22" s="19"/>
      <c r="F22" s="8"/>
      <c r="G22" s="19" t="s">
        <v>3</v>
      </c>
      <c r="H22" s="81"/>
      <c r="I22" s="81"/>
      <c r="J22" s="19"/>
      <c r="K22" s="80" t="str">
        <f t="shared" si="0"/>
        <v/>
      </c>
      <c r="L22" s="80"/>
      <c r="M22" s="6" t="str">
        <f t="shared" si="2"/>
        <v/>
      </c>
      <c r="N22" s="19"/>
      <c r="O22" s="8"/>
      <c r="P22" s="81"/>
      <c r="Q22" s="81"/>
      <c r="R22" s="83" t="str">
        <f t="shared" si="3"/>
        <v/>
      </c>
      <c r="S22" s="83"/>
      <c r="T22" s="84" t="str">
        <f t="shared" si="4"/>
        <v/>
      </c>
      <c r="U22" s="84"/>
    </row>
    <row r="23" spans="2:21" x14ac:dyDescent="0.2">
      <c r="B23" s="19">
        <v>15</v>
      </c>
      <c r="C23" s="80" t="str">
        <f t="shared" si="1"/>
        <v/>
      </c>
      <c r="D23" s="80"/>
      <c r="E23" s="19"/>
      <c r="F23" s="8"/>
      <c r="G23" s="19" t="s">
        <v>4</v>
      </c>
      <c r="H23" s="81"/>
      <c r="I23" s="81"/>
      <c r="J23" s="19"/>
      <c r="K23" s="80" t="str">
        <f t="shared" si="0"/>
        <v/>
      </c>
      <c r="L23" s="80"/>
      <c r="M23" s="6" t="str">
        <f t="shared" si="2"/>
        <v/>
      </c>
      <c r="N23" s="19"/>
      <c r="O23" s="8"/>
      <c r="P23" s="81"/>
      <c r="Q23" s="81"/>
      <c r="R23" s="83" t="str">
        <f t="shared" si="3"/>
        <v/>
      </c>
      <c r="S23" s="83"/>
      <c r="T23" s="84" t="str">
        <f t="shared" si="4"/>
        <v/>
      </c>
      <c r="U23" s="84"/>
    </row>
    <row r="24" spans="2:21" x14ac:dyDescent="0.2">
      <c r="B24" s="19">
        <v>16</v>
      </c>
      <c r="C24" s="80" t="str">
        <f t="shared" si="1"/>
        <v/>
      </c>
      <c r="D24" s="80"/>
      <c r="E24" s="19"/>
      <c r="F24" s="8"/>
      <c r="G24" s="19" t="s">
        <v>4</v>
      </c>
      <c r="H24" s="81"/>
      <c r="I24" s="81"/>
      <c r="J24" s="19"/>
      <c r="K24" s="80" t="str">
        <f t="shared" si="0"/>
        <v/>
      </c>
      <c r="L24" s="80"/>
      <c r="M24" s="6" t="str">
        <f t="shared" si="2"/>
        <v/>
      </c>
      <c r="N24" s="19"/>
      <c r="O24" s="8"/>
      <c r="P24" s="81"/>
      <c r="Q24" s="81"/>
      <c r="R24" s="83" t="str">
        <f t="shared" si="3"/>
        <v/>
      </c>
      <c r="S24" s="83"/>
      <c r="T24" s="84" t="str">
        <f t="shared" si="4"/>
        <v/>
      </c>
      <c r="U24" s="84"/>
    </row>
    <row r="25" spans="2:21" x14ac:dyDescent="0.2">
      <c r="B25" s="19">
        <v>17</v>
      </c>
      <c r="C25" s="80" t="str">
        <f t="shared" si="1"/>
        <v/>
      </c>
      <c r="D25" s="80"/>
      <c r="E25" s="19"/>
      <c r="F25" s="8"/>
      <c r="G25" s="19" t="s">
        <v>4</v>
      </c>
      <c r="H25" s="81"/>
      <c r="I25" s="81"/>
      <c r="J25" s="19"/>
      <c r="K25" s="80" t="str">
        <f t="shared" si="0"/>
        <v/>
      </c>
      <c r="L25" s="80"/>
      <c r="M25" s="6" t="str">
        <f t="shared" si="2"/>
        <v/>
      </c>
      <c r="N25" s="19"/>
      <c r="O25" s="8"/>
      <c r="P25" s="81"/>
      <c r="Q25" s="81"/>
      <c r="R25" s="83" t="str">
        <f t="shared" si="3"/>
        <v/>
      </c>
      <c r="S25" s="83"/>
      <c r="T25" s="84" t="str">
        <f t="shared" si="4"/>
        <v/>
      </c>
      <c r="U25" s="84"/>
    </row>
    <row r="26" spans="2:21" x14ac:dyDescent="0.2">
      <c r="B26" s="19">
        <v>18</v>
      </c>
      <c r="C26" s="80" t="str">
        <f t="shared" si="1"/>
        <v/>
      </c>
      <c r="D26" s="80"/>
      <c r="E26" s="19"/>
      <c r="F26" s="8"/>
      <c r="G26" s="19" t="s">
        <v>4</v>
      </c>
      <c r="H26" s="81"/>
      <c r="I26" s="81"/>
      <c r="J26" s="19"/>
      <c r="K26" s="80" t="str">
        <f t="shared" si="0"/>
        <v/>
      </c>
      <c r="L26" s="80"/>
      <c r="M26" s="6" t="str">
        <f t="shared" si="2"/>
        <v/>
      </c>
      <c r="N26" s="19"/>
      <c r="O26" s="8"/>
      <c r="P26" s="81"/>
      <c r="Q26" s="81"/>
      <c r="R26" s="83" t="str">
        <f t="shared" si="3"/>
        <v/>
      </c>
      <c r="S26" s="83"/>
      <c r="T26" s="84" t="str">
        <f t="shared" si="4"/>
        <v/>
      </c>
      <c r="U26" s="84"/>
    </row>
    <row r="27" spans="2:21" x14ac:dyDescent="0.2">
      <c r="B27" s="19">
        <v>19</v>
      </c>
      <c r="C27" s="80" t="str">
        <f t="shared" si="1"/>
        <v/>
      </c>
      <c r="D27" s="80"/>
      <c r="E27" s="19"/>
      <c r="F27" s="8"/>
      <c r="G27" s="19" t="s">
        <v>3</v>
      </c>
      <c r="H27" s="81"/>
      <c r="I27" s="81"/>
      <c r="J27" s="19"/>
      <c r="K27" s="80" t="str">
        <f t="shared" si="0"/>
        <v/>
      </c>
      <c r="L27" s="80"/>
      <c r="M27" s="6" t="str">
        <f t="shared" si="2"/>
        <v/>
      </c>
      <c r="N27" s="19"/>
      <c r="O27" s="8"/>
      <c r="P27" s="81"/>
      <c r="Q27" s="81"/>
      <c r="R27" s="83" t="str">
        <f t="shared" si="3"/>
        <v/>
      </c>
      <c r="S27" s="83"/>
      <c r="T27" s="84" t="str">
        <f t="shared" si="4"/>
        <v/>
      </c>
      <c r="U27" s="84"/>
    </row>
    <row r="28" spans="2:21" x14ac:dyDescent="0.2">
      <c r="B28" s="19">
        <v>20</v>
      </c>
      <c r="C28" s="80" t="str">
        <f t="shared" si="1"/>
        <v/>
      </c>
      <c r="D28" s="80"/>
      <c r="E28" s="19"/>
      <c r="F28" s="8"/>
      <c r="G28" s="19" t="s">
        <v>4</v>
      </c>
      <c r="H28" s="81"/>
      <c r="I28" s="81"/>
      <c r="J28" s="19"/>
      <c r="K28" s="80" t="str">
        <f t="shared" si="0"/>
        <v/>
      </c>
      <c r="L28" s="80"/>
      <c r="M28" s="6" t="str">
        <f t="shared" si="2"/>
        <v/>
      </c>
      <c r="N28" s="19"/>
      <c r="O28" s="8"/>
      <c r="P28" s="81"/>
      <c r="Q28" s="81"/>
      <c r="R28" s="83" t="str">
        <f t="shared" si="3"/>
        <v/>
      </c>
      <c r="S28" s="83"/>
      <c r="T28" s="84" t="str">
        <f t="shared" si="4"/>
        <v/>
      </c>
      <c r="U28" s="84"/>
    </row>
    <row r="29" spans="2:21" x14ac:dyDescent="0.2">
      <c r="B29" s="19">
        <v>21</v>
      </c>
      <c r="C29" s="80" t="str">
        <f t="shared" si="1"/>
        <v/>
      </c>
      <c r="D29" s="80"/>
      <c r="E29" s="19"/>
      <c r="F29" s="8"/>
      <c r="G29" s="19" t="s">
        <v>3</v>
      </c>
      <c r="H29" s="81"/>
      <c r="I29" s="81"/>
      <c r="J29" s="19"/>
      <c r="K29" s="80" t="str">
        <f t="shared" si="0"/>
        <v/>
      </c>
      <c r="L29" s="80"/>
      <c r="M29" s="6" t="str">
        <f t="shared" si="2"/>
        <v/>
      </c>
      <c r="N29" s="19"/>
      <c r="O29" s="8"/>
      <c r="P29" s="81"/>
      <c r="Q29" s="81"/>
      <c r="R29" s="83" t="str">
        <f t="shared" si="3"/>
        <v/>
      </c>
      <c r="S29" s="83"/>
      <c r="T29" s="84" t="str">
        <f t="shared" si="4"/>
        <v/>
      </c>
      <c r="U29" s="84"/>
    </row>
    <row r="30" spans="2:21" x14ac:dyDescent="0.2">
      <c r="B30" s="19">
        <v>22</v>
      </c>
      <c r="C30" s="80" t="str">
        <f t="shared" si="1"/>
        <v/>
      </c>
      <c r="D30" s="80"/>
      <c r="E30" s="19"/>
      <c r="F30" s="8"/>
      <c r="G30" s="19" t="s">
        <v>3</v>
      </c>
      <c r="H30" s="81"/>
      <c r="I30" s="81"/>
      <c r="J30" s="19"/>
      <c r="K30" s="80" t="str">
        <f t="shared" si="0"/>
        <v/>
      </c>
      <c r="L30" s="80"/>
      <c r="M30" s="6" t="str">
        <f t="shared" si="2"/>
        <v/>
      </c>
      <c r="N30" s="19"/>
      <c r="O30" s="8"/>
      <c r="P30" s="81"/>
      <c r="Q30" s="81"/>
      <c r="R30" s="83" t="str">
        <f t="shared" si="3"/>
        <v/>
      </c>
      <c r="S30" s="83"/>
      <c r="T30" s="84" t="str">
        <f t="shared" si="4"/>
        <v/>
      </c>
      <c r="U30" s="84"/>
    </row>
    <row r="31" spans="2:21" x14ac:dyDescent="0.2">
      <c r="B31" s="19">
        <v>23</v>
      </c>
      <c r="C31" s="80" t="str">
        <f t="shared" si="1"/>
        <v/>
      </c>
      <c r="D31" s="80"/>
      <c r="E31" s="19"/>
      <c r="F31" s="8"/>
      <c r="G31" s="19" t="s">
        <v>3</v>
      </c>
      <c r="H31" s="81"/>
      <c r="I31" s="81"/>
      <c r="J31" s="19"/>
      <c r="K31" s="80" t="str">
        <f t="shared" si="0"/>
        <v/>
      </c>
      <c r="L31" s="80"/>
      <c r="M31" s="6" t="str">
        <f t="shared" si="2"/>
        <v/>
      </c>
      <c r="N31" s="19"/>
      <c r="O31" s="8"/>
      <c r="P31" s="81"/>
      <c r="Q31" s="81"/>
      <c r="R31" s="83" t="str">
        <f t="shared" si="3"/>
        <v/>
      </c>
      <c r="S31" s="83"/>
      <c r="T31" s="84" t="str">
        <f t="shared" si="4"/>
        <v/>
      </c>
      <c r="U31" s="84"/>
    </row>
    <row r="32" spans="2:21" x14ac:dyDescent="0.2">
      <c r="B32" s="19">
        <v>24</v>
      </c>
      <c r="C32" s="80" t="str">
        <f t="shared" si="1"/>
        <v/>
      </c>
      <c r="D32" s="80"/>
      <c r="E32" s="19"/>
      <c r="F32" s="8"/>
      <c r="G32" s="19" t="s">
        <v>3</v>
      </c>
      <c r="H32" s="81"/>
      <c r="I32" s="81"/>
      <c r="J32" s="19"/>
      <c r="K32" s="80" t="str">
        <f t="shared" si="0"/>
        <v/>
      </c>
      <c r="L32" s="80"/>
      <c r="M32" s="6" t="str">
        <f t="shared" si="2"/>
        <v/>
      </c>
      <c r="N32" s="19"/>
      <c r="O32" s="8"/>
      <c r="P32" s="81"/>
      <c r="Q32" s="81"/>
      <c r="R32" s="83" t="str">
        <f t="shared" si="3"/>
        <v/>
      </c>
      <c r="S32" s="83"/>
      <c r="T32" s="84" t="str">
        <f t="shared" si="4"/>
        <v/>
      </c>
      <c r="U32" s="84"/>
    </row>
    <row r="33" spans="2:21" x14ac:dyDescent="0.2">
      <c r="B33" s="19">
        <v>25</v>
      </c>
      <c r="C33" s="80" t="str">
        <f t="shared" si="1"/>
        <v/>
      </c>
      <c r="D33" s="80"/>
      <c r="E33" s="19"/>
      <c r="F33" s="8"/>
      <c r="G33" s="19" t="s">
        <v>4</v>
      </c>
      <c r="H33" s="81"/>
      <c r="I33" s="81"/>
      <c r="J33" s="19"/>
      <c r="K33" s="80" t="str">
        <f t="shared" si="0"/>
        <v/>
      </c>
      <c r="L33" s="80"/>
      <c r="M33" s="6" t="str">
        <f t="shared" si="2"/>
        <v/>
      </c>
      <c r="N33" s="19"/>
      <c r="O33" s="8"/>
      <c r="P33" s="81"/>
      <c r="Q33" s="81"/>
      <c r="R33" s="83" t="str">
        <f t="shared" si="3"/>
        <v/>
      </c>
      <c r="S33" s="83"/>
      <c r="T33" s="84" t="str">
        <f t="shared" si="4"/>
        <v/>
      </c>
      <c r="U33" s="84"/>
    </row>
    <row r="34" spans="2:21" x14ac:dyDescent="0.2">
      <c r="B34" s="19">
        <v>26</v>
      </c>
      <c r="C34" s="80" t="str">
        <f t="shared" si="1"/>
        <v/>
      </c>
      <c r="D34" s="80"/>
      <c r="E34" s="19"/>
      <c r="F34" s="8"/>
      <c r="G34" s="19" t="s">
        <v>3</v>
      </c>
      <c r="H34" s="81"/>
      <c r="I34" s="81"/>
      <c r="J34" s="19"/>
      <c r="K34" s="80" t="str">
        <f t="shared" si="0"/>
        <v/>
      </c>
      <c r="L34" s="80"/>
      <c r="M34" s="6" t="str">
        <f t="shared" si="2"/>
        <v/>
      </c>
      <c r="N34" s="19"/>
      <c r="O34" s="8"/>
      <c r="P34" s="81"/>
      <c r="Q34" s="81"/>
      <c r="R34" s="83" t="str">
        <f t="shared" si="3"/>
        <v/>
      </c>
      <c r="S34" s="83"/>
      <c r="T34" s="84" t="str">
        <f t="shared" si="4"/>
        <v/>
      </c>
      <c r="U34" s="84"/>
    </row>
    <row r="35" spans="2:21" x14ac:dyDescent="0.2">
      <c r="B35" s="19">
        <v>27</v>
      </c>
      <c r="C35" s="80" t="str">
        <f t="shared" si="1"/>
        <v/>
      </c>
      <c r="D35" s="80"/>
      <c r="E35" s="19"/>
      <c r="F35" s="8"/>
      <c r="G35" s="19" t="s">
        <v>3</v>
      </c>
      <c r="H35" s="81"/>
      <c r="I35" s="81"/>
      <c r="J35" s="19"/>
      <c r="K35" s="80" t="str">
        <f t="shared" si="0"/>
        <v/>
      </c>
      <c r="L35" s="80"/>
      <c r="M35" s="6" t="str">
        <f t="shared" si="2"/>
        <v/>
      </c>
      <c r="N35" s="19"/>
      <c r="O35" s="8"/>
      <c r="P35" s="81"/>
      <c r="Q35" s="81"/>
      <c r="R35" s="83" t="str">
        <f t="shared" si="3"/>
        <v/>
      </c>
      <c r="S35" s="83"/>
      <c r="T35" s="84" t="str">
        <f t="shared" si="4"/>
        <v/>
      </c>
      <c r="U35" s="84"/>
    </row>
    <row r="36" spans="2:21" x14ac:dyDescent="0.2">
      <c r="B36" s="19">
        <v>28</v>
      </c>
      <c r="C36" s="80" t="str">
        <f t="shared" si="1"/>
        <v/>
      </c>
      <c r="D36" s="80"/>
      <c r="E36" s="19"/>
      <c r="F36" s="8"/>
      <c r="G36" s="19" t="s">
        <v>3</v>
      </c>
      <c r="H36" s="81"/>
      <c r="I36" s="81"/>
      <c r="J36" s="19"/>
      <c r="K36" s="80" t="str">
        <f t="shared" si="0"/>
        <v/>
      </c>
      <c r="L36" s="80"/>
      <c r="M36" s="6" t="str">
        <f t="shared" si="2"/>
        <v/>
      </c>
      <c r="N36" s="19"/>
      <c r="O36" s="8"/>
      <c r="P36" s="81"/>
      <c r="Q36" s="81"/>
      <c r="R36" s="83" t="str">
        <f t="shared" si="3"/>
        <v/>
      </c>
      <c r="S36" s="83"/>
      <c r="T36" s="84" t="str">
        <f t="shared" si="4"/>
        <v/>
      </c>
      <c r="U36" s="84"/>
    </row>
    <row r="37" spans="2:21" x14ac:dyDescent="0.2">
      <c r="B37" s="19">
        <v>29</v>
      </c>
      <c r="C37" s="80" t="str">
        <f t="shared" si="1"/>
        <v/>
      </c>
      <c r="D37" s="80"/>
      <c r="E37" s="19"/>
      <c r="F37" s="8"/>
      <c r="G37" s="19" t="s">
        <v>3</v>
      </c>
      <c r="H37" s="81"/>
      <c r="I37" s="81"/>
      <c r="J37" s="19"/>
      <c r="K37" s="80" t="str">
        <f t="shared" si="0"/>
        <v/>
      </c>
      <c r="L37" s="80"/>
      <c r="M37" s="6" t="str">
        <f t="shared" si="2"/>
        <v/>
      </c>
      <c r="N37" s="19"/>
      <c r="O37" s="8"/>
      <c r="P37" s="81"/>
      <c r="Q37" s="81"/>
      <c r="R37" s="83" t="str">
        <f t="shared" si="3"/>
        <v/>
      </c>
      <c r="S37" s="83"/>
      <c r="T37" s="84" t="str">
        <f t="shared" si="4"/>
        <v/>
      </c>
      <c r="U37" s="84"/>
    </row>
    <row r="38" spans="2:21" x14ac:dyDescent="0.2">
      <c r="B38" s="19">
        <v>30</v>
      </c>
      <c r="C38" s="80" t="str">
        <f t="shared" si="1"/>
        <v/>
      </c>
      <c r="D38" s="80"/>
      <c r="E38" s="19"/>
      <c r="F38" s="8"/>
      <c r="G38" s="19" t="s">
        <v>4</v>
      </c>
      <c r="H38" s="81"/>
      <c r="I38" s="81"/>
      <c r="J38" s="19"/>
      <c r="K38" s="80" t="str">
        <f t="shared" si="0"/>
        <v/>
      </c>
      <c r="L38" s="80"/>
      <c r="M38" s="6" t="str">
        <f t="shared" si="2"/>
        <v/>
      </c>
      <c r="N38" s="19"/>
      <c r="O38" s="8"/>
      <c r="P38" s="81"/>
      <c r="Q38" s="81"/>
      <c r="R38" s="83" t="str">
        <f t="shared" si="3"/>
        <v/>
      </c>
      <c r="S38" s="83"/>
      <c r="T38" s="84" t="str">
        <f t="shared" si="4"/>
        <v/>
      </c>
      <c r="U38" s="84"/>
    </row>
    <row r="39" spans="2:21" x14ac:dyDescent="0.2">
      <c r="B39" s="19">
        <v>31</v>
      </c>
      <c r="C39" s="80" t="str">
        <f t="shared" si="1"/>
        <v/>
      </c>
      <c r="D39" s="80"/>
      <c r="E39" s="19"/>
      <c r="F39" s="8"/>
      <c r="G39" s="19" t="s">
        <v>4</v>
      </c>
      <c r="H39" s="81"/>
      <c r="I39" s="81"/>
      <c r="J39" s="19"/>
      <c r="K39" s="80" t="str">
        <f t="shared" si="0"/>
        <v/>
      </c>
      <c r="L39" s="80"/>
      <c r="M39" s="6" t="str">
        <f t="shared" si="2"/>
        <v/>
      </c>
      <c r="N39" s="19"/>
      <c r="O39" s="8"/>
      <c r="P39" s="81"/>
      <c r="Q39" s="81"/>
      <c r="R39" s="83" t="str">
        <f t="shared" si="3"/>
        <v/>
      </c>
      <c r="S39" s="83"/>
      <c r="T39" s="84" t="str">
        <f t="shared" si="4"/>
        <v/>
      </c>
      <c r="U39" s="84"/>
    </row>
    <row r="40" spans="2:21" x14ac:dyDescent="0.2">
      <c r="B40" s="19">
        <v>32</v>
      </c>
      <c r="C40" s="80" t="str">
        <f t="shared" si="1"/>
        <v/>
      </c>
      <c r="D40" s="80"/>
      <c r="E40" s="19"/>
      <c r="F40" s="8"/>
      <c r="G40" s="19" t="s">
        <v>4</v>
      </c>
      <c r="H40" s="81"/>
      <c r="I40" s="81"/>
      <c r="J40" s="19"/>
      <c r="K40" s="80" t="str">
        <f t="shared" si="0"/>
        <v/>
      </c>
      <c r="L40" s="80"/>
      <c r="M40" s="6" t="str">
        <f t="shared" si="2"/>
        <v/>
      </c>
      <c r="N40" s="19"/>
      <c r="O40" s="8"/>
      <c r="P40" s="81"/>
      <c r="Q40" s="81"/>
      <c r="R40" s="83" t="str">
        <f t="shared" si="3"/>
        <v/>
      </c>
      <c r="S40" s="83"/>
      <c r="T40" s="84" t="str">
        <f t="shared" si="4"/>
        <v/>
      </c>
      <c r="U40" s="84"/>
    </row>
    <row r="41" spans="2:21" x14ac:dyDescent="0.2">
      <c r="B41" s="19">
        <v>33</v>
      </c>
      <c r="C41" s="80" t="str">
        <f t="shared" si="1"/>
        <v/>
      </c>
      <c r="D41" s="80"/>
      <c r="E41" s="19"/>
      <c r="F41" s="8"/>
      <c r="G41" s="19" t="s">
        <v>3</v>
      </c>
      <c r="H41" s="81"/>
      <c r="I41" s="81"/>
      <c r="J41" s="19"/>
      <c r="K41" s="80" t="str">
        <f t="shared" si="0"/>
        <v/>
      </c>
      <c r="L41" s="80"/>
      <c r="M41" s="6" t="str">
        <f t="shared" si="2"/>
        <v/>
      </c>
      <c r="N41" s="19"/>
      <c r="O41" s="8"/>
      <c r="P41" s="81"/>
      <c r="Q41" s="81"/>
      <c r="R41" s="83" t="str">
        <f t="shared" si="3"/>
        <v/>
      </c>
      <c r="S41" s="83"/>
      <c r="T41" s="84" t="str">
        <f t="shared" si="4"/>
        <v/>
      </c>
      <c r="U41" s="84"/>
    </row>
    <row r="42" spans="2:21" x14ac:dyDescent="0.2">
      <c r="B42" s="19">
        <v>34</v>
      </c>
      <c r="C42" s="80" t="str">
        <f t="shared" si="1"/>
        <v/>
      </c>
      <c r="D42" s="80"/>
      <c r="E42" s="19"/>
      <c r="F42" s="8"/>
      <c r="G42" s="19" t="s">
        <v>4</v>
      </c>
      <c r="H42" s="81"/>
      <c r="I42" s="81"/>
      <c r="J42" s="19"/>
      <c r="K42" s="80" t="str">
        <f t="shared" si="0"/>
        <v/>
      </c>
      <c r="L42" s="80"/>
      <c r="M42" s="6" t="str">
        <f t="shared" si="2"/>
        <v/>
      </c>
      <c r="N42" s="19"/>
      <c r="O42" s="8"/>
      <c r="P42" s="81"/>
      <c r="Q42" s="81"/>
      <c r="R42" s="83" t="str">
        <f t="shared" si="3"/>
        <v/>
      </c>
      <c r="S42" s="83"/>
      <c r="T42" s="84" t="str">
        <f t="shared" si="4"/>
        <v/>
      </c>
      <c r="U42" s="84"/>
    </row>
    <row r="43" spans="2:21" x14ac:dyDescent="0.2">
      <c r="B43" s="19">
        <v>35</v>
      </c>
      <c r="C43" s="80" t="str">
        <f t="shared" si="1"/>
        <v/>
      </c>
      <c r="D43" s="80"/>
      <c r="E43" s="19"/>
      <c r="F43" s="8"/>
      <c r="G43" s="19" t="s">
        <v>3</v>
      </c>
      <c r="H43" s="81"/>
      <c r="I43" s="81"/>
      <c r="J43" s="19"/>
      <c r="K43" s="80" t="str">
        <f t="shared" si="0"/>
        <v/>
      </c>
      <c r="L43" s="80"/>
      <c r="M43" s="6" t="str">
        <f t="shared" si="2"/>
        <v/>
      </c>
      <c r="N43" s="19"/>
      <c r="O43" s="8"/>
      <c r="P43" s="81"/>
      <c r="Q43" s="81"/>
      <c r="R43" s="83" t="str">
        <f t="shared" si="3"/>
        <v/>
      </c>
      <c r="S43" s="83"/>
      <c r="T43" s="84" t="str">
        <f t="shared" si="4"/>
        <v/>
      </c>
      <c r="U43" s="84"/>
    </row>
    <row r="44" spans="2:21" x14ac:dyDescent="0.2">
      <c r="B44" s="19">
        <v>36</v>
      </c>
      <c r="C44" s="80" t="str">
        <f t="shared" si="1"/>
        <v/>
      </c>
      <c r="D44" s="80"/>
      <c r="E44" s="19"/>
      <c r="F44" s="8"/>
      <c r="G44" s="19" t="s">
        <v>4</v>
      </c>
      <c r="H44" s="81"/>
      <c r="I44" s="81"/>
      <c r="J44" s="19"/>
      <c r="K44" s="80" t="str">
        <f t="shared" si="0"/>
        <v/>
      </c>
      <c r="L44" s="80"/>
      <c r="M44" s="6" t="str">
        <f t="shared" si="2"/>
        <v/>
      </c>
      <c r="N44" s="19"/>
      <c r="O44" s="8"/>
      <c r="P44" s="81"/>
      <c r="Q44" s="81"/>
      <c r="R44" s="83" t="str">
        <f t="shared" si="3"/>
        <v/>
      </c>
      <c r="S44" s="83"/>
      <c r="T44" s="84" t="str">
        <f t="shared" si="4"/>
        <v/>
      </c>
      <c r="U44" s="84"/>
    </row>
    <row r="45" spans="2:21" x14ac:dyDescent="0.2">
      <c r="B45" s="19">
        <v>37</v>
      </c>
      <c r="C45" s="80" t="str">
        <f t="shared" si="1"/>
        <v/>
      </c>
      <c r="D45" s="80"/>
      <c r="E45" s="19"/>
      <c r="F45" s="8"/>
      <c r="G45" s="19" t="s">
        <v>3</v>
      </c>
      <c r="H45" s="81"/>
      <c r="I45" s="81"/>
      <c r="J45" s="19"/>
      <c r="K45" s="80" t="str">
        <f t="shared" si="0"/>
        <v/>
      </c>
      <c r="L45" s="80"/>
      <c r="M45" s="6" t="str">
        <f t="shared" si="2"/>
        <v/>
      </c>
      <c r="N45" s="19"/>
      <c r="O45" s="8"/>
      <c r="P45" s="81"/>
      <c r="Q45" s="81"/>
      <c r="R45" s="83" t="str">
        <f t="shared" si="3"/>
        <v/>
      </c>
      <c r="S45" s="83"/>
      <c r="T45" s="84" t="str">
        <f t="shared" si="4"/>
        <v/>
      </c>
      <c r="U45" s="84"/>
    </row>
    <row r="46" spans="2:21" x14ac:dyDescent="0.2">
      <c r="B46" s="19">
        <v>38</v>
      </c>
      <c r="C46" s="80" t="str">
        <f t="shared" si="1"/>
        <v/>
      </c>
      <c r="D46" s="80"/>
      <c r="E46" s="19"/>
      <c r="F46" s="8"/>
      <c r="G46" s="19" t="s">
        <v>4</v>
      </c>
      <c r="H46" s="81"/>
      <c r="I46" s="81"/>
      <c r="J46" s="19"/>
      <c r="K46" s="80" t="str">
        <f t="shared" si="0"/>
        <v/>
      </c>
      <c r="L46" s="80"/>
      <c r="M46" s="6" t="str">
        <f t="shared" si="2"/>
        <v/>
      </c>
      <c r="N46" s="19"/>
      <c r="O46" s="8"/>
      <c r="P46" s="81"/>
      <c r="Q46" s="81"/>
      <c r="R46" s="83" t="str">
        <f t="shared" si="3"/>
        <v/>
      </c>
      <c r="S46" s="83"/>
      <c r="T46" s="84" t="str">
        <f t="shared" si="4"/>
        <v/>
      </c>
      <c r="U46" s="84"/>
    </row>
    <row r="47" spans="2:21" x14ac:dyDescent="0.2">
      <c r="B47" s="19">
        <v>39</v>
      </c>
      <c r="C47" s="80" t="str">
        <f t="shared" si="1"/>
        <v/>
      </c>
      <c r="D47" s="80"/>
      <c r="E47" s="19"/>
      <c r="F47" s="8"/>
      <c r="G47" s="19" t="s">
        <v>4</v>
      </c>
      <c r="H47" s="81"/>
      <c r="I47" s="81"/>
      <c r="J47" s="19"/>
      <c r="K47" s="80" t="str">
        <f t="shared" si="0"/>
        <v/>
      </c>
      <c r="L47" s="80"/>
      <c r="M47" s="6" t="str">
        <f t="shared" si="2"/>
        <v/>
      </c>
      <c r="N47" s="19"/>
      <c r="O47" s="8"/>
      <c r="P47" s="81"/>
      <c r="Q47" s="81"/>
      <c r="R47" s="83" t="str">
        <f t="shared" si="3"/>
        <v/>
      </c>
      <c r="S47" s="83"/>
      <c r="T47" s="84" t="str">
        <f t="shared" si="4"/>
        <v/>
      </c>
      <c r="U47" s="84"/>
    </row>
    <row r="48" spans="2:21" x14ac:dyDescent="0.2">
      <c r="B48" s="19">
        <v>40</v>
      </c>
      <c r="C48" s="80" t="str">
        <f t="shared" si="1"/>
        <v/>
      </c>
      <c r="D48" s="80"/>
      <c r="E48" s="19"/>
      <c r="F48" s="8"/>
      <c r="G48" s="19" t="s">
        <v>37</v>
      </c>
      <c r="H48" s="81"/>
      <c r="I48" s="81"/>
      <c r="J48" s="19"/>
      <c r="K48" s="80" t="str">
        <f t="shared" si="0"/>
        <v/>
      </c>
      <c r="L48" s="80"/>
      <c r="M48" s="6" t="str">
        <f t="shared" si="2"/>
        <v/>
      </c>
      <c r="N48" s="19"/>
      <c r="O48" s="8"/>
      <c r="P48" s="81"/>
      <c r="Q48" s="81"/>
      <c r="R48" s="83" t="str">
        <f t="shared" si="3"/>
        <v/>
      </c>
      <c r="S48" s="83"/>
      <c r="T48" s="84" t="str">
        <f t="shared" si="4"/>
        <v/>
      </c>
      <c r="U48" s="84"/>
    </row>
    <row r="49" spans="2:21" x14ac:dyDescent="0.2">
      <c r="B49" s="19">
        <v>41</v>
      </c>
      <c r="C49" s="80" t="str">
        <f t="shared" si="1"/>
        <v/>
      </c>
      <c r="D49" s="80"/>
      <c r="E49" s="19"/>
      <c r="F49" s="8"/>
      <c r="G49" s="19" t="s">
        <v>4</v>
      </c>
      <c r="H49" s="81"/>
      <c r="I49" s="81"/>
      <c r="J49" s="19"/>
      <c r="K49" s="80" t="str">
        <f t="shared" si="0"/>
        <v/>
      </c>
      <c r="L49" s="80"/>
      <c r="M49" s="6" t="str">
        <f t="shared" si="2"/>
        <v/>
      </c>
      <c r="N49" s="19"/>
      <c r="O49" s="8"/>
      <c r="P49" s="81"/>
      <c r="Q49" s="81"/>
      <c r="R49" s="83" t="str">
        <f t="shared" si="3"/>
        <v/>
      </c>
      <c r="S49" s="83"/>
      <c r="T49" s="84" t="str">
        <f t="shared" si="4"/>
        <v/>
      </c>
      <c r="U49" s="84"/>
    </row>
    <row r="50" spans="2:21" x14ac:dyDescent="0.2">
      <c r="B50" s="19">
        <v>42</v>
      </c>
      <c r="C50" s="80" t="str">
        <f t="shared" si="1"/>
        <v/>
      </c>
      <c r="D50" s="80"/>
      <c r="E50" s="19"/>
      <c r="F50" s="8"/>
      <c r="G50" s="19" t="s">
        <v>4</v>
      </c>
      <c r="H50" s="81"/>
      <c r="I50" s="81"/>
      <c r="J50" s="19"/>
      <c r="K50" s="80" t="str">
        <f t="shared" si="0"/>
        <v/>
      </c>
      <c r="L50" s="80"/>
      <c r="M50" s="6" t="str">
        <f t="shared" si="2"/>
        <v/>
      </c>
      <c r="N50" s="19"/>
      <c r="O50" s="8"/>
      <c r="P50" s="81"/>
      <c r="Q50" s="81"/>
      <c r="R50" s="83" t="str">
        <f t="shared" si="3"/>
        <v/>
      </c>
      <c r="S50" s="83"/>
      <c r="T50" s="84" t="str">
        <f t="shared" si="4"/>
        <v/>
      </c>
      <c r="U50" s="84"/>
    </row>
    <row r="51" spans="2:21" x14ac:dyDescent="0.2">
      <c r="B51" s="19">
        <v>43</v>
      </c>
      <c r="C51" s="80" t="str">
        <f t="shared" si="1"/>
        <v/>
      </c>
      <c r="D51" s="80"/>
      <c r="E51" s="19"/>
      <c r="F51" s="8"/>
      <c r="G51" s="19" t="s">
        <v>3</v>
      </c>
      <c r="H51" s="81"/>
      <c r="I51" s="81"/>
      <c r="J51" s="19"/>
      <c r="K51" s="80" t="str">
        <f t="shared" si="0"/>
        <v/>
      </c>
      <c r="L51" s="80"/>
      <c r="M51" s="6" t="str">
        <f t="shared" si="2"/>
        <v/>
      </c>
      <c r="N51" s="19"/>
      <c r="O51" s="8"/>
      <c r="P51" s="81"/>
      <c r="Q51" s="81"/>
      <c r="R51" s="83" t="str">
        <f t="shared" si="3"/>
        <v/>
      </c>
      <c r="S51" s="83"/>
      <c r="T51" s="84" t="str">
        <f t="shared" si="4"/>
        <v/>
      </c>
      <c r="U51" s="84"/>
    </row>
    <row r="52" spans="2:21" x14ac:dyDescent="0.2">
      <c r="B52" s="19">
        <v>44</v>
      </c>
      <c r="C52" s="80" t="str">
        <f t="shared" si="1"/>
        <v/>
      </c>
      <c r="D52" s="80"/>
      <c r="E52" s="19"/>
      <c r="F52" s="8"/>
      <c r="G52" s="19" t="s">
        <v>3</v>
      </c>
      <c r="H52" s="81"/>
      <c r="I52" s="81"/>
      <c r="J52" s="19"/>
      <c r="K52" s="80" t="str">
        <f t="shared" si="0"/>
        <v/>
      </c>
      <c r="L52" s="80"/>
      <c r="M52" s="6" t="str">
        <f t="shared" si="2"/>
        <v/>
      </c>
      <c r="N52" s="19"/>
      <c r="O52" s="8"/>
      <c r="P52" s="81"/>
      <c r="Q52" s="81"/>
      <c r="R52" s="83" t="str">
        <f t="shared" si="3"/>
        <v/>
      </c>
      <c r="S52" s="83"/>
      <c r="T52" s="84" t="str">
        <f t="shared" si="4"/>
        <v/>
      </c>
      <c r="U52" s="84"/>
    </row>
    <row r="53" spans="2:21" x14ac:dyDescent="0.2">
      <c r="B53" s="19">
        <v>45</v>
      </c>
      <c r="C53" s="80" t="str">
        <f t="shared" si="1"/>
        <v/>
      </c>
      <c r="D53" s="80"/>
      <c r="E53" s="19"/>
      <c r="F53" s="8"/>
      <c r="G53" s="19" t="s">
        <v>4</v>
      </c>
      <c r="H53" s="81"/>
      <c r="I53" s="81"/>
      <c r="J53" s="19"/>
      <c r="K53" s="80" t="str">
        <f t="shared" si="0"/>
        <v/>
      </c>
      <c r="L53" s="80"/>
      <c r="M53" s="6" t="str">
        <f t="shared" si="2"/>
        <v/>
      </c>
      <c r="N53" s="19"/>
      <c r="O53" s="8"/>
      <c r="P53" s="81"/>
      <c r="Q53" s="81"/>
      <c r="R53" s="83" t="str">
        <f t="shared" si="3"/>
        <v/>
      </c>
      <c r="S53" s="83"/>
      <c r="T53" s="84" t="str">
        <f t="shared" si="4"/>
        <v/>
      </c>
      <c r="U53" s="84"/>
    </row>
    <row r="54" spans="2:21" x14ac:dyDescent="0.2">
      <c r="B54" s="19">
        <v>46</v>
      </c>
      <c r="C54" s="80" t="str">
        <f t="shared" si="1"/>
        <v/>
      </c>
      <c r="D54" s="80"/>
      <c r="E54" s="19"/>
      <c r="F54" s="8"/>
      <c r="G54" s="19" t="s">
        <v>4</v>
      </c>
      <c r="H54" s="81"/>
      <c r="I54" s="81"/>
      <c r="J54" s="19"/>
      <c r="K54" s="80" t="str">
        <f t="shared" si="0"/>
        <v/>
      </c>
      <c r="L54" s="80"/>
      <c r="M54" s="6" t="str">
        <f t="shared" si="2"/>
        <v/>
      </c>
      <c r="N54" s="19"/>
      <c r="O54" s="8"/>
      <c r="P54" s="81"/>
      <c r="Q54" s="81"/>
      <c r="R54" s="83" t="str">
        <f t="shared" si="3"/>
        <v/>
      </c>
      <c r="S54" s="83"/>
      <c r="T54" s="84" t="str">
        <f t="shared" si="4"/>
        <v/>
      </c>
      <c r="U54" s="84"/>
    </row>
    <row r="55" spans="2:21" x14ac:dyDescent="0.2">
      <c r="B55" s="19">
        <v>47</v>
      </c>
      <c r="C55" s="80" t="str">
        <f t="shared" si="1"/>
        <v/>
      </c>
      <c r="D55" s="80"/>
      <c r="E55" s="19"/>
      <c r="F55" s="8"/>
      <c r="G55" s="19" t="s">
        <v>3</v>
      </c>
      <c r="H55" s="81"/>
      <c r="I55" s="81"/>
      <c r="J55" s="19"/>
      <c r="K55" s="80" t="str">
        <f t="shared" si="0"/>
        <v/>
      </c>
      <c r="L55" s="80"/>
      <c r="M55" s="6" t="str">
        <f t="shared" si="2"/>
        <v/>
      </c>
      <c r="N55" s="19"/>
      <c r="O55" s="8"/>
      <c r="P55" s="81"/>
      <c r="Q55" s="81"/>
      <c r="R55" s="83" t="str">
        <f t="shared" si="3"/>
        <v/>
      </c>
      <c r="S55" s="83"/>
      <c r="T55" s="84" t="str">
        <f t="shared" si="4"/>
        <v/>
      </c>
      <c r="U55" s="84"/>
    </row>
    <row r="56" spans="2:21" x14ac:dyDescent="0.2">
      <c r="B56" s="19">
        <v>48</v>
      </c>
      <c r="C56" s="80" t="str">
        <f t="shared" si="1"/>
        <v/>
      </c>
      <c r="D56" s="80"/>
      <c r="E56" s="19"/>
      <c r="F56" s="8"/>
      <c r="G56" s="19" t="s">
        <v>3</v>
      </c>
      <c r="H56" s="81"/>
      <c r="I56" s="81"/>
      <c r="J56" s="19"/>
      <c r="K56" s="80" t="str">
        <f t="shared" si="0"/>
        <v/>
      </c>
      <c r="L56" s="80"/>
      <c r="M56" s="6" t="str">
        <f t="shared" si="2"/>
        <v/>
      </c>
      <c r="N56" s="19"/>
      <c r="O56" s="8"/>
      <c r="P56" s="81"/>
      <c r="Q56" s="81"/>
      <c r="R56" s="83" t="str">
        <f t="shared" si="3"/>
        <v/>
      </c>
      <c r="S56" s="83"/>
      <c r="T56" s="84" t="str">
        <f t="shared" si="4"/>
        <v/>
      </c>
      <c r="U56" s="84"/>
    </row>
    <row r="57" spans="2:21" x14ac:dyDescent="0.2">
      <c r="B57" s="19">
        <v>49</v>
      </c>
      <c r="C57" s="80" t="str">
        <f t="shared" si="1"/>
        <v/>
      </c>
      <c r="D57" s="80"/>
      <c r="E57" s="19"/>
      <c r="F57" s="8"/>
      <c r="G57" s="19" t="s">
        <v>3</v>
      </c>
      <c r="H57" s="81"/>
      <c r="I57" s="81"/>
      <c r="J57" s="19"/>
      <c r="K57" s="80" t="str">
        <f t="shared" si="0"/>
        <v/>
      </c>
      <c r="L57" s="80"/>
      <c r="M57" s="6" t="str">
        <f t="shared" si="2"/>
        <v/>
      </c>
      <c r="N57" s="19"/>
      <c r="O57" s="8"/>
      <c r="P57" s="81"/>
      <c r="Q57" s="81"/>
      <c r="R57" s="83" t="str">
        <f t="shared" si="3"/>
        <v/>
      </c>
      <c r="S57" s="83"/>
      <c r="T57" s="84" t="str">
        <f t="shared" si="4"/>
        <v/>
      </c>
      <c r="U57" s="84"/>
    </row>
    <row r="58" spans="2:21" x14ac:dyDescent="0.2">
      <c r="B58" s="19">
        <v>50</v>
      </c>
      <c r="C58" s="80" t="str">
        <f t="shared" si="1"/>
        <v/>
      </c>
      <c r="D58" s="80"/>
      <c r="E58" s="19"/>
      <c r="F58" s="8"/>
      <c r="G58" s="19" t="s">
        <v>3</v>
      </c>
      <c r="H58" s="81"/>
      <c r="I58" s="81"/>
      <c r="J58" s="19"/>
      <c r="K58" s="80" t="str">
        <f t="shared" si="0"/>
        <v/>
      </c>
      <c r="L58" s="80"/>
      <c r="M58" s="6" t="str">
        <f t="shared" si="2"/>
        <v/>
      </c>
      <c r="N58" s="19"/>
      <c r="O58" s="8"/>
      <c r="P58" s="81"/>
      <c r="Q58" s="81"/>
      <c r="R58" s="83" t="str">
        <f t="shared" si="3"/>
        <v/>
      </c>
      <c r="S58" s="83"/>
      <c r="T58" s="84" t="str">
        <f t="shared" si="4"/>
        <v/>
      </c>
      <c r="U58" s="84"/>
    </row>
    <row r="59" spans="2:21" x14ac:dyDescent="0.2">
      <c r="B59" s="19">
        <v>51</v>
      </c>
      <c r="C59" s="80" t="str">
        <f t="shared" si="1"/>
        <v/>
      </c>
      <c r="D59" s="80"/>
      <c r="E59" s="19"/>
      <c r="F59" s="8"/>
      <c r="G59" s="19" t="s">
        <v>3</v>
      </c>
      <c r="H59" s="81"/>
      <c r="I59" s="81"/>
      <c r="J59" s="19"/>
      <c r="K59" s="80" t="str">
        <f t="shared" si="0"/>
        <v/>
      </c>
      <c r="L59" s="80"/>
      <c r="M59" s="6" t="str">
        <f t="shared" si="2"/>
        <v/>
      </c>
      <c r="N59" s="19"/>
      <c r="O59" s="8"/>
      <c r="P59" s="81"/>
      <c r="Q59" s="81"/>
      <c r="R59" s="83" t="str">
        <f t="shared" si="3"/>
        <v/>
      </c>
      <c r="S59" s="83"/>
      <c r="T59" s="84" t="str">
        <f t="shared" si="4"/>
        <v/>
      </c>
      <c r="U59" s="84"/>
    </row>
    <row r="60" spans="2:21" x14ac:dyDescent="0.2">
      <c r="B60" s="19">
        <v>52</v>
      </c>
      <c r="C60" s="80" t="str">
        <f t="shared" si="1"/>
        <v/>
      </c>
      <c r="D60" s="80"/>
      <c r="E60" s="19"/>
      <c r="F60" s="8"/>
      <c r="G60" s="19" t="s">
        <v>3</v>
      </c>
      <c r="H60" s="81"/>
      <c r="I60" s="81"/>
      <c r="J60" s="19"/>
      <c r="K60" s="80" t="str">
        <f t="shared" si="0"/>
        <v/>
      </c>
      <c r="L60" s="80"/>
      <c r="M60" s="6" t="str">
        <f t="shared" si="2"/>
        <v/>
      </c>
      <c r="N60" s="19"/>
      <c r="O60" s="8"/>
      <c r="P60" s="81"/>
      <c r="Q60" s="81"/>
      <c r="R60" s="83" t="str">
        <f t="shared" si="3"/>
        <v/>
      </c>
      <c r="S60" s="83"/>
      <c r="T60" s="84" t="str">
        <f t="shared" si="4"/>
        <v/>
      </c>
      <c r="U60" s="84"/>
    </row>
    <row r="61" spans="2:21" x14ac:dyDescent="0.2">
      <c r="B61" s="19">
        <v>53</v>
      </c>
      <c r="C61" s="80" t="str">
        <f t="shared" si="1"/>
        <v/>
      </c>
      <c r="D61" s="80"/>
      <c r="E61" s="19"/>
      <c r="F61" s="8"/>
      <c r="G61" s="19" t="s">
        <v>3</v>
      </c>
      <c r="H61" s="81"/>
      <c r="I61" s="81"/>
      <c r="J61" s="19"/>
      <c r="K61" s="80" t="str">
        <f t="shared" si="0"/>
        <v/>
      </c>
      <c r="L61" s="80"/>
      <c r="M61" s="6" t="str">
        <f t="shared" si="2"/>
        <v/>
      </c>
      <c r="N61" s="19"/>
      <c r="O61" s="8"/>
      <c r="P61" s="81"/>
      <c r="Q61" s="81"/>
      <c r="R61" s="83" t="str">
        <f t="shared" si="3"/>
        <v/>
      </c>
      <c r="S61" s="83"/>
      <c r="T61" s="84" t="str">
        <f t="shared" si="4"/>
        <v/>
      </c>
      <c r="U61" s="84"/>
    </row>
    <row r="62" spans="2:21" x14ac:dyDescent="0.2">
      <c r="B62" s="19">
        <v>54</v>
      </c>
      <c r="C62" s="80" t="str">
        <f t="shared" si="1"/>
        <v/>
      </c>
      <c r="D62" s="80"/>
      <c r="E62" s="19"/>
      <c r="F62" s="8"/>
      <c r="G62" s="19" t="s">
        <v>3</v>
      </c>
      <c r="H62" s="81"/>
      <c r="I62" s="81"/>
      <c r="J62" s="19"/>
      <c r="K62" s="80" t="str">
        <f t="shared" si="0"/>
        <v/>
      </c>
      <c r="L62" s="80"/>
      <c r="M62" s="6" t="str">
        <f t="shared" si="2"/>
        <v/>
      </c>
      <c r="N62" s="19"/>
      <c r="O62" s="8"/>
      <c r="P62" s="81"/>
      <c r="Q62" s="81"/>
      <c r="R62" s="83" t="str">
        <f t="shared" si="3"/>
        <v/>
      </c>
      <c r="S62" s="83"/>
      <c r="T62" s="84" t="str">
        <f t="shared" si="4"/>
        <v/>
      </c>
      <c r="U62" s="84"/>
    </row>
    <row r="63" spans="2:21" x14ac:dyDescent="0.2">
      <c r="B63" s="19">
        <v>55</v>
      </c>
      <c r="C63" s="80" t="str">
        <f t="shared" si="1"/>
        <v/>
      </c>
      <c r="D63" s="80"/>
      <c r="E63" s="19"/>
      <c r="F63" s="8"/>
      <c r="G63" s="19" t="s">
        <v>4</v>
      </c>
      <c r="H63" s="81"/>
      <c r="I63" s="81"/>
      <c r="J63" s="19"/>
      <c r="K63" s="80" t="str">
        <f t="shared" si="0"/>
        <v/>
      </c>
      <c r="L63" s="80"/>
      <c r="M63" s="6" t="str">
        <f t="shared" si="2"/>
        <v/>
      </c>
      <c r="N63" s="19"/>
      <c r="O63" s="8"/>
      <c r="P63" s="81"/>
      <c r="Q63" s="81"/>
      <c r="R63" s="83" t="str">
        <f t="shared" si="3"/>
        <v/>
      </c>
      <c r="S63" s="83"/>
      <c r="T63" s="84" t="str">
        <f t="shared" si="4"/>
        <v/>
      </c>
      <c r="U63" s="84"/>
    </row>
    <row r="64" spans="2:21" x14ac:dyDescent="0.2">
      <c r="B64" s="19">
        <v>56</v>
      </c>
      <c r="C64" s="80" t="str">
        <f t="shared" si="1"/>
        <v/>
      </c>
      <c r="D64" s="80"/>
      <c r="E64" s="19"/>
      <c r="F64" s="8"/>
      <c r="G64" s="19" t="s">
        <v>3</v>
      </c>
      <c r="H64" s="81"/>
      <c r="I64" s="81"/>
      <c r="J64" s="19"/>
      <c r="K64" s="80" t="str">
        <f t="shared" si="0"/>
        <v/>
      </c>
      <c r="L64" s="80"/>
      <c r="M64" s="6" t="str">
        <f t="shared" si="2"/>
        <v/>
      </c>
      <c r="N64" s="19"/>
      <c r="O64" s="8"/>
      <c r="P64" s="81"/>
      <c r="Q64" s="81"/>
      <c r="R64" s="83" t="str">
        <f t="shared" si="3"/>
        <v/>
      </c>
      <c r="S64" s="83"/>
      <c r="T64" s="84" t="str">
        <f t="shared" si="4"/>
        <v/>
      </c>
      <c r="U64" s="84"/>
    </row>
    <row r="65" spans="2:21" x14ac:dyDescent="0.2">
      <c r="B65" s="19">
        <v>57</v>
      </c>
      <c r="C65" s="80" t="str">
        <f t="shared" si="1"/>
        <v/>
      </c>
      <c r="D65" s="80"/>
      <c r="E65" s="19"/>
      <c r="F65" s="8"/>
      <c r="G65" s="19" t="s">
        <v>3</v>
      </c>
      <c r="H65" s="81"/>
      <c r="I65" s="81"/>
      <c r="J65" s="19"/>
      <c r="K65" s="80" t="str">
        <f t="shared" si="0"/>
        <v/>
      </c>
      <c r="L65" s="80"/>
      <c r="M65" s="6" t="str">
        <f t="shared" si="2"/>
        <v/>
      </c>
      <c r="N65" s="19"/>
      <c r="O65" s="8"/>
      <c r="P65" s="81"/>
      <c r="Q65" s="81"/>
      <c r="R65" s="83" t="str">
        <f t="shared" si="3"/>
        <v/>
      </c>
      <c r="S65" s="83"/>
      <c r="T65" s="84" t="str">
        <f t="shared" si="4"/>
        <v/>
      </c>
      <c r="U65" s="84"/>
    </row>
    <row r="66" spans="2:21" x14ac:dyDescent="0.2">
      <c r="B66" s="19">
        <v>58</v>
      </c>
      <c r="C66" s="80" t="str">
        <f t="shared" si="1"/>
        <v/>
      </c>
      <c r="D66" s="80"/>
      <c r="E66" s="19"/>
      <c r="F66" s="8"/>
      <c r="G66" s="19" t="s">
        <v>3</v>
      </c>
      <c r="H66" s="81"/>
      <c r="I66" s="81"/>
      <c r="J66" s="19"/>
      <c r="K66" s="80" t="str">
        <f t="shared" si="0"/>
        <v/>
      </c>
      <c r="L66" s="80"/>
      <c r="M66" s="6" t="str">
        <f t="shared" si="2"/>
        <v/>
      </c>
      <c r="N66" s="19"/>
      <c r="O66" s="8"/>
      <c r="P66" s="81"/>
      <c r="Q66" s="81"/>
      <c r="R66" s="83" t="str">
        <f t="shared" si="3"/>
        <v/>
      </c>
      <c r="S66" s="83"/>
      <c r="T66" s="84" t="str">
        <f t="shared" si="4"/>
        <v/>
      </c>
      <c r="U66" s="84"/>
    </row>
    <row r="67" spans="2:21" x14ac:dyDescent="0.2">
      <c r="B67" s="19">
        <v>59</v>
      </c>
      <c r="C67" s="80" t="str">
        <f t="shared" si="1"/>
        <v/>
      </c>
      <c r="D67" s="80"/>
      <c r="E67" s="19"/>
      <c r="F67" s="8"/>
      <c r="G67" s="19" t="s">
        <v>3</v>
      </c>
      <c r="H67" s="81"/>
      <c r="I67" s="81"/>
      <c r="J67" s="19"/>
      <c r="K67" s="80" t="str">
        <f t="shared" si="0"/>
        <v/>
      </c>
      <c r="L67" s="80"/>
      <c r="M67" s="6" t="str">
        <f t="shared" si="2"/>
        <v/>
      </c>
      <c r="N67" s="19"/>
      <c r="O67" s="8"/>
      <c r="P67" s="81"/>
      <c r="Q67" s="81"/>
      <c r="R67" s="83" t="str">
        <f t="shared" si="3"/>
        <v/>
      </c>
      <c r="S67" s="83"/>
      <c r="T67" s="84" t="str">
        <f t="shared" si="4"/>
        <v/>
      </c>
      <c r="U67" s="84"/>
    </row>
    <row r="68" spans="2:21" x14ac:dyDescent="0.2">
      <c r="B68" s="19">
        <v>60</v>
      </c>
      <c r="C68" s="80" t="str">
        <f t="shared" si="1"/>
        <v/>
      </c>
      <c r="D68" s="80"/>
      <c r="E68" s="19"/>
      <c r="F68" s="8"/>
      <c r="G68" s="19" t="s">
        <v>4</v>
      </c>
      <c r="H68" s="81"/>
      <c r="I68" s="81"/>
      <c r="J68" s="19"/>
      <c r="K68" s="80" t="str">
        <f t="shared" si="0"/>
        <v/>
      </c>
      <c r="L68" s="80"/>
      <c r="M68" s="6" t="str">
        <f t="shared" si="2"/>
        <v/>
      </c>
      <c r="N68" s="19"/>
      <c r="O68" s="8"/>
      <c r="P68" s="81"/>
      <c r="Q68" s="81"/>
      <c r="R68" s="83" t="str">
        <f t="shared" si="3"/>
        <v/>
      </c>
      <c r="S68" s="83"/>
      <c r="T68" s="84" t="str">
        <f t="shared" si="4"/>
        <v/>
      </c>
      <c r="U68" s="84"/>
    </row>
    <row r="69" spans="2:21" x14ac:dyDescent="0.2">
      <c r="B69" s="19">
        <v>61</v>
      </c>
      <c r="C69" s="80" t="str">
        <f t="shared" si="1"/>
        <v/>
      </c>
      <c r="D69" s="80"/>
      <c r="E69" s="19"/>
      <c r="F69" s="8"/>
      <c r="G69" s="19" t="s">
        <v>4</v>
      </c>
      <c r="H69" s="81"/>
      <c r="I69" s="81"/>
      <c r="J69" s="19"/>
      <c r="K69" s="80" t="str">
        <f t="shared" si="0"/>
        <v/>
      </c>
      <c r="L69" s="80"/>
      <c r="M69" s="6" t="str">
        <f t="shared" si="2"/>
        <v/>
      </c>
      <c r="N69" s="19"/>
      <c r="O69" s="8"/>
      <c r="P69" s="81"/>
      <c r="Q69" s="81"/>
      <c r="R69" s="83" t="str">
        <f t="shared" si="3"/>
        <v/>
      </c>
      <c r="S69" s="83"/>
      <c r="T69" s="84" t="str">
        <f t="shared" si="4"/>
        <v/>
      </c>
      <c r="U69" s="84"/>
    </row>
    <row r="70" spans="2:21" x14ac:dyDescent="0.2">
      <c r="B70" s="19">
        <v>62</v>
      </c>
      <c r="C70" s="80" t="str">
        <f t="shared" si="1"/>
        <v/>
      </c>
      <c r="D70" s="80"/>
      <c r="E70" s="19"/>
      <c r="F70" s="8"/>
      <c r="G70" s="19" t="s">
        <v>3</v>
      </c>
      <c r="H70" s="81"/>
      <c r="I70" s="81"/>
      <c r="J70" s="19"/>
      <c r="K70" s="80" t="str">
        <f t="shared" si="0"/>
        <v/>
      </c>
      <c r="L70" s="80"/>
      <c r="M70" s="6" t="str">
        <f t="shared" si="2"/>
        <v/>
      </c>
      <c r="N70" s="19"/>
      <c r="O70" s="8"/>
      <c r="P70" s="81"/>
      <c r="Q70" s="81"/>
      <c r="R70" s="83" t="str">
        <f t="shared" si="3"/>
        <v/>
      </c>
      <c r="S70" s="83"/>
      <c r="T70" s="84" t="str">
        <f t="shared" si="4"/>
        <v/>
      </c>
      <c r="U70" s="84"/>
    </row>
    <row r="71" spans="2:21" x14ac:dyDescent="0.2">
      <c r="B71" s="19">
        <v>63</v>
      </c>
      <c r="C71" s="80" t="str">
        <f t="shared" si="1"/>
        <v/>
      </c>
      <c r="D71" s="80"/>
      <c r="E71" s="19"/>
      <c r="F71" s="8"/>
      <c r="G71" s="19" t="s">
        <v>4</v>
      </c>
      <c r="H71" s="81"/>
      <c r="I71" s="81"/>
      <c r="J71" s="19"/>
      <c r="K71" s="80" t="str">
        <f t="shared" si="0"/>
        <v/>
      </c>
      <c r="L71" s="80"/>
      <c r="M71" s="6" t="str">
        <f t="shared" si="2"/>
        <v/>
      </c>
      <c r="N71" s="19"/>
      <c r="O71" s="8"/>
      <c r="P71" s="81"/>
      <c r="Q71" s="81"/>
      <c r="R71" s="83" t="str">
        <f t="shared" si="3"/>
        <v/>
      </c>
      <c r="S71" s="83"/>
      <c r="T71" s="84" t="str">
        <f t="shared" si="4"/>
        <v/>
      </c>
      <c r="U71" s="84"/>
    </row>
    <row r="72" spans="2:21" x14ac:dyDescent="0.2">
      <c r="B72" s="19">
        <v>64</v>
      </c>
      <c r="C72" s="80" t="str">
        <f t="shared" si="1"/>
        <v/>
      </c>
      <c r="D72" s="80"/>
      <c r="E72" s="19"/>
      <c r="F72" s="8"/>
      <c r="G72" s="19" t="s">
        <v>3</v>
      </c>
      <c r="H72" s="81"/>
      <c r="I72" s="81"/>
      <c r="J72" s="19"/>
      <c r="K72" s="80" t="str">
        <f t="shared" si="0"/>
        <v/>
      </c>
      <c r="L72" s="80"/>
      <c r="M72" s="6" t="str">
        <f t="shared" si="2"/>
        <v/>
      </c>
      <c r="N72" s="19"/>
      <c r="O72" s="8"/>
      <c r="P72" s="81"/>
      <c r="Q72" s="81"/>
      <c r="R72" s="83" t="str">
        <f t="shared" si="3"/>
        <v/>
      </c>
      <c r="S72" s="83"/>
      <c r="T72" s="84" t="str">
        <f t="shared" si="4"/>
        <v/>
      </c>
      <c r="U72" s="84"/>
    </row>
    <row r="73" spans="2:21" x14ac:dyDescent="0.2">
      <c r="B73" s="19">
        <v>65</v>
      </c>
      <c r="C73" s="80" t="str">
        <f t="shared" si="1"/>
        <v/>
      </c>
      <c r="D73" s="80"/>
      <c r="E73" s="19"/>
      <c r="F73" s="8"/>
      <c r="G73" s="19" t="s">
        <v>4</v>
      </c>
      <c r="H73" s="81"/>
      <c r="I73" s="81"/>
      <c r="J73" s="19"/>
      <c r="K73" s="80" t="str">
        <f t="shared" ref="K73:K108" si="5">IF(F73="","",C73*0.03)</f>
        <v/>
      </c>
      <c r="L73" s="80"/>
      <c r="M73" s="6" t="str">
        <f t="shared" si="2"/>
        <v/>
      </c>
      <c r="N73" s="19"/>
      <c r="O73" s="8"/>
      <c r="P73" s="81"/>
      <c r="Q73" s="81"/>
      <c r="R73" s="83" t="str">
        <f t="shared" si="3"/>
        <v/>
      </c>
      <c r="S73" s="83"/>
      <c r="T73" s="84" t="str">
        <f t="shared" si="4"/>
        <v/>
      </c>
      <c r="U73" s="84"/>
    </row>
    <row r="74" spans="2:21" x14ac:dyDescent="0.2">
      <c r="B74" s="19">
        <v>66</v>
      </c>
      <c r="C74" s="80" t="str">
        <f t="shared" ref="C74:C108" si="6">IF(R73="","",C73+R73)</f>
        <v/>
      </c>
      <c r="D74" s="80"/>
      <c r="E74" s="19"/>
      <c r="F74" s="8"/>
      <c r="G74" s="19" t="s">
        <v>4</v>
      </c>
      <c r="H74" s="81"/>
      <c r="I74" s="81"/>
      <c r="J74" s="19"/>
      <c r="K74" s="80" t="str">
        <f t="shared" si="5"/>
        <v/>
      </c>
      <c r="L74" s="80"/>
      <c r="M74" s="6" t="str">
        <f t="shared" ref="M74:M108" si="7">IF(J74="","",(K74/J74)/1000)</f>
        <v/>
      </c>
      <c r="N74" s="19"/>
      <c r="O74" s="8"/>
      <c r="P74" s="81"/>
      <c r="Q74" s="81"/>
      <c r="R74" s="83" t="str">
        <f t="shared" ref="R74:R108" si="8">IF(O74="","",(IF(G74="売",H74-P74,P74-H74))*M74*100000)</f>
        <v/>
      </c>
      <c r="S74" s="83"/>
      <c r="T74" s="84" t="str">
        <f t="shared" ref="T74:T108" si="9">IF(O74="","",IF(R74&lt;0,J74*(-1),IF(G74="買",(P74-H74)*100,(H74-P74)*100)))</f>
        <v/>
      </c>
      <c r="U74" s="84"/>
    </row>
    <row r="75" spans="2:21" x14ac:dyDescent="0.2">
      <c r="B75" s="19">
        <v>67</v>
      </c>
      <c r="C75" s="80" t="str">
        <f t="shared" si="6"/>
        <v/>
      </c>
      <c r="D75" s="80"/>
      <c r="E75" s="19"/>
      <c r="F75" s="8"/>
      <c r="G75" s="19" t="s">
        <v>3</v>
      </c>
      <c r="H75" s="81"/>
      <c r="I75" s="81"/>
      <c r="J75" s="19"/>
      <c r="K75" s="80" t="str">
        <f t="shared" si="5"/>
        <v/>
      </c>
      <c r="L75" s="80"/>
      <c r="M75" s="6" t="str">
        <f t="shared" si="7"/>
        <v/>
      </c>
      <c r="N75" s="19"/>
      <c r="O75" s="8"/>
      <c r="P75" s="81"/>
      <c r="Q75" s="81"/>
      <c r="R75" s="83" t="str">
        <f t="shared" si="8"/>
        <v/>
      </c>
      <c r="S75" s="83"/>
      <c r="T75" s="84" t="str">
        <f t="shared" si="9"/>
        <v/>
      </c>
      <c r="U75" s="84"/>
    </row>
    <row r="76" spans="2:21" x14ac:dyDescent="0.2">
      <c r="B76" s="19">
        <v>68</v>
      </c>
      <c r="C76" s="80" t="str">
        <f t="shared" si="6"/>
        <v/>
      </c>
      <c r="D76" s="80"/>
      <c r="E76" s="19"/>
      <c r="F76" s="8"/>
      <c r="G76" s="19" t="s">
        <v>3</v>
      </c>
      <c r="H76" s="81"/>
      <c r="I76" s="81"/>
      <c r="J76" s="19"/>
      <c r="K76" s="80" t="str">
        <f t="shared" si="5"/>
        <v/>
      </c>
      <c r="L76" s="80"/>
      <c r="M76" s="6" t="str">
        <f t="shared" si="7"/>
        <v/>
      </c>
      <c r="N76" s="19"/>
      <c r="O76" s="8"/>
      <c r="P76" s="81"/>
      <c r="Q76" s="81"/>
      <c r="R76" s="83" t="str">
        <f t="shared" si="8"/>
        <v/>
      </c>
      <c r="S76" s="83"/>
      <c r="T76" s="84" t="str">
        <f t="shared" si="9"/>
        <v/>
      </c>
      <c r="U76" s="84"/>
    </row>
    <row r="77" spans="2:21" x14ac:dyDescent="0.2">
      <c r="B77" s="19">
        <v>69</v>
      </c>
      <c r="C77" s="80" t="str">
        <f t="shared" si="6"/>
        <v/>
      </c>
      <c r="D77" s="80"/>
      <c r="E77" s="19"/>
      <c r="F77" s="8"/>
      <c r="G77" s="19" t="s">
        <v>3</v>
      </c>
      <c r="H77" s="81"/>
      <c r="I77" s="81"/>
      <c r="J77" s="19"/>
      <c r="K77" s="80" t="str">
        <f t="shared" si="5"/>
        <v/>
      </c>
      <c r="L77" s="80"/>
      <c r="M77" s="6" t="str">
        <f t="shared" si="7"/>
        <v/>
      </c>
      <c r="N77" s="19"/>
      <c r="O77" s="8"/>
      <c r="P77" s="81"/>
      <c r="Q77" s="81"/>
      <c r="R77" s="83" t="str">
        <f t="shared" si="8"/>
        <v/>
      </c>
      <c r="S77" s="83"/>
      <c r="T77" s="84" t="str">
        <f t="shared" si="9"/>
        <v/>
      </c>
      <c r="U77" s="84"/>
    </row>
    <row r="78" spans="2:21" x14ac:dyDescent="0.2">
      <c r="B78" s="19">
        <v>70</v>
      </c>
      <c r="C78" s="80" t="str">
        <f t="shared" si="6"/>
        <v/>
      </c>
      <c r="D78" s="80"/>
      <c r="E78" s="19"/>
      <c r="F78" s="8"/>
      <c r="G78" s="19" t="s">
        <v>4</v>
      </c>
      <c r="H78" s="81"/>
      <c r="I78" s="81"/>
      <c r="J78" s="19"/>
      <c r="K78" s="80" t="str">
        <f t="shared" si="5"/>
        <v/>
      </c>
      <c r="L78" s="80"/>
      <c r="M78" s="6" t="str">
        <f t="shared" si="7"/>
        <v/>
      </c>
      <c r="N78" s="19"/>
      <c r="O78" s="8"/>
      <c r="P78" s="81"/>
      <c r="Q78" s="81"/>
      <c r="R78" s="83" t="str">
        <f t="shared" si="8"/>
        <v/>
      </c>
      <c r="S78" s="83"/>
      <c r="T78" s="84" t="str">
        <f t="shared" si="9"/>
        <v/>
      </c>
      <c r="U78" s="84"/>
    </row>
    <row r="79" spans="2:21" x14ac:dyDescent="0.2">
      <c r="B79" s="19">
        <v>71</v>
      </c>
      <c r="C79" s="80" t="str">
        <f t="shared" si="6"/>
        <v/>
      </c>
      <c r="D79" s="80"/>
      <c r="E79" s="19"/>
      <c r="F79" s="8"/>
      <c r="G79" s="19" t="s">
        <v>3</v>
      </c>
      <c r="H79" s="81"/>
      <c r="I79" s="81"/>
      <c r="J79" s="19"/>
      <c r="K79" s="80" t="str">
        <f t="shared" si="5"/>
        <v/>
      </c>
      <c r="L79" s="80"/>
      <c r="M79" s="6" t="str">
        <f t="shared" si="7"/>
        <v/>
      </c>
      <c r="N79" s="19"/>
      <c r="O79" s="8"/>
      <c r="P79" s="81"/>
      <c r="Q79" s="81"/>
      <c r="R79" s="83" t="str">
        <f t="shared" si="8"/>
        <v/>
      </c>
      <c r="S79" s="83"/>
      <c r="T79" s="84" t="str">
        <f t="shared" si="9"/>
        <v/>
      </c>
      <c r="U79" s="84"/>
    </row>
    <row r="80" spans="2:21" x14ac:dyDescent="0.2">
      <c r="B80" s="19">
        <v>72</v>
      </c>
      <c r="C80" s="80" t="str">
        <f t="shared" si="6"/>
        <v/>
      </c>
      <c r="D80" s="80"/>
      <c r="E80" s="19"/>
      <c r="F80" s="8"/>
      <c r="G80" s="19" t="s">
        <v>4</v>
      </c>
      <c r="H80" s="81"/>
      <c r="I80" s="81"/>
      <c r="J80" s="19"/>
      <c r="K80" s="80" t="str">
        <f t="shared" si="5"/>
        <v/>
      </c>
      <c r="L80" s="80"/>
      <c r="M80" s="6" t="str">
        <f t="shared" si="7"/>
        <v/>
      </c>
      <c r="N80" s="19"/>
      <c r="O80" s="8"/>
      <c r="P80" s="81"/>
      <c r="Q80" s="81"/>
      <c r="R80" s="83" t="str">
        <f t="shared" si="8"/>
        <v/>
      </c>
      <c r="S80" s="83"/>
      <c r="T80" s="84" t="str">
        <f t="shared" si="9"/>
        <v/>
      </c>
      <c r="U80" s="84"/>
    </row>
    <row r="81" spans="2:21" x14ac:dyDescent="0.2">
      <c r="B81" s="19">
        <v>73</v>
      </c>
      <c r="C81" s="80" t="str">
        <f t="shared" si="6"/>
        <v/>
      </c>
      <c r="D81" s="80"/>
      <c r="E81" s="19"/>
      <c r="F81" s="8"/>
      <c r="G81" s="19" t="s">
        <v>3</v>
      </c>
      <c r="H81" s="81"/>
      <c r="I81" s="81"/>
      <c r="J81" s="19"/>
      <c r="K81" s="80" t="str">
        <f t="shared" si="5"/>
        <v/>
      </c>
      <c r="L81" s="80"/>
      <c r="M81" s="6" t="str">
        <f t="shared" si="7"/>
        <v/>
      </c>
      <c r="N81" s="19"/>
      <c r="O81" s="8"/>
      <c r="P81" s="81"/>
      <c r="Q81" s="81"/>
      <c r="R81" s="83" t="str">
        <f t="shared" si="8"/>
        <v/>
      </c>
      <c r="S81" s="83"/>
      <c r="T81" s="84" t="str">
        <f t="shared" si="9"/>
        <v/>
      </c>
      <c r="U81" s="84"/>
    </row>
    <row r="82" spans="2:21" x14ac:dyDescent="0.2">
      <c r="B82" s="19">
        <v>74</v>
      </c>
      <c r="C82" s="80" t="str">
        <f t="shared" si="6"/>
        <v/>
      </c>
      <c r="D82" s="80"/>
      <c r="E82" s="19"/>
      <c r="F82" s="8"/>
      <c r="G82" s="19" t="s">
        <v>3</v>
      </c>
      <c r="H82" s="81"/>
      <c r="I82" s="81"/>
      <c r="J82" s="19"/>
      <c r="K82" s="80" t="str">
        <f t="shared" si="5"/>
        <v/>
      </c>
      <c r="L82" s="80"/>
      <c r="M82" s="6" t="str">
        <f t="shared" si="7"/>
        <v/>
      </c>
      <c r="N82" s="19"/>
      <c r="O82" s="8"/>
      <c r="P82" s="81"/>
      <c r="Q82" s="81"/>
      <c r="R82" s="83" t="str">
        <f t="shared" si="8"/>
        <v/>
      </c>
      <c r="S82" s="83"/>
      <c r="T82" s="84" t="str">
        <f t="shared" si="9"/>
        <v/>
      </c>
      <c r="U82" s="84"/>
    </row>
    <row r="83" spans="2:21" x14ac:dyDescent="0.2">
      <c r="B83" s="19">
        <v>75</v>
      </c>
      <c r="C83" s="80" t="str">
        <f t="shared" si="6"/>
        <v/>
      </c>
      <c r="D83" s="80"/>
      <c r="E83" s="19"/>
      <c r="F83" s="8"/>
      <c r="G83" s="19" t="s">
        <v>3</v>
      </c>
      <c r="H83" s="81"/>
      <c r="I83" s="81"/>
      <c r="J83" s="19"/>
      <c r="K83" s="80" t="str">
        <f t="shared" si="5"/>
        <v/>
      </c>
      <c r="L83" s="80"/>
      <c r="M83" s="6" t="str">
        <f t="shared" si="7"/>
        <v/>
      </c>
      <c r="N83" s="19"/>
      <c r="O83" s="8"/>
      <c r="P83" s="81"/>
      <c r="Q83" s="81"/>
      <c r="R83" s="83" t="str">
        <f t="shared" si="8"/>
        <v/>
      </c>
      <c r="S83" s="83"/>
      <c r="T83" s="84" t="str">
        <f t="shared" si="9"/>
        <v/>
      </c>
      <c r="U83" s="84"/>
    </row>
    <row r="84" spans="2:21" x14ac:dyDescent="0.2">
      <c r="B84" s="19">
        <v>76</v>
      </c>
      <c r="C84" s="80" t="str">
        <f t="shared" si="6"/>
        <v/>
      </c>
      <c r="D84" s="80"/>
      <c r="E84" s="19"/>
      <c r="F84" s="8"/>
      <c r="G84" s="19" t="s">
        <v>3</v>
      </c>
      <c r="H84" s="81"/>
      <c r="I84" s="81"/>
      <c r="J84" s="19"/>
      <c r="K84" s="80" t="str">
        <f t="shared" si="5"/>
        <v/>
      </c>
      <c r="L84" s="80"/>
      <c r="M84" s="6" t="str">
        <f t="shared" si="7"/>
        <v/>
      </c>
      <c r="N84" s="19"/>
      <c r="O84" s="8"/>
      <c r="P84" s="81"/>
      <c r="Q84" s="81"/>
      <c r="R84" s="83" t="str">
        <f t="shared" si="8"/>
        <v/>
      </c>
      <c r="S84" s="83"/>
      <c r="T84" s="84" t="str">
        <f t="shared" si="9"/>
        <v/>
      </c>
      <c r="U84" s="84"/>
    </row>
    <row r="85" spans="2:21" x14ac:dyDescent="0.2">
      <c r="B85" s="19">
        <v>77</v>
      </c>
      <c r="C85" s="80" t="str">
        <f t="shared" si="6"/>
        <v/>
      </c>
      <c r="D85" s="80"/>
      <c r="E85" s="19"/>
      <c r="F85" s="8"/>
      <c r="G85" s="19" t="s">
        <v>4</v>
      </c>
      <c r="H85" s="81"/>
      <c r="I85" s="81"/>
      <c r="J85" s="19"/>
      <c r="K85" s="80" t="str">
        <f t="shared" si="5"/>
        <v/>
      </c>
      <c r="L85" s="80"/>
      <c r="M85" s="6" t="str">
        <f t="shared" si="7"/>
        <v/>
      </c>
      <c r="N85" s="19"/>
      <c r="O85" s="8"/>
      <c r="P85" s="81"/>
      <c r="Q85" s="81"/>
      <c r="R85" s="83" t="str">
        <f t="shared" si="8"/>
        <v/>
      </c>
      <c r="S85" s="83"/>
      <c r="T85" s="84" t="str">
        <f t="shared" si="9"/>
        <v/>
      </c>
      <c r="U85" s="84"/>
    </row>
    <row r="86" spans="2:21" x14ac:dyDescent="0.2">
      <c r="B86" s="19">
        <v>78</v>
      </c>
      <c r="C86" s="80" t="str">
        <f t="shared" si="6"/>
        <v/>
      </c>
      <c r="D86" s="80"/>
      <c r="E86" s="19"/>
      <c r="F86" s="8"/>
      <c r="G86" s="19" t="s">
        <v>3</v>
      </c>
      <c r="H86" s="81"/>
      <c r="I86" s="81"/>
      <c r="J86" s="19"/>
      <c r="K86" s="80" t="str">
        <f t="shared" si="5"/>
        <v/>
      </c>
      <c r="L86" s="80"/>
      <c r="M86" s="6" t="str">
        <f t="shared" si="7"/>
        <v/>
      </c>
      <c r="N86" s="19"/>
      <c r="O86" s="8"/>
      <c r="P86" s="81"/>
      <c r="Q86" s="81"/>
      <c r="R86" s="83" t="str">
        <f t="shared" si="8"/>
        <v/>
      </c>
      <c r="S86" s="83"/>
      <c r="T86" s="84" t="str">
        <f t="shared" si="9"/>
        <v/>
      </c>
      <c r="U86" s="84"/>
    </row>
    <row r="87" spans="2:21" x14ac:dyDescent="0.2">
      <c r="B87" s="19">
        <v>79</v>
      </c>
      <c r="C87" s="80" t="str">
        <f t="shared" si="6"/>
        <v/>
      </c>
      <c r="D87" s="80"/>
      <c r="E87" s="19"/>
      <c r="F87" s="8"/>
      <c r="G87" s="19" t="s">
        <v>4</v>
      </c>
      <c r="H87" s="81"/>
      <c r="I87" s="81"/>
      <c r="J87" s="19"/>
      <c r="K87" s="80" t="str">
        <f t="shared" si="5"/>
        <v/>
      </c>
      <c r="L87" s="80"/>
      <c r="M87" s="6" t="str">
        <f t="shared" si="7"/>
        <v/>
      </c>
      <c r="N87" s="19"/>
      <c r="O87" s="8"/>
      <c r="P87" s="81"/>
      <c r="Q87" s="81"/>
      <c r="R87" s="83" t="str">
        <f t="shared" si="8"/>
        <v/>
      </c>
      <c r="S87" s="83"/>
      <c r="T87" s="84" t="str">
        <f t="shared" si="9"/>
        <v/>
      </c>
      <c r="U87" s="84"/>
    </row>
    <row r="88" spans="2:21" x14ac:dyDescent="0.2">
      <c r="B88" s="19">
        <v>80</v>
      </c>
      <c r="C88" s="80" t="str">
        <f t="shared" si="6"/>
        <v/>
      </c>
      <c r="D88" s="80"/>
      <c r="E88" s="19"/>
      <c r="F88" s="8"/>
      <c r="G88" s="19" t="s">
        <v>4</v>
      </c>
      <c r="H88" s="81"/>
      <c r="I88" s="81"/>
      <c r="J88" s="19"/>
      <c r="K88" s="80" t="str">
        <f t="shared" si="5"/>
        <v/>
      </c>
      <c r="L88" s="80"/>
      <c r="M88" s="6" t="str">
        <f t="shared" si="7"/>
        <v/>
      </c>
      <c r="N88" s="19"/>
      <c r="O88" s="8"/>
      <c r="P88" s="81"/>
      <c r="Q88" s="81"/>
      <c r="R88" s="83" t="str">
        <f t="shared" si="8"/>
        <v/>
      </c>
      <c r="S88" s="83"/>
      <c r="T88" s="84" t="str">
        <f t="shared" si="9"/>
        <v/>
      </c>
      <c r="U88" s="84"/>
    </row>
    <row r="89" spans="2:21" x14ac:dyDescent="0.2">
      <c r="B89" s="19">
        <v>81</v>
      </c>
      <c r="C89" s="80" t="str">
        <f t="shared" si="6"/>
        <v/>
      </c>
      <c r="D89" s="80"/>
      <c r="E89" s="19"/>
      <c r="F89" s="8"/>
      <c r="G89" s="19" t="s">
        <v>4</v>
      </c>
      <c r="H89" s="81"/>
      <c r="I89" s="81"/>
      <c r="J89" s="19"/>
      <c r="K89" s="80" t="str">
        <f t="shared" si="5"/>
        <v/>
      </c>
      <c r="L89" s="80"/>
      <c r="M89" s="6" t="str">
        <f t="shared" si="7"/>
        <v/>
      </c>
      <c r="N89" s="19"/>
      <c r="O89" s="8"/>
      <c r="P89" s="81"/>
      <c r="Q89" s="81"/>
      <c r="R89" s="83" t="str">
        <f t="shared" si="8"/>
        <v/>
      </c>
      <c r="S89" s="83"/>
      <c r="T89" s="84" t="str">
        <f t="shared" si="9"/>
        <v/>
      </c>
      <c r="U89" s="84"/>
    </row>
    <row r="90" spans="2:21" x14ac:dyDescent="0.2">
      <c r="B90" s="19">
        <v>82</v>
      </c>
      <c r="C90" s="80" t="str">
        <f t="shared" si="6"/>
        <v/>
      </c>
      <c r="D90" s="80"/>
      <c r="E90" s="19"/>
      <c r="F90" s="8"/>
      <c r="G90" s="19" t="s">
        <v>4</v>
      </c>
      <c r="H90" s="81"/>
      <c r="I90" s="81"/>
      <c r="J90" s="19"/>
      <c r="K90" s="80" t="str">
        <f t="shared" si="5"/>
        <v/>
      </c>
      <c r="L90" s="80"/>
      <c r="M90" s="6" t="str">
        <f t="shared" si="7"/>
        <v/>
      </c>
      <c r="N90" s="19"/>
      <c r="O90" s="8"/>
      <c r="P90" s="81"/>
      <c r="Q90" s="81"/>
      <c r="R90" s="83" t="str">
        <f t="shared" si="8"/>
        <v/>
      </c>
      <c r="S90" s="83"/>
      <c r="T90" s="84" t="str">
        <f t="shared" si="9"/>
        <v/>
      </c>
      <c r="U90" s="84"/>
    </row>
    <row r="91" spans="2:21" x14ac:dyDescent="0.2">
      <c r="B91" s="19">
        <v>83</v>
      </c>
      <c r="C91" s="80" t="str">
        <f t="shared" si="6"/>
        <v/>
      </c>
      <c r="D91" s="80"/>
      <c r="E91" s="19"/>
      <c r="F91" s="8"/>
      <c r="G91" s="19" t="s">
        <v>4</v>
      </c>
      <c r="H91" s="81"/>
      <c r="I91" s="81"/>
      <c r="J91" s="19"/>
      <c r="K91" s="80" t="str">
        <f t="shared" si="5"/>
        <v/>
      </c>
      <c r="L91" s="80"/>
      <c r="M91" s="6" t="str">
        <f t="shared" si="7"/>
        <v/>
      </c>
      <c r="N91" s="19"/>
      <c r="O91" s="8"/>
      <c r="P91" s="81"/>
      <c r="Q91" s="81"/>
      <c r="R91" s="83" t="str">
        <f t="shared" si="8"/>
        <v/>
      </c>
      <c r="S91" s="83"/>
      <c r="T91" s="84" t="str">
        <f t="shared" si="9"/>
        <v/>
      </c>
      <c r="U91" s="84"/>
    </row>
    <row r="92" spans="2:21" x14ac:dyDescent="0.2">
      <c r="B92" s="19">
        <v>84</v>
      </c>
      <c r="C92" s="80" t="str">
        <f t="shared" si="6"/>
        <v/>
      </c>
      <c r="D92" s="80"/>
      <c r="E92" s="19"/>
      <c r="F92" s="8"/>
      <c r="G92" s="19" t="s">
        <v>3</v>
      </c>
      <c r="H92" s="81"/>
      <c r="I92" s="81"/>
      <c r="J92" s="19"/>
      <c r="K92" s="80" t="str">
        <f t="shared" si="5"/>
        <v/>
      </c>
      <c r="L92" s="80"/>
      <c r="M92" s="6" t="str">
        <f t="shared" si="7"/>
        <v/>
      </c>
      <c r="N92" s="19"/>
      <c r="O92" s="8"/>
      <c r="P92" s="81"/>
      <c r="Q92" s="81"/>
      <c r="R92" s="83" t="str">
        <f t="shared" si="8"/>
        <v/>
      </c>
      <c r="S92" s="83"/>
      <c r="T92" s="84" t="str">
        <f t="shared" si="9"/>
        <v/>
      </c>
      <c r="U92" s="84"/>
    </row>
    <row r="93" spans="2:21" x14ac:dyDescent="0.2">
      <c r="B93" s="19">
        <v>85</v>
      </c>
      <c r="C93" s="80" t="str">
        <f t="shared" si="6"/>
        <v/>
      </c>
      <c r="D93" s="80"/>
      <c r="E93" s="19"/>
      <c r="F93" s="8"/>
      <c r="G93" s="19" t="s">
        <v>4</v>
      </c>
      <c r="H93" s="81"/>
      <c r="I93" s="81"/>
      <c r="J93" s="19"/>
      <c r="K93" s="80" t="str">
        <f t="shared" si="5"/>
        <v/>
      </c>
      <c r="L93" s="80"/>
      <c r="M93" s="6" t="str">
        <f t="shared" si="7"/>
        <v/>
      </c>
      <c r="N93" s="19"/>
      <c r="O93" s="8"/>
      <c r="P93" s="81"/>
      <c r="Q93" s="81"/>
      <c r="R93" s="83" t="str">
        <f t="shared" si="8"/>
        <v/>
      </c>
      <c r="S93" s="83"/>
      <c r="T93" s="84" t="str">
        <f t="shared" si="9"/>
        <v/>
      </c>
      <c r="U93" s="84"/>
    </row>
    <row r="94" spans="2:21" x14ac:dyDescent="0.2">
      <c r="B94" s="19">
        <v>86</v>
      </c>
      <c r="C94" s="80" t="str">
        <f t="shared" si="6"/>
        <v/>
      </c>
      <c r="D94" s="80"/>
      <c r="E94" s="19"/>
      <c r="F94" s="8"/>
      <c r="G94" s="19" t="s">
        <v>3</v>
      </c>
      <c r="H94" s="81"/>
      <c r="I94" s="81"/>
      <c r="J94" s="19"/>
      <c r="K94" s="80" t="str">
        <f t="shared" si="5"/>
        <v/>
      </c>
      <c r="L94" s="80"/>
      <c r="M94" s="6" t="str">
        <f t="shared" si="7"/>
        <v/>
      </c>
      <c r="N94" s="19"/>
      <c r="O94" s="8"/>
      <c r="P94" s="81"/>
      <c r="Q94" s="81"/>
      <c r="R94" s="83" t="str">
        <f t="shared" si="8"/>
        <v/>
      </c>
      <c r="S94" s="83"/>
      <c r="T94" s="84" t="str">
        <f t="shared" si="9"/>
        <v/>
      </c>
      <c r="U94" s="84"/>
    </row>
    <row r="95" spans="2:21" x14ac:dyDescent="0.2">
      <c r="B95" s="19">
        <v>87</v>
      </c>
      <c r="C95" s="80" t="str">
        <f t="shared" si="6"/>
        <v/>
      </c>
      <c r="D95" s="80"/>
      <c r="E95" s="19"/>
      <c r="F95" s="8"/>
      <c r="G95" s="19" t="s">
        <v>4</v>
      </c>
      <c r="H95" s="81"/>
      <c r="I95" s="81"/>
      <c r="J95" s="19"/>
      <c r="K95" s="80" t="str">
        <f t="shared" si="5"/>
        <v/>
      </c>
      <c r="L95" s="80"/>
      <c r="M95" s="6" t="str">
        <f t="shared" si="7"/>
        <v/>
      </c>
      <c r="N95" s="19"/>
      <c r="O95" s="8"/>
      <c r="P95" s="81"/>
      <c r="Q95" s="81"/>
      <c r="R95" s="83" t="str">
        <f t="shared" si="8"/>
        <v/>
      </c>
      <c r="S95" s="83"/>
      <c r="T95" s="84" t="str">
        <f t="shared" si="9"/>
        <v/>
      </c>
      <c r="U95" s="84"/>
    </row>
    <row r="96" spans="2:21" x14ac:dyDescent="0.2">
      <c r="B96" s="19">
        <v>88</v>
      </c>
      <c r="C96" s="80" t="str">
        <f t="shared" si="6"/>
        <v/>
      </c>
      <c r="D96" s="80"/>
      <c r="E96" s="19"/>
      <c r="F96" s="8"/>
      <c r="G96" s="19" t="s">
        <v>3</v>
      </c>
      <c r="H96" s="81"/>
      <c r="I96" s="81"/>
      <c r="J96" s="19"/>
      <c r="K96" s="80" t="str">
        <f t="shared" si="5"/>
        <v/>
      </c>
      <c r="L96" s="80"/>
      <c r="M96" s="6" t="str">
        <f t="shared" si="7"/>
        <v/>
      </c>
      <c r="N96" s="19"/>
      <c r="O96" s="8"/>
      <c r="P96" s="81"/>
      <c r="Q96" s="81"/>
      <c r="R96" s="83" t="str">
        <f t="shared" si="8"/>
        <v/>
      </c>
      <c r="S96" s="83"/>
      <c r="T96" s="84" t="str">
        <f t="shared" si="9"/>
        <v/>
      </c>
      <c r="U96" s="84"/>
    </row>
    <row r="97" spans="2:21" x14ac:dyDescent="0.2">
      <c r="B97" s="19">
        <v>89</v>
      </c>
      <c r="C97" s="80" t="str">
        <f t="shared" si="6"/>
        <v/>
      </c>
      <c r="D97" s="80"/>
      <c r="E97" s="19"/>
      <c r="F97" s="8"/>
      <c r="G97" s="19" t="s">
        <v>4</v>
      </c>
      <c r="H97" s="81"/>
      <c r="I97" s="81"/>
      <c r="J97" s="19"/>
      <c r="K97" s="80" t="str">
        <f t="shared" si="5"/>
        <v/>
      </c>
      <c r="L97" s="80"/>
      <c r="M97" s="6" t="str">
        <f t="shared" si="7"/>
        <v/>
      </c>
      <c r="N97" s="19"/>
      <c r="O97" s="8"/>
      <c r="P97" s="81"/>
      <c r="Q97" s="81"/>
      <c r="R97" s="83" t="str">
        <f t="shared" si="8"/>
        <v/>
      </c>
      <c r="S97" s="83"/>
      <c r="T97" s="84" t="str">
        <f t="shared" si="9"/>
        <v/>
      </c>
      <c r="U97" s="84"/>
    </row>
    <row r="98" spans="2:21" x14ac:dyDescent="0.2">
      <c r="B98" s="19">
        <v>90</v>
      </c>
      <c r="C98" s="80" t="str">
        <f t="shared" si="6"/>
        <v/>
      </c>
      <c r="D98" s="80"/>
      <c r="E98" s="19"/>
      <c r="F98" s="8"/>
      <c r="G98" s="19" t="s">
        <v>3</v>
      </c>
      <c r="H98" s="81"/>
      <c r="I98" s="81"/>
      <c r="J98" s="19"/>
      <c r="K98" s="80" t="str">
        <f t="shared" si="5"/>
        <v/>
      </c>
      <c r="L98" s="80"/>
      <c r="M98" s="6" t="str">
        <f t="shared" si="7"/>
        <v/>
      </c>
      <c r="N98" s="19"/>
      <c r="O98" s="8"/>
      <c r="P98" s="81"/>
      <c r="Q98" s="81"/>
      <c r="R98" s="83" t="str">
        <f t="shared" si="8"/>
        <v/>
      </c>
      <c r="S98" s="83"/>
      <c r="T98" s="84" t="str">
        <f t="shared" si="9"/>
        <v/>
      </c>
      <c r="U98" s="84"/>
    </row>
    <row r="99" spans="2:21" x14ac:dyDescent="0.2">
      <c r="B99" s="19">
        <v>91</v>
      </c>
      <c r="C99" s="80" t="str">
        <f t="shared" si="6"/>
        <v/>
      </c>
      <c r="D99" s="80"/>
      <c r="E99" s="19"/>
      <c r="F99" s="8"/>
      <c r="G99" s="19" t="s">
        <v>4</v>
      </c>
      <c r="H99" s="81"/>
      <c r="I99" s="81"/>
      <c r="J99" s="19"/>
      <c r="K99" s="80" t="str">
        <f t="shared" si="5"/>
        <v/>
      </c>
      <c r="L99" s="80"/>
      <c r="M99" s="6" t="str">
        <f t="shared" si="7"/>
        <v/>
      </c>
      <c r="N99" s="19"/>
      <c r="O99" s="8"/>
      <c r="P99" s="81"/>
      <c r="Q99" s="81"/>
      <c r="R99" s="83" t="str">
        <f t="shared" si="8"/>
        <v/>
      </c>
      <c r="S99" s="83"/>
      <c r="T99" s="84" t="str">
        <f t="shared" si="9"/>
        <v/>
      </c>
      <c r="U99" s="84"/>
    </row>
    <row r="100" spans="2:21" x14ac:dyDescent="0.2">
      <c r="B100" s="19">
        <v>92</v>
      </c>
      <c r="C100" s="80" t="str">
        <f t="shared" si="6"/>
        <v/>
      </c>
      <c r="D100" s="80"/>
      <c r="E100" s="19"/>
      <c r="F100" s="8"/>
      <c r="G100" s="19" t="s">
        <v>4</v>
      </c>
      <c r="H100" s="81"/>
      <c r="I100" s="81"/>
      <c r="J100" s="19"/>
      <c r="K100" s="80" t="str">
        <f t="shared" si="5"/>
        <v/>
      </c>
      <c r="L100" s="80"/>
      <c r="M100" s="6" t="str">
        <f t="shared" si="7"/>
        <v/>
      </c>
      <c r="N100" s="19"/>
      <c r="O100" s="8"/>
      <c r="P100" s="81"/>
      <c r="Q100" s="81"/>
      <c r="R100" s="83" t="str">
        <f t="shared" si="8"/>
        <v/>
      </c>
      <c r="S100" s="83"/>
      <c r="T100" s="84" t="str">
        <f t="shared" si="9"/>
        <v/>
      </c>
      <c r="U100" s="84"/>
    </row>
    <row r="101" spans="2:21" x14ac:dyDescent="0.2">
      <c r="B101" s="19">
        <v>93</v>
      </c>
      <c r="C101" s="80" t="str">
        <f t="shared" si="6"/>
        <v/>
      </c>
      <c r="D101" s="80"/>
      <c r="E101" s="19"/>
      <c r="F101" s="8"/>
      <c r="G101" s="19" t="s">
        <v>3</v>
      </c>
      <c r="H101" s="81"/>
      <c r="I101" s="81"/>
      <c r="J101" s="19"/>
      <c r="K101" s="80" t="str">
        <f t="shared" si="5"/>
        <v/>
      </c>
      <c r="L101" s="80"/>
      <c r="M101" s="6" t="str">
        <f t="shared" si="7"/>
        <v/>
      </c>
      <c r="N101" s="19"/>
      <c r="O101" s="8"/>
      <c r="P101" s="81"/>
      <c r="Q101" s="81"/>
      <c r="R101" s="83" t="str">
        <f t="shared" si="8"/>
        <v/>
      </c>
      <c r="S101" s="83"/>
      <c r="T101" s="84" t="str">
        <f t="shared" si="9"/>
        <v/>
      </c>
      <c r="U101" s="84"/>
    </row>
    <row r="102" spans="2:21" x14ac:dyDescent="0.2">
      <c r="B102" s="19">
        <v>94</v>
      </c>
      <c r="C102" s="80" t="str">
        <f t="shared" si="6"/>
        <v/>
      </c>
      <c r="D102" s="80"/>
      <c r="E102" s="19"/>
      <c r="F102" s="8"/>
      <c r="G102" s="19" t="s">
        <v>3</v>
      </c>
      <c r="H102" s="81"/>
      <c r="I102" s="81"/>
      <c r="J102" s="19"/>
      <c r="K102" s="80" t="str">
        <f t="shared" si="5"/>
        <v/>
      </c>
      <c r="L102" s="80"/>
      <c r="M102" s="6" t="str">
        <f t="shared" si="7"/>
        <v/>
      </c>
      <c r="N102" s="19"/>
      <c r="O102" s="8"/>
      <c r="P102" s="81"/>
      <c r="Q102" s="81"/>
      <c r="R102" s="83" t="str">
        <f t="shared" si="8"/>
        <v/>
      </c>
      <c r="S102" s="83"/>
      <c r="T102" s="84" t="str">
        <f t="shared" si="9"/>
        <v/>
      </c>
      <c r="U102" s="84"/>
    </row>
    <row r="103" spans="2:21" x14ac:dyDescent="0.2">
      <c r="B103" s="19">
        <v>95</v>
      </c>
      <c r="C103" s="80" t="str">
        <f t="shared" si="6"/>
        <v/>
      </c>
      <c r="D103" s="80"/>
      <c r="E103" s="19"/>
      <c r="F103" s="8"/>
      <c r="G103" s="19" t="s">
        <v>3</v>
      </c>
      <c r="H103" s="81"/>
      <c r="I103" s="81"/>
      <c r="J103" s="19"/>
      <c r="K103" s="80" t="str">
        <f t="shared" si="5"/>
        <v/>
      </c>
      <c r="L103" s="80"/>
      <c r="M103" s="6" t="str">
        <f t="shared" si="7"/>
        <v/>
      </c>
      <c r="N103" s="19"/>
      <c r="O103" s="8"/>
      <c r="P103" s="81"/>
      <c r="Q103" s="81"/>
      <c r="R103" s="83" t="str">
        <f t="shared" si="8"/>
        <v/>
      </c>
      <c r="S103" s="83"/>
      <c r="T103" s="84" t="str">
        <f t="shared" si="9"/>
        <v/>
      </c>
      <c r="U103" s="84"/>
    </row>
    <row r="104" spans="2:21" x14ac:dyDescent="0.2">
      <c r="B104" s="19">
        <v>96</v>
      </c>
      <c r="C104" s="80" t="str">
        <f t="shared" si="6"/>
        <v/>
      </c>
      <c r="D104" s="80"/>
      <c r="E104" s="19"/>
      <c r="F104" s="8"/>
      <c r="G104" s="19" t="s">
        <v>4</v>
      </c>
      <c r="H104" s="81"/>
      <c r="I104" s="81"/>
      <c r="J104" s="19"/>
      <c r="K104" s="80" t="str">
        <f t="shared" si="5"/>
        <v/>
      </c>
      <c r="L104" s="80"/>
      <c r="M104" s="6" t="str">
        <f t="shared" si="7"/>
        <v/>
      </c>
      <c r="N104" s="19"/>
      <c r="O104" s="8"/>
      <c r="P104" s="81"/>
      <c r="Q104" s="81"/>
      <c r="R104" s="83" t="str">
        <f t="shared" si="8"/>
        <v/>
      </c>
      <c r="S104" s="83"/>
      <c r="T104" s="84" t="str">
        <f t="shared" si="9"/>
        <v/>
      </c>
      <c r="U104" s="84"/>
    </row>
    <row r="105" spans="2:21" x14ac:dyDescent="0.2">
      <c r="B105" s="19">
        <v>97</v>
      </c>
      <c r="C105" s="80" t="str">
        <f t="shared" si="6"/>
        <v/>
      </c>
      <c r="D105" s="80"/>
      <c r="E105" s="19"/>
      <c r="F105" s="8"/>
      <c r="G105" s="19" t="s">
        <v>3</v>
      </c>
      <c r="H105" s="81"/>
      <c r="I105" s="81"/>
      <c r="J105" s="19"/>
      <c r="K105" s="80" t="str">
        <f t="shared" si="5"/>
        <v/>
      </c>
      <c r="L105" s="80"/>
      <c r="M105" s="6" t="str">
        <f t="shared" si="7"/>
        <v/>
      </c>
      <c r="N105" s="19"/>
      <c r="O105" s="8"/>
      <c r="P105" s="81"/>
      <c r="Q105" s="81"/>
      <c r="R105" s="83" t="str">
        <f t="shared" si="8"/>
        <v/>
      </c>
      <c r="S105" s="83"/>
      <c r="T105" s="84" t="str">
        <f t="shared" si="9"/>
        <v/>
      </c>
      <c r="U105" s="84"/>
    </row>
    <row r="106" spans="2:21" x14ac:dyDescent="0.2">
      <c r="B106" s="19">
        <v>98</v>
      </c>
      <c r="C106" s="80" t="str">
        <f t="shared" si="6"/>
        <v/>
      </c>
      <c r="D106" s="80"/>
      <c r="E106" s="19"/>
      <c r="F106" s="8"/>
      <c r="G106" s="19" t="s">
        <v>4</v>
      </c>
      <c r="H106" s="81"/>
      <c r="I106" s="81"/>
      <c r="J106" s="19"/>
      <c r="K106" s="80" t="str">
        <f t="shared" si="5"/>
        <v/>
      </c>
      <c r="L106" s="80"/>
      <c r="M106" s="6" t="str">
        <f t="shared" si="7"/>
        <v/>
      </c>
      <c r="N106" s="19"/>
      <c r="O106" s="8"/>
      <c r="P106" s="81"/>
      <c r="Q106" s="81"/>
      <c r="R106" s="83" t="str">
        <f t="shared" si="8"/>
        <v/>
      </c>
      <c r="S106" s="83"/>
      <c r="T106" s="84" t="str">
        <f t="shared" si="9"/>
        <v/>
      </c>
      <c r="U106" s="84"/>
    </row>
    <row r="107" spans="2:21" x14ac:dyDescent="0.2">
      <c r="B107" s="19">
        <v>99</v>
      </c>
      <c r="C107" s="80" t="str">
        <f t="shared" si="6"/>
        <v/>
      </c>
      <c r="D107" s="80"/>
      <c r="E107" s="19"/>
      <c r="F107" s="8"/>
      <c r="G107" s="19" t="s">
        <v>4</v>
      </c>
      <c r="H107" s="81"/>
      <c r="I107" s="81"/>
      <c r="J107" s="19"/>
      <c r="K107" s="80" t="str">
        <f t="shared" si="5"/>
        <v/>
      </c>
      <c r="L107" s="80"/>
      <c r="M107" s="6" t="str">
        <f t="shared" si="7"/>
        <v/>
      </c>
      <c r="N107" s="19"/>
      <c r="O107" s="8"/>
      <c r="P107" s="81"/>
      <c r="Q107" s="81"/>
      <c r="R107" s="83" t="str">
        <f t="shared" si="8"/>
        <v/>
      </c>
      <c r="S107" s="83"/>
      <c r="T107" s="84" t="str">
        <f t="shared" si="9"/>
        <v/>
      </c>
      <c r="U107" s="84"/>
    </row>
    <row r="108" spans="2:21" x14ac:dyDescent="0.2">
      <c r="B108" s="19">
        <v>100</v>
      </c>
      <c r="C108" s="80" t="str">
        <f t="shared" si="6"/>
        <v/>
      </c>
      <c r="D108" s="80"/>
      <c r="E108" s="19"/>
      <c r="F108" s="8"/>
      <c r="G108" s="19" t="s">
        <v>3</v>
      </c>
      <c r="H108" s="81"/>
      <c r="I108" s="81"/>
      <c r="J108" s="19"/>
      <c r="K108" s="80" t="str">
        <f t="shared" si="5"/>
        <v/>
      </c>
      <c r="L108" s="80"/>
      <c r="M108" s="6" t="str">
        <f t="shared" si="7"/>
        <v/>
      </c>
      <c r="N108" s="19"/>
      <c r="O108" s="8"/>
      <c r="P108" s="81"/>
      <c r="Q108" s="81"/>
      <c r="R108" s="83" t="str">
        <f t="shared" si="8"/>
        <v/>
      </c>
      <c r="S108" s="83"/>
      <c r="T108" s="84" t="str">
        <f t="shared" si="9"/>
        <v/>
      </c>
      <c r="U108" s="84"/>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sato-Pa-10</cp:lastModifiedBy>
  <cp:revision/>
  <cp:lastPrinted>2015-07-15T10:17:15Z</cp:lastPrinted>
  <dcterms:created xsi:type="dcterms:W3CDTF">2013-10-09T23:04:08Z</dcterms:created>
  <dcterms:modified xsi:type="dcterms:W3CDTF">2019-08-03T10:30:21Z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