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sato-Pa-10\Documents\FX\CMA\PB検証\"/>
    </mc:Choice>
  </mc:AlternateContent>
  <xr:revisionPtr revIDLastSave="0" documentId="13_ncr:1_{D8B71659-595F-4622-9512-B80AB5C72561}" xr6:coauthVersionLast="43" xr6:coauthVersionMax="43" xr10:uidLastSave="{00000000-0000-0000-0000-000000000000}"/>
  <bookViews>
    <workbookView xWindow="-108" yWindow="-108" windowWidth="23256" windowHeight="12576" firstSheet="3" activeTab="6"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8" i="31" l="1"/>
  <c r="M58" i="31" s="1"/>
  <c r="K58" i="32"/>
  <c r="M58" i="32" s="1"/>
  <c r="K57" i="31"/>
  <c r="M57" i="31" s="1"/>
  <c r="K57" i="32"/>
  <c r="M57" i="32" s="1"/>
  <c r="K56" i="31"/>
  <c r="M56" i="31" s="1"/>
  <c r="K56" i="32"/>
  <c r="M56" i="32" s="1"/>
  <c r="K55" i="31"/>
  <c r="M55" i="31" s="1"/>
  <c r="K55" i="32"/>
  <c r="M55" i="32" s="1"/>
  <c r="K54" i="31"/>
  <c r="M54" i="31" s="1"/>
  <c r="K54" i="32"/>
  <c r="M54" i="32" s="1"/>
  <c r="K53" i="31"/>
  <c r="M53" i="31" s="1"/>
  <c r="K53" i="32"/>
  <c r="M53" i="32" s="1"/>
  <c r="K52" i="31"/>
  <c r="M52" i="31" s="1"/>
  <c r="K52" i="32"/>
  <c r="M52" i="32" s="1"/>
  <c r="C52" i="33"/>
  <c r="K51" i="31"/>
  <c r="M51" i="31" s="1"/>
  <c r="K51" i="32"/>
  <c r="M51" i="32" s="1"/>
  <c r="K50" i="31"/>
  <c r="M50" i="31" s="1"/>
  <c r="K50" i="32"/>
  <c r="M50" i="32" s="1"/>
  <c r="T49" i="31"/>
  <c r="K49" i="31"/>
  <c r="M49" i="31" s="1"/>
  <c r="K49" i="32"/>
  <c r="M49" i="32" s="1"/>
  <c r="K48" i="31"/>
  <c r="M48" i="31" s="1"/>
  <c r="K48" i="32"/>
  <c r="M48" i="32" s="1"/>
  <c r="K47" i="31"/>
  <c r="M47" i="31" s="1"/>
  <c r="K47" i="32"/>
  <c r="M47" i="32" s="1"/>
  <c r="K46" i="31"/>
  <c r="M46" i="31" s="1"/>
  <c r="K46" i="32"/>
  <c r="M46" i="32" s="1"/>
  <c r="K45" i="31"/>
  <c r="M45" i="31" s="1"/>
  <c r="K45" i="32"/>
  <c r="M45" i="32" s="1"/>
  <c r="K44" i="31"/>
  <c r="M44" i="31" s="1"/>
  <c r="K44" i="32"/>
  <c r="M44" i="32" s="1"/>
  <c r="K43" i="31"/>
  <c r="M43" i="31" s="1"/>
  <c r="K43" i="32"/>
  <c r="M43" i="32" s="1"/>
  <c r="K42" i="31" l="1"/>
  <c r="M42" i="31" s="1"/>
  <c r="K42" i="32"/>
  <c r="M42" i="32" s="1"/>
  <c r="K41" i="31"/>
  <c r="M41" i="31" s="1"/>
  <c r="K41" i="32"/>
  <c r="M41" i="32" s="1"/>
  <c r="R52" i="32"/>
  <c r="R51" i="32"/>
  <c r="R47" i="32"/>
  <c r="R44" i="32"/>
  <c r="R41" i="32"/>
  <c r="R39" i="32"/>
  <c r="T52" i="32"/>
  <c r="T51" i="32"/>
  <c r="T50" i="32"/>
  <c r="R50" i="32" s="1"/>
  <c r="T49" i="32"/>
  <c r="R49" i="32" s="1"/>
  <c r="T48" i="32"/>
  <c r="R48" i="32" s="1"/>
  <c r="T47" i="32"/>
  <c r="T46" i="32"/>
  <c r="R46" i="32" s="1"/>
  <c r="T45" i="32"/>
  <c r="R45" i="32" s="1"/>
  <c r="T44" i="32"/>
  <c r="T43" i="32"/>
  <c r="R43" i="32" s="1"/>
  <c r="T42" i="32"/>
  <c r="R42" i="32" s="1"/>
  <c r="T41" i="32"/>
  <c r="T40" i="32"/>
  <c r="T39" i="32"/>
  <c r="C95" i="32"/>
  <c r="C94" i="32"/>
  <c r="C93" i="32"/>
  <c r="C92" i="32"/>
  <c r="C91" i="32"/>
  <c r="C90" i="32"/>
  <c r="C89" i="32"/>
  <c r="C88" i="32"/>
  <c r="C87" i="32"/>
  <c r="C86" i="32"/>
  <c r="C85" i="32"/>
  <c r="C84" i="32"/>
  <c r="C83" i="32"/>
  <c r="C82" i="32"/>
  <c r="C81" i="32"/>
  <c r="C80" i="32"/>
  <c r="C79" i="32"/>
  <c r="C78" i="32"/>
  <c r="C77" i="32"/>
  <c r="C76" i="32"/>
  <c r="C75" i="32"/>
  <c r="C74" i="32"/>
  <c r="C73" i="32"/>
  <c r="C72" i="32"/>
  <c r="C71" i="32"/>
  <c r="C70" i="32"/>
  <c r="C69" i="32"/>
  <c r="C68" i="32"/>
  <c r="C67" i="32"/>
  <c r="C66" i="32"/>
  <c r="C65" i="32"/>
  <c r="C64" i="32"/>
  <c r="C63" i="32"/>
  <c r="C62" i="32"/>
  <c r="C61" i="32"/>
  <c r="C60" i="32"/>
  <c r="C40" i="32"/>
  <c r="K40" i="32" s="1"/>
  <c r="M40" i="32" s="1"/>
  <c r="K40" i="31"/>
  <c r="M40" i="31" s="1"/>
  <c r="K39" i="33"/>
  <c r="M39" i="33" s="1"/>
  <c r="K39" i="32"/>
  <c r="M39" i="32" s="1"/>
  <c r="T39" i="31"/>
  <c r="K39" i="31"/>
  <c r="K38" i="31"/>
  <c r="M38" i="31" s="1"/>
  <c r="K38" i="32"/>
  <c r="M38" i="32" s="1"/>
  <c r="K37" i="33"/>
  <c r="M37" i="33" s="1"/>
  <c r="K37" i="32"/>
  <c r="M37" i="32" s="1"/>
  <c r="K37" i="31"/>
  <c r="K36" i="31"/>
  <c r="M36" i="31" s="1"/>
  <c r="K36" i="32"/>
  <c r="M36" i="32" s="1"/>
  <c r="R40" i="32" l="1"/>
  <c r="K35" i="31"/>
  <c r="M35" i="31" s="1"/>
  <c r="K35" i="32"/>
  <c r="M35" i="32" s="1"/>
  <c r="M34" i="31"/>
  <c r="K34" i="31"/>
  <c r="K34" i="32"/>
  <c r="M34" i="32" s="1"/>
  <c r="K33" i="31"/>
  <c r="M33" i="31" s="1"/>
  <c r="K33" i="32"/>
  <c r="M33" i="32" s="1"/>
  <c r="K32" i="31"/>
  <c r="M32" i="31" s="1"/>
  <c r="K32" i="32"/>
  <c r="M32" i="32" s="1"/>
  <c r="K31" i="33"/>
  <c r="M31" i="33" s="1"/>
  <c r="K31" i="32"/>
  <c r="M31" i="32" s="1"/>
  <c r="K31" i="31"/>
  <c r="K30" i="31"/>
  <c r="M30" i="31" s="1"/>
  <c r="K30" i="32"/>
  <c r="M30" i="32" s="1"/>
  <c r="K29" i="31"/>
  <c r="M29" i="31" s="1"/>
  <c r="K29" i="32"/>
  <c r="M29" i="32" s="1"/>
  <c r="K28" i="31"/>
  <c r="M28" i="31" s="1"/>
  <c r="K28" i="32"/>
  <c r="M28" i="32" s="1"/>
  <c r="K27" i="31"/>
  <c r="M27" i="31" s="1"/>
  <c r="K27" i="32"/>
  <c r="M27" i="32" s="1"/>
  <c r="K26" i="31"/>
  <c r="M26" i="31" s="1"/>
  <c r="K26" i="32"/>
  <c r="M26" i="32" s="1"/>
  <c r="K25" i="31"/>
  <c r="M25" i="31" s="1"/>
  <c r="K25" i="32"/>
  <c r="M25" i="32" s="1"/>
  <c r="K24" i="31"/>
  <c r="M24" i="31" s="1"/>
  <c r="K24" i="32"/>
  <c r="M24" i="32" s="1"/>
  <c r="K23" i="31"/>
  <c r="M23" i="31" s="1"/>
  <c r="K23" i="32"/>
  <c r="M23" i="32" s="1"/>
  <c r="K22" i="31"/>
  <c r="M22" i="31" s="1"/>
  <c r="K22" i="32"/>
  <c r="M22" i="32" s="1"/>
  <c r="K21" i="33"/>
  <c r="M21" i="33" s="1"/>
  <c r="R21" i="33" s="1"/>
  <c r="K21" i="32"/>
  <c r="M21" i="32" s="1"/>
  <c r="M102" i="31"/>
  <c r="M101" i="31"/>
  <c r="M100" i="31"/>
  <c r="M99" i="31"/>
  <c r="M98" i="31"/>
  <c r="M97" i="31"/>
  <c r="M96" i="31"/>
  <c r="M95" i="31"/>
  <c r="M94" i="31"/>
  <c r="M93" i="31"/>
  <c r="M92" i="31"/>
  <c r="M91" i="31"/>
  <c r="M90" i="31"/>
  <c r="M89" i="31"/>
  <c r="M88" i="31"/>
  <c r="M87" i="31"/>
  <c r="M86" i="31"/>
  <c r="M85" i="31"/>
  <c r="M84" i="31"/>
  <c r="M83" i="31"/>
  <c r="M82" i="31"/>
  <c r="M81" i="31"/>
  <c r="M80" i="31"/>
  <c r="M79" i="31"/>
  <c r="M78" i="31"/>
  <c r="M77" i="31"/>
  <c r="M76" i="31"/>
  <c r="M75" i="31"/>
  <c r="M74" i="31"/>
  <c r="M73" i="31"/>
  <c r="M72" i="31"/>
  <c r="M71" i="31"/>
  <c r="M70" i="31"/>
  <c r="M69" i="31"/>
  <c r="M68" i="31"/>
  <c r="M67" i="31"/>
  <c r="M66" i="31"/>
  <c r="M65" i="31"/>
  <c r="M64" i="31"/>
  <c r="M63" i="31"/>
  <c r="M62" i="31"/>
  <c r="M61" i="31"/>
  <c r="M60" i="31"/>
  <c r="M59" i="31"/>
  <c r="M39" i="31"/>
  <c r="M37" i="31"/>
  <c r="M31" i="31"/>
  <c r="M21" i="31"/>
  <c r="K21" i="31"/>
  <c r="K20" i="31"/>
  <c r="M20" i="31" s="1"/>
  <c r="K20" i="32"/>
  <c r="M20" i="32" s="1"/>
  <c r="K19" i="31"/>
  <c r="M19" i="31" s="1"/>
  <c r="K19" i="32"/>
  <c r="M19" i="32" s="1"/>
  <c r="K18" i="31"/>
  <c r="M18" i="31" s="1"/>
  <c r="K18" i="32"/>
  <c r="M18" i="32" s="1"/>
  <c r="K17" i="31"/>
  <c r="M17" i="31" s="1"/>
  <c r="K17" i="32"/>
  <c r="M17" i="32" s="1"/>
  <c r="K16" i="31"/>
  <c r="M16" i="31" s="1"/>
  <c r="K16" i="32"/>
  <c r="M16" i="32" s="1"/>
  <c r="K15" i="31"/>
  <c r="M15" i="31" s="1"/>
  <c r="K15" i="32"/>
  <c r="M15" i="32" s="1"/>
  <c r="K14" i="31"/>
  <c r="M14" i="31" s="1"/>
  <c r="K14" i="32"/>
  <c r="M14" i="32" s="1"/>
  <c r="K13" i="31"/>
  <c r="M13" i="31" s="1"/>
  <c r="K13" i="32"/>
  <c r="M13" i="32" s="1"/>
  <c r="K12" i="31"/>
  <c r="M12" i="31" s="1"/>
  <c r="K12" i="32"/>
  <c r="M12" i="32" s="1"/>
  <c r="K11" i="31"/>
  <c r="M11" i="31" s="1"/>
  <c r="K11" i="32"/>
  <c r="M11" i="32" s="1"/>
  <c r="K10" i="31"/>
  <c r="M10" i="31" s="1"/>
  <c r="K10" i="32"/>
  <c r="M10" i="32" s="1"/>
  <c r="T107" i="33"/>
  <c r="R107" i="33"/>
  <c r="T106" i="33"/>
  <c r="R106" i="33"/>
  <c r="T105" i="33"/>
  <c r="R105" i="33"/>
  <c r="T104" i="33"/>
  <c r="R104" i="33"/>
  <c r="T103" i="33"/>
  <c r="R103" i="33"/>
  <c r="T102" i="33"/>
  <c r="R102" i="33"/>
  <c r="T101" i="33"/>
  <c r="R101" i="33"/>
  <c r="T100" i="33"/>
  <c r="R100" i="33"/>
  <c r="T99" i="33"/>
  <c r="R99" i="33"/>
  <c r="T98" i="33"/>
  <c r="R98" i="33"/>
  <c r="T97" i="33"/>
  <c r="R97" i="33"/>
  <c r="T96" i="33"/>
  <c r="R96" i="33"/>
  <c r="T95" i="33"/>
  <c r="R95" i="33"/>
  <c r="T94" i="33"/>
  <c r="R94" i="33"/>
  <c r="T93" i="33"/>
  <c r="R93" i="33"/>
  <c r="T92" i="33"/>
  <c r="R92" i="33"/>
  <c r="T91" i="33"/>
  <c r="R91" i="33"/>
  <c r="T90" i="33"/>
  <c r="R90" i="33"/>
  <c r="T89" i="33"/>
  <c r="R89" i="33"/>
  <c r="T88" i="33"/>
  <c r="R88" i="33"/>
  <c r="T87" i="33"/>
  <c r="R87" i="33"/>
  <c r="T86" i="33"/>
  <c r="R86" i="33"/>
  <c r="T85" i="33"/>
  <c r="R85" i="33"/>
  <c r="T84" i="33"/>
  <c r="R84" i="33"/>
  <c r="T83" i="33"/>
  <c r="R83" i="33"/>
  <c r="T82" i="33"/>
  <c r="R82" i="33"/>
  <c r="T81" i="33"/>
  <c r="R81" i="33"/>
  <c r="T80" i="33"/>
  <c r="R80" i="33"/>
  <c r="T79" i="33"/>
  <c r="R79" i="33"/>
  <c r="T78" i="33"/>
  <c r="R78" i="33"/>
  <c r="T77" i="33"/>
  <c r="R77" i="33"/>
  <c r="T76" i="33"/>
  <c r="R76" i="33"/>
  <c r="T75" i="33"/>
  <c r="R75" i="33"/>
  <c r="T74" i="33"/>
  <c r="R74" i="33"/>
  <c r="T73" i="33"/>
  <c r="R73" i="33"/>
  <c r="T72" i="33"/>
  <c r="R72" i="33"/>
  <c r="T71" i="33"/>
  <c r="R71" i="33"/>
  <c r="T70" i="33"/>
  <c r="R70" i="33"/>
  <c r="T69" i="33"/>
  <c r="R69" i="33"/>
  <c r="T68" i="33"/>
  <c r="R68" i="33"/>
  <c r="T67" i="33"/>
  <c r="R67" i="33"/>
  <c r="T66" i="33"/>
  <c r="R66" i="33"/>
  <c r="T65" i="33"/>
  <c r="R65" i="33"/>
  <c r="T64" i="33"/>
  <c r="R64" i="33"/>
  <c r="T63" i="33"/>
  <c r="R63" i="33"/>
  <c r="T62" i="33"/>
  <c r="R62" i="33"/>
  <c r="T61" i="33"/>
  <c r="R61" i="33"/>
  <c r="T60" i="33"/>
  <c r="R60" i="33"/>
  <c r="C61" i="33" s="1"/>
  <c r="T59" i="33"/>
  <c r="R59" i="33"/>
  <c r="C60" i="33" s="1"/>
  <c r="T58" i="33"/>
  <c r="R58" i="33" s="1"/>
  <c r="C59" i="33" s="1"/>
  <c r="T57" i="33"/>
  <c r="R57" i="33" s="1"/>
  <c r="C58" i="33" s="1"/>
  <c r="T56" i="33"/>
  <c r="R56" i="33"/>
  <c r="C57" i="33" s="1"/>
  <c r="T55" i="33"/>
  <c r="R55" i="33"/>
  <c r="C56" i="33" s="1"/>
  <c r="T54" i="33"/>
  <c r="R54" i="33" s="1"/>
  <c r="C55" i="33" s="1"/>
  <c r="T53" i="33"/>
  <c r="R53" i="33"/>
  <c r="C54" i="33" s="1"/>
  <c r="T52" i="33"/>
  <c r="R52" i="33"/>
  <c r="C53" i="33" s="1"/>
  <c r="T51" i="33"/>
  <c r="R51" i="33"/>
  <c r="T50" i="33"/>
  <c r="R50" i="33" s="1"/>
  <c r="T49" i="33"/>
  <c r="R49" i="33" s="1"/>
  <c r="T48" i="33"/>
  <c r="R48" i="33"/>
  <c r="T47" i="33"/>
  <c r="R47" i="33" s="1"/>
  <c r="T46" i="33"/>
  <c r="R46" i="33" s="1"/>
  <c r="T45" i="33"/>
  <c r="R45" i="33" s="1"/>
  <c r="T44" i="33"/>
  <c r="R44" i="33"/>
  <c r="T43" i="33"/>
  <c r="R43" i="33" s="1"/>
  <c r="T42" i="33"/>
  <c r="R42" i="33" s="1"/>
  <c r="T41" i="33"/>
  <c r="R41" i="33"/>
  <c r="T40" i="33"/>
  <c r="R40" i="33" s="1"/>
  <c r="T39" i="33"/>
  <c r="R39" i="33"/>
  <c r="T38" i="33"/>
  <c r="R38" i="33"/>
  <c r="T37" i="33"/>
  <c r="R37" i="33" s="1"/>
  <c r="T36" i="33"/>
  <c r="R36" i="33" s="1"/>
  <c r="T35" i="33"/>
  <c r="R35" i="33" s="1"/>
  <c r="T34" i="33"/>
  <c r="R34" i="33" s="1"/>
  <c r="T33" i="33"/>
  <c r="R33" i="33" s="1"/>
  <c r="T32" i="33"/>
  <c r="R32" i="33" s="1"/>
  <c r="T31" i="33"/>
  <c r="T30" i="33"/>
  <c r="R30" i="33" s="1"/>
  <c r="T29" i="33"/>
  <c r="R29" i="33"/>
  <c r="T28" i="33"/>
  <c r="R28" i="33" s="1"/>
  <c r="T27" i="33"/>
  <c r="R27" i="33"/>
  <c r="T26" i="33"/>
  <c r="R26" i="33" s="1"/>
  <c r="T25" i="33"/>
  <c r="R25" i="33"/>
  <c r="T24" i="33"/>
  <c r="R24" i="33" s="1"/>
  <c r="T23" i="33"/>
  <c r="R23" i="33"/>
  <c r="T22" i="33"/>
  <c r="R22" i="33"/>
  <c r="T21" i="33"/>
  <c r="T20" i="33"/>
  <c r="R20" i="33"/>
  <c r="T19" i="33"/>
  <c r="R19" i="33"/>
  <c r="T18" i="33"/>
  <c r="R18" i="33"/>
  <c r="T17" i="33"/>
  <c r="R17" i="33"/>
  <c r="T16" i="33"/>
  <c r="R16" i="33"/>
  <c r="T15" i="33"/>
  <c r="R15" i="33"/>
  <c r="T14" i="33"/>
  <c r="R14" i="33"/>
  <c r="T13" i="33"/>
  <c r="R13" i="33"/>
  <c r="T12" i="33"/>
  <c r="T11" i="33"/>
  <c r="R11" i="33"/>
  <c r="M106" i="33"/>
  <c r="M105" i="33"/>
  <c r="M104" i="33"/>
  <c r="M103" i="33"/>
  <c r="M102" i="33"/>
  <c r="M101" i="33"/>
  <c r="M100" i="33"/>
  <c r="M99" i="33"/>
  <c r="M98" i="33"/>
  <c r="M97" i="33"/>
  <c r="M96" i="33"/>
  <c r="M95" i="33"/>
  <c r="M94" i="33"/>
  <c r="M93" i="33"/>
  <c r="M92" i="33"/>
  <c r="M91" i="33"/>
  <c r="M90" i="33"/>
  <c r="M89" i="33"/>
  <c r="M88" i="33"/>
  <c r="M87" i="33"/>
  <c r="M86" i="33"/>
  <c r="M85" i="33"/>
  <c r="M84" i="33"/>
  <c r="M83" i="33"/>
  <c r="M82" i="33"/>
  <c r="M81" i="33"/>
  <c r="M80" i="33"/>
  <c r="M79" i="33"/>
  <c r="M78" i="33"/>
  <c r="M77" i="33"/>
  <c r="M76" i="33"/>
  <c r="M75" i="33"/>
  <c r="M74" i="33"/>
  <c r="M73" i="33"/>
  <c r="M72" i="33"/>
  <c r="M71" i="33"/>
  <c r="M70" i="33"/>
  <c r="M69" i="33"/>
  <c r="M68" i="33"/>
  <c r="M67" i="33"/>
  <c r="M66" i="33"/>
  <c r="M65" i="33"/>
  <c r="M64" i="33"/>
  <c r="M63" i="33"/>
  <c r="M62" i="33"/>
  <c r="M61" i="33"/>
  <c r="M60" i="33"/>
  <c r="M59" i="33"/>
  <c r="M58" i="33"/>
  <c r="M57" i="33"/>
  <c r="M56" i="33"/>
  <c r="M55" i="33"/>
  <c r="M46" i="33"/>
  <c r="M41" i="33"/>
  <c r="M33" i="33"/>
  <c r="M24" i="33"/>
  <c r="M23" i="33"/>
  <c r="M22" i="33"/>
  <c r="M18" i="33"/>
  <c r="M16" i="33"/>
  <c r="M14" i="33"/>
  <c r="M11" i="33"/>
  <c r="M10" i="33"/>
  <c r="K98" i="33"/>
  <c r="K97" i="33"/>
  <c r="K96" i="33"/>
  <c r="K95" i="33"/>
  <c r="K94" i="33"/>
  <c r="K93" i="33"/>
  <c r="K92" i="33"/>
  <c r="K91" i="33"/>
  <c r="K90" i="33"/>
  <c r="K89" i="33"/>
  <c r="K88" i="33"/>
  <c r="K87" i="33"/>
  <c r="K86" i="33"/>
  <c r="K85" i="33"/>
  <c r="K84" i="33"/>
  <c r="K83" i="33"/>
  <c r="K82" i="33"/>
  <c r="K81" i="33"/>
  <c r="K80" i="33"/>
  <c r="K79" i="33"/>
  <c r="K78" i="33"/>
  <c r="K77" i="33"/>
  <c r="K76" i="33"/>
  <c r="K75" i="33"/>
  <c r="K74" i="33"/>
  <c r="K73" i="33"/>
  <c r="K72" i="33"/>
  <c r="K71" i="33"/>
  <c r="K70" i="33"/>
  <c r="K69" i="33"/>
  <c r="K68" i="33"/>
  <c r="K67" i="33"/>
  <c r="K66" i="33"/>
  <c r="K65" i="33"/>
  <c r="K64" i="33"/>
  <c r="K63" i="33"/>
  <c r="K62" i="33"/>
  <c r="K61" i="33"/>
  <c r="K60" i="33"/>
  <c r="K59" i="33"/>
  <c r="K58" i="33"/>
  <c r="K57" i="33"/>
  <c r="K56" i="33"/>
  <c r="K55" i="33"/>
  <c r="K54" i="33"/>
  <c r="M54" i="33" s="1"/>
  <c r="K53" i="33"/>
  <c r="M53" i="33" s="1"/>
  <c r="K52" i="33"/>
  <c r="M52" i="33" s="1"/>
  <c r="K51" i="33"/>
  <c r="M51" i="33" s="1"/>
  <c r="K50" i="33"/>
  <c r="M50" i="33" s="1"/>
  <c r="K49" i="33"/>
  <c r="M49" i="33" s="1"/>
  <c r="K48" i="33"/>
  <c r="M48" i="33" s="1"/>
  <c r="K47" i="33"/>
  <c r="M47" i="33" s="1"/>
  <c r="K46" i="33"/>
  <c r="K45" i="33"/>
  <c r="M45" i="33" s="1"/>
  <c r="K44" i="33"/>
  <c r="M44" i="33" s="1"/>
  <c r="K43" i="33"/>
  <c r="M43" i="33" s="1"/>
  <c r="K42" i="33"/>
  <c r="M42" i="33" s="1"/>
  <c r="K41" i="33"/>
  <c r="K40" i="33"/>
  <c r="M40" i="33" s="1"/>
  <c r="K38" i="33"/>
  <c r="M38" i="33" s="1"/>
  <c r="K36" i="33"/>
  <c r="M36" i="33" s="1"/>
  <c r="K35" i="33"/>
  <c r="M35" i="33" s="1"/>
  <c r="K34" i="33"/>
  <c r="M34" i="33" s="1"/>
  <c r="K33" i="33"/>
  <c r="K32" i="33"/>
  <c r="M32" i="33" s="1"/>
  <c r="K30" i="33"/>
  <c r="M30" i="33" s="1"/>
  <c r="K29" i="33"/>
  <c r="M29" i="33" s="1"/>
  <c r="K28" i="33"/>
  <c r="M28" i="33" s="1"/>
  <c r="K27" i="33"/>
  <c r="M27" i="33" s="1"/>
  <c r="K26" i="33"/>
  <c r="M26" i="33" s="1"/>
  <c r="K25" i="33"/>
  <c r="M25" i="33" s="1"/>
  <c r="K24" i="33"/>
  <c r="K23" i="33"/>
  <c r="K22" i="33"/>
  <c r="K20" i="33"/>
  <c r="M20" i="33" s="1"/>
  <c r="K19" i="33"/>
  <c r="M19" i="33" s="1"/>
  <c r="K18" i="33"/>
  <c r="K17" i="33"/>
  <c r="M17" i="33" s="1"/>
  <c r="K16" i="33"/>
  <c r="K15" i="33"/>
  <c r="M15" i="33" s="1"/>
  <c r="K14" i="33"/>
  <c r="K13" i="33"/>
  <c r="M13" i="33" s="1"/>
  <c r="K12" i="33"/>
  <c r="M12" i="33" s="1"/>
  <c r="R12" i="33" s="1"/>
  <c r="K11" i="33"/>
  <c r="K10" i="33"/>
  <c r="K9" i="31"/>
  <c r="M9" i="31" s="1"/>
  <c r="K9" i="32"/>
  <c r="M9" i="32" s="1"/>
  <c r="R31" i="33" l="1"/>
  <c r="T19" i="31"/>
  <c r="R19" i="31" s="1"/>
  <c r="W19" i="31" l="1"/>
  <c r="V19" i="31"/>
  <c r="W39" i="32" l="1"/>
  <c r="V39" i="32"/>
  <c r="T38" i="31"/>
  <c r="W38" i="31" s="1"/>
  <c r="V108" i="33"/>
  <c r="T108" i="33"/>
  <c r="W108" i="33"/>
  <c r="R108" i="33"/>
  <c r="M108" i="33"/>
  <c r="K108" i="33"/>
  <c r="V107" i="33"/>
  <c r="W107" i="33"/>
  <c r="C108" i="33"/>
  <c r="X108" i="33" s="1"/>
  <c r="Y108" i="33" s="1"/>
  <c r="M107" i="33"/>
  <c r="K107" i="33"/>
  <c r="V106" i="33"/>
  <c r="W106" i="33"/>
  <c r="C107" i="33"/>
  <c r="X107" i="33" s="1"/>
  <c r="Y107" i="33" s="1"/>
  <c r="K106" i="33"/>
  <c r="V105" i="33"/>
  <c r="W105" i="33"/>
  <c r="C106" i="33"/>
  <c r="X106" i="33" s="1"/>
  <c r="Y106" i="33" s="1"/>
  <c r="K105" i="33"/>
  <c r="V104" i="33"/>
  <c r="W104" i="33"/>
  <c r="C105" i="33"/>
  <c r="X105" i="33" s="1"/>
  <c r="Y105" i="33" s="1"/>
  <c r="K104" i="33"/>
  <c r="V103" i="33"/>
  <c r="W103" i="33"/>
  <c r="C104" i="33"/>
  <c r="X104" i="33" s="1"/>
  <c r="Y104" i="33" s="1"/>
  <c r="K103" i="33"/>
  <c r="V102" i="33"/>
  <c r="W102" i="33"/>
  <c r="C103" i="33"/>
  <c r="X103" i="33" s="1"/>
  <c r="Y103" i="33" s="1"/>
  <c r="K102" i="33"/>
  <c r="V101" i="33"/>
  <c r="W101" i="33"/>
  <c r="C102" i="33"/>
  <c r="X102" i="33" s="1"/>
  <c r="Y102" i="33" s="1"/>
  <c r="K101" i="33"/>
  <c r="V100" i="33"/>
  <c r="W100" i="33"/>
  <c r="C101" i="33"/>
  <c r="X101" i="33" s="1"/>
  <c r="Y101" i="33" s="1"/>
  <c r="K100" i="33"/>
  <c r="V99" i="33"/>
  <c r="W99" i="33"/>
  <c r="C100" i="33"/>
  <c r="X100" i="33" s="1"/>
  <c r="Y100" i="33" s="1"/>
  <c r="K99" i="33"/>
  <c r="V98" i="33"/>
  <c r="W98" i="33"/>
  <c r="C99" i="33"/>
  <c r="X99" i="33" s="1"/>
  <c r="Y99" i="33" s="1"/>
  <c r="V97" i="33"/>
  <c r="W97" i="33"/>
  <c r="C98" i="33"/>
  <c r="X98" i="33" s="1"/>
  <c r="Y98" i="33" s="1"/>
  <c r="V96" i="33"/>
  <c r="W96" i="33"/>
  <c r="C97" i="33"/>
  <c r="X97" i="33" s="1"/>
  <c r="Y97" i="33" s="1"/>
  <c r="V95" i="33"/>
  <c r="W95" i="33"/>
  <c r="C96" i="33"/>
  <c r="X96" i="33" s="1"/>
  <c r="Y96" i="33" s="1"/>
  <c r="V94" i="33"/>
  <c r="W94" i="33"/>
  <c r="C95" i="33"/>
  <c r="X95" i="33" s="1"/>
  <c r="Y95" i="33" s="1"/>
  <c r="V93" i="33"/>
  <c r="W93" i="33"/>
  <c r="C94" i="33"/>
  <c r="X94" i="33" s="1"/>
  <c r="Y94" i="33" s="1"/>
  <c r="V92" i="33"/>
  <c r="W92" i="33"/>
  <c r="C93" i="33"/>
  <c r="X93" i="33" s="1"/>
  <c r="Y93" i="33" s="1"/>
  <c r="V91" i="33"/>
  <c r="W91" i="33"/>
  <c r="C92" i="33"/>
  <c r="X92" i="33" s="1"/>
  <c r="Y92" i="33" s="1"/>
  <c r="V90" i="33"/>
  <c r="W90" i="33"/>
  <c r="C91" i="33"/>
  <c r="X91" i="33" s="1"/>
  <c r="Y91" i="33" s="1"/>
  <c r="V89" i="33"/>
  <c r="W89" i="33"/>
  <c r="C90" i="33"/>
  <c r="X90" i="33" s="1"/>
  <c r="Y90" i="33" s="1"/>
  <c r="V88" i="33"/>
  <c r="W88" i="33"/>
  <c r="C89" i="33"/>
  <c r="X89" i="33" s="1"/>
  <c r="Y89" i="33" s="1"/>
  <c r="W87" i="33"/>
  <c r="V87" i="33"/>
  <c r="C88" i="33"/>
  <c r="X88" i="33" s="1"/>
  <c r="Y88" i="33" s="1"/>
  <c r="V86" i="33"/>
  <c r="W86" i="33"/>
  <c r="C87" i="33"/>
  <c r="X87" i="33" s="1"/>
  <c r="Y87" i="33" s="1"/>
  <c r="V85" i="33"/>
  <c r="W85" i="33"/>
  <c r="C86" i="33"/>
  <c r="X86" i="33" s="1"/>
  <c r="Y86" i="33" s="1"/>
  <c r="W84" i="33"/>
  <c r="V84" i="33"/>
  <c r="C85" i="33"/>
  <c r="X85" i="33" s="1"/>
  <c r="Y85" i="33" s="1"/>
  <c r="V83" i="33"/>
  <c r="W83" i="33"/>
  <c r="C84" i="33"/>
  <c r="X84" i="33" s="1"/>
  <c r="Y84" i="33" s="1"/>
  <c r="V82" i="33"/>
  <c r="W82" i="33"/>
  <c r="C83" i="33"/>
  <c r="X83" i="33" s="1"/>
  <c r="Y83" i="33" s="1"/>
  <c r="V81" i="33"/>
  <c r="W81" i="33"/>
  <c r="C82" i="33"/>
  <c r="X82" i="33" s="1"/>
  <c r="Y82" i="33" s="1"/>
  <c r="V80" i="33"/>
  <c r="W80" i="33"/>
  <c r="C81" i="33"/>
  <c r="X81" i="33" s="1"/>
  <c r="Y81" i="33" s="1"/>
  <c r="V79" i="33"/>
  <c r="W79" i="33"/>
  <c r="C80" i="33"/>
  <c r="X80" i="33" s="1"/>
  <c r="Y80" i="33" s="1"/>
  <c r="V78" i="33"/>
  <c r="W78" i="33"/>
  <c r="C79" i="33"/>
  <c r="X79" i="33" s="1"/>
  <c r="Y79" i="33" s="1"/>
  <c r="V77" i="33"/>
  <c r="W77" i="33"/>
  <c r="C78" i="33"/>
  <c r="X78" i="33" s="1"/>
  <c r="Y78" i="33" s="1"/>
  <c r="W76" i="33"/>
  <c r="V76" i="33"/>
  <c r="C77" i="33"/>
  <c r="X77" i="33" s="1"/>
  <c r="Y77" i="33" s="1"/>
  <c r="V75" i="33"/>
  <c r="W75" i="33"/>
  <c r="C76" i="33"/>
  <c r="X76" i="33" s="1"/>
  <c r="Y76" i="33" s="1"/>
  <c r="V74" i="33"/>
  <c r="W74" i="33"/>
  <c r="C75" i="33"/>
  <c r="X75" i="33" s="1"/>
  <c r="Y75" i="33" s="1"/>
  <c r="V73" i="33"/>
  <c r="W73" i="33"/>
  <c r="C74" i="33"/>
  <c r="X74" i="33" s="1"/>
  <c r="Y74" i="33" s="1"/>
  <c r="V72" i="33"/>
  <c r="W72" i="33"/>
  <c r="C73" i="33"/>
  <c r="X73" i="33" s="1"/>
  <c r="Y73" i="33" s="1"/>
  <c r="V71" i="33"/>
  <c r="W71" i="33"/>
  <c r="C72" i="33"/>
  <c r="X72" i="33" s="1"/>
  <c r="Y72" i="33" s="1"/>
  <c r="V70" i="33"/>
  <c r="W70" i="33"/>
  <c r="C71" i="33"/>
  <c r="X71" i="33" s="1"/>
  <c r="Y71" i="33" s="1"/>
  <c r="V69" i="33"/>
  <c r="W69" i="33"/>
  <c r="C70" i="33"/>
  <c r="X70" i="33" s="1"/>
  <c r="Y70" i="33" s="1"/>
  <c r="V68" i="33"/>
  <c r="W68" i="33"/>
  <c r="C69" i="33"/>
  <c r="X69" i="33" s="1"/>
  <c r="Y69" i="33" s="1"/>
  <c r="V67" i="33"/>
  <c r="W67" i="33"/>
  <c r="C68" i="33"/>
  <c r="X68" i="33" s="1"/>
  <c r="Y68" i="33" s="1"/>
  <c r="V66" i="33"/>
  <c r="W66" i="33"/>
  <c r="C67" i="33"/>
  <c r="X67" i="33" s="1"/>
  <c r="Y67" i="33" s="1"/>
  <c r="V65" i="33"/>
  <c r="W65" i="33"/>
  <c r="C66" i="33"/>
  <c r="X66" i="33" s="1"/>
  <c r="Y66" i="33" s="1"/>
  <c r="V64" i="33"/>
  <c r="W64" i="33"/>
  <c r="C65" i="33"/>
  <c r="X65" i="33" s="1"/>
  <c r="Y65" i="33" s="1"/>
  <c r="W63" i="33"/>
  <c r="V63" i="33"/>
  <c r="C64" i="33"/>
  <c r="X64" i="33" s="1"/>
  <c r="Y64" i="33" s="1"/>
  <c r="V62" i="33"/>
  <c r="W62" i="33"/>
  <c r="C63" i="33"/>
  <c r="X63" i="33" s="1"/>
  <c r="Y63" i="33" s="1"/>
  <c r="V61" i="33"/>
  <c r="W61" i="33"/>
  <c r="C62" i="33"/>
  <c r="X62" i="33" s="1"/>
  <c r="Y62" i="33" s="1"/>
  <c r="V60" i="33"/>
  <c r="W60" i="33"/>
  <c r="X61" i="33"/>
  <c r="Y61" i="33" s="1"/>
  <c r="V59" i="33"/>
  <c r="V58" i="33"/>
  <c r="W58" i="33"/>
  <c r="W59" i="33" s="1"/>
  <c r="V57" i="33"/>
  <c r="V56" i="33"/>
  <c r="W56" i="33"/>
  <c r="V55" i="33"/>
  <c r="W55" i="33"/>
  <c r="V54" i="33"/>
  <c r="V53" i="33"/>
  <c r="V52" i="33"/>
  <c r="V51" i="33"/>
  <c r="V50" i="33"/>
  <c r="W50" i="33"/>
  <c r="W51" i="33" s="1"/>
  <c r="V49" i="33"/>
  <c r="W49" i="33"/>
  <c r="V48" i="33"/>
  <c r="W48" i="33"/>
  <c r="V47" i="33"/>
  <c r="W47" i="33"/>
  <c r="V46" i="33"/>
  <c r="W46" i="33"/>
  <c r="V45" i="33"/>
  <c r="W45" i="33"/>
  <c r="V44" i="33"/>
  <c r="W44" i="33"/>
  <c r="V43" i="33"/>
  <c r="V42" i="33"/>
  <c r="W42" i="33"/>
  <c r="W43" i="33" s="1"/>
  <c r="V41" i="33"/>
  <c r="W41" i="33"/>
  <c r="V40" i="33"/>
  <c r="W40" i="33"/>
  <c r="V39" i="33"/>
  <c r="V38" i="33"/>
  <c r="V37" i="33"/>
  <c r="W37" i="33"/>
  <c r="V36" i="33"/>
  <c r="V35" i="33"/>
  <c r="V34" i="33"/>
  <c r="V33" i="33"/>
  <c r="W33" i="33"/>
  <c r="V32" i="33"/>
  <c r="V31" i="33"/>
  <c r="V30" i="33"/>
  <c r="V29" i="33"/>
  <c r="V28" i="33"/>
  <c r="V27" i="33"/>
  <c r="V26" i="33"/>
  <c r="W26" i="33"/>
  <c r="V25" i="33"/>
  <c r="W25" i="33"/>
  <c r="V24" i="33"/>
  <c r="W24" i="33"/>
  <c r="V23" i="33"/>
  <c r="W23" i="33"/>
  <c r="V22" i="33"/>
  <c r="W20" i="33"/>
  <c r="W19" i="33"/>
  <c r="V18" i="33"/>
  <c r="W17" i="33"/>
  <c r="W18" i="33" s="1"/>
  <c r="W13" i="33"/>
  <c r="V12" i="33"/>
  <c r="V11" i="33"/>
  <c r="T10" i="33"/>
  <c r="W10" i="33" s="1"/>
  <c r="T9" i="33"/>
  <c r="V9" i="33" s="1"/>
  <c r="K9" i="33"/>
  <c r="M9" i="33" s="1"/>
  <c r="C9" i="33"/>
  <c r="V108" i="32"/>
  <c r="T108" i="32"/>
  <c r="W108" i="32"/>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c r="R105" i="32"/>
  <c r="C106" i="32" s="1"/>
  <c r="X106" i="32" s="1"/>
  <c r="Y106" i="32" s="1"/>
  <c r="M105" i="32"/>
  <c r="K105" i="32"/>
  <c r="V104" i="32"/>
  <c r="T104" i="32"/>
  <c r="W104" i="32"/>
  <c r="R104" i="32"/>
  <c r="C105" i="32" s="1"/>
  <c r="X105" i="32" s="1"/>
  <c r="Y105" i="32" s="1"/>
  <c r="M104" i="32"/>
  <c r="K104" i="32"/>
  <c r="V103" i="32"/>
  <c r="T103" i="32"/>
  <c r="W103" i="32"/>
  <c r="R103" i="32"/>
  <c r="C104" i="32" s="1"/>
  <c r="M103" i="32"/>
  <c r="K103" i="32"/>
  <c r="V102" i="32"/>
  <c r="T102" i="32"/>
  <c r="W102" i="32" s="1"/>
  <c r="R102" i="32"/>
  <c r="C103" i="32" s="1"/>
  <c r="M102" i="32"/>
  <c r="K102" i="32"/>
  <c r="V101" i="32"/>
  <c r="T101" i="32"/>
  <c r="W101" i="32"/>
  <c r="R101" i="32"/>
  <c r="C102" i="32" s="1"/>
  <c r="M101" i="32"/>
  <c r="K101" i="32"/>
  <c r="V100" i="32"/>
  <c r="T100" i="32"/>
  <c r="W100" i="32"/>
  <c r="R100" i="32"/>
  <c r="C101" i="32" s="1"/>
  <c r="M100" i="32"/>
  <c r="K100" i="32"/>
  <c r="V99" i="32"/>
  <c r="T99" i="32"/>
  <c r="W99" i="32"/>
  <c r="R99" i="32"/>
  <c r="C100" i="32" s="1"/>
  <c r="M99" i="32"/>
  <c r="K99" i="32"/>
  <c r="V98" i="32"/>
  <c r="T98" i="32"/>
  <c r="W98" i="32" s="1"/>
  <c r="R98" i="32"/>
  <c r="C99" i="32" s="1"/>
  <c r="M98" i="32"/>
  <c r="K98" i="32"/>
  <c r="V97" i="32"/>
  <c r="T97" i="32"/>
  <c r="W97" i="32"/>
  <c r="R97" i="32"/>
  <c r="C98" i="32" s="1"/>
  <c r="M97" i="32"/>
  <c r="K97" i="32"/>
  <c r="V96" i="32"/>
  <c r="T96" i="32"/>
  <c r="W96" i="32"/>
  <c r="R96" i="32"/>
  <c r="C97" i="32" s="1"/>
  <c r="M96" i="32"/>
  <c r="K96" i="32"/>
  <c r="V95" i="32"/>
  <c r="T95" i="32"/>
  <c r="W95" i="32"/>
  <c r="R95" i="32"/>
  <c r="C96" i="32" s="1"/>
  <c r="M95" i="32"/>
  <c r="K95" i="32"/>
  <c r="V94" i="32"/>
  <c r="T94" i="32"/>
  <c r="W94" i="32" s="1"/>
  <c r="R94" i="32"/>
  <c r="X95" i="32" s="1"/>
  <c r="Y95" i="32" s="1"/>
  <c r="V93" i="32"/>
  <c r="T93" i="32"/>
  <c r="W93" i="32"/>
  <c r="R93" i="32"/>
  <c r="X94" i="32" s="1"/>
  <c r="Y94" i="32" s="1"/>
  <c r="V92" i="32"/>
  <c r="T92" i="32"/>
  <c r="W92" i="32"/>
  <c r="R92" i="32"/>
  <c r="X93" i="32" s="1"/>
  <c r="Y93" i="32" s="1"/>
  <c r="V91" i="32"/>
  <c r="T91" i="32"/>
  <c r="W91" i="32"/>
  <c r="R91" i="32"/>
  <c r="X92" i="32" s="1"/>
  <c r="Y92" i="32" s="1"/>
  <c r="V90" i="32"/>
  <c r="T90" i="32"/>
  <c r="W90" i="32" s="1"/>
  <c r="R90" i="32"/>
  <c r="X91" i="32"/>
  <c r="Y91" i="32" s="1"/>
  <c r="V89" i="32"/>
  <c r="T89" i="32"/>
  <c r="W89" i="32"/>
  <c r="R89" i="32"/>
  <c r="X90" i="32" s="1"/>
  <c r="Y90" i="32" s="1"/>
  <c r="V88" i="32"/>
  <c r="T88" i="32"/>
  <c r="W88" i="32"/>
  <c r="R88" i="32"/>
  <c r="X89" i="32" s="1"/>
  <c r="Y89" i="32" s="1"/>
  <c r="V87" i="32"/>
  <c r="T87" i="32"/>
  <c r="W87" i="32"/>
  <c r="R87" i="32"/>
  <c r="X88" i="32" s="1"/>
  <c r="Y88" i="32" s="1"/>
  <c r="V86" i="32"/>
  <c r="T86" i="32"/>
  <c r="W86" i="32" s="1"/>
  <c r="R86" i="32"/>
  <c r="X87" i="32"/>
  <c r="Y87" i="32" s="1"/>
  <c r="V85" i="32"/>
  <c r="T85" i="32"/>
  <c r="W85" i="32"/>
  <c r="R85" i="32"/>
  <c r="X86" i="32" s="1"/>
  <c r="Y86" i="32" s="1"/>
  <c r="V84" i="32"/>
  <c r="T84" i="32"/>
  <c r="W84" i="32"/>
  <c r="R84" i="32"/>
  <c r="X85" i="32" s="1"/>
  <c r="Y85" i="32" s="1"/>
  <c r="V83" i="32"/>
  <c r="T83" i="32"/>
  <c r="W83" i="32"/>
  <c r="R83" i="32"/>
  <c r="X84" i="32" s="1"/>
  <c r="Y84" i="32" s="1"/>
  <c r="V82" i="32"/>
  <c r="T82" i="32"/>
  <c r="W82" i="32" s="1"/>
  <c r="R82" i="32"/>
  <c r="X83" i="32" s="1"/>
  <c r="Y83" i="32" s="1"/>
  <c r="V81" i="32"/>
  <c r="T81" i="32"/>
  <c r="W81" i="32" s="1"/>
  <c r="R81" i="32"/>
  <c r="X82" i="32"/>
  <c r="Y82" i="32" s="1"/>
  <c r="V80" i="32"/>
  <c r="T80" i="32"/>
  <c r="W80" i="32" s="1"/>
  <c r="R80" i="32"/>
  <c r="X81" i="32" s="1"/>
  <c r="Y81" i="32" s="1"/>
  <c r="V79" i="32"/>
  <c r="T79" i="32"/>
  <c r="W79" i="32" s="1"/>
  <c r="R79" i="32"/>
  <c r="X80" i="32" s="1"/>
  <c r="Y80" i="32" s="1"/>
  <c r="V78" i="32"/>
  <c r="T78" i="32"/>
  <c r="W78" i="32" s="1"/>
  <c r="R78" i="32"/>
  <c r="X79" i="32" s="1"/>
  <c r="Y79" i="32" s="1"/>
  <c r="V77" i="32"/>
  <c r="T77" i="32"/>
  <c r="W77" i="32" s="1"/>
  <c r="R77" i="32"/>
  <c r="X78" i="32" s="1"/>
  <c r="Y78" i="32" s="1"/>
  <c r="V76" i="32"/>
  <c r="T76" i="32"/>
  <c r="W76" i="32" s="1"/>
  <c r="R76" i="32"/>
  <c r="X77" i="32" s="1"/>
  <c r="Y77" i="32" s="1"/>
  <c r="V75" i="32"/>
  <c r="T75" i="32"/>
  <c r="W75" i="32" s="1"/>
  <c r="R75" i="32"/>
  <c r="X76" i="32"/>
  <c r="Y76" i="32" s="1"/>
  <c r="V74" i="32"/>
  <c r="T74" i="32"/>
  <c r="W74" i="32" s="1"/>
  <c r="R74" i="32"/>
  <c r="X75" i="32" s="1"/>
  <c r="Y75" i="32" s="1"/>
  <c r="V73" i="32"/>
  <c r="T73" i="32"/>
  <c r="W73" i="32" s="1"/>
  <c r="R73" i="32"/>
  <c r="X74" i="32"/>
  <c r="Y74" i="32" s="1"/>
  <c r="V72" i="32"/>
  <c r="T72" i="32"/>
  <c r="W72" i="32" s="1"/>
  <c r="R72" i="32"/>
  <c r="X73" i="32" s="1"/>
  <c r="Y73" i="32" s="1"/>
  <c r="V71" i="32"/>
  <c r="T71" i="32"/>
  <c r="W71" i="32" s="1"/>
  <c r="R71" i="32"/>
  <c r="X72" i="32"/>
  <c r="Y72" i="32" s="1"/>
  <c r="V70" i="32"/>
  <c r="T70" i="32"/>
  <c r="W70" i="32" s="1"/>
  <c r="R70" i="32"/>
  <c r="X71" i="32" s="1"/>
  <c r="Y71" i="32" s="1"/>
  <c r="V69" i="32"/>
  <c r="T69" i="32"/>
  <c r="W69" i="32" s="1"/>
  <c r="R69" i="32"/>
  <c r="X70" i="32"/>
  <c r="Y70" i="32" s="1"/>
  <c r="V68" i="32"/>
  <c r="T68" i="32"/>
  <c r="W68" i="32" s="1"/>
  <c r="R68" i="32"/>
  <c r="X69" i="32" s="1"/>
  <c r="Y69" i="32" s="1"/>
  <c r="V67" i="32"/>
  <c r="T67" i="32"/>
  <c r="W67" i="32" s="1"/>
  <c r="R67" i="32"/>
  <c r="X68" i="32"/>
  <c r="Y68" i="32" s="1"/>
  <c r="V66" i="32"/>
  <c r="T66" i="32"/>
  <c r="W66" i="32" s="1"/>
  <c r="R66" i="32"/>
  <c r="X67" i="32"/>
  <c r="Y67" i="32" s="1"/>
  <c r="V65" i="32"/>
  <c r="T65" i="32"/>
  <c r="W65" i="32" s="1"/>
  <c r="R65" i="32"/>
  <c r="X66" i="32" s="1"/>
  <c r="Y66" i="32" s="1"/>
  <c r="V64" i="32"/>
  <c r="T64" i="32"/>
  <c r="W64" i="32" s="1"/>
  <c r="R64" i="32"/>
  <c r="X65" i="32" s="1"/>
  <c r="Y65" i="32" s="1"/>
  <c r="V63" i="32"/>
  <c r="T63" i="32"/>
  <c r="W63" i="32" s="1"/>
  <c r="R63" i="32"/>
  <c r="X64" i="32"/>
  <c r="Y64" i="32" s="1"/>
  <c r="V62" i="32"/>
  <c r="T62" i="32"/>
  <c r="W62" i="32" s="1"/>
  <c r="R62" i="32"/>
  <c r="X63" i="32"/>
  <c r="Y63" i="32" s="1"/>
  <c r="V61" i="32"/>
  <c r="T61" i="32"/>
  <c r="W61" i="32" s="1"/>
  <c r="R61" i="32"/>
  <c r="X62" i="32"/>
  <c r="Y62" i="32" s="1"/>
  <c r="V60" i="32"/>
  <c r="T60" i="32"/>
  <c r="V59" i="32"/>
  <c r="T59" i="32"/>
  <c r="W59" i="32" s="1"/>
  <c r="V58" i="32"/>
  <c r="T58" i="32"/>
  <c r="R58" i="32" s="1"/>
  <c r="C59" i="32" s="1"/>
  <c r="V57" i="32"/>
  <c r="T57" i="32"/>
  <c r="V56" i="32"/>
  <c r="T56" i="32"/>
  <c r="V55" i="32"/>
  <c r="T55" i="32"/>
  <c r="R55" i="32" s="1"/>
  <c r="C56" i="32" s="1"/>
  <c r="V54" i="32"/>
  <c r="T54" i="32"/>
  <c r="R54" i="32" s="1"/>
  <c r="C55" i="32" s="1"/>
  <c r="V53" i="32"/>
  <c r="T53" i="32"/>
  <c r="V52" i="32"/>
  <c r="V51" i="32"/>
  <c r="W51" i="32"/>
  <c r="V50" i="32"/>
  <c r="W50" i="32"/>
  <c r="V49" i="32"/>
  <c r="W49" i="32"/>
  <c r="V48" i="32"/>
  <c r="W48" i="32"/>
  <c r="V47" i="32"/>
  <c r="W47" i="32"/>
  <c r="V46" i="32"/>
  <c r="W46" i="32"/>
  <c r="V45" i="32"/>
  <c r="W45" i="32"/>
  <c r="V44" i="32"/>
  <c r="W44" i="32"/>
  <c r="V43" i="32"/>
  <c r="W43" i="32"/>
  <c r="V42" i="32"/>
  <c r="W42" i="32"/>
  <c r="V41" i="32"/>
  <c r="W41" i="32"/>
  <c r="V40" i="32"/>
  <c r="W40" i="32"/>
  <c r="V38" i="32"/>
  <c r="T38" i="32"/>
  <c r="W38" i="32" s="1"/>
  <c r="V37" i="32"/>
  <c r="T37" i="32"/>
  <c r="W37" i="32" s="1"/>
  <c r="V36" i="32"/>
  <c r="T36" i="32"/>
  <c r="V35" i="32"/>
  <c r="T35" i="32"/>
  <c r="W35" i="32" s="1"/>
  <c r="V34" i="32"/>
  <c r="T34" i="32"/>
  <c r="W34" i="32" s="1"/>
  <c r="V33" i="32"/>
  <c r="T33" i="32"/>
  <c r="W33" i="32" s="1"/>
  <c r="V32" i="32"/>
  <c r="T32" i="32"/>
  <c r="V31" i="32"/>
  <c r="T31" i="32"/>
  <c r="W31" i="32" s="1"/>
  <c r="V30" i="32"/>
  <c r="T30" i="32"/>
  <c r="W30" i="32" s="1"/>
  <c r="V29" i="32"/>
  <c r="T29" i="32"/>
  <c r="W29" i="32" s="1"/>
  <c r="V28" i="32"/>
  <c r="T28" i="32"/>
  <c r="W28" i="32" s="1"/>
  <c r="V27" i="32"/>
  <c r="T27" i="32"/>
  <c r="V26" i="32"/>
  <c r="T26" i="32"/>
  <c r="W26" i="32" s="1"/>
  <c r="V25" i="32"/>
  <c r="T25" i="32"/>
  <c r="W25" i="32" s="1"/>
  <c r="V24" i="32"/>
  <c r="T24" i="32"/>
  <c r="W24" i="32" s="1"/>
  <c r="V23" i="32"/>
  <c r="T23" i="32"/>
  <c r="W23" i="32" s="1"/>
  <c r="T22" i="32"/>
  <c r="V22" i="32" s="1"/>
  <c r="T21" i="32"/>
  <c r="V21" i="32" s="1"/>
  <c r="T20" i="32"/>
  <c r="V20" i="32" s="1"/>
  <c r="T19" i="32"/>
  <c r="W19" i="32"/>
  <c r="T18" i="32"/>
  <c r="V18" i="32" s="1"/>
  <c r="T17" i="32"/>
  <c r="V17" i="32" s="1"/>
  <c r="T16" i="32"/>
  <c r="V16" i="32" s="1"/>
  <c r="T15" i="32"/>
  <c r="V15" i="32" s="1"/>
  <c r="T14" i="32"/>
  <c r="W14" i="32" s="1"/>
  <c r="T13" i="32"/>
  <c r="W13" i="32" s="1"/>
  <c r="T12" i="32"/>
  <c r="T11" i="32"/>
  <c r="W11" i="32" s="1"/>
  <c r="T10" i="32"/>
  <c r="W10" i="32" s="1"/>
  <c r="T9" i="32"/>
  <c r="V9" i="32" s="1"/>
  <c r="C9" i="32"/>
  <c r="V108" i="31"/>
  <c r="T108" i="31"/>
  <c r="W108" i="31"/>
  <c r="R108" i="31"/>
  <c r="M108" i="31"/>
  <c r="K108" i="31"/>
  <c r="W107" i="31"/>
  <c r="V107" i="31"/>
  <c r="T107" i="31"/>
  <c r="R107" i="31"/>
  <c r="C108" i="31" s="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c r="R104" i="31"/>
  <c r="C105" i="31" s="1"/>
  <c r="X105" i="31" s="1"/>
  <c r="Y105" i="31" s="1"/>
  <c r="M104" i="31"/>
  <c r="K104" i="31"/>
  <c r="V103" i="31"/>
  <c r="T103" i="31"/>
  <c r="W103" i="31" s="1"/>
  <c r="R103" i="31"/>
  <c r="C104" i="31" s="1"/>
  <c r="X104" i="31" s="1"/>
  <c r="Y104" i="31" s="1"/>
  <c r="M103" i="31"/>
  <c r="K103" i="31"/>
  <c r="V102" i="31"/>
  <c r="T102" i="31"/>
  <c r="W102" i="31"/>
  <c r="R102" i="31"/>
  <c r="C103" i="31" s="1"/>
  <c r="X103" i="31" s="1"/>
  <c r="Y103" i="31" s="1"/>
  <c r="K102" i="31"/>
  <c r="V101" i="31"/>
  <c r="T101" i="31"/>
  <c r="W101" i="31"/>
  <c r="R101" i="31"/>
  <c r="C102" i="31" s="1"/>
  <c r="X102" i="31" s="1"/>
  <c r="Y102" i="31" s="1"/>
  <c r="K101" i="31"/>
  <c r="V100" i="31"/>
  <c r="T100" i="31"/>
  <c r="W100" i="31" s="1"/>
  <c r="R100" i="31"/>
  <c r="C101" i="31" s="1"/>
  <c r="X101" i="31" s="1"/>
  <c r="Y101" i="31" s="1"/>
  <c r="K100" i="31"/>
  <c r="V99" i="31"/>
  <c r="T99" i="31"/>
  <c r="W99" i="31" s="1"/>
  <c r="R99" i="31"/>
  <c r="C100" i="31" s="1"/>
  <c r="X100" i="31" s="1"/>
  <c r="Y100" i="31" s="1"/>
  <c r="K99" i="31"/>
  <c r="V98" i="31"/>
  <c r="T98" i="31"/>
  <c r="W98" i="31"/>
  <c r="R98" i="31"/>
  <c r="C99" i="31" s="1"/>
  <c r="X99" i="31" s="1"/>
  <c r="Y99" i="31" s="1"/>
  <c r="K98" i="31"/>
  <c r="V97" i="31"/>
  <c r="T97" i="31"/>
  <c r="W97" i="31"/>
  <c r="R97" i="31"/>
  <c r="C98" i="31" s="1"/>
  <c r="X98" i="31" s="1"/>
  <c r="Y98" i="31" s="1"/>
  <c r="K97" i="31"/>
  <c r="V96" i="31"/>
  <c r="T96" i="31"/>
  <c r="W96" i="31" s="1"/>
  <c r="R96" i="31"/>
  <c r="C97" i="31" s="1"/>
  <c r="X97" i="31" s="1"/>
  <c r="Y97" i="31" s="1"/>
  <c r="K96" i="31"/>
  <c r="V95" i="31"/>
  <c r="T95" i="31"/>
  <c r="W95" i="31" s="1"/>
  <c r="R95" i="31"/>
  <c r="C96" i="31" s="1"/>
  <c r="X96" i="31" s="1"/>
  <c r="Y96" i="31" s="1"/>
  <c r="K95" i="31"/>
  <c r="V94" i="31"/>
  <c r="T94" i="31"/>
  <c r="W94" i="31"/>
  <c r="R94" i="31"/>
  <c r="C95" i="31" s="1"/>
  <c r="X95" i="31" s="1"/>
  <c r="Y95" i="31" s="1"/>
  <c r="K94" i="31"/>
  <c r="V93" i="31"/>
  <c r="T93" i="31"/>
  <c r="W93" i="31"/>
  <c r="R93" i="31"/>
  <c r="C94" i="31" s="1"/>
  <c r="X94" i="31" s="1"/>
  <c r="Y94" i="31" s="1"/>
  <c r="K93" i="31"/>
  <c r="V92" i="31"/>
  <c r="T92" i="31"/>
  <c r="W92" i="31" s="1"/>
  <c r="R92" i="31"/>
  <c r="C93" i="31" s="1"/>
  <c r="X93" i="31" s="1"/>
  <c r="Y93" i="31" s="1"/>
  <c r="K92" i="31"/>
  <c r="V91" i="31"/>
  <c r="T91" i="31"/>
  <c r="W91" i="31" s="1"/>
  <c r="R91" i="31"/>
  <c r="C92" i="31" s="1"/>
  <c r="X92" i="31" s="1"/>
  <c r="Y92" i="31" s="1"/>
  <c r="K91" i="31"/>
  <c r="V90" i="31"/>
  <c r="T90" i="31"/>
  <c r="W90" i="31"/>
  <c r="R90" i="31"/>
  <c r="C91" i="31" s="1"/>
  <c r="X91" i="31" s="1"/>
  <c r="Y91" i="31" s="1"/>
  <c r="K90" i="31"/>
  <c r="V89" i="31"/>
  <c r="T89" i="31"/>
  <c r="W89" i="31"/>
  <c r="R89" i="31"/>
  <c r="C90" i="31" s="1"/>
  <c r="X90" i="31" s="1"/>
  <c r="Y90" i="31" s="1"/>
  <c r="K89" i="31"/>
  <c r="V88" i="31"/>
  <c r="T88" i="31"/>
  <c r="W88" i="31" s="1"/>
  <c r="R88" i="31"/>
  <c r="C89" i="31" s="1"/>
  <c r="X89" i="31" s="1"/>
  <c r="Y89" i="31" s="1"/>
  <c r="K88" i="31"/>
  <c r="V87" i="31"/>
  <c r="T87" i="31"/>
  <c r="W87" i="31" s="1"/>
  <c r="R87" i="31"/>
  <c r="C88" i="31" s="1"/>
  <c r="X88" i="31" s="1"/>
  <c r="Y88" i="31" s="1"/>
  <c r="K87" i="31"/>
  <c r="V86" i="31"/>
  <c r="T86" i="31"/>
  <c r="W86" i="31"/>
  <c r="R86" i="31"/>
  <c r="C87" i="31" s="1"/>
  <c r="X87" i="31" s="1"/>
  <c r="Y87" i="31" s="1"/>
  <c r="K86" i="31"/>
  <c r="V85" i="31"/>
  <c r="T85" i="31"/>
  <c r="W85" i="31" s="1"/>
  <c r="R85" i="31"/>
  <c r="C86" i="31" s="1"/>
  <c r="X86" i="31" s="1"/>
  <c r="Y86" i="31" s="1"/>
  <c r="K85" i="31"/>
  <c r="V84" i="31"/>
  <c r="T84" i="31"/>
  <c r="W84" i="31"/>
  <c r="R84" i="31"/>
  <c r="C85" i="31" s="1"/>
  <c r="X85" i="31" s="1"/>
  <c r="Y85" i="31" s="1"/>
  <c r="K84" i="31"/>
  <c r="W83" i="31"/>
  <c r="V83" i="31"/>
  <c r="T83" i="31"/>
  <c r="R83" i="31"/>
  <c r="C84" i="31" s="1"/>
  <c r="X84" i="31" s="1"/>
  <c r="Y84" i="31" s="1"/>
  <c r="K83" i="31"/>
  <c r="V82" i="31"/>
  <c r="T82" i="31"/>
  <c r="W82" i="31"/>
  <c r="R82" i="31"/>
  <c r="C83" i="31" s="1"/>
  <c r="X83" i="31" s="1"/>
  <c r="Y83" i="31" s="1"/>
  <c r="K82" i="31"/>
  <c r="V81" i="31"/>
  <c r="T81" i="31"/>
  <c r="W81" i="31"/>
  <c r="R81" i="31"/>
  <c r="C82" i="31" s="1"/>
  <c r="X82" i="31" s="1"/>
  <c r="Y82" i="31" s="1"/>
  <c r="K81" i="31"/>
  <c r="V80" i="31"/>
  <c r="T80" i="31"/>
  <c r="W80" i="31"/>
  <c r="R80" i="31"/>
  <c r="C81" i="31" s="1"/>
  <c r="X81" i="31" s="1"/>
  <c r="Y81" i="31" s="1"/>
  <c r="K80" i="31"/>
  <c r="V79" i="31"/>
  <c r="T79" i="31"/>
  <c r="W79" i="31" s="1"/>
  <c r="R79" i="31"/>
  <c r="C80" i="31" s="1"/>
  <c r="X80" i="31" s="1"/>
  <c r="Y80" i="31" s="1"/>
  <c r="K79" i="31"/>
  <c r="V78" i="31"/>
  <c r="T78" i="31"/>
  <c r="W78" i="31"/>
  <c r="R78" i="31"/>
  <c r="C79" i="31" s="1"/>
  <c r="X79" i="31" s="1"/>
  <c r="Y79" i="31" s="1"/>
  <c r="K78" i="31"/>
  <c r="V77" i="31"/>
  <c r="T77" i="31"/>
  <c r="W77" i="31" s="1"/>
  <c r="R77" i="31"/>
  <c r="C78" i="31" s="1"/>
  <c r="X78" i="31" s="1"/>
  <c r="Y78" i="31" s="1"/>
  <c r="K77" i="31"/>
  <c r="V76" i="31"/>
  <c r="T76" i="31"/>
  <c r="W76" i="31"/>
  <c r="R76" i="31"/>
  <c r="C77" i="31" s="1"/>
  <c r="X77" i="31" s="1"/>
  <c r="Y77" i="31" s="1"/>
  <c r="K76" i="31"/>
  <c r="W75" i="31"/>
  <c r="V75" i="31"/>
  <c r="T75" i="31"/>
  <c r="R75" i="31"/>
  <c r="C76" i="31" s="1"/>
  <c r="X76" i="31" s="1"/>
  <c r="Y76" i="31" s="1"/>
  <c r="K75" i="31"/>
  <c r="V74" i="31"/>
  <c r="T74" i="31"/>
  <c r="W74" i="31"/>
  <c r="R74" i="31"/>
  <c r="C75" i="31" s="1"/>
  <c r="X75" i="31" s="1"/>
  <c r="Y75" i="31" s="1"/>
  <c r="K74" i="31"/>
  <c r="V73" i="31"/>
  <c r="T73" i="31"/>
  <c r="W73" i="31"/>
  <c r="R73" i="31"/>
  <c r="C74" i="31" s="1"/>
  <c r="X74" i="31" s="1"/>
  <c r="Y74" i="31" s="1"/>
  <c r="K73" i="31"/>
  <c r="V72" i="31"/>
  <c r="T72" i="31"/>
  <c r="W72" i="31"/>
  <c r="R72" i="31"/>
  <c r="C73" i="31" s="1"/>
  <c r="X73" i="31" s="1"/>
  <c r="Y73" i="31" s="1"/>
  <c r="K72" i="31"/>
  <c r="V71" i="31"/>
  <c r="T71" i="31"/>
  <c r="W71" i="31" s="1"/>
  <c r="R71" i="31"/>
  <c r="C72" i="31" s="1"/>
  <c r="X72" i="31" s="1"/>
  <c r="Y72" i="31" s="1"/>
  <c r="K71" i="31"/>
  <c r="V70" i="31"/>
  <c r="T70" i="31"/>
  <c r="W70" i="31"/>
  <c r="R70" i="31"/>
  <c r="C71" i="31" s="1"/>
  <c r="X71" i="31" s="1"/>
  <c r="Y71" i="31" s="1"/>
  <c r="K70" i="31"/>
  <c r="V69" i="31"/>
  <c r="T69" i="31"/>
  <c r="W69" i="31"/>
  <c r="R69" i="31"/>
  <c r="C70" i="31" s="1"/>
  <c r="X70" i="31" s="1"/>
  <c r="Y70" i="31" s="1"/>
  <c r="K69" i="31"/>
  <c r="V68" i="31"/>
  <c r="T68" i="31"/>
  <c r="W68" i="31"/>
  <c r="R68" i="31"/>
  <c r="C69" i="31" s="1"/>
  <c r="X69" i="31" s="1"/>
  <c r="Y69" i="31" s="1"/>
  <c r="K68" i="31"/>
  <c r="W67" i="31"/>
  <c r="V67" i="31"/>
  <c r="T67" i="31"/>
  <c r="R67" i="31"/>
  <c r="C68" i="31" s="1"/>
  <c r="X68" i="31" s="1"/>
  <c r="Y68" i="31" s="1"/>
  <c r="K67" i="31"/>
  <c r="V66" i="31"/>
  <c r="T66" i="31"/>
  <c r="W66" i="31"/>
  <c r="R66" i="31"/>
  <c r="C67" i="31" s="1"/>
  <c r="X67" i="31" s="1"/>
  <c r="Y67" i="31" s="1"/>
  <c r="K66" i="31"/>
  <c r="V65" i="31"/>
  <c r="T65" i="31"/>
  <c r="W65" i="31"/>
  <c r="R65" i="31"/>
  <c r="C66" i="31" s="1"/>
  <c r="X66" i="31" s="1"/>
  <c r="Y66" i="31" s="1"/>
  <c r="K65" i="31"/>
  <c r="V64" i="31"/>
  <c r="T64" i="31"/>
  <c r="W64" i="31"/>
  <c r="R64" i="31"/>
  <c r="C65" i="31" s="1"/>
  <c r="X65" i="31" s="1"/>
  <c r="Y65" i="31" s="1"/>
  <c r="K64" i="31"/>
  <c r="V63" i="31"/>
  <c r="T63" i="31"/>
  <c r="W63" i="31" s="1"/>
  <c r="R63" i="31"/>
  <c r="C64" i="31" s="1"/>
  <c r="X64" i="31" s="1"/>
  <c r="Y64" i="31" s="1"/>
  <c r="K63" i="31"/>
  <c r="V62" i="31"/>
  <c r="T62" i="31"/>
  <c r="W62" i="31"/>
  <c r="R62" i="31"/>
  <c r="C63" i="31" s="1"/>
  <c r="X63" i="31" s="1"/>
  <c r="Y63" i="31" s="1"/>
  <c r="K62" i="31"/>
  <c r="V61" i="31"/>
  <c r="T61" i="31"/>
  <c r="W61" i="31" s="1"/>
  <c r="R61" i="31"/>
  <c r="C62" i="31" s="1"/>
  <c r="X62" i="31" s="1"/>
  <c r="Y62" i="31" s="1"/>
  <c r="K61" i="31"/>
  <c r="V60" i="31"/>
  <c r="T60" i="31"/>
  <c r="W60" i="31"/>
  <c r="R60" i="31"/>
  <c r="C61" i="31" s="1"/>
  <c r="X61" i="31" s="1"/>
  <c r="Y61" i="31" s="1"/>
  <c r="K60" i="31"/>
  <c r="V59" i="31"/>
  <c r="T59" i="31"/>
  <c r="V58" i="31"/>
  <c r="T58" i="31"/>
  <c r="W58" i="31" s="1"/>
  <c r="V57" i="31"/>
  <c r="T57" i="31"/>
  <c r="W57" i="31" s="1"/>
  <c r="V56" i="31"/>
  <c r="T56" i="31"/>
  <c r="W56" i="31" s="1"/>
  <c r="V55" i="31"/>
  <c r="T55" i="31"/>
  <c r="V54" i="31"/>
  <c r="T54" i="31"/>
  <c r="V53" i="31"/>
  <c r="T53" i="31"/>
  <c r="W53" i="31" s="1"/>
  <c r="V52" i="31"/>
  <c r="T52" i="31"/>
  <c r="V51" i="31"/>
  <c r="T51" i="31"/>
  <c r="W51" i="31" s="1"/>
  <c r="V50" i="31"/>
  <c r="T50" i="31"/>
  <c r="W50" i="31" s="1"/>
  <c r="V49" i="31"/>
  <c r="V48" i="31"/>
  <c r="T48" i="31"/>
  <c r="W48" i="31" s="1"/>
  <c r="W49" i="31" s="1"/>
  <c r="V47" i="31"/>
  <c r="T47" i="31"/>
  <c r="W47" i="31" s="1"/>
  <c r="V46" i="31"/>
  <c r="T46" i="31"/>
  <c r="W46" i="31"/>
  <c r="V45" i="31"/>
  <c r="T45" i="31"/>
  <c r="V44" i="31"/>
  <c r="T44" i="31"/>
  <c r="W44" i="31" s="1"/>
  <c r="V43" i="31"/>
  <c r="T43" i="31"/>
  <c r="W43" i="31" s="1"/>
  <c r="V42" i="31"/>
  <c r="T42" i="31"/>
  <c r="W42" i="31" s="1"/>
  <c r="V41" i="31"/>
  <c r="T41" i="31"/>
  <c r="W41" i="31" s="1"/>
  <c r="V40" i="31"/>
  <c r="T40" i="31"/>
  <c r="W40" i="31" s="1"/>
  <c r="V39" i="31"/>
  <c r="V38" i="31"/>
  <c r="V37" i="31"/>
  <c r="T37" i="31"/>
  <c r="W37" i="31" s="1"/>
  <c r="V36" i="31"/>
  <c r="T36" i="31"/>
  <c r="V35" i="31"/>
  <c r="T35" i="31"/>
  <c r="W35" i="31" s="1"/>
  <c r="V34" i="31"/>
  <c r="T34" i="31"/>
  <c r="V33" i="31"/>
  <c r="T33" i="31"/>
  <c r="W33" i="31" s="1"/>
  <c r="V32" i="31"/>
  <c r="T32" i="31"/>
  <c r="W32" i="31" s="1"/>
  <c r="V31" i="31"/>
  <c r="T31" i="31"/>
  <c r="W31" i="31" s="1"/>
  <c r="V30" i="31"/>
  <c r="T30" i="31"/>
  <c r="V29" i="31"/>
  <c r="T29" i="31"/>
  <c r="W29" i="31" s="1"/>
  <c r="V28" i="31"/>
  <c r="T28" i="31"/>
  <c r="W28" i="31" s="1"/>
  <c r="V27" i="31"/>
  <c r="T27" i="31"/>
  <c r="W27" i="31" s="1"/>
  <c r="V26" i="31"/>
  <c r="T26" i="31"/>
  <c r="W26" i="31" s="1"/>
  <c r="V25" i="31"/>
  <c r="T25" i="31"/>
  <c r="W25" i="31" s="1"/>
  <c r="V24" i="31"/>
  <c r="T24" i="31"/>
  <c r="W24" i="31" s="1"/>
  <c r="V23" i="31"/>
  <c r="T23" i="31"/>
  <c r="T22" i="31"/>
  <c r="W22" i="31" s="1"/>
  <c r="T21" i="31"/>
  <c r="W21" i="31" s="1"/>
  <c r="T20" i="31"/>
  <c r="W20" i="31" s="1"/>
  <c r="T18" i="31"/>
  <c r="V18" i="31" s="1"/>
  <c r="T17" i="31"/>
  <c r="V17" i="31" s="1"/>
  <c r="T16" i="31"/>
  <c r="V16" i="31" s="1"/>
  <c r="T15" i="31"/>
  <c r="V15" i="31" s="1"/>
  <c r="T14" i="31"/>
  <c r="W14" i="31" s="1"/>
  <c r="T13" i="31"/>
  <c r="W13" i="31" s="1"/>
  <c r="T12" i="31"/>
  <c r="V12" i="31" s="1"/>
  <c r="T11" i="31"/>
  <c r="V11" i="31" s="1"/>
  <c r="T10" i="31"/>
  <c r="W10" i="31" s="1"/>
  <c r="T9" i="31"/>
  <c r="R9" i="31"/>
  <c r="C10" i="31"/>
  <c r="X10" i="31" s="1"/>
  <c r="C9" i="31"/>
  <c r="R10" i="17"/>
  <c r="C11" i="17" s="1"/>
  <c r="T10" i="17"/>
  <c r="R11" i="17"/>
  <c r="C12" i="17"/>
  <c r="T11" i="17"/>
  <c r="R12" i="17"/>
  <c r="C13" i="17" s="1"/>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s="1"/>
  <c r="T28" i="17"/>
  <c r="R29" i="17"/>
  <c r="C30" i="17" s="1"/>
  <c r="T29" i="17"/>
  <c r="R30" i="17"/>
  <c r="T30" i="17"/>
  <c r="R31" i="17"/>
  <c r="C32" i="17" s="1"/>
  <c r="T31" i="17"/>
  <c r="R32" i="17"/>
  <c r="C33" i="17"/>
  <c r="T32" i="17"/>
  <c r="R33" i="17"/>
  <c r="T33" i="17"/>
  <c r="R34" i="17"/>
  <c r="T34" i="17"/>
  <c r="R35" i="17"/>
  <c r="T35" i="17"/>
  <c r="R36" i="17"/>
  <c r="C37" i="17"/>
  <c r="T36" i="17"/>
  <c r="R37" i="17"/>
  <c r="T37" i="17"/>
  <c r="R38" i="17"/>
  <c r="C39" i="17" s="1"/>
  <c r="T38" i="17"/>
  <c r="R39" i="17"/>
  <c r="T39" i="17"/>
  <c r="R40" i="17"/>
  <c r="C41" i="17" s="1"/>
  <c r="T40" i="17"/>
  <c r="R41" i="17"/>
  <c r="T41" i="17"/>
  <c r="R42" i="17"/>
  <c r="T42" i="17"/>
  <c r="R43" i="17"/>
  <c r="T43" i="17"/>
  <c r="R44" i="17"/>
  <c r="C45" i="17" s="1"/>
  <c r="T44" i="17"/>
  <c r="R45" i="17"/>
  <c r="T45" i="17"/>
  <c r="R46" i="17"/>
  <c r="T46" i="17"/>
  <c r="R47" i="17"/>
  <c r="T47" i="17"/>
  <c r="R48" i="17"/>
  <c r="C49" i="17"/>
  <c r="T48" i="17"/>
  <c r="R49" i="17"/>
  <c r="T49" i="17"/>
  <c r="R50" i="17"/>
  <c r="C51" i="17" s="1"/>
  <c r="T50" i="17"/>
  <c r="R51" i="17"/>
  <c r="T51" i="17"/>
  <c r="R52" i="17"/>
  <c r="C53" i="17" s="1"/>
  <c r="T52" i="17"/>
  <c r="R53" i="17"/>
  <c r="T53" i="17"/>
  <c r="R54" i="17"/>
  <c r="T54" i="17"/>
  <c r="R55" i="17"/>
  <c r="T55" i="17"/>
  <c r="R56" i="17"/>
  <c r="C57" i="17"/>
  <c r="T56" i="17"/>
  <c r="R57" i="17"/>
  <c r="C58" i="17" s="1"/>
  <c r="T57" i="17"/>
  <c r="R58" i="17"/>
  <c r="T58" i="17"/>
  <c r="R59" i="17"/>
  <c r="C60" i="17" s="1"/>
  <c r="T59" i="17"/>
  <c r="R60" i="17"/>
  <c r="C61" i="17" s="1"/>
  <c r="T60" i="17"/>
  <c r="R61" i="17"/>
  <c r="C62" i="17" s="1"/>
  <c r="T61" i="17"/>
  <c r="R62" i="17"/>
  <c r="T62" i="17"/>
  <c r="R63" i="17"/>
  <c r="C64" i="17" s="1"/>
  <c r="T63" i="17"/>
  <c r="R64" i="17"/>
  <c r="C65" i="17"/>
  <c r="T64" i="17"/>
  <c r="R65" i="17"/>
  <c r="T65" i="17"/>
  <c r="R66" i="17"/>
  <c r="T66" i="17"/>
  <c r="R67" i="17"/>
  <c r="T67" i="17"/>
  <c r="R68" i="17"/>
  <c r="C69" i="17"/>
  <c r="T68" i="17"/>
  <c r="R69" i="17"/>
  <c r="T69" i="17"/>
  <c r="R70" i="17"/>
  <c r="C71" i="17" s="1"/>
  <c r="T70" i="17"/>
  <c r="R71" i="17"/>
  <c r="T71" i="17"/>
  <c r="R72" i="17"/>
  <c r="C73" i="17" s="1"/>
  <c r="T72" i="17"/>
  <c r="R73" i="17"/>
  <c r="T73" i="17"/>
  <c r="R74" i="17"/>
  <c r="T74" i="17"/>
  <c r="R75" i="17"/>
  <c r="C76" i="17"/>
  <c r="T75" i="17"/>
  <c r="R76" i="17"/>
  <c r="C77" i="17"/>
  <c r="T76" i="17"/>
  <c r="R77" i="17"/>
  <c r="T77" i="17"/>
  <c r="R78" i="17"/>
  <c r="T78" i="17"/>
  <c r="R79" i="17"/>
  <c r="C80" i="17" s="1"/>
  <c r="T79" i="17"/>
  <c r="R80" i="17"/>
  <c r="C81" i="17"/>
  <c r="T80" i="17"/>
  <c r="R81" i="17"/>
  <c r="T81" i="17"/>
  <c r="R82" i="17"/>
  <c r="T82" i="17"/>
  <c r="R83" i="17"/>
  <c r="C84" i="17" s="1"/>
  <c r="T83" i="17"/>
  <c r="R84" i="17"/>
  <c r="C85" i="17"/>
  <c r="T84" i="17"/>
  <c r="R85" i="17"/>
  <c r="C86" i="17" s="1"/>
  <c r="T85" i="17"/>
  <c r="R86" i="17"/>
  <c r="T86" i="17"/>
  <c r="R87" i="17"/>
  <c r="C88" i="17" s="1"/>
  <c r="T87" i="17"/>
  <c r="R88" i="17"/>
  <c r="C89" i="17" s="1"/>
  <c r="T88" i="17"/>
  <c r="R89" i="17"/>
  <c r="T89" i="17"/>
  <c r="R90" i="17"/>
  <c r="T90" i="17"/>
  <c r="R91" i="17"/>
  <c r="C92" i="17"/>
  <c r="T91" i="17"/>
  <c r="R92" i="17"/>
  <c r="C93" i="17"/>
  <c r="T92" i="17"/>
  <c r="R93" i="17"/>
  <c r="T93" i="17"/>
  <c r="R94" i="17"/>
  <c r="T94" i="17"/>
  <c r="R95" i="17"/>
  <c r="C96" i="17" s="1"/>
  <c r="T95" i="17"/>
  <c r="R96" i="17"/>
  <c r="C97" i="17"/>
  <c r="T96" i="17"/>
  <c r="R97" i="17"/>
  <c r="T97" i="17"/>
  <c r="R98" i="17"/>
  <c r="T98" i="17"/>
  <c r="R99" i="17"/>
  <c r="C100" i="17" s="1"/>
  <c r="T99" i="17"/>
  <c r="R100" i="17"/>
  <c r="C101" i="17"/>
  <c r="T100" i="17"/>
  <c r="R101" i="17"/>
  <c r="C102" i="17" s="1"/>
  <c r="T101" i="17"/>
  <c r="R102" i="17"/>
  <c r="T102" i="17"/>
  <c r="R103" i="17"/>
  <c r="C104" i="17" s="1"/>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K101" i="17"/>
  <c r="K100" i="17"/>
  <c r="K99" i="17"/>
  <c r="C99" i="17"/>
  <c r="K98" i="17"/>
  <c r="C98" i="17"/>
  <c r="K97" i="17"/>
  <c r="K96" i="17"/>
  <c r="K95" i="17"/>
  <c r="C95" i="17"/>
  <c r="K94" i="17"/>
  <c r="C94" i="17"/>
  <c r="K93" i="17"/>
  <c r="K92" i="17"/>
  <c r="K91" i="17"/>
  <c r="C91" i="17"/>
  <c r="K90" i="17"/>
  <c r="C90" i="17"/>
  <c r="K89" i="17"/>
  <c r="K88" i="17"/>
  <c r="K87" i="17"/>
  <c r="C87" i="17"/>
  <c r="K86" i="17"/>
  <c r="K85" i="17"/>
  <c r="K84" i="17"/>
  <c r="K83" i="17"/>
  <c r="C83" i="17"/>
  <c r="K82" i="17"/>
  <c r="C82" i="17"/>
  <c r="K81" i="17"/>
  <c r="K80" i="17"/>
  <c r="K79" i="17"/>
  <c r="C79" i="17"/>
  <c r="K78" i="17"/>
  <c r="C78" i="17"/>
  <c r="K77" i="17"/>
  <c r="K76" i="17"/>
  <c r="K75" i="17"/>
  <c r="C75" i="17"/>
  <c r="K74" i="17"/>
  <c r="C74" i="17"/>
  <c r="K73" i="17"/>
  <c r="K72" i="17"/>
  <c r="C72" i="17"/>
  <c r="K71" i="17"/>
  <c r="K70" i="17"/>
  <c r="C70" i="17"/>
  <c r="K69" i="17"/>
  <c r="K68" i="17"/>
  <c r="C68" i="17"/>
  <c r="K67" i="17"/>
  <c r="C67" i="17"/>
  <c r="K66" i="17"/>
  <c r="C66" i="17"/>
  <c r="K65" i="17"/>
  <c r="K64" i="17"/>
  <c r="K63" i="17"/>
  <c r="C63" i="17"/>
  <c r="K62" i="17"/>
  <c r="K61" i="17"/>
  <c r="K60" i="17"/>
  <c r="K59" i="17"/>
  <c r="C59" i="17"/>
  <c r="K58" i="17"/>
  <c r="K57" i="17"/>
  <c r="K56" i="17"/>
  <c r="C56" i="17"/>
  <c r="K55" i="17"/>
  <c r="C55" i="17"/>
  <c r="K54" i="17"/>
  <c r="C54" i="17"/>
  <c r="K53" i="17"/>
  <c r="K52" i="17"/>
  <c r="C52" i="17"/>
  <c r="K51" i="17"/>
  <c r="K50" i="17"/>
  <c r="C50" i="17"/>
  <c r="K49" i="17"/>
  <c r="K48" i="17"/>
  <c r="C48" i="17"/>
  <c r="K47" i="17"/>
  <c r="C47" i="17"/>
  <c r="K46" i="17"/>
  <c r="C46" i="17"/>
  <c r="K45" i="17"/>
  <c r="K44" i="17"/>
  <c r="C44" i="17"/>
  <c r="K43" i="17"/>
  <c r="C43" i="17"/>
  <c r="K42" i="17"/>
  <c r="C42" i="17"/>
  <c r="K41" i="17"/>
  <c r="K40" i="17"/>
  <c r="C40" i="17"/>
  <c r="K39" i="17"/>
  <c r="K38" i="17"/>
  <c r="C38" i="17"/>
  <c r="K37" i="17"/>
  <c r="K36" i="17"/>
  <c r="C36" i="17"/>
  <c r="K35" i="17"/>
  <c r="C35" i="17"/>
  <c r="K34" i="17"/>
  <c r="C34" i="17"/>
  <c r="K33" i="17"/>
  <c r="K32" i="17"/>
  <c r="K31" i="17"/>
  <c r="C31" i="17"/>
  <c r="K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K10" i="17"/>
  <c r="K9" i="17"/>
  <c r="M9" i="17" s="1"/>
  <c r="R9" i="17" s="1"/>
  <c r="L2" i="17"/>
  <c r="V9" i="31"/>
  <c r="W9" i="31"/>
  <c r="D4" i="17"/>
  <c r="C5" i="17"/>
  <c r="W14" i="33"/>
  <c r="W15" i="33" s="1"/>
  <c r="V10" i="33"/>
  <c r="W52" i="32"/>
  <c r="V19" i="32"/>
  <c r="W55" i="31"/>
  <c r="W52" i="31"/>
  <c r="W30" i="31"/>
  <c r="W32" i="32"/>
  <c r="V15" i="33"/>
  <c r="W57" i="32" l="1"/>
  <c r="R57" i="32"/>
  <c r="C58" i="32" s="1"/>
  <c r="W56" i="32"/>
  <c r="R56" i="32"/>
  <c r="C57" i="32" s="1"/>
  <c r="W54" i="31"/>
  <c r="W53" i="32"/>
  <c r="R53" i="32"/>
  <c r="C54" i="32" s="1"/>
  <c r="X101" i="32"/>
  <c r="Y101" i="32" s="1"/>
  <c r="X103" i="32"/>
  <c r="Y103" i="32" s="1"/>
  <c r="X97" i="32"/>
  <c r="Y97" i="32" s="1"/>
  <c r="X99" i="32"/>
  <c r="Y99" i="32" s="1"/>
  <c r="X104" i="32"/>
  <c r="Y104" i="32" s="1"/>
  <c r="X100" i="32"/>
  <c r="Y100" i="32" s="1"/>
  <c r="X102" i="32"/>
  <c r="Y102" i="32" s="1"/>
  <c r="X96" i="32"/>
  <c r="Y96" i="32" s="1"/>
  <c r="X98" i="32"/>
  <c r="Y98" i="32" s="1"/>
  <c r="V21" i="31"/>
  <c r="W17" i="31"/>
  <c r="W17" i="32"/>
  <c r="W16" i="31"/>
  <c r="V13" i="31"/>
  <c r="R10" i="31"/>
  <c r="R9" i="32"/>
  <c r="C10" i="32" s="1"/>
  <c r="X10" i="32" s="1"/>
  <c r="W9" i="32"/>
  <c r="W9" i="33"/>
  <c r="V14" i="31"/>
  <c r="W22" i="32"/>
  <c r="W36" i="32"/>
  <c r="V11" i="32"/>
  <c r="V19" i="33"/>
  <c r="W36" i="31"/>
  <c r="W34" i="31"/>
  <c r="W34" i="33"/>
  <c r="W35" i="33" s="1"/>
  <c r="W36" i="33" s="1"/>
  <c r="W27" i="32"/>
  <c r="W23" i="31"/>
  <c r="W21" i="32"/>
  <c r="V20" i="31"/>
  <c r="V20" i="33"/>
  <c r="W16" i="32"/>
  <c r="W12" i="31"/>
  <c r="W12" i="33"/>
  <c r="W11" i="31"/>
  <c r="W11" i="33"/>
  <c r="R10" i="32"/>
  <c r="C11" i="32" s="1"/>
  <c r="V10" i="32"/>
  <c r="H4" i="32"/>
  <c r="V10" i="31"/>
  <c r="W18" i="31"/>
  <c r="V22" i="31"/>
  <c r="W59" i="31"/>
  <c r="W20" i="32"/>
  <c r="W18" i="32"/>
  <c r="W15" i="32"/>
  <c r="W54" i="32"/>
  <c r="W55" i="32" s="1"/>
  <c r="W60" i="32"/>
  <c r="W58" i="32"/>
  <c r="W27" i="33"/>
  <c r="H4" i="33"/>
  <c r="W57" i="33"/>
  <c r="W52" i="33"/>
  <c r="W53" i="33" s="1"/>
  <c r="W54" i="33" s="1"/>
  <c r="T9" i="17"/>
  <c r="H4" i="17" s="1"/>
  <c r="C10" i="17"/>
  <c r="E5" i="17"/>
  <c r="I5" i="17" s="1"/>
  <c r="W15" i="31"/>
  <c r="H4" i="31"/>
  <c r="C11" i="31"/>
  <c r="G5" i="17"/>
  <c r="V12" i="32"/>
  <c r="V13" i="32" s="1"/>
  <c r="V14" i="32" s="1"/>
  <c r="W12" i="32"/>
  <c r="W39" i="31"/>
  <c r="W39" i="33"/>
  <c r="W45" i="31"/>
  <c r="R9" i="33"/>
  <c r="V13" i="33"/>
  <c r="V14" i="33" s="1"/>
  <c r="W21" i="33"/>
  <c r="W22" i="33" s="1"/>
  <c r="W32" i="33"/>
  <c r="W38" i="33"/>
  <c r="V21" i="33"/>
  <c r="W16" i="33"/>
  <c r="V16" i="33"/>
  <c r="V17" i="33" s="1"/>
  <c r="W28" i="33"/>
  <c r="W29" i="33" s="1"/>
  <c r="W30" i="33" s="1"/>
  <c r="W31" i="33" s="1"/>
  <c r="P5" i="32" l="1"/>
  <c r="L5" i="31"/>
  <c r="L5" i="32"/>
  <c r="P5" i="33"/>
  <c r="L5" i="33"/>
  <c r="C10" i="33"/>
  <c r="R11" i="31"/>
  <c r="X11" i="31"/>
  <c r="Y11" i="31" s="1"/>
  <c r="X11" i="32"/>
  <c r="Y11" i="32" s="1"/>
  <c r="R11" i="32"/>
  <c r="P4" i="17"/>
  <c r="L4" i="17"/>
  <c r="C12" i="31" l="1"/>
  <c r="R10" i="33"/>
  <c r="X10" i="33"/>
  <c r="C12" i="32"/>
  <c r="R12" i="32" l="1"/>
  <c r="X12" i="32"/>
  <c r="Y12" i="32" s="1"/>
  <c r="R12" i="31"/>
  <c r="X12" i="31"/>
  <c r="Y12" i="31" s="1"/>
  <c r="C11" i="33"/>
  <c r="C13" i="32" l="1"/>
  <c r="C13" i="31"/>
  <c r="X11" i="33"/>
  <c r="Y11" i="33" s="1"/>
  <c r="C12" i="33" l="1"/>
  <c r="X13" i="31"/>
  <c r="Y13" i="31" s="1"/>
  <c r="R13" i="31"/>
  <c r="X13" i="32"/>
  <c r="Y13" i="32" s="1"/>
  <c r="R13" i="32"/>
  <c r="X12" i="33" l="1"/>
  <c r="Y12" i="33" s="1"/>
  <c r="C14" i="31"/>
  <c r="C14" i="32"/>
  <c r="C13" i="33" l="1"/>
  <c r="R14" i="32"/>
  <c r="X14" i="32"/>
  <c r="Y14" i="32" s="1"/>
  <c r="X14" i="31"/>
  <c r="Y14" i="31" s="1"/>
  <c r="R14" i="31"/>
  <c r="C15" i="31" l="1"/>
  <c r="C15" i="32"/>
  <c r="X13" i="33"/>
  <c r="Y13" i="33" s="1"/>
  <c r="X15" i="32" l="1"/>
  <c r="Y15" i="32" s="1"/>
  <c r="R15" i="32"/>
  <c r="X15" i="31"/>
  <c r="Y15" i="31" s="1"/>
  <c r="R15" i="31"/>
  <c r="C14" i="33"/>
  <c r="C16" i="32" l="1"/>
  <c r="C16" i="31"/>
  <c r="C15" i="33"/>
  <c r="X14" i="33"/>
  <c r="Y14" i="33" s="1"/>
  <c r="X15" i="33" l="1"/>
  <c r="Y15" i="33" s="1"/>
  <c r="C16" i="33"/>
  <c r="X16" i="31"/>
  <c r="Y16" i="31" s="1"/>
  <c r="R16" i="31"/>
  <c r="C17" i="31" s="1"/>
  <c r="X16" i="32"/>
  <c r="Y16" i="32" s="1"/>
  <c r="R16" i="32"/>
  <c r="C17" i="32" s="1"/>
  <c r="X17" i="32" l="1"/>
  <c r="Y17" i="32" s="1"/>
  <c r="R17" i="32"/>
  <c r="C18" i="32" s="1"/>
  <c r="C17" i="33"/>
  <c r="X16" i="33"/>
  <c r="Y16" i="33" s="1"/>
  <c r="R17" i="31"/>
  <c r="C18" i="31" s="1"/>
  <c r="X17" i="31"/>
  <c r="Y17" i="31" s="1"/>
  <c r="X18" i="32" l="1"/>
  <c r="Y18" i="32" s="1"/>
  <c r="R18" i="32"/>
  <c r="C19" i="32" s="1"/>
  <c r="R18" i="31"/>
  <c r="C19" i="31" s="1"/>
  <c r="X19" i="31" s="1"/>
  <c r="Y19" i="31" s="1"/>
  <c r="X18" i="31"/>
  <c r="Y18" i="31" s="1"/>
  <c r="C18" i="33"/>
  <c r="X17" i="33"/>
  <c r="Y17" i="33" s="1"/>
  <c r="C20" i="31" l="1"/>
  <c r="X19" i="32"/>
  <c r="Y19" i="32" s="1"/>
  <c r="R19" i="32"/>
  <c r="C20" i="32" s="1"/>
  <c r="C19" i="33"/>
  <c r="X18" i="33"/>
  <c r="Y18" i="33" s="1"/>
  <c r="C20" i="33" l="1"/>
  <c r="X19" i="33"/>
  <c r="Y19" i="33" s="1"/>
  <c r="R20" i="31"/>
  <c r="C21" i="31" s="1"/>
  <c r="X20" i="31"/>
  <c r="Y20" i="31" s="1"/>
  <c r="X20" i="32"/>
  <c r="Y20" i="32" s="1"/>
  <c r="R20" i="32"/>
  <c r="C21" i="32" s="1"/>
  <c r="R21" i="31" l="1"/>
  <c r="C22" i="31" s="1"/>
  <c r="X21" i="31"/>
  <c r="Y21" i="31" s="1"/>
  <c r="X21" i="32"/>
  <c r="Y21" i="32" s="1"/>
  <c r="R21" i="32"/>
  <c r="C22" i="32" s="1"/>
  <c r="C21" i="33"/>
  <c r="X20" i="33"/>
  <c r="Y20" i="33" s="1"/>
  <c r="C22" i="33" l="1"/>
  <c r="X21" i="33"/>
  <c r="Y21" i="33" s="1"/>
  <c r="R22" i="31"/>
  <c r="C23" i="31" s="1"/>
  <c r="X22" i="31"/>
  <c r="Y22" i="31" s="1"/>
  <c r="R22" i="32"/>
  <c r="C23" i="32" s="1"/>
  <c r="X22" i="32"/>
  <c r="Y22" i="32" s="1"/>
  <c r="R23" i="31" l="1"/>
  <c r="C24" i="31" s="1"/>
  <c r="X23" i="31"/>
  <c r="Y23" i="31" s="1"/>
  <c r="X23" i="32"/>
  <c r="Y23" i="32" s="1"/>
  <c r="R23" i="32"/>
  <c r="C24" i="32" s="1"/>
  <c r="C23" i="33"/>
  <c r="X22" i="33"/>
  <c r="Y22" i="33" s="1"/>
  <c r="C24" i="33" l="1"/>
  <c r="X23" i="33"/>
  <c r="Y23" i="33" s="1"/>
  <c r="R24" i="31"/>
  <c r="C25" i="31" s="1"/>
  <c r="X24" i="31"/>
  <c r="Y24" i="31" s="1"/>
  <c r="X24" i="32"/>
  <c r="Y24" i="32" s="1"/>
  <c r="R24" i="32"/>
  <c r="C25" i="32" s="1"/>
  <c r="R25" i="31" l="1"/>
  <c r="C26" i="31" s="1"/>
  <c r="X25" i="31"/>
  <c r="Y25" i="31" s="1"/>
  <c r="X25" i="32"/>
  <c r="Y25" i="32" s="1"/>
  <c r="R25" i="32"/>
  <c r="C26" i="32" s="1"/>
  <c r="C25" i="33"/>
  <c r="X24" i="33"/>
  <c r="Y24" i="33" s="1"/>
  <c r="C26" i="33" l="1"/>
  <c r="X25" i="33"/>
  <c r="Y25" i="33" s="1"/>
  <c r="R26" i="31"/>
  <c r="C27" i="31" s="1"/>
  <c r="X26" i="31"/>
  <c r="Y26" i="31" s="1"/>
  <c r="X26" i="32"/>
  <c r="Y26" i="32" s="1"/>
  <c r="R26" i="32"/>
  <c r="C27" i="32" s="1"/>
  <c r="R27" i="31" l="1"/>
  <c r="C28" i="31" s="1"/>
  <c r="X27" i="31"/>
  <c r="Y27" i="31" s="1"/>
  <c r="X27" i="32"/>
  <c r="Y27" i="32" s="1"/>
  <c r="R27" i="32"/>
  <c r="C28" i="32" s="1"/>
  <c r="C27" i="33"/>
  <c r="X26" i="33"/>
  <c r="Y26" i="33" s="1"/>
  <c r="X27" i="33" l="1"/>
  <c r="Y27" i="33" s="1"/>
  <c r="C28" i="33"/>
  <c r="R28" i="31"/>
  <c r="C29" i="31" s="1"/>
  <c r="X28" i="31"/>
  <c r="Y28" i="31" s="1"/>
  <c r="X28" i="32"/>
  <c r="Y28" i="32" s="1"/>
  <c r="R28" i="32"/>
  <c r="C29" i="32" s="1"/>
  <c r="R29" i="31" l="1"/>
  <c r="C30" i="31" s="1"/>
  <c r="X29" i="31"/>
  <c r="Y29" i="31" s="1"/>
  <c r="R29" i="32"/>
  <c r="C30" i="32" s="1"/>
  <c r="X29" i="32"/>
  <c r="Y29" i="32" s="1"/>
  <c r="C29" i="33"/>
  <c r="X28" i="33"/>
  <c r="Y28" i="33" s="1"/>
  <c r="C30" i="33" l="1"/>
  <c r="X29" i="33"/>
  <c r="Y29" i="33" s="1"/>
  <c r="R30" i="31"/>
  <c r="C31" i="31" s="1"/>
  <c r="X30" i="31"/>
  <c r="Y30" i="31" s="1"/>
  <c r="X30" i="32"/>
  <c r="Y30" i="32" s="1"/>
  <c r="R30" i="32"/>
  <c r="C31" i="32" s="1"/>
  <c r="R31" i="31" l="1"/>
  <c r="C32" i="31" s="1"/>
  <c r="X31" i="31"/>
  <c r="Y31" i="31" s="1"/>
  <c r="R31" i="32"/>
  <c r="C32" i="32" s="1"/>
  <c r="X31" i="32"/>
  <c r="Y31" i="32" s="1"/>
  <c r="C31" i="33"/>
  <c r="X30" i="33"/>
  <c r="Y30" i="33" s="1"/>
  <c r="R32" i="32" l="1"/>
  <c r="C33" i="32" s="1"/>
  <c r="X32" i="32"/>
  <c r="Y32" i="32" s="1"/>
  <c r="X31" i="33"/>
  <c r="Y31" i="33" s="1"/>
  <c r="C32" i="33"/>
  <c r="R32" i="31"/>
  <c r="C33" i="31" s="1"/>
  <c r="X32" i="31"/>
  <c r="Y32" i="31" s="1"/>
  <c r="C33" i="33" l="1"/>
  <c r="X32" i="33"/>
  <c r="Y32" i="33" s="1"/>
  <c r="X33" i="31"/>
  <c r="Y33" i="31" s="1"/>
  <c r="R33" i="31"/>
  <c r="C34" i="31" s="1"/>
  <c r="X33" i="32"/>
  <c r="Y33" i="32" s="1"/>
  <c r="R33" i="32"/>
  <c r="C34" i="32" s="1"/>
  <c r="R34" i="31" l="1"/>
  <c r="C35" i="31" s="1"/>
  <c r="X34" i="31"/>
  <c r="Y34" i="31" s="1"/>
  <c r="R34" i="32"/>
  <c r="C35" i="32" s="1"/>
  <c r="X34" i="32"/>
  <c r="Y34" i="32" s="1"/>
  <c r="C34" i="33"/>
  <c r="X33" i="33"/>
  <c r="Y33" i="33" s="1"/>
  <c r="X35" i="32" l="1"/>
  <c r="Y35" i="32" s="1"/>
  <c r="R35" i="32"/>
  <c r="C36" i="32" s="1"/>
  <c r="C35" i="33"/>
  <c r="X34" i="33"/>
  <c r="Y34" i="33" s="1"/>
  <c r="R35" i="31"/>
  <c r="C36" i="31" s="1"/>
  <c r="X35" i="31"/>
  <c r="Y35" i="31" s="1"/>
  <c r="X35" i="33" l="1"/>
  <c r="Y35" i="33" s="1"/>
  <c r="C36" i="33"/>
  <c r="R36" i="32"/>
  <c r="C37" i="32" s="1"/>
  <c r="X36" i="32"/>
  <c r="Y36" i="32" s="1"/>
  <c r="R36" i="31"/>
  <c r="C37" i="31" s="1"/>
  <c r="X36" i="31"/>
  <c r="Y36" i="31" s="1"/>
  <c r="X37" i="32" l="1"/>
  <c r="Y37" i="32" s="1"/>
  <c r="R37" i="32"/>
  <c r="C38" i="32" s="1"/>
  <c r="C37" i="33"/>
  <c r="X36" i="33"/>
  <c r="Y36" i="33" s="1"/>
  <c r="X37" i="31"/>
  <c r="Y37" i="31" s="1"/>
  <c r="R37" i="31"/>
  <c r="C38" i="31" s="1"/>
  <c r="X37" i="33" l="1"/>
  <c r="Y37" i="33" s="1"/>
  <c r="C38" i="33"/>
  <c r="R38" i="32"/>
  <c r="C39" i="32" s="1"/>
  <c r="X38" i="32"/>
  <c r="Y38" i="32" s="1"/>
  <c r="R38" i="31"/>
  <c r="C39" i="31" s="1"/>
  <c r="X38" i="31"/>
  <c r="Y38" i="31" s="1"/>
  <c r="C39" i="33" l="1"/>
  <c r="X38" i="33"/>
  <c r="Y38" i="33" s="1"/>
  <c r="X39" i="32"/>
  <c r="Y39" i="32" s="1"/>
  <c r="R39" i="31"/>
  <c r="C40" i="31" s="1"/>
  <c r="X39" i="31"/>
  <c r="Y39" i="31" s="1"/>
  <c r="X40" i="32" l="1"/>
  <c r="Y40" i="32" s="1"/>
  <c r="C41" i="32"/>
  <c r="R40" i="31"/>
  <c r="C41" i="31" s="1"/>
  <c r="X40" i="31"/>
  <c r="Y40" i="31" s="1"/>
  <c r="C40" i="33"/>
  <c r="X39" i="33"/>
  <c r="Y39" i="33" s="1"/>
  <c r="C42" i="32" l="1"/>
  <c r="X41" i="32"/>
  <c r="Y41" i="32" s="1"/>
  <c r="R41" i="31"/>
  <c r="C42" i="31" s="1"/>
  <c r="X41" i="31"/>
  <c r="Y41" i="31" s="1"/>
  <c r="C41" i="33"/>
  <c r="X40" i="33"/>
  <c r="Y40" i="33" s="1"/>
  <c r="R42" i="31" l="1"/>
  <c r="C43" i="31" s="1"/>
  <c r="X42" i="31"/>
  <c r="Y42" i="31" s="1"/>
  <c r="C42" i="33"/>
  <c r="X41" i="33"/>
  <c r="Y41" i="33" s="1"/>
  <c r="C43" i="32"/>
  <c r="X42" i="32"/>
  <c r="Y42" i="32" s="1"/>
  <c r="C43" i="33" l="1"/>
  <c r="X42" i="33"/>
  <c r="Y42" i="33" s="1"/>
  <c r="C44" i="32"/>
  <c r="X43" i="32"/>
  <c r="Y43" i="32" s="1"/>
  <c r="R43" i="31"/>
  <c r="C44" i="31" s="1"/>
  <c r="X43" i="31"/>
  <c r="Y43" i="31" s="1"/>
  <c r="C45" i="32" l="1"/>
  <c r="X44" i="32"/>
  <c r="Y44" i="32" s="1"/>
  <c r="R44" i="31"/>
  <c r="C45" i="31" s="1"/>
  <c r="X44" i="31"/>
  <c r="Y44" i="31" s="1"/>
  <c r="X43" i="33"/>
  <c r="Y43" i="33" s="1"/>
  <c r="C44" i="33"/>
  <c r="C45" i="33" l="1"/>
  <c r="X44" i="33"/>
  <c r="Y44" i="33" s="1"/>
  <c r="R45" i="31"/>
  <c r="C46" i="31" s="1"/>
  <c r="X45" i="31"/>
  <c r="Y45" i="31" s="1"/>
  <c r="X45" i="32"/>
  <c r="Y45" i="32" s="1"/>
  <c r="C46" i="32"/>
  <c r="R46" i="31" l="1"/>
  <c r="C47" i="31" s="1"/>
  <c r="X46" i="31"/>
  <c r="Y46" i="31" s="1"/>
  <c r="X46" i="32"/>
  <c r="Y46" i="32" s="1"/>
  <c r="C47" i="32"/>
  <c r="C46" i="33"/>
  <c r="X45" i="33"/>
  <c r="Y45" i="33" s="1"/>
  <c r="X47" i="32" l="1"/>
  <c r="Y47" i="32" s="1"/>
  <c r="C48" i="32"/>
  <c r="C47" i="33"/>
  <c r="X46" i="33"/>
  <c r="Y46" i="33" s="1"/>
  <c r="R47" i="31"/>
  <c r="C48" i="31" s="1"/>
  <c r="X47" i="31"/>
  <c r="Y47" i="31" s="1"/>
  <c r="C49" i="32" l="1"/>
  <c r="X48" i="32"/>
  <c r="Y48" i="32" s="1"/>
  <c r="X47" i="33"/>
  <c r="Y47" i="33" s="1"/>
  <c r="C48" i="33"/>
  <c r="R48" i="31"/>
  <c r="C49" i="31" s="1"/>
  <c r="X48" i="31"/>
  <c r="Y48" i="31" s="1"/>
  <c r="C49" i="33" l="1"/>
  <c r="X48" i="33"/>
  <c r="Y48" i="33" s="1"/>
  <c r="R49" i="31"/>
  <c r="C50" i="31" s="1"/>
  <c r="X49" i="31"/>
  <c r="Y49" i="31" s="1"/>
  <c r="C50" i="32"/>
  <c r="X49" i="32"/>
  <c r="Y49" i="32" s="1"/>
  <c r="R50" i="31" l="1"/>
  <c r="C51" i="31" s="1"/>
  <c r="X50" i="31"/>
  <c r="Y50" i="31" s="1"/>
  <c r="X50" i="32"/>
  <c r="Y50" i="32" s="1"/>
  <c r="C51" i="32"/>
  <c r="C50" i="33"/>
  <c r="X49" i="33"/>
  <c r="Y49" i="33" s="1"/>
  <c r="C52" i="32" l="1"/>
  <c r="X51" i="32"/>
  <c r="Y51" i="32" s="1"/>
  <c r="C51" i="33"/>
  <c r="X50" i="33"/>
  <c r="Y50" i="33" s="1"/>
  <c r="R51" i="31"/>
  <c r="C52" i="31" s="1"/>
  <c r="X51" i="31"/>
  <c r="Y51" i="31" s="1"/>
  <c r="X51" i="33" l="1"/>
  <c r="Y51" i="33" s="1"/>
  <c r="R52" i="31"/>
  <c r="C53" i="31" s="1"/>
  <c r="X52" i="31"/>
  <c r="Y52" i="31" s="1"/>
  <c r="C53" i="32"/>
  <c r="X52" i="32"/>
  <c r="Y52" i="32" s="1"/>
  <c r="R53" i="31" l="1"/>
  <c r="C54" i="31" s="1"/>
  <c r="X53" i="31"/>
  <c r="Y53" i="31" s="1"/>
  <c r="X53" i="32"/>
  <c r="Y53" i="32" s="1"/>
  <c r="X52" i="33"/>
  <c r="Y52" i="33" s="1"/>
  <c r="X54" i="32" l="1"/>
  <c r="Y54" i="32" s="1"/>
  <c r="X53" i="33"/>
  <c r="Y53" i="33" s="1"/>
  <c r="R54" i="31"/>
  <c r="C55" i="31" s="1"/>
  <c r="X54" i="31"/>
  <c r="Y54" i="31" s="1"/>
  <c r="X54" i="33" l="1"/>
  <c r="Y54" i="33" s="1"/>
  <c r="X55" i="32"/>
  <c r="Y55" i="32" s="1"/>
  <c r="R55" i="31"/>
  <c r="C56" i="31" s="1"/>
  <c r="X55" i="31"/>
  <c r="Y55" i="31" s="1"/>
  <c r="X56" i="32" l="1"/>
  <c r="Y56" i="32" s="1"/>
  <c r="R56" i="31"/>
  <c r="C57" i="31" s="1"/>
  <c r="X56" i="31"/>
  <c r="Y56" i="31" s="1"/>
  <c r="X55" i="33"/>
  <c r="Y55" i="33" s="1"/>
  <c r="R57" i="31" l="1"/>
  <c r="C58" i="31" s="1"/>
  <c r="X57" i="31"/>
  <c r="Y57" i="31" s="1"/>
  <c r="X57" i="32"/>
  <c r="Y57" i="32" s="1"/>
  <c r="X56" i="33"/>
  <c r="Y56" i="33" s="1"/>
  <c r="X58" i="32" l="1"/>
  <c r="Y58" i="32" s="1"/>
  <c r="X57" i="33"/>
  <c r="Y57" i="33" s="1"/>
  <c r="X58" i="31"/>
  <c r="Y58" i="31" s="1"/>
  <c r="R58" i="31"/>
  <c r="C59" i="31" s="1"/>
  <c r="X58" i="33" l="1"/>
  <c r="Y58" i="33" s="1"/>
  <c r="R59" i="32"/>
  <c r="X59" i="32"/>
  <c r="Y59" i="32" s="1"/>
  <c r="R59" i="31"/>
  <c r="X59" i="31"/>
  <c r="Y59" i="31" s="1"/>
  <c r="R60" i="32" l="1"/>
  <c r="X60" i="32"/>
  <c r="Y60" i="32" s="1"/>
  <c r="C60" i="31"/>
  <c r="G5" i="31"/>
  <c r="D4" i="31"/>
  <c r="P2" i="31" s="1"/>
  <c r="C5" i="31"/>
  <c r="E5" i="31"/>
  <c r="X59" i="33"/>
  <c r="Y59" i="33" s="1"/>
  <c r="X60" i="33" l="1"/>
  <c r="Y60" i="33" s="1"/>
  <c r="P4" i="33" s="1"/>
  <c r="D4" i="33"/>
  <c r="P2" i="33" s="1"/>
  <c r="G5" i="33"/>
  <c r="C5" i="33"/>
  <c r="E5" i="33"/>
  <c r="I5" i="31"/>
  <c r="X60" i="31"/>
  <c r="Y60" i="31" s="1"/>
  <c r="P4" i="31" s="1"/>
  <c r="L4" i="31"/>
  <c r="G5" i="32"/>
  <c r="C5" i="32"/>
  <c r="E5" i="32"/>
  <c r="D4" i="32"/>
  <c r="P2" i="32" s="1"/>
  <c r="I5" i="33" l="1"/>
  <c r="I5" i="32"/>
  <c r="X61" i="32"/>
  <c r="Y61" i="32" s="1"/>
  <c r="P4" i="32" s="1"/>
  <c r="L4" i="32"/>
</calcChain>
</file>

<file path=xl/sharedStrings.xml><?xml version="1.0" encoding="utf-8"?>
<sst xmlns="http://schemas.openxmlformats.org/spreadsheetml/2006/main" count="451" uniqueCount="81">
  <si>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</si>
  <si>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</si>
  <si>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</si>
  <si>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</si>
  <si>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</si>
  <si>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</si>
  <si>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</si>
  <si>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</si>
  <si>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</si>
  <si>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</si>
  <si>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</si>
  <si>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</si>
  <si>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</si>
  <si>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</si>
  <si>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</si>
  <si>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</si>
  <si>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</si>
  <si>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</si>
  <si>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</si>
  <si>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</si>
  <si>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</si>
  <si>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</si>
  <si>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</si>
  <si>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</si>
  <si>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</si>
  <si>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</si>
  <si>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</si>
  <si>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</si>
  <si>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</si>
  <si>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</si>
  <si>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</si>
  <si>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</si>
  <si>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</si>
  <si>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</si>
  <si>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</si>
  <si>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</si>
  <si>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</si>
  <si>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</si>
  <si>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</si>
  <si>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</si>
  <si>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</si>
  <si>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</si>
  <si>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</si>
  <si>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</si>
  <si>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</si>
  <si>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</si>
  <si>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</si>
  <si>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</si>
  <si>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</si>
  <si>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</si>
  <si>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</si>
  <si>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</si>
  <si>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</si>
  <si>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</si>
  <si>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</si>
  <si>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</si>
  <si>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</si>
  <si>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</si>
  <si>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</si>
  <si>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</si>
  <si>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</si>
  <si>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</si>
  <si>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</si>
  <si>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</si>
  <si>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</si>
  <si>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</si>
  <si>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</si>
  <si>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</si>
  <si>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M30</t>
    <phoneticPr fontId="3"/>
  </si>
  <si>
    <t>2ヶ月強で50回のエントリー。1日半に1回くらいの平均だが、日によってすごく差がある。多いときは1日2～3回のチャンスがある日もある。勝率は46～54％でちょっと低めで、利益もトントンから2割減。これは苦しい・・・。</t>
    <rPh sb="2" eb="3">
      <t>ゲツ</t>
    </rPh>
    <rPh sb="3" eb="4">
      <t>キョウ</t>
    </rPh>
    <rPh sb="7" eb="8">
      <t>カイ</t>
    </rPh>
    <rPh sb="16" eb="17">
      <t>ニチ</t>
    </rPh>
    <rPh sb="17" eb="18">
      <t>ハン</t>
    </rPh>
    <rPh sb="20" eb="21">
      <t>カイ</t>
    </rPh>
    <rPh sb="25" eb="27">
      <t>ヘイキン</t>
    </rPh>
    <rPh sb="30" eb="31">
      <t>ヒ</t>
    </rPh>
    <rPh sb="38" eb="39">
      <t>サ</t>
    </rPh>
    <rPh sb="43" eb="44">
      <t>オオ</t>
    </rPh>
    <rPh sb="49" eb="50">
      <t>ニチ</t>
    </rPh>
    <rPh sb="53" eb="54">
      <t>カイ</t>
    </rPh>
    <rPh sb="62" eb="63">
      <t>ヒ</t>
    </rPh>
    <rPh sb="67" eb="69">
      <t>ショウリツ</t>
    </rPh>
    <rPh sb="81" eb="82">
      <t>ヒク</t>
    </rPh>
    <rPh sb="85" eb="87">
      <t>リエキ</t>
    </rPh>
    <rPh sb="95" eb="96">
      <t>ワリ</t>
    </rPh>
    <rPh sb="96" eb="97">
      <t>ゲン</t>
    </rPh>
    <rPh sb="101" eb="102">
      <t>クル</t>
    </rPh>
    <phoneticPr fontId="2"/>
  </si>
  <si>
    <t>やはり環境認識を取り入れないと勝率が高くならないような気がする。</t>
    <rPh sb="3" eb="5">
      <t>カンキョウ</t>
    </rPh>
    <rPh sb="5" eb="7">
      <t>ニンシキ</t>
    </rPh>
    <rPh sb="8" eb="9">
      <t>ト</t>
    </rPh>
    <rPh sb="10" eb="11">
      <t>イ</t>
    </rPh>
    <rPh sb="15" eb="17">
      <t>ショウリツ</t>
    </rPh>
    <rPh sb="18" eb="19">
      <t>タカ</t>
    </rPh>
    <rPh sb="27" eb="28">
      <t>キ</t>
    </rPh>
    <phoneticPr fontId="2"/>
  </si>
  <si>
    <t>どんどん進めていきたい</t>
    <rPh sb="4" eb="5">
      <t>スス</t>
    </rPh>
    <phoneticPr fontId="2"/>
  </si>
  <si>
    <t>M30</t>
    <phoneticPr fontId="2"/>
  </si>
  <si>
    <t>USD/JPY</t>
    <phoneticPr fontId="2"/>
  </si>
  <si>
    <t>GBP/JPY</t>
    <phoneticPr fontId="2"/>
  </si>
  <si>
    <t>GBP/USD</t>
    <phoneticPr fontId="2"/>
  </si>
  <si>
    <t>EUR/JPY</t>
    <phoneticPr fontId="2"/>
  </si>
  <si>
    <t>CAD/JPY</t>
    <phoneticPr fontId="2"/>
  </si>
  <si>
    <t>EUR/GBP</t>
    <phoneticPr fontId="2"/>
  </si>
  <si>
    <t>EUR/CHF</t>
    <phoneticPr fontId="2"/>
  </si>
  <si>
    <t>USD/CHF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</si>
</sst>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m/d;@"/>
    <numFmt numFmtId="178" formatCode="#,##0_ ;[Red]\-#,##0\ "/>
    <numFmt numFmtId="179" formatCode="0.0%"/>
    <numFmt numFmtId="180" formatCode="#,##0_ "/>
    <numFmt numFmtId="181" formatCode="0.0_ ;[Red]\-0.0\ "/>
    <numFmt numFmtId="182" formatCode="0.00_);[Red]\(0.00\)"/>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6" fontId="9" fillId="0" borderId="1"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2" fontId="9" fillId="0" borderId="1" xfId="0" applyNumberFormat="1" applyFont="1" applyBorder="1" applyAlignment="1">
      <alignment horizontal="center" vertical="center"/>
    </xf>
    <xf numFmtId="182" fontId="9" fillId="0" borderId="7" xfId="0" applyNumberFormat="1" applyFont="1" applyBorder="1" applyAlignment="1">
      <alignment horizontal="center" vertical="center"/>
    </xf>
    <xf numFmtId="182" fontId="9" fillId="0" borderId="2"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2"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2" xfId="0" applyNumberFormat="1" applyFont="1" applyBorder="1" applyAlignment="1">
      <alignment horizontal="center" vertical="center"/>
    </xf>
    <xf numFmtId="181" fontId="9" fillId="0" borderId="7" xfId="0" applyNumberFormat="1" applyFont="1" applyBorder="1" applyAlignment="1">
      <alignment horizontal="center" vertical="center"/>
    </xf>
    <xf numFmtId="181"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14" fontId="10" fillId="0" borderId="2" xfId="0" applyNumberFormat="1" applyFont="1" applyBorder="1" applyAlignment="1">
      <alignment horizontal="center" vertical="center"/>
    </xf>
    <xf numFmtId="0" fontId="6" fillId="0" borderId="1" xfId="0" applyFont="1" applyBorder="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2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223183</xdr:colOff>
      <xdr:row>28</xdr:row>
      <xdr:rowOff>108224</xdr:rowOff>
    </xdr:to>
    <xdr:pic>
      <xdr:nvPicPr>
        <xdr:cNvPr id="4" name="図 3">
          <a:extLst>
            <a:ext uri="{FF2B5EF4-FFF2-40B4-BE49-F238E27FC236}">
              <a16:creationId xmlns:a16="http://schemas.microsoft.com/office/drawing/2014/main" id="{91720824-D770-45F0-A68C-134C5B15F0D0}"/>
            </a:ext>
          </a:extLst>
        </xdr:cNvPr>
        <xdr:cNvPicPr>
          <a:picLocks noChangeAspect="1"/>
        </xdr:cNvPicPr>
      </xdr:nvPicPr>
      <xdr:blipFill>
        <a:blip xmlns:r="http://schemas.openxmlformats.org/officeDocument/2006/relationships" r:embed="rId1"/>
        <a:stretch>
          <a:fillRect/>
        </a:stretch>
      </xdr:blipFill>
      <xdr:spPr>
        <a:xfrm>
          <a:off x="0" y="0"/>
          <a:ext cx="7385983" cy="5175524"/>
        </a:xfrm>
        <a:prstGeom prst="rect">
          <a:avLst/>
        </a:prstGeom>
      </xdr:spPr>
    </xdr:pic>
    <xdr:clientData/>
  </xdr:twoCellAnchor>
  <xdr:twoCellAnchor editAs="oneCell">
    <xdr:from>
      <xdr:col>0</xdr:col>
      <xdr:colOff>0</xdr:colOff>
      <xdr:row>31</xdr:row>
      <xdr:rowOff>0</xdr:rowOff>
    </xdr:from>
    <xdr:to>
      <xdr:col>12</xdr:col>
      <xdr:colOff>223183</xdr:colOff>
      <xdr:row>59</xdr:row>
      <xdr:rowOff>108224</xdr:rowOff>
    </xdr:to>
    <xdr:pic>
      <xdr:nvPicPr>
        <xdr:cNvPr id="12" name="図 11">
          <a:extLst>
            <a:ext uri="{FF2B5EF4-FFF2-40B4-BE49-F238E27FC236}">
              <a16:creationId xmlns:a16="http://schemas.microsoft.com/office/drawing/2014/main" id="{EBD85788-B1F1-4C2D-A14A-71A434586B0D}"/>
            </a:ext>
          </a:extLst>
        </xdr:cNvPr>
        <xdr:cNvPicPr>
          <a:picLocks noChangeAspect="1"/>
        </xdr:cNvPicPr>
      </xdr:nvPicPr>
      <xdr:blipFill>
        <a:blip xmlns:r="http://schemas.openxmlformats.org/officeDocument/2006/relationships" r:embed="rId2"/>
        <a:stretch>
          <a:fillRect/>
        </a:stretch>
      </xdr:blipFill>
      <xdr:spPr>
        <a:xfrm>
          <a:off x="0" y="5610225"/>
          <a:ext cx="7385983" cy="5175524"/>
        </a:xfrm>
        <a:prstGeom prst="rect">
          <a:avLst/>
        </a:prstGeom>
      </xdr:spPr>
    </xdr:pic>
    <xdr:clientData/>
  </xdr:twoCellAnchor>
  <xdr:twoCellAnchor editAs="oneCell">
    <xdr:from>
      <xdr:col>0</xdr:col>
      <xdr:colOff>0</xdr:colOff>
      <xdr:row>62</xdr:row>
      <xdr:rowOff>0</xdr:rowOff>
    </xdr:from>
    <xdr:to>
      <xdr:col>12</xdr:col>
      <xdr:colOff>223183</xdr:colOff>
      <xdr:row>90</xdr:row>
      <xdr:rowOff>108224</xdr:rowOff>
    </xdr:to>
    <xdr:pic>
      <xdr:nvPicPr>
        <xdr:cNvPr id="13" name="図 12">
          <a:extLst>
            <a:ext uri="{FF2B5EF4-FFF2-40B4-BE49-F238E27FC236}">
              <a16:creationId xmlns:a16="http://schemas.microsoft.com/office/drawing/2014/main" id="{A465CB17-2506-4FEB-95EC-A65A0F1C730C}"/>
            </a:ext>
          </a:extLst>
        </xdr:cNvPr>
        <xdr:cNvPicPr>
          <a:picLocks noChangeAspect="1"/>
        </xdr:cNvPicPr>
      </xdr:nvPicPr>
      <xdr:blipFill>
        <a:blip xmlns:r="http://schemas.openxmlformats.org/officeDocument/2006/relationships" r:embed="rId3"/>
        <a:stretch>
          <a:fillRect/>
        </a:stretch>
      </xdr:blipFill>
      <xdr:spPr>
        <a:xfrm>
          <a:off x="0" y="11220450"/>
          <a:ext cx="7385983" cy="5175524"/>
        </a:xfrm>
        <a:prstGeom prst="rect">
          <a:avLst/>
        </a:prstGeom>
      </xdr:spPr>
    </xdr:pic>
    <xdr:clientData/>
  </xdr:twoCellAnchor>
  <xdr:twoCellAnchor editAs="oneCell">
    <xdr:from>
      <xdr:col>0</xdr:col>
      <xdr:colOff>0</xdr:colOff>
      <xdr:row>93</xdr:row>
      <xdr:rowOff>0</xdr:rowOff>
    </xdr:from>
    <xdr:to>
      <xdr:col>12</xdr:col>
      <xdr:colOff>223183</xdr:colOff>
      <xdr:row>121</xdr:row>
      <xdr:rowOff>108224</xdr:rowOff>
    </xdr:to>
    <xdr:pic>
      <xdr:nvPicPr>
        <xdr:cNvPr id="15" name="図 14">
          <a:extLst>
            <a:ext uri="{FF2B5EF4-FFF2-40B4-BE49-F238E27FC236}">
              <a16:creationId xmlns:a16="http://schemas.microsoft.com/office/drawing/2014/main" id="{91DD1196-67DA-4778-93F6-87C369FA19C4}"/>
            </a:ext>
          </a:extLst>
        </xdr:cNvPr>
        <xdr:cNvPicPr>
          <a:picLocks noChangeAspect="1"/>
        </xdr:cNvPicPr>
      </xdr:nvPicPr>
      <xdr:blipFill>
        <a:blip xmlns:r="http://schemas.openxmlformats.org/officeDocument/2006/relationships" r:embed="rId4"/>
        <a:stretch>
          <a:fillRect/>
        </a:stretch>
      </xdr:blipFill>
      <xdr:spPr>
        <a:xfrm>
          <a:off x="0" y="16830675"/>
          <a:ext cx="7385983" cy="5175524"/>
        </a:xfrm>
        <a:prstGeom prst="rect">
          <a:avLst/>
        </a:prstGeom>
      </xdr:spPr>
    </xdr:pic>
    <xdr:clientData/>
  </xdr:twoCellAnchor>
  <xdr:twoCellAnchor editAs="oneCell">
    <xdr:from>
      <xdr:col>0</xdr:col>
      <xdr:colOff>0</xdr:colOff>
      <xdr:row>124</xdr:row>
      <xdr:rowOff>0</xdr:rowOff>
    </xdr:from>
    <xdr:to>
      <xdr:col>12</xdr:col>
      <xdr:colOff>223183</xdr:colOff>
      <xdr:row>152</xdr:row>
      <xdr:rowOff>108224</xdr:rowOff>
    </xdr:to>
    <xdr:pic>
      <xdr:nvPicPr>
        <xdr:cNvPr id="19" name="図 18">
          <a:extLst>
            <a:ext uri="{FF2B5EF4-FFF2-40B4-BE49-F238E27FC236}">
              <a16:creationId xmlns:a16="http://schemas.microsoft.com/office/drawing/2014/main" id="{EC6BB241-D16A-49F4-99E4-2FCE378F2896}"/>
            </a:ext>
          </a:extLst>
        </xdr:cNvPr>
        <xdr:cNvPicPr>
          <a:picLocks noChangeAspect="1"/>
        </xdr:cNvPicPr>
      </xdr:nvPicPr>
      <xdr:blipFill>
        <a:blip xmlns:r="http://schemas.openxmlformats.org/officeDocument/2006/relationships" r:embed="rId5"/>
        <a:stretch>
          <a:fillRect/>
        </a:stretch>
      </xdr:blipFill>
      <xdr:spPr>
        <a:xfrm>
          <a:off x="0" y="22440900"/>
          <a:ext cx="7385983" cy="5175524"/>
        </a:xfrm>
        <a:prstGeom prst="rect">
          <a:avLst/>
        </a:prstGeom>
      </xdr:spPr>
    </xdr:pic>
    <xdr:clientData/>
  </xdr:twoCellAnchor>
  <xdr:twoCellAnchor editAs="oneCell">
    <xdr:from>
      <xdr:col>0</xdr:col>
      <xdr:colOff>0</xdr:colOff>
      <xdr:row>155</xdr:row>
      <xdr:rowOff>0</xdr:rowOff>
    </xdr:from>
    <xdr:to>
      <xdr:col>12</xdr:col>
      <xdr:colOff>223183</xdr:colOff>
      <xdr:row>183</xdr:row>
      <xdr:rowOff>108224</xdr:rowOff>
    </xdr:to>
    <xdr:pic>
      <xdr:nvPicPr>
        <xdr:cNvPr id="20" name="図 19">
          <a:extLst>
            <a:ext uri="{FF2B5EF4-FFF2-40B4-BE49-F238E27FC236}">
              <a16:creationId xmlns:a16="http://schemas.microsoft.com/office/drawing/2014/main" id="{1E0B459C-3F5B-44F4-B9C4-B2A590412B53}"/>
            </a:ext>
          </a:extLst>
        </xdr:cNvPr>
        <xdr:cNvPicPr>
          <a:picLocks noChangeAspect="1"/>
        </xdr:cNvPicPr>
      </xdr:nvPicPr>
      <xdr:blipFill>
        <a:blip xmlns:r="http://schemas.openxmlformats.org/officeDocument/2006/relationships" r:embed="rId6"/>
        <a:stretch>
          <a:fillRect/>
        </a:stretch>
      </xdr:blipFill>
      <xdr:spPr>
        <a:xfrm>
          <a:off x="0" y="28051125"/>
          <a:ext cx="7385983" cy="5175524"/>
        </a:xfrm>
        <a:prstGeom prst="rect">
          <a:avLst/>
        </a:prstGeom>
      </xdr:spPr>
    </xdr:pic>
    <xdr:clientData/>
  </xdr:twoCellAnchor>
  <xdr:twoCellAnchor editAs="oneCell">
    <xdr:from>
      <xdr:col>0</xdr:col>
      <xdr:colOff>0</xdr:colOff>
      <xdr:row>186</xdr:row>
      <xdr:rowOff>0</xdr:rowOff>
    </xdr:from>
    <xdr:to>
      <xdr:col>12</xdr:col>
      <xdr:colOff>223183</xdr:colOff>
      <xdr:row>214</xdr:row>
      <xdr:rowOff>108224</xdr:rowOff>
    </xdr:to>
    <xdr:pic>
      <xdr:nvPicPr>
        <xdr:cNvPr id="22" name="図 21">
          <a:extLst>
            <a:ext uri="{FF2B5EF4-FFF2-40B4-BE49-F238E27FC236}">
              <a16:creationId xmlns:a16="http://schemas.microsoft.com/office/drawing/2014/main" id="{2023DC7D-6D50-4AE1-BA75-7F59D1CCD921}"/>
            </a:ext>
          </a:extLst>
        </xdr:cNvPr>
        <xdr:cNvPicPr>
          <a:picLocks noChangeAspect="1"/>
        </xdr:cNvPicPr>
      </xdr:nvPicPr>
      <xdr:blipFill>
        <a:blip xmlns:r="http://schemas.openxmlformats.org/officeDocument/2006/relationships" r:embed="rId7"/>
        <a:stretch>
          <a:fillRect/>
        </a:stretch>
      </xdr:blipFill>
      <xdr:spPr>
        <a:xfrm>
          <a:off x="0" y="33661350"/>
          <a:ext cx="7385983" cy="5175524"/>
        </a:xfrm>
        <a:prstGeom prst="rect">
          <a:avLst/>
        </a:prstGeom>
      </xdr:spPr>
    </xdr:pic>
    <xdr:clientData/>
  </xdr:twoCellAnchor>
  <xdr:twoCellAnchor editAs="oneCell">
    <xdr:from>
      <xdr:col>0</xdr:col>
      <xdr:colOff>0</xdr:colOff>
      <xdr:row>217</xdr:row>
      <xdr:rowOff>0</xdr:rowOff>
    </xdr:from>
    <xdr:to>
      <xdr:col>12</xdr:col>
      <xdr:colOff>223183</xdr:colOff>
      <xdr:row>245</xdr:row>
      <xdr:rowOff>108224</xdr:rowOff>
    </xdr:to>
    <xdr:pic>
      <xdr:nvPicPr>
        <xdr:cNvPr id="23" name="図 22">
          <a:extLst>
            <a:ext uri="{FF2B5EF4-FFF2-40B4-BE49-F238E27FC236}">
              <a16:creationId xmlns:a16="http://schemas.microsoft.com/office/drawing/2014/main" id="{932B997E-ACAE-4C49-9C94-88C95167C7C1}"/>
            </a:ext>
          </a:extLst>
        </xdr:cNvPr>
        <xdr:cNvPicPr>
          <a:picLocks noChangeAspect="1"/>
        </xdr:cNvPicPr>
      </xdr:nvPicPr>
      <xdr:blipFill>
        <a:blip xmlns:r="http://schemas.openxmlformats.org/officeDocument/2006/relationships" r:embed="rId8"/>
        <a:stretch>
          <a:fillRect/>
        </a:stretch>
      </xdr:blipFill>
      <xdr:spPr>
        <a:xfrm>
          <a:off x="0" y="39271575"/>
          <a:ext cx="7385983" cy="5175524"/>
        </a:xfrm>
        <a:prstGeom prst="rect">
          <a:avLst/>
        </a:prstGeom>
      </xdr:spPr>
    </xdr:pic>
    <xdr:clientData/>
  </xdr:twoCellAnchor>
  <xdr:twoCellAnchor editAs="oneCell">
    <xdr:from>
      <xdr:col>0</xdr:col>
      <xdr:colOff>0</xdr:colOff>
      <xdr:row>248</xdr:row>
      <xdr:rowOff>0</xdr:rowOff>
    </xdr:from>
    <xdr:to>
      <xdr:col>12</xdr:col>
      <xdr:colOff>223183</xdr:colOff>
      <xdr:row>276</xdr:row>
      <xdr:rowOff>108224</xdr:rowOff>
    </xdr:to>
    <xdr:pic>
      <xdr:nvPicPr>
        <xdr:cNvPr id="26" name="図 25">
          <a:extLst>
            <a:ext uri="{FF2B5EF4-FFF2-40B4-BE49-F238E27FC236}">
              <a16:creationId xmlns:a16="http://schemas.microsoft.com/office/drawing/2014/main" id="{6D23AF78-7B1C-47EF-9C37-3380D29116AB}"/>
            </a:ext>
          </a:extLst>
        </xdr:cNvPr>
        <xdr:cNvPicPr>
          <a:picLocks noChangeAspect="1"/>
        </xdr:cNvPicPr>
      </xdr:nvPicPr>
      <xdr:blipFill>
        <a:blip xmlns:r="http://schemas.openxmlformats.org/officeDocument/2006/relationships" r:embed="rId9"/>
        <a:stretch>
          <a:fillRect/>
        </a:stretch>
      </xdr:blipFill>
      <xdr:spPr>
        <a:xfrm>
          <a:off x="0" y="44881800"/>
          <a:ext cx="7385983" cy="5175524"/>
        </a:xfrm>
        <a:prstGeom prst="rect">
          <a:avLst/>
        </a:prstGeom>
      </xdr:spPr>
    </xdr:pic>
    <xdr:clientData/>
  </xdr:twoCellAnchor>
  <xdr:twoCellAnchor editAs="oneCell">
    <xdr:from>
      <xdr:col>0</xdr:col>
      <xdr:colOff>0</xdr:colOff>
      <xdr:row>279</xdr:row>
      <xdr:rowOff>0</xdr:rowOff>
    </xdr:from>
    <xdr:to>
      <xdr:col>12</xdr:col>
      <xdr:colOff>223183</xdr:colOff>
      <xdr:row>307</xdr:row>
      <xdr:rowOff>108224</xdr:rowOff>
    </xdr:to>
    <xdr:pic>
      <xdr:nvPicPr>
        <xdr:cNvPr id="27" name="図 26">
          <a:extLst>
            <a:ext uri="{FF2B5EF4-FFF2-40B4-BE49-F238E27FC236}">
              <a16:creationId xmlns:a16="http://schemas.microsoft.com/office/drawing/2014/main" id="{1C168649-5318-4831-994D-C463779FB1A7}"/>
            </a:ext>
          </a:extLst>
        </xdr:cNvPr>
        <xdr:cNvPicPr>
          <a:picLocks noChangeAspect="1"/>
        </xdr:cNvPicPr>
      </xdr:nvPicPr>
      <xdr:blipFill>
        <a:blip xmlns:r="http://schemas.openxmlformats.org/officeDocument/2006/relationships" r:embed="rId10"/>
        <a:stretch>
          <a:fillRect/>
        </a:stretch>
      </xdr:blipFill>
      <xdr:spPr>
        <a:xfrm>
          <a:off x="0" y="50492025"/>
          <a:ext cx="7385983" cy="5175524"/>
        </a:xfrm>
        <a:prstGeom prst="rect">
          <a:avLst/>
        </a:prstGeom>
      </xdr:spPr>
    </xdr:pic>
    <xdr:clientData/>
  </xdr:twoCellAnchor>
  <xdr:twoCellAnchor editAs="oneCell">
    <xdr:from>
      <xdr:col>0</xdr:col>
      <xdr:colOff>0</xdr:colOff>
      <xdr:row>310</xdr:row>
      <xdr:rowOff>0</xdr:rowOff>
    </xdr:from>
    <xdr:to>
      <xdr:col>12</xdr:col>
      <xdr:colOff>223183</xdr:colOff>
      <xdr:row>338</xdr:row>
      <xdr:rowOff>108224</xdr:rowOff>
    </xdr:to>
    <xdr:pic>
      <xdr:nvPicPr>
        <xdr:cNvPr id="28" name="図 27">
          <a:extLst>
            <a:ext uri="{FF2B5EF4-FFF2-40B4-BE49-F238E27FC236}">
              <a16:creationId xmlns:a16="http://schemas.microsoft.com/office/drawing/2014/main" id="{ED4E63CB-B287-4EEA-81A3-6B6E05C0C076}"/>
            </a:ext>
          </a:extLst>
        </xdr:cNvPr>
        <xdr:cNvPicPr>
          <a:picLocks noChangeAspect="1"/>
        </xdr:cNvPicPr>
      </xdr:nvPicPr>
      <xdr:blipFill>
        <a:blip xmlns:r="http://schemas.openxmlformats.org/officeDocument/2006/relationships" r:embed="rId11"/>
        <a:stretch>
          <a:fillRect/>
        </a:stretch>
      </xdr:blipFill>
      <xdr:spPr>
        <a:xfrm>
          <a:off x="0" y="56102250"/>
          <a:ext cx="7385983" cy="51755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48</v>
      </c>
    </row>
    <row r="3" spans="1:2" x14ac:dyDescent="0.2">
      <c r="A3">
        <v>100000</v>
      </c>
    </row>
    <row r="5" spans="1:2" x14ac:dyDescent="0.2">
      <c r="A5" t="s">
        <v>49</v>
      </c>
    </row>
    <row r="6" spans="1:2" x14ac:dyDescent="0.2">
      <c r="A6" t="s">
        <v>56</v>
      </c>
      <c r="B6">
        <v>90</v>
      </c>
    </row>
    <row r="7" spans="1:2" x14ac:dyDescent="0.2">
      <c r="A7" t="s">
        <v>55</v>
      </c>
      <c r="B7">
        <v>90</v>
      </c>
    </row>
    <row r="8" spans="1:2" x14ac:dyDescent="0.2">
      <c r="A8" t="s">
        <v>53</v>
      </c>
      <c r="B8">
        <v>110</v>
      </c>
    </row>
    <row r="9" spans="1:2" x14ac:dyDescent="0.2">
      <c r="A9" t="s">
        <v>51</v>
      </c>
      <c r="B9">
        <v>120</v>
      </c>
    </row>
    <row r="10" spans="1:2" x14ac:dyDescent="0.2">
      <c r="A10" t="s">
        <v>52</v>
      </c>
      <c r="B10">
        <v>150</v>
      </c>
    </row>
    <row r="11" spans="1:2" x14ac:dyDescent="0.2">
      <c r="A11" t="s">
        <v>57</v>
      </c>
      <c r="B11">
        <v>100</v>
      </c>
    </row>
    <row r="12" spans="1:2" x14ac:dyDescent="0.2">
      <c r="A12" t="s">
        <v>54</v>
      </c>
      <c r="B12">
        <v>80</v>
      </c>
    </row>
    <row r="13" spans="1:2" x14ac:dyDescent="0.2">
      <c r="A13" t="s">
        <v>50</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B1" zoomScale="90" zoomScaleNormal="90" workbookViewId="0">
      <pane ySplit="8" topLeftCell="A54" activePane="bottomLeft" state="frozen"/>
      <selection pane="bottomLeft" activeCell="E58" sqref="E58:O5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7" t="s">
        <v>67</v>
      </c>
      <c r="E2" s="57"/>
      <c r="F2" s="52" t="s">
        <v>6</v>
      </c>
      <c r="G2" s="52"/>
      <c r="H2" s="55" t="s">
        <v>68</v>
      </c>
      <c r="I2" s="55"/>
      <c r="J2" s="52" t="s">
        <v>7</v>
      </c>
      <c r="K2" s="52"/>
      <c r="L2" s="56">
        <v>100000</v>
      </c>
      <c r="M2" s="57"/>
      <c r="N2" s="52" t="s">
        <v>8</v>
      </c>
      <c r="O2" s="52"/>
      <c r="P2" s="58">
        <f>SUM(L2,D4)</f>
        <v>92035.12760124846</v>
      </c>
      <c r="Q2" s="55"/>
      <c r="R2" s="1"/>
      <c r="S2" s="1"/>
      <c r="T2" s="1"/>
    </row>
    <row r="3" spans="2:25" ht="57" customHeight="1" x14ac:dyDescent="0.2">
      <c r="B3" s="52" t="s">
        <v>9</v>
      </c>
      <c r="C3" s="52"/>
      <c r="D3" s="59" t="s">
        <v>38</v>
      </c>
      <c r="E3" s="59"/>
      <c r="F3" s="59"/>
      <c r="G3" s="59"/>
      <c r="H3" s="59"/>
      <c r="I3" s="59"/>
      <c r="J3" s="52" t="s">
        <v>10</v>
      </c>
      <c r="K3" s="52"/>
      <c r="L3" s="59" t="s">
        <v>62</v>
      </c>
      <c r="M3" s="60"/>
      <c r="N3" s="60"/>
      <c r="O3" s="60"/>
      <c r="P3" s="60"/>
      <c r="Q3" s="60"/>
      <c r="R3" s="1"/>
      <c r="S3" s="1"/>
    </row>
    <row r="4" spans="2:25" x14ac:dyDescent="0.2">
      <c r="B4" s="52" t="s">
        <v>11</v>
      </c>
      <c r="C4" s="52"/>
      <c r="D4" s="53">
        <f>SUM($R$9:$S$993)</f>
        <v>-7964.8723987515368</v>
      </c>
      <c r="E4" s="53"/>
      <c r="F4" s="52" t="s">
        <v>12</v>
      </c>
      <c r="G4" s="52"/>
      <c r="H4" s="54">
        <f>SUM($T$9:$U$108)</f>
        <v>-5.2999999999983061</v>
      </c>
      <c r="I4" s="55"/>
      <c r="J4" s="61"/>
      <c r="K4" s="61"/>
      <c r="L4" s="58"/>
      <c r="M4" s="58"/>
      <c r="N4" s="61" t="s">
        <v>59</v>
      </c>
      <c r="O4" s="61"/>
      <c r="P4" s="62">
        <f>MAX(Y:Y)</f>
        <v>0.1670279950710033</v>
      </c>
      <c r="Q4" s="62"/>
      <c r="R4" s="1"/>
      <c r="S4" s="1"/>
      <c r="T4" s="1"/>
    </row>
    <row r="5" spans="2:25" x14ac:dyDescent="0.2">
      <c r="B5" s="39" t="s">
        <v>15</v>
      </c>
      <c r="C5" s="2">
        <f>COUNTIF($R$9:$R$990,"&gt;0")</f>
        <v>27</v>
      </c>
      <c r="D5" s="38" t="s">
        <v>16</v>
      </c>
      <c r="E5" s="15">
        <f>COUNTIF($R$9:$R$990,"&lt;0")</f>
        <v>23</v>
      </c>
      <c r="F5" s="38" t="s">
        <v>17</v>
      </c>
      <c r="G5" s="2">
        <f>COUNTIF($R$9:$R$990,"=0")</f>
        <v>0</v>
      </c>
      <c r="H5" s="38" t="s">
        <v>18</v>
      </c>
      <c r="I5" s="3">
        <f>C5/SUM(C5,E5,G5)</f>
        <v>0.54</v>
      </c>
      <c r="J5" s="63" t="s">
        <v>19</v>
      </c>
      <c r="K5" s="52"/>
      <c r="L5" s="64">
        <f>MAX(V9:V993)</f>
        <v>4</v>
      </c>
      <c r="M5" s="65"/>
      <c r="N5" s="17" t="s">
        <v>20</v>
      </c>
      <c r="O5" s="9"/>
      <c r="P5" s="64">
        <f>MAX(W9:W993)</f>
        <v>6</v>
      </c>
      <c r="Q5" s="65"/>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73" t="s">
        <v>21</v>
      </c>
      <c r="C7" s="75" t="s">
        <v>22</v>
      </c>
      <c r="D7" s="76"/>
      <c r="E7" s="79" t="s">
        <v>23</v>
      </c>
      <c r="F7" s="80"/>
      <c r="G7" s="80"/>
      <c r="H7" s="80"/>
      <c r="I7" s="68"/>
      <c r="J7" s="81" t="s">
        <v>24</v>
      </c>
      <c r="K7" s="82"/>
      <c r="L7" s="70"/>
      <c r="M7" s="83" t="s">
        <v>25</v>
      </c>
      <c r="N7" s="84" t="s">
        <v>26</v>
      </c>
      <c r="O7" s="85"/>
      <c r="P7" s="85"/>
      <c r="Q7" s="72"/>
      <c r="R7" s="66" t="s">
        <v>27</v>
      </c>
      <c r="S7" s="66"/>
      <c r="T7" s="66"/>
      <c r="U7" s="66"/>
    </row>
    <row r="8" spans="2:25" x14ac:dyDescent="0.2">
      <c r="B8" s="74"/>
      <c r="C8" s="77"/>
      <c r="D8" s="78"/>
      <c r="E8" s="18" t="s">
        <v>28</v>
      </c>
      <c r="F8" s="18" t="s">
        <v>29</v>
      </c>
      <c r="G8" s="18" t="s">
        <v>30</v>
      </c>
      <c r="H8" s="67" t="s">
        <v>31</v>
      </c>
      <c r="I8" s="68"/>
      <c r="J8" s="4" t="s">
        <v>32</v>
      </c>
      <c r="K8" s="69" t="s">
        <v>33</v>
      </c>
      <c r="L8" s="70"/>
      <c r="M8" s="83"/>
      <c r="N8" s="5" t="s">
        <v>28</v>
      </c>
      <c r="O8" s="5" t="s">
        <v>29</v>
      </c>
      <c r="P8" s="71" t="s">
        <v>31</v>
      </c>
      <c r="Q8" s="72"/>
      <c r="R8" s="66" t="s">
        <v>34</v>
      </c>
      <c r="S8" s="66"/>
      <c r="T8" s="66" t="s">
        <v>32</v>
      </c>
      <c r="U8" s="66"/>
      <c r="Y8" t="s">
        <v>58</v>
      </c>
    </row>
    <row r="9" spans="2:25" x14ac:dyDescent="0.2">
      <c r="B9" s="40">
        <v>1</v>
      </c>
      <c r="C9" s="86">
        <f>L2</f>
        <v>100000</v>
      </c>
      <c r="D9" s="86"/>
      <c r="E9" s="40">
        <v>2019</v>
      </c>
      <c r="F9" s="8">
        <v>43525</v>
      </c>
      <c r="G9" s="40" t="s">
        <v>4</v>
      </c>
      <c r="H9" s="87">
        <v>111.68</v>
      </c>
      <c r="I9" s="87"/>
      <c r="J9" s="40">
        <v>6</v>
      </c>
      <c r="K9" s="86">
        <f>IF(J9="","",C9*0.03)</f>
        <v>3000</v>
      </c>
      <c r="L9" s="86"/>
      <c r="M9" s="6">
        <f>IF(J9="","",(K9/J9)/LOOKUP(RIGHT($D$2,3),定数!$A$6:$A$13,定数!$B$6:$B$13))</f>
        <v>5</v>
      </c>
      <c r="N9" s="40">
        <v>2019</v>
      </c>
      <c r="O9" s="8">
        <v>43525</v>
      </c>
      <c r="P9" s="90">
        <v>111.712</v>
      </c>
      <c r="Q9" s="90"/>
      <c r="R9" s="91">
        <f>IF(P9="","",T9*M9*LOOKUP(RIGHT($D$2,3),定数!$A$6:$A$13,定数!$B$6:$B$13))</f>
        <v>1599.9999999998238</v>
      </c>
      <c r="S9" s="91"/>
      <c r="T9" s="92">
        <f>IF(P9="","",IF(G9="買",(P9-H9),(H9-P9))*IF(RIGHT($D$2,3)="JPY",100,10000))</f>
        <v>3.1999999999996476</v>
      </c>
      <c r="U9" s="92"/>
      <c r="V9" s="1">
        <f>IF(T9&lt;&gt;"",IF(T9&gt;0,1+V8,0),"")</f>
        <v>1</v>
      </c>
      <c r="W9">
        <f>IF(T9&lt;&gt;"",IF(T9&lt;0,1+W8,0),"")</f>
        <v>0</v>
      </c>
    </row>
    <row r="10" spans="2:25" x14ac:dyDescent="0.2">
      <c r="B10" s="40">
        <v>2</v>
      </c>
      <c r="C10" s="86">
        <f t="shared" ref="C10:C73" si="0">IF(R9="","",C9+R9)</f>
        <v>101599.99999999983</v>
      </c>
      <c r="D10" s="86"/>
      <c r="E10" s="40">
        <v>2019</v>
      </c>
      <c r="F10" s="8">
        <v>43528</v>
      </c>
      <c r="G10" s="40" t="s">
        <v>3</v>
      </c>
      <c r="H10" s="87">
        <v>111.85</v>
      </c>
      <c r="I10" s="87"/>
      <c r="J10" s="40">
        <v>11</v>
      </c>
      <c r="K10" s="88">
        <f t="shared" ref="K10:K73" si="1">IF(J10="","",C10*0.03)</f>
        <v>3047.9999999999945</v>
      </c>
      <c r="L10" s="89"/>
      <c r="M10" s="6">
        <f>IF(J10="","",(K10/J10)/LOOKUP(RIGHT($D$2,3),定数!$A$6:$A$13,定数!$B$6:$B$13))</f>
        <v>2.7709090909090861</v>
      </c>
      <c r="N10" s="40">
        <v>2019</v>
      </c>
      <c r="O10" s="8">
        <v>43528</v>
      </c>
      <c r="P10" s="90">
        <v>111.96</v>
      </c>
      <c r="Q10" s="90"/>
      <c r="R10" s="91">
        <f>IF(P10="","",T10*M10*LOOKUP(RIGHT($D$2,3),定数!$A$6:$A$13,定数!$B$6:$B$13))</f>
        <v>-3047.9999999999791</v>
      </c>
      <c r="S10" s="91"/>
      <c r="T10" s="92">
        <f>IF(P10="","",IF(G10="買",(P10-H10),(H10-P10))*IF(RIGHT($D$2,3)="JPY",100,10000))</f>
        <v>-10.999999999999943</v>
      </c>
      <c r="U10" s="92"/>
      <c r="V10" s="22">
        <f t="shared" ref="V10:V22" si="2">IF(T10&lt;&gt;"",IF(T10&gt;0,1+V9,0),"")</f>
        <v>0</v>
      </c>
      <c r="W10">
        <f t="shared" ref="W10:W73" si="3">IF(T10&lt;&gt;"",IF(T10&lt;0,1+W9,0),"")</f>
        <v>1</v>
      </c>
      <c r="X10" s="41">
        <f>IF(C10&lt;&gt;"",MAX(C10,C9),"")</f>
        <v>101599.99999999983</v>
      </c>
    </row>
    <row r="11" spans="2:25" x14ac:dyDescent="0.2">
      <c r="B11" s="40">
        <v>3</v>
      </c>
      <c r="C11" s="86">
        <f t="shared" si="0"/>
        <v>98551.99999999984</v>
      </c>
      <c r="D11" s="86"/>
      <c r="E11" s="40">
        <v>2019</v>
      </c>
      <c r="F11" s="8">
        <v>43529</v>
      </c>
      <c r="G11" s="40" t="s">
        <v>3</v>
      </c>
      <c r="H11" s="87">
        <v>111.85</v>
      </c>
      <c r="I11" s="87"/>
      <c r="J11" s="40">
        <v>8</v>
      </c>
      <c r="K11" s="88">
        <f t="shared" si="1"/>
        <v>2956.5599999999949</v>
      </c>
      <c r="L11" s="89"/>
      <c r="M11" s="6">
        <f>IF(J11="","",(K11/J11)/LOOKUP(RIGHT($D$2,3),定数!$A$6:$A$13,定数!$B$6:$B$13))</f>
        <v>3.6956999999999938</v>
      </c>
      <c r="N11" s="40">
        <v>2019</v>
      </c>
      <c r="O11" s="8">
        <v>43529</v>
      </c>
      <c r="P11" s="90">
        <v>111.825</v>
      </c>
      <c r="Q11" s="90"/>
      <c r="R11" s="91">
        <f>IF(P11="","",T11*M11*LOOKUP(RIGHT($D$2,3),定数!$A$6:$A$13,定数!$B$6:$B$13))</f>
        <v>923.92499999968334</v>
      </c>
      <c r="S11" s="91"/>
      <c r="T11" s="92">
        <f t="shared" ref="T11:T74" si="4">IF(P11="","",IF(G11="買",(P11-H11),(H11-P11))*IF(RIGHT($D$2,3)="JPY",100,10000))</f>
        <v>2.4999999999991473</v>
      </c>
      <c r="U11" s="92"/>
      <c r="V11" s="22">
        <f t="shared" si="2"/>
        <v>1</v>
      </c>
      <c r="W11">
        <f t="shared" si="3"/>
        <v>0</v>
      </c>
      <c r="X11" s="41">
        <f>IF(C11&lt;&gt;"",MAX(X10,C11),"")</f>
        <v>101599.99999999983</v>
      </c>
      <c r="Y11" s="42">
        <f>IF(X11&lt;&gt;"",1-(C11/X11),"")</f>
        <v>2.9999999999999916E-2</v>
      </c>
    </row>
    <row r="12" spans="2:25" x14ac:dyDescent="0.2">
      <c r="B12" s="40">
        <v>4</v>
      </c>
      <c r="C12" s="86">
        <f t="shared" si="0"/>
        <v>99475.924999999523</v>
      </c>
      <c r="D12" s="86"/>
      <c r="E12" s="40">
        <v>2019</v>
      </c>
      <c r="F12" s="8">
        <v>43535</v>
      </c>
      <c r="G12" s="40" t="s">
        <v>4</v>
      </c>
      <c r="H12" s="87">
        <v>111.24</v>
      </c>
      <c r="I12" s="87"/>
      <c r="J12" s="40">
        <v>7</v>
      </c>
      <c r="K12" s="88">
        <f t="shared" si="1"/>
        <v>2984.2777499999856</v>
      </c>
      <c r="L12" s="89"/>
      <c r="M12" s="6">
        <f>IF(J12="","",(K12/J12)/LOOKUP(RIGHT($D$2,3),定数!$A$6:$A$13,定数!$B$6:$B$13))</f>
        <v>4.2632539285714079</v>
      </c>
      <c r="N12" s="40">
        <v>2019</v>
      </c>
      <c r="O12" s="8">
        <v>43535</v>
      </c>
      <c r="P12" s="90">
        <v>111.17</v>
      </c>
      <c r="Q12" s="90"/>
      <c r="R12" s="91">
        <f>IF(P12="","",T12*M12*LOOKUP(RIGHT($D$2,3),定数!$A$6:$A$13,定数!$B$6:$B$13))</f>
        <v>-2984.2777499996951</v>
      </c>
      <c r="S12" s="91"/>
      <c r="T12" s="92">
        <f t="shared" si="4"/>
        <v>-6.9999999999993179</v>
      </c>
      <c r="U12" s="92"/>
      <c r="V12" s="22">
        <f t="shared" si="2"/>
        <v>0</v>
      </c>
      <c r="W12">
        <f t="shared" si="3"/>
        <v>1</v>
      </c>
      <c r="X12" s="41">
        <f t="shared" ref="X12:X75" si="5">IF(C12&lt;&gt;"",MAX(X11,C12),"")</f>
        <v>101599.99999999983</v>
      </c>
      <c r="Y12" s="42">
        <f t="shared" ref="Y12:Y75" si="6">IF(X12&lt;&gt;"",1-(C12/X12),"")</f>
        <v>2.0906250000003013E-2</v>
      </c>
    </row>
    <row r="13" spans="2:25" x14ac:dyDescent="0.2">
      <c r="B13" s="40">
        <v>5</v>
      </c>
      <c r="C13" s="86">
        <f t="shared" si="0"/>
        <v>96491.647249999834</v>
      </c>
      <c r="D13" s="86"/>
      <c r="E13" s="40">
        <v>2019</v>
      </c>
      <c r="F13" s="8">
        <v>43537</v>
      </c>
      <c r="G13" s="40" t="s">
        <v>4</v>
      </c>
      <c r="H13" s="87">
        <v>111.34</v>
      </c>
      <c r="I13" s="87"/>
      <c r="J13" s="40">
        <v>7</v>
      </c>
      <c r="K13" s="88">
        <f t="shared" si="1"/>
        <v>2894.7494174999947</v>
      </c>
      <c r="L13" s="89"/>
      <c r="M13" s="6">
        <f>IF(J13="","",(K13/J13)/LOOKUP(RIGHT($D$2,3),定数!$A$6:$A$13,定数!$B$6:$B$13))</f>
        <v>4.1353563107142781</v>
      </c>
      <c r="N13" s="40">
        <v>2019</v>
      </c>
      <c r="O13" s="8">
        <v>43537</v>
      </c>
      <c r="P13" s="90">
        <v>111.396</v>
      </c>
      <c r="Q13" s="90"/>
      <c r="R13" s="91">
        <f>IF(P13="","",T13*M13*LOOKUP(RIGHT($D$2,3),定数!$A$6:$A$13,定数!$B$6:$B$13))</f>
        <v>2315.7995339998879</v>
      </c>
      <c r="S13" s="91"/>
      <c r="T13" s="92">
        <f t="shared" si="4"/>
        <v>5.5999999999997385</v>
      </c>
      <c r="U13" s="92"/>
      <c r="V13" s="22">
        <f t="shared" si="2"/>
        <v>1</v>
      </c>
      <c r="W13">
        <f t="shared" si="3"/>
        <v>0</v>
      </c>
      <c r="X13" s="41">
        <f t="shared" si="5"/>
        <v>101599.99999999983</v>
      </c>
      <c r="Y13" s="42">
        <f t="shared" si="6"/>
        <v>5.0279062500000027E-2</v>
      </c>
    </row>
    <row r="14" spans="2:25" x14ac:dyDescent="0.2">
      <c r="B14" s="40">
        <v>6</v>
      </c>
      <c r="C14" s="86">
        <f t="shared" si="0"/>
        <v>98807.446783999723</v>
      </c>
      <c r="D14" s="86"/>
      <c r="E14" s="40">
        <v>2019</v>
      </c>
      <c r="F14" s="8">
        <v>43537</v>
      </c>
      <c r="G14" s="40" t="s">
        <v>4</v>
      </c>
      <c r="H14" s="90">
        <v>111.35</v>
      </c>
      <c r="I14" s="90"/>
      <c r="J14" s="40">
        <v>8</v>
      </c>
      <c r="K14" s="88">
        <f t="shared" si="1"/>
        <v>2964.2234035199917</v>
      </c>
      <c r="L14" s="89"/>
      <c r="M14" s="6">
        <f>IF(J14="","",(K14/J14)/LOOKUP(RIGHT($D$2,3),定数!$A$6:$A$13,定数!$B$6:$B$13))</f>
        <v>3.7052792543999895</v>
      </c>
      <c r="N14" s="40">
        <v>2019</v>
      </c>
      <c r="O14" s="8">
        <v>43537</v>
      </c>
      <c r="P14" s="90">
        <v>111.401</v>
      </c>
      <c r="Q14" s="90"/>
      <c r="R14" s="91">
        <f>IF(P14="","",T14*M14*LOOKUP(RIGHT($D$2,3),定数!$A$6:$A$13,定数!$B$6:$B$13))</f>
        <v>1889.6924197440662</v>
      </c>
      <c r="S14" s="91"/>
      <c r="T14" s="92">
        <f t="shared" si="4"/>
        <v>5.1000000000001933</v>
      </c>
      <c r="U14" s="92"/>
      <c r="V14" s="22">
        <f t="shared" si="2"/>
        <v>2</v>
      </c>
      <c r="W14">
        <f t="shared" si="3"/>
        <v>0</v>
      </c>
      <c r="X14" s="41">
        <f t="shared" si="5"/>
        <v>101599.99999999983</v>
      </c>
      <c r="Y14" s="42">
        <f t="shared" si="6"/>
        <v>2.7485760000001025E-2</v>
      </c>
    </row>
    <row r="15" spans="2:25" x14ac:dyDescent="0.2">
      <c r="B15" s="40">
        <v>7</v>
      </c>
      <c r="C15" s="86">
        <f t="shared" si="0"/>
        <v>100697.13920374379</v>
      </c>
      <c r="D15" s="86"/>
      <c r="E15" s="40">
        <v>2019</v>
      </c>
      <c r="F15" s="8">
        <v>43537</v>
      </c>
      <c r="G15" s="40" t="s">
        <v>4</v>
      </c>
      <c r="H15" s="90">
        <v>111.36</v>
      </c>
      <c r="I15" s="90"/>
      <c r="J15" s="40">
        <v>5</v>
      </c>
      <c r="K15" s="88">
        <f t="shared" si="1"/>
        <v>3020.9141761123137</v>
      </c>
      <c r="L15" s="89"/>
      <c r="M15" s="6">
        <f>IF(J15="","",(K15/J15)/LOOKUP(RIGHT($D$2,3),定数!$A$6:$A$13,定数!$B$6:$B$13))</f>
        <v>6.041828352224627</v>
      </c>
      <c r="N15" s="40">
        <v>2019</v>
      </c>
      <c r="O15" s="8">
        <v>43537</v>
      </c>
      <c r="P15" s="90">
        <v>111.387</v>
      </c>
      <c r="Q15" s="90"/>
      <c r="R15" s="91">
        <f>IF(P15="","",T15*M15*LOOKUP(RIGHT($D$2,3),定数!$A$6:$A$13,定数!$B$6:$B$13))</f>
        <v>1631.2936551007112</v>
      </c>
      <c r="S15" s="91"/>
      <c r="T15" s="92">
        <f t="shared" si="4"/>
        <v>2.7000000000001023</v>
      </c>
      <c r="U15" s="92"/>
      <c r="V15" s="22">
        <f t="shared" si="2"/>
        <v>3</v>
      </c>
      <c r="W15">
        <f t="shared" si="3"/>
        <v>0</v>
      </c>
      <c r="X15" s="41">
        <f t="shared" si="5"/>
        <v>101599.99999999983</v>
      </c>
      <c r="Y15" s="42">
        <f t="shared" si="6"/>
        <v>8.8864251600003774E-3</v>
      </c>
    </row>
    <row r="16" spans="2:25" x14ac:dyDescent="0.2">
      <c r="B16" s="40">
        <v>8</v>
      </c>
      <c r="C16" s="86">
        <f t="shared" si="0"/>
        <v>102328.43285884451</v>
      </c>
      <c r="D16" s="86"/>
      <c r="E16" s="40">
        <v>2019</v>
      </c>
      <c r="F16" s="8">
        <v>43538</v>
      </c>
      <c r="G16" s="40" t="s">
        <v>4</v>
      </c>
      <c r="H16" s="90">
        <v>111.26</v>
      </c>
      <c r="I16" s="90"/>
      <c r="J16" s="40">
        <v>13</v>
      </c>
      <c r="K16" s="88">
        <f t="shared" si="1"/>
        <v>3069.8529857653352</v>
      </c>
      <c r="L16" s="89"/>
      <c r="M16" s="6">
        <f>IF(J16="","",(K16/J16)/LOOKUP(RIGHT($D$2,3),定数!$A$6:$A$13,定数!$B$6:$B$13))</f>
        <v>2.3614253736656425</v>
      </c>
      <c r="N16" s="40">
        <v>2019</v>
      </c>
      <c r="O16" s="8">
        <v>43538</v>
      </c>
      <c r="P16" s="90">
        <v>111.384</v>
      </c>
      <c r="Q16" s="90"/>
      <c r="R16" s="91">
        <f>IF(P16="","",T16*M16*LOOKUP(RIGHT($D$2,3),定数!$A$6:$A$13,定数!$B$6:$B$13))</f>
        <v>2928.167463345284</v>
      </c>
      <c r="S16" s="91"/>
      <c r="T16" s="92">
        <f t="shared" si="4"/>
        <v>12.399999999999523</v>
      </c>
      <c r="U16" s="92"/>
      <c r="V16" s="22">
        <f t="shared" si="2"/>
        <v>4</v>
      </c>
      <c r="W16">
        <f t="shared" si="3"/>
        <v>0</v>
      </c>
      <c r="X16" s="41">
        <f t="shared" si="5"/>
        <v>102328.43285884451</v>
      </c>
      <c r="Y16" s="42">
        <f t="shared" si="6"/>
        <v>0</v>
      </c>
    </row>
    <row r="17" spans="2:25" x14ac:dyDescent="0.2">
      <c r="B17" s="40">
        <v>9</v>
      </c>
      <c r="C17" s="86">
        <f t="shared" si="0"/>
        <v>105256.60032218978</v>
      </c>
      <c r="D17" s="86"/>
      <c r="E17" s="40">
        <v>2019</v>
      </c>
      <c r="F17" s="8">
        <v>43538</v>
      </c>
      <c r="G17" s="40" t="s">
        <v>4</v>
      </c>
      <c r="H17" s="90">
        <v>111.76</v>
      </c>
      <c r="I17" s="90"/>
      <c r="J17" s="40">
        <v>9</v>
      </c>
      <c r="K17" s="88">
        <f t="shared" si="1"/>
        <v>3157.6980096656935</v>
      </c>
      <c r="L17" s="89"/>
      <c r="M17" s="6">
        <f>IF(J17="","",(K17/J17)/LOOKUP(RIGHT($D$2,3),定数!$A$6:$A$13,定数!$B$6:$B$13))</f>
        <v>3.5085533440729928</v>
      </c>
      <c r="N17" s="40">
        <v>2019</v>
      </c>
      <c r="O17" s="8">
        <v>43538</v>
      </c>
      <c r="P17" s="90">
        <v>111.67</v>
      </c>
      <c r="Q17" s="90"/>
      <c r="R17" s="91">
        <f>IF(P17="","",T17*M17*LOOKUP(RIGHT($D$2,3),定数!$A$6:$A$13,定数!$B$6:$B$13))</f>
        <v>-3157.6980096658135</v>
      </c>
      <c r="S17" s="91"/>
      <c r="T17" s="92">
        <f t="shared" si="4"/>
        <v>-9.0000000000003411</v>
      </c>
      <c r="U17" s="92"/>
      <c r="V17" s="22">
        <f t="shared" si="2"/>
        <v>0</v>
      </c>
      <c r="W17">
        <f t="shared" si="3"/>
        <v>1</v>
      </c>
      <c r="X17" s="41">
        <f t="shared" si="5"/>
        <v>105256.60032218978</v>
      </c>
      <c r="Y17" s="42">
        <f t="shared" si="6"/>
        <v>0</v>
      </c>
    </row>
    <row r="18" spans="2:25" x14ac:dyDescent="0.2">
      <c r="B18" s="40">
        <v>10</v>
      </c>
      <c r="C18" s="86">
        <f t="shared" si="0"/>
        <v>102098.90231252398</v>
      </c>
      <c r="D18" s="86"/>
      <c r="E18" s="40">
        <v>2019</v>
      </c>
      <c r="F18" s="8">
        <v>43539</v>
      </c>
      <c r="G18" s="40" t="s">
        <v>3</v>
      </c>
      <c r="H18" s="90">
        <v>111.62</v>
      </c>
      <c r="I18" s="90"/>
      <c r="J18" s="40">
        <v>8</v>
      </c>
      <c r="K18" s="88">
        <f t="shared" si="1"/>
        <v>3062.9670693757193</v>
      </c>
      <c r="L18" s="89"/>
      <c r="M18" s="6">
        <f>IF(J18="","",(K18/J18)/LOOKUP(RIGHT($D$2,3),定数!$A$6:$A$13,定数!$B$6:$B$13))</f>
        <v>3.8287088367196493</v>
      </c>
      <c r="N18" s="40">
        <v>2019</v>
      </c>
      <c r="O18" s="8">
        <v>43539</v>
      </c>
      <c r="P18" s="90">
        <v>111.7</v>
      </c>
      <c r="Q18" s="90"/>
      <c r="R18" s="91">
        <f>IF(P18="","",T18*M18*LOOKUP(RIGHT($D$2,3),定数!$A$6:$A$13,定数!$B$6:$B$13))</f>
        <v>-3062.9670693756543</v>
      </c>
      <c r="S18" s="91"/>
      <c r="T18" s="92">
        <f t="shared" si="4"/>
        <v>-7.9999999999998295</v>
      </c>
      <c r="U18" s="92"/>
      <c r="V18" s="22">
        <f t="shared" si="2"/>
        <v>0</v>
      </c>
      <c r="W18">
        <f t="shared" si="3"/>
        <v>2</v>
      </c>
      <c r="X18" s="41">
        <f t="shared" si="5"/>
        <v>105256.60032218978</v>
      </c>
      <c r="Y18" s="42">
        <f t="shared" si="6"/>
        <v>3.0000000000001137E-2</v>
      </c>
    </row>
    <row r="19" spans="2:25" x14ac:dyDescent="0.2">
      <c r="B19" s="40">
        <v>11</v>
      </c>
      <c r="C19" s="86">
        <f t="shared" si="0"/>
        <v>99035.935243148328</v>
      </c>
      <c r="D19" s="86"/>
      <c r="E19" s="40">
        <v>2019</v>
      </c>
      <c r="F19" s="8">
        <v>43539</v>
      </c>
      <c r="G19" s="40" t="s">
        <v>3</v>
      </c>
      <c r="H19" s="90">
        <v>111.47</v>
      </c>
      <c r="I19" s="90"/>
      <c r="J19" s="40">
        <v>5</v>
      </c>
      <c r="K19" s="88">
        <f t="shared" si="1"/>
        <v>2971.0780572944495</v>
      </c>
      <c r="L19" s="89"/>
      <c r="M19" s="6">
        <f>IF(J19="","",(K19/J19)/LOOKUP(RIGHT($D$2,3),定数!$A$6:$A$13,定数!$B$6:$B$13))</f>
        <v>5.9421561145888999</v>
      </c>
      <c r="N19" s="40">
        <v>2019</v>
      </c>
      <c r="O19" s="8">
        <v>43539</v>
      </c>
      <c r="P19" s="90">
        <v>111.52</v>
      </c>
      <c r="Q19" s="90"/>
      <c r="R19" s="91">
        <f>IF(P19="","",T19*M19*LOOKUP(RIGHT($D$2,3),定数!$A$6:$A$13,定数!$B$6:$B$13))</f>
        <v>-2971.0780572942808</v>
      </c>
      <c r="S19" s="91"/>
      <c r="T19" s="92">
        <f t="shared" si="4"/>
        <v>-4.9999999999997158</v>
      </c>
      <c r="U19" s="92"/>
      <c r="V19" s="22">
        <f t="shared" si="2"/>
        <v>0</v>
      </c>
      <c r="W19">
        <f t="shared" si="3"/>
        <v>3</v>
      </c>
      <c r="X19" s="41">
        <f t="shared" si="5"/>
        <v>105256.60032218978</v>
      </c>
      <c r="Y19" s="42">
        <f t="shared" si="6"/>
        <v>5.9100000000000374E-2</v>
      </c>
    </row>
    <row r="20" spans="2:25" x14ac:dyDescent="0.2">
      <c r="B20" s="40">
        <v>12</v>
      </c>
      <c r="C20" s="86">
        <f t="shared" si="0"/>
        <v>96064.857185854053</v>
      </c>
      <c r="D20" s="86"/>
      <c r="E20" s="40">
        <v>2019</v>
      </c>
      <c r="F20" s="8">
        <v>43539</v>
      </c>
      <c r="G20" s="40" t="s">
        <v>3</v>
      </c>
      <c r="H20" s="90">
        <v>111.47</v>
      </c>
      <c r="I20" s="90"/>
      <c r="J20" s="40">
        <v>4</v>
      </c>
      <c r="K20" s="88">
        <f t="shared" si="1"/>
        <v>2881.9457155756213</v>
      </c>
      <c r="L20" s="89"/>
      <c r="M20" s="6">
        <f>IF(J20="","",(K20/J20)/LOOKUP(RIGHT($D$2,3),定数!$A$6:$A$13,定数!$B$6:$B$13))</f>
        <v>7.2048642889390528</v>
      </c>
      <c r="N20" s="40">
        <v>2019</v>
      </c>
      <c r="O20" s="8">
        <v>43539</v>
      </c>
      <c r="P20" s="90">
        <v>111.51</v>
      </c>
      <c r="Q20" s="90"/>
      <c r="R20" s="91">
        <f>IF(P20="","",T20*M20*LOOKUP(RIGHT($D$2,3),定数!$A$6:$A$13,定数!$B$6:$B$13))</f>
        <v>-2881.9457155760715</v>
      </c>
      <c r="S20" s="91"/>
      <c r="T20" s="92">
        <f t="shared" si="4"/>
        <v>-4.0000000000006253</v>
      </c>
      <c r="U20" s="92"/>
      <c r="V20" s="22">
        <f t="shared" si="2"/>
        <v>0</v>
      </c>
      <c r="W20">
        <f t="shared" si="3"/>
        <v>4</v>
      </c>
      <c r="X20" s="41">
        <f t="shared" si="5"/>
        <v>105256.60032218978</v>
      </c>
      <c r="Y20" s="42">
        <f t="shared" si="6"/>
        <v>8.7326999999998711E-2</v>
      </c>
    </row>
    <row r="21" spans="2:25" x14ac:dyDescent="0.2">
      <c r="B21" s="40">
        <v>13</v>
      </c>
      <c r="C21" s="86">
        <f t="shared" si="0"/>
        <v>93182.911470277977</v>
      </c>
      <c r="D21" s="86"/>
      <c r="E21" s="46">
        <v>2019</v>
      </c>
      <c r="F21" s="8">
        <v>43542</v>
      </c>
      <c r="G21" s="46" t="s">
        <v>4</v>
      </c>
      <c r="H21" s="87">
        <v>111.57</v>
      </c>
      <c r="I21" s="87"/>
      <c r="J21" s="46">
        <v>8</v>
      </c>
      <c r="K21" s="88">
        <f t="shared" si="1"/>
        <v>2795.4873441083391</v>
      </c>
      <c r="L21" s="89"/>
      <c r="M21" s="47">
        <f>IF(J21="","",(K21/J21)/LOOKUP(RIGHT($D$2,3),定数!$A$6:$A$13,定数!$B$6:$B$13))</f>
        <v>3.4943591801354241</v>
      </c>
      <c r="N21" s="46">
        <v>2019</v>
      </c>
      <c r="O21" s="8">
        <v>43542</v>
      </c>
      <c r="P21" s="90">
        <v>111.49</v>
      </c>
      <c r="Q21" s="90"/>
      <c r="R21" s="91">
        <f>IF(P21="","",T21*M21*LOOKUP(RIGHT($D$2,3),定数!$A$6:$A$13,定数!$B$6:$B$13))</f>
        <v>-2795.4873441082796</v>
      </c>
      <c r="S21" s="91"/>
      <c r="T21" s="92">
        <f t="shared" si="4"/>
        <v>-7.9999999999998295</v>
      </c>
      <c r="U21" s="92"/>
      <c r="V21" s="22">
        <f t="shared" si="2"/>
        <v>0</v>
      </c>
      <c r="W21">
        <f t="shared" si="3"/>
        <v>5</v>
      </c>
      <c r="X21" s="41">
        <f t="shared" si="5"/>
        <v>105256.60032218978</v>
      </c>
      <c r="Y21" s="42">
        <f t="shared" si="6"/>
        <v>0.11470719000000307</v>
      </c>
    </row>
    <row r="22" spans="2:25" x14ac:dyDescent="0.2">
      <c r="B22" s="40">
        <v>14</v>
      </c>
      <c r="C22" s="86">
        <f t="shared" si="0"/>
        <v>90387.424126169703</v>
      </c>
      <c r="D22" s="86"/>
      <c r="E22" s="40">
        <v>2019</v>
      </c>
      <c r="F22" s="8">
        <v>43542</v>
      </c>
      <c r="G22" s="40" t="s">
        <v>3</v>
      </c>
      <c r="H22" s="90">
        <v>111.46</v>
      </c>
      <c r="I22" s="90"/>
      <c r="J22" s="40">
        <v>9</v>
      </c>
      <c r="K22" s="88">
        <f t="shared" si="1"/>
        <v>2711.6227237850908</v>
      </c>
      <c r="L22" s="89"/>
      <c r="M22" s="6">
        <f>IF(J22="","",(K22/J22)/LOOKUP(RIGHT($D$2,3),定数!$A$6:$A$13,定数!$B$6:$B$13))</f>
        <v>3.0129141375389894</v>
      </c>
      <c r="N22" s="40">
        <v>2019</v>
      </c>
      <c r="O22" s="8">
        <v>43542</v>
      </c>
      <c r="P22" s="90">
        <v>111.55</v>
      </c>
      <c r="Q22" s="90"/>
      <c r="R22" s="91">
        <f>IF(P22="","",T22*M22*LOOKUP(RIGHT($D$2,3),定数!$A$6:$A$13,定数!$B$6:$B$13))</f>
        <v>-2711.6227237851931</v>
      </c>
      <c r="S22" s="91"/>
      <c r="T22" s="92">
        <f t="shared" si="4"/>
        <v>-9.0000000000003411</v>
      </c>
      <c r="U22" s="92"/>
      <c r="V22" s="22">
        <f t="shared" si="2"/>
        <v>0</v>
      </c>
      <c r="W22">
        <f t="shared" si="3"/>
        <v>6</v>
      </c>
      <c r="X22" s="41">
        <f t="shared" si="5"/>
        <v>105256.60032218978</v>
      </c>
      <c r="Y22" s="42">
        <f t="shared" si="6"/>
        <v>0.14126597430000232</v>
      </c>
    </row>
    <row r="23" spans="2:25" x14ac:dyDescent="0.2">
      <c r="B23" s="40">
        <v>15</v>
      </c>
      <c r="C23" s="86">
        <f t="shared" si="0"/>
        <v>87675.801402384503</v>
      </c>
      <c r="D23" s="86"/>
      <c r="E23" s="40">
        <v>2019</v>
      </c>
      <c r="F23" s="8">
        <v>43542</v>
      </c>
      <c r="G23" s="40" t="s">
        <v>3</v>
      </c>
      <c r="H23" s="90">
        <v>111.37</v>
      </c>
      <c r="I23" s="90"/>
      <c r="J23" s="40">
        <v>8</v>
      </c>
      <c r="K23" s="88">
        <f t="shared" si="1"/>
        <v>2630.274042071535</v>
      </c>
      <c r="L23" s="89"/>
      <c r="M23" s="6">
        <f>IF(J23="","",(K23/J23)/LOOKUP(RIGHT($D$2,3),定数!$A$6:$A$13,定数!$B$6:$B$13))</f>
        <v>3.2878425525894186</v>
      </c>
      <c r="N23" s="40">
        <v>2019</v>
      </c>
      <c r="O23" s="8">
        <v>43542</v>
      </c>
      <c r="P23" s="90">
        <v>111.313</v>
      </c>
      <c r="Q23" s="90"/>
      <c r="R23" s="91">
        <f>IF(P23="","",T23*M23*LOOKUP(RIGHT($D$2,3),定数!$A$6:$A$13,定数!$B$6:$B$13))</f>
        <v>1874.0702549760397</v>
      </c>
      <c r="S23" s="91"/>
      <c r="T23" s="92">
        <f t="shared" si="4"/>
        <v>5.700000000000216</v>
      </c>
      <c r="U23" s="92"/>
      <c r="V23" t="str">
        <f t="shared" ref="V23:W74" si="7">IF(S23&lt;&gt;"",IF(S23&lt;0,1+V22,0),"")</f>
        <v/>
      </c>
      <c r="W23">
        <f t="shared" si="3"/>
        <v>0</v>
      </c>
      <c r="X23" s="41">
        <f t="shared" si="5"/>
        <v>105256.60032218978</v>
      </c>
      <c r="Y23" s="42">
        <f t="shared" si="6"/>
        <v>0.1670279950710033</v>
      </c>
    </row>
    <row r="24" spans="2:25" x14ac:dyDescent="0.2">
      <c r="B24" s="40">
        <v>16</v>
      </c>
      <c r="C24" s="86">
        <f t="shared" si="0"/>
        <v>89549.871657360549</v>
      </c>
      <c r="D24" s="86"/>
      <c r="E24" s="40">
        <v>2019</v>
      </c>
      <c r="F24" s="8">
        <v>43543</v>
      </c>
      <c r="G24" s="40" t="s">
        <v>3</v>
      </c>
      <c r="H24" s="90">
        <v>111.34</v>
      </c>
      <c r="I24" s="90"/>
      <c r="J24" s="40">
        <v>9</v>
      </c>
      <c r="K24" s="88">
        <f t="shared" si="1"/>
        <v>2686.4961497208164</v>
      </c>
      <c r="L24" s="89"/>
      <c r="M24" s="6">
        <f>IF(J24="","",(K24/J24)/LOOKUP(RIGHT($D$2,3),定数!$A$6:$A$13,定数!$B$6:$B$13))</f>
        <v>2.9849957219120182</v>
      </c>
      <c r="N24" s="40">
        <v>2019</v>
      </c>
      <c r="O24" s="8">
        <v>43543</v>
      </c>
      <c r="P24" s="90">
        <v>111.267</v>
      </c>
      <c r="Q24" s="90"/>
      <c r="R24" s="91">
        <f>IF(P24="","",T24*M24*LOOKUP(RIGHT($D$2,3),定数!$A$6:$A$13,定数!$B$6:$B$13))</f>
        <v>2179.0468769959971</v>
      </c>
      <c r="S24" s="91"/>
      <c r="T24" s="92">
        <f t="shared" si="4"/>
        <v>7.3000000000007503</v>
      </c>
      <c r="U24" s="92"/>
      <c r="V24" t="str">
        <f t="shared" si="7"/>
        <v/>
      </c>
      <c r="W24">
        <f t="shared" si="3"/>
        <v>0</v>
      </c>
      <c r="X24" s="41">
        <f t="shared" si="5"/>
        <v>105256.60032218978</v>
      </c>
      <c r="Y24" s="42">
        <f t="shared" si="6"/>
        <v>0.14922321846564524</v>
      </c>
    </row>
    <row r="25" spans="2:25" x14ac:dyDescent="0.2">
      <c r="B25" s="40">
        <v>17</v>
      </c>
      <c r="C25" s="86">
        <f t="shared" si="0"/>
        <v>91728.918534356548</v>
      </c>
      <c r="D25" s="86"/>
      <c r="E25" s="40">
        <v>2019</v>
      </c>
      <c r="F25" s="8">
        <v>43543</v>
      </c>
      <c r="G25" s="40" t="s">
        <v>3</v>
      </c>
      <c r="H25" s="90">
        <v>111.26</v>
      </c>
      <c r="I25" s="90"/>
      <c r="J25" s="40">
        <v>11</v>
      </c>
      <c r="K25" s="88">
        <f t="shared" si="1"/>
        <v>2751.8675560306965</v>
      </c>
      <c r="L25" s="89"/>
      <c r="M25" s="6">
        <f>IF(J25="","",(K25/J25)/LOOKUP(RIGHT($D$2,3),定数!$A$6:$A$13,定数!$B$6:$B$13))</f>
        <v>2.5016977782097238</v>
      </c>
      <c r="N25" s="40">
        <v>2019</v>
      </c>
      <c r="O25" s="8">
        <v>43543</v>
      </c>
      <c r="P25" s="90">
        <v>111.155</v>
      </c>
      <c r="Q25" s="90"/>
      <c r="R25" s="91">
        <f>IF(P25="","",T25*M25*LOOKUP(RIGHT($D$2,3),定数!$A$6:$A$13,定数!$B$6:$B$13))</f>
        <v>2626.7826671203097</v>
      </c>
      <c r="S25" s="91"/>
      <c r="T25" s="92">
        <f t="shared" si="4"/>
        <v>10.500000000000398</v>
      </c>
      <c r="U25" s="92"/>
      <c r="V25" t="str">
        <f t="shared" si="7"/>
        <v/>
      </c>
      <c r="W25">
        <f t="shared" si="3"/>
        <v>0</v>
      </c>
      <c r="X25" s="41">
        <f t="shared" si="5"/>
        <v>105256.60032218978</v>
      </c>
      <c r="Y25" s="42">
        <f t="shared" si="6"/>
        <v>0.1285209834483072</v>
      </c>
    </row>
    <row r="26" spans="2:25" x14ac:dyDescent="0.2">
      <c r="B26" s="40">
        <v>18</v>
      </c>
      <c r="C26" s="86">
        <f t="shared" si="0"/>
        <v>94355.701201476855</v>
      </c>
      <c r="D26" s="86"/>
      <c r="E26" s="40">
        <v>2019</v>
      </c>
      <c r="F26" s="8">
        <v>43543</v>
      </c>
      <c r="G26" s="40" t="s">
        <v>4</v>
      </c>
      <c r="H26" s="90">
        <v>111.28</v>
      </c>
      <c r="I26" s="90"/>
      <c r="J26" s="40">
        <v>7</v>
      </c>
      <c r="K26" s="88">
        <f t="shared" si="1"/>
        <v>2830.6710360443058</v>
      </c>
      <c r="L26" s="89"/>
      <c r="M26" s="6">
        <f>IF(J26="","",(K26/J26)/LOOKUP(RIGHT($D$2,3),定数!$A$6:$A$13,定数!$B$6:$B$13))</f>
        <v>4.0438157657775795</v>
      </c>
      <c r="N26" s="40">
        <v>2019</v>
      </c>
      <c r="O26" s="8">
        <v>43543</v>
      </c>
      <c r="P26" s="90">
        <v>111.339</v>
      </c>
      <c r="Q26" s="90"/>
      <c r="R26" s="91">
        <f>IF(P26="","",T26*M26*LOOKUP(RIGHT($D$2,3),定数!$A$6:$A$13,定数!$B$6:$B$13))</f>
        <v>2385.8513018086705</v>
      </c>
      <c r="S26" s="91"/>
      <c r="T26" s="92">
        <f t="shared" si="4"/>
        <v>5.8999999999997499</v>
      </c>
      <c r="U26" s="92"/>
      <c r="V26" t="str">
        <f t="shared" si="7"/>
        <v/>
      </c>
      <c r="W26">
        <f t="shared" si="3"/>
        <v>0</v>
      </c>
      <c r="X26" s="41">
        <f t="shared" si="5"/>
        <v>105256.60032218978</v>
      </c>
      <c r="Y26" s="42">
        <f t="shared" si="6"/>
        <v>0.10356499342887138</v>
      </c>
    </row>
    <row r="27" spans="2:25" x14ac:dyDescent="0.2">
      <c r="B27" s="40">
        <v>19</v>
      </c>
      <c r="C27" s="86">
        <f t="shared" si="0"/>
        <v>96741.552503285522</v>
      </c>
      <c r="D27" s="86"/>
      <c r="E27" s="40">
        <v>2019</v>
      </c>
      <c r="F27" s="8">
        <v>43543</v>
      </c>
      <c r="G27" s="40" t="s">
        <v>4</v>
      </c>
      <c r="H27" s="90">
        <v>111.41</v>
      </c>
      <c r="I27" s="90"/>
      <c r="J27" s="40">
        <v>14</v>
      </c>
      <c r="K27" s="88">
        <f t="shared" si="1"/>
        <v>2902.2465750985657</v>
      </c>
      <c r="L27" s="89"/>
      <c r="M27" s="6">
        <f>IF(J27="","",(K27/J27)/LOOKUP(RIGHT($D$2,3),定数!$A$6:$A$13,定数!$B$6:$B$13))</f>
        <v>2.0730332679275469</v>
      </c>
      <c r="N27" s="40">
        <v>2019</v>
      </c>
      <c r="O27" s="8">
        <v>43544</v>
      </c>
      <c r="P27" s="90">
        <v>111.545</v>
      </c>
      <c r="Q27" s="90"/>
      <c r="R27" s="91">
        <f>IF(P27="","",T27*M27*LOOKUP(RIGHT($D$2,3),定数!$A$6:$A$13,定数!$B$6:$B$13))</f>
        <v>2798.5949117022942</v>
      </c>
      <c r="S27" s="91"/>
      <c r="T27" s="92">
        <f t="shared" si="4"/>
        <v>13.500000000000512</v>
      </c>
      <c r="U27" s="92"/>
      <c r="V27" t="str">
        <f t="shared" si="7"/>
        <v/>
      </c>
      <c r="W27">
        <f t="shared" si="3"/>
        <v>0</v>
      </c>
      <c r="X27" s="41">
        <f t="shared" si="5"/>
        <v>105256.60032218978</v>
      </c>
      <c r="Y27" s="42">
        <f t="shared" si="6"/>
        <v>8.089799397700248E-2</v>
      </c>
    </row>
    <row r="28" spans="2:25" x14ac:dyDescent="0.2">
      <c r="B28" s="40">
        <v>20</v>
      </c>
      <c r="C28" s="86">
        <f t="shared" si="0"/>
        <v>99540.14741498782</v>
      </c>
      <c r="D28" s="86"/>
      <c r="E28" s="40">
        <v>2019</v>
      </c>
      <c r="F28" s="8">
        <v>43544</v>
      </c>
      <c r="G28" s="40" t="s">
        <v>3</v>
      </c>
      <c r="H28" s="87">
        <v>111.41</v>
      </c>
      <c r="I28" s="87"/>
      <c r="J28" s="40">
        <v>11</v>
      </c>
      <c r="K28" s="88">
        <f t="shared" si="1"/>
        <v>2986.2044224496344</v>
      </c>
      <c r="L28" s="89"/>
      <c r="M28" s="6">
        <f>IF(J28="","",(K28/J28)/LOOKUP(RIGHT($D$2,3),定数!$A$6:$A$13,定数!$B$6:$B$13))</f>
        <v>2.7147312931360315</v>
      </c>
      <c r="N28" s="40">
        <v>2019</v>
      </c>
      <c r="O28" s="8">
        <v>43544</v>
      </c>
      <c r="P28" s="90">
        <v>111.52</v>
      </c>
      <c r="Q28" s="90"/>
      <c r="R28" s="91">
        <f>IF(P28="","",T28*M28*LOOKUP(RIGHT($D$2,3),定数!$A$6:$A$13,定数!$B$6:$B$13))</f>
        <v>-2986.204422449619</v>
      </c>
      <c r="S28" s="91"/>
      <c r="T28" s="92">
        <f t="shared" si="4"/>
        <v>-10.999999999999943</v>
      </c>
      <c r="U28" s="92"/>
      <c r="V28" t="str">
        <f t="shared" si="7"/>
        <v/>
      </c>
      <c r="W28">
        <f t="shared" si="3"/>
        <v>1</v>
      </c>
      <c r="X28" s="41">
        <f t="shared" si="5"/>
        <v>105256.60032218978</v>
      </c>
      <c r="Y28" s="42">
        <f t="shared" si="6"/>
        <v>5.43096859456218E-2</v>
      </c>
    </row>
    <row r="29" spans="2:25" x14ac:dyDescent="0.2">
      <c r="B29" s="40">
        <v>21</v>
      </c>
      <c r="C29" s="86">
        <f t="shared" si="0"/>
        <v>96553.942992538199</v>
      </c>
      <c r="D29" s="86"/>
      <c r="E29" s="40">
        <v>2019</v>
      </c>
      <c r="F29" s="8">
        <v>43544</v>
      </c>
      <c r="G29" s="40" t="s">
        <v>3</v>
      </c>
      <c r="H29" s="93">
        <v>111.38</v>
      </c>
      <c r="I29" s="93"/>
      <c r="J29" s="40">
        <v>10</v>
      </c>
      <c r="K29" s="88">
        <f t="shared" si="1"/>
        <v>2896.618289776146</v>
      </c>
      <c r="L29" s="89"/>
      <c r="M29" s="6">
        <f>IF(J29="","",(K29/J29)/LOOKUP(RIGHT($D$2,3),定数!$A$6:$A$13,定数!$B$6:$B$13))</f>
        <v>2.8966182897761463</v>
      </c>
      <c r="N29" s="40">
        <v>2019</v>
      </c>
      <c r="O29" s="8">
        <v>43544</v>
      </c>
      <c r="P29" s="90">
        <v>111.48</v>
      </c>
      <c r="Q29" s="90"/>
      <c r="R29" s="91">
        <f>IF(P29="","",T29*M29*LOOKUP(RIGHT($D$2,3),定数!$A$6:$A$13,定数!$B$6:$B$13))</f>
        <v>-2896.6182897763933</v>
      </c>
      <c r="S29" s="91"/>
      <c r="T29" s="92">
        <f t="shared" si="4"/>
        <v>-10.000000000000853</v>
      </c>
      <c r="U29" s="92"/>
      <c r="V29" t="str">
        <f t="shared" si="7"/>
        <v/>
      </c>
      <c r="W29">
        <f t="shared" si="3"/>
        <v>2</v>
      </c>
      <c r="X29" s="41">
        <f t="shared" si="5"/>
        <v>105256.60032218978</v>
      </c>
      <c r="Y29" s="42">
        <f t="shared" si="6"/>
        <v>8.2680395367253023E-2</v>
      </c>
    </row>
    <row r="30" spans="2:25" x14ac:dyDescent="0.2">
      <c r="B30" s="40">
        <v>22</v>
      </c>
      <c r="C30" s="86">
        <f t="shared" si="0"/>
        <v>93657.324702761805</v>
      </c>
      <c r="D30" s="86"/>
      <c r="E30" s="40">
        <v>2019</v>
      </c>
      <c r="F30" s="8">
        <v>43544</v>
      </c>
      <c r="G30" s="40" t="s">
        <v>3</v>
      </c>
      <c r="H30" s="93">
        <v>111.37</v>
      </c>
      <c r="I30" s="93"/>
      <c r="J30" s="40">
        <v>15</v>
      </c>
      <c r="K30" s="88">
        <f t="shared" si="1"/>
        <v>2809.7197410828539</v>
      </c>
      <c r="L30" s="89"/>
      <c r="M30" s="6">
        <f>IF(J30="","",(K30/J30)/LOOKUP(RIGHT($D$2,3),定数!$A$6:$A$13,定数!$B$6:$B$13))</f>
        <v>1.873146494055236</v>
      </c>
      <c r="N30" s="40">
        <v>2019</v>
      </c>
      <c r="O30" s="8">
        <v>43544</v>
      </c>
      <c r="P30" s="90">
        <v>111.21899999999999</v>
      </c>
      <c r="Q30" s="90"/>
      <c r="R30" s="91">
        <f>IF(P30="","",T30*M30*LOOKUP(RIGHT($D$2,3),定数!$A$6:$A$13,定数!$B$6:$B$13))</f>
        <v>2828.451206023602</v>
      </c>
      <c r="S30" s="91"/>
      <c r="T30" s="92">
        <f t="shared" si="4"/>
        <v>15.100000000001046</v>
      </c>
      <c r="U30" s="92"/>
      <c r="V30" t="str">
        <f t="shared" si="7"/>
        <v/>
      </c>
      <c r="W30">
        <f t="shared" si="3"/>
        <v>0</v>
      </c>
      <c r="X30" s="41">
        <f t="shared" si="5"/>
        <v>105256.60032218978</v>
      </c>
      <c r="Y30" s="42">
        <f t="shared" si="6"/>
        <v>0.11019998350623783</v>
      </c>
    </row>
    <row r="31" spans="2:25" x14ac:dyDescent="0.2">
      <c r="B31" s="40">
        <v>23</v>
      </c>
      <c r="C31" s="86">
        <f t="shared" si="0"/>
        <v>96485.775908785407</v>
      </c>
      <c r="D31" s="86"/>
      <c r="E31" s="46">
        <v>2019</v>
      </c>
      <c r="F31" s="8">
        <v>43545</v>
      </c>
      <c r="G31" s="46" t="s">
        <v>3</v>
      </c>
      <c r="H31" s="94">
        <v>111.64</v>
      </c>
      <c r="I31" s="95"/>
      <c r="J31" s="46">
        <v>8</v>
      </c>
      <c r="K31" s="88">
        <f t="shared" si="1"/>
        <v>2894.573277263562</v>
      </c>
      <c r="L31" s="89"/>
      <c r="M31" s="47">
        <f>IF(J31="","",(K31/J31)/LOOKUP(RIGHT($D$2,3),定数!$A$6:$A$13,定数!$B$6:$B$13))</f>
        <v>3.6182165965794524</v>
      </c>
      <c r="N31" s="46">
        <v>2019</v>
      </c>
      <c r="O31" s="8">
        <v>43545</v>
      </c>
      <c r="P31" s="96">
        <v>111.72</v>
      </c>
      <c r="Q31" s="97"/>
      <c r="R31" s="91">
        <f>IF(P31="","",T31*M31*LOOKUP(RIGHT($D$2,3),定数!$A$6:$A$13,定数!$B$6:$B$13))</f>
        <v>-2894.5732772635001</v>
      </c>
      <c r="S31" s="91"/>
      <c r="T31" s="92">
        <f t="shared" si="4"/>
        <v>-7.9999999999998295</v>
      </c>
      <c r="U31" s="92"/>
      <c r="V31" t="str">
        <f t="shared" si="7"/>
        <v/>
      </c>
      <c r="W31">
        <f t="shared" si="3"/>
        <v>1</v>
      </c>
      <c r="X31" s="41">
        <f t="shared" si="5"/>
        <v>105256.60032218978</v>
      </c>
      <c r="Y31" s="42">
        <f t="shared" si="6"/>
        <v>8.3328023008124363E-2</v>
      </c>
    </row>
    <row r="32" spans="2:25" x14ac:dyDescent="0.2">
      <c r="B32" s="40">
        <v>24</v>
      </c>
      <c r="C32" s="86">
        <f t="shared" si="0"/>
        <v>93591.202631521912</v>
      </c>
      <c r="D32" s="86"/>
      <c r="E32" s="40">
        <v>2019</v>
      </c>
      <c r="F32" s="8">
        <v>43550</v>
      </c>
      <c r="G32" s="40" t="s">
        <v>4</v>
      </c>
      <c r="H32" s="93">
        <v>110.07</v>
      </c>
      <c r="I32" s="93"/>
      <c r="J32" s="40">
        <v>8</v>
      </c>
      <c r="K32" s="88">
        <f t="shared" si="1"/>
        <v>2807.736078945657</v>
      </c>
      <c r="L32" s="89"/>
      <c r="M32" s="6">
        <f>IF(J32="","",(K32/J32)/LOOKUP(RIGHT($D$2,3),定数!$A$6:$A$13,定数!$B$6:$B$13))</f>
        <v>3.5096700986820712</v>
      </c>
      <c r="N32" s="40">
        <v>2019</v>
      </c>
      <c r="O32" s="8">
        <v>43550</v>
      </c>
      <c r="P32" s="90">
        <v>110.14400000000001</v>
      </c>
      <c r="Q32" s="90"/>
      <c r="R32" s="91">
        <f>IF(P32="","",T32*M32*LOOKUP(RIGHT($D$2,3),定数!$A$6:$A$13,定数!$B$6:$B$13))</f>
        <v>2597.1558730251636</v>
      </c>
      <c r="S32" s="91"/>
      <c r="T32" s="92">
        <f t="shared" si="4"/>
        <v>7.4000000000012278</v>
      </c>
      <c r="U32" s="92"/>
      <c r="V32" t="str">
        <f t="shared" si="7"/>
        <v/>
      </c>
      <c r="W32">
        <f t="shared" si="3"/>
        <v>0</v>
      </c>
      <c r="X32" s="41">
        <f t="shared" si="5"/>
        <v>105256.60032218978</v>
      </c>
      <c r="Y32" s="42">
        <f t="shared" si="6"/>
        <v>0.11082818231787994</v>
      </c>
    </row>
    <row r="33" spans="2:25" x14ac:dyDescent="0.2">
      <c r="B33" s="40">
        <v>25</v>
      </c>
      <c r="C33" s="86">
        <f t="shared" si="0"/>
        <v>96188.358504547068</v>
      </c>
      <c r="D33" s="86"/>
      <c r="E33" s="40">
        <v>2019</v>
      </c>
      <c r="F33" s="8">
        <v>43550</v>
      </c>
      <c r="G33" s="40" t="s">
        <v>4</v>
      </c>
      <c r="H33" s="93">
        <v>110.18</v>
      </c>
      <c r="I33" s="93"/>
      <c r="J33" s="40">
        <v>8</v>
      </c>
      <c r="K33" s="88">
        <f t="shared" si="1"/>
        <v>2885.650755136412</v>
      </c>
      <c r="L33" s="89"/>
      <c r="M33" s="6">
        <f>IF(J33="","",(K33/J33)/LOOKUP(RIGHT($D$2,3),定数!$A$6:$A$13,定数!$B$6:$B$13))</f>
        <v>3.6070634439205151</v>
      </c>
      <c r="N33" s="40">
        <v>2019</v>
      </c>
      <c r="O33" s="8">
        <v>43550</v>
      </c>
      <c r="P33" s="90">
        <v>110.233</v>
      </c>
      <c r="Q33" s="90"/>
      <c r="R33" s="91">
        <f>IF(P33="","",T33*M33*LOOKUP(RIGHT($D$2,3),定数!$A$6:$A$13,定数!$B$6:$B$13))</f>
        <v>1911.7436252777748</v>
      </c>
      <c r="S33" s="91"/>
      <c r="T33" s="92">
        <f t="shared" si="4"/>
        <v>5.2999999999997272</v>
      </c>
      <c r="U33" s="92"/>
      <c r="V33" t="str">
        <f t="shared" si="7"/>
        <v/>
      </c>
      <c r="W33">
        <f t="shared" si="3"/>
        <v>0</v>
      </c>
      <c r="X33" s="41">
        <f t="shared" si="5"/>
        <v>105256.60032218978</v>
      </c>
      <c r="Y33" s="42">
        <f t="shared" si="6"/>
        <v>8.615366437719707E-2</v>
      </c>
    </row>
    <row r="34" spans="2:25" x14ac:dyDescent="0.2">
      <c r="B34" s="40">
        <v>26</v>
      </c>
      <c r="C34" s="86">
        <f t="shared" si="0"/>
        <v>98100.102129824838</v>
      </c>
      <c r="D34" s="86"/>
      <c r="E34" s="40">
        <v>2019</v>
      </c>
      <c r="F34" s="8">
        <v>43551</v>
      </c>
      <c r="G34" s="40" t="s">
        <v>3</v>
      </c>
      <c r="H34" s="93">
        <v>110.34</v>
      </c>
      <c r="I34" s="93"/>
      <c r="J34" s="40">
        <v>15</v>
      </c>
      <c r="K34" s="88">
        <f t="shared" si="1"/>
        <v>2943.0030638947451</v>
      </c>
      <c r="L34" s="89"/>
      <c r="M34" s="6">
        <f>IF(J34="","",(K34/J34)/LOOKUP(RIGHT($D$2,3),定数!$A$6:$A$13,定数!$B$6:$B$13))</f>
        <v>1.9620020425964966</v>
      </c>
      <c r="N34" s="40">
        <v>2019</v>
      </c>
      <c r="O34" s="8">
        <v>43551</v>
      </c>
      <c r="P34" s="90">
        <v>110.49</v>
      </c>
      <c r="Q34" s="90"/>
      <c r="R34" s="91">
        <f>IF(P34="","",T34*M34*LOOKUP(RIGHT($D$2,3),定数!$A$6:$A$13,定数!$B$6:$B$13))</f>
        <v>-2943.0030638945777</v>
      </c>
      <c r="S34" s="91"/>
      <c r="T34" s="92">
        <f t="shared" si="4"/>
        <v>-14.999999999999147</v>
      </c>
      <c r="U34" s="92"/>
      <c r="V34" t="str">
        <f t="shared" si="7"/>
        <v/>
      </c>
      <c r="W34">
        <f t="shared" si="3"/>
        <v>1</v>
      </c>
      <c r="X34" s="41">
        <f t="shared" si="5"/>
        <v>105256.60032218978</v>
      </c>
      <c r="Y34" s="42">
        <f t="shared" si="6"/>
        <v>6.7990968456694834E-2</v>
      </c>
    </row>
    <row r="35" spans="2:25" x14ac:dyDescent="0.2">
      <c r="B35" s="40">
        <v>27</v>
      </c>
      <c r="C35" s="86">
        <f t="shared" si="0"/>
        <v>95157.099065930262</v>
      </c>
      <c r="D35" s="86"/>
      <c r="E35" s="40">
        <v>2019</v>
      </c>
      <c r="F35" s="8">
        <v>43553</v>
      </c>
      <c r="G35" s="40" t="s">
        <v>4</v>
      </c>
      <c r="H35" s="93">
        <v>110.82</v>
      </c>
      <c r="I35" s="93"/>
      <c r="J35" s="40">
        <v>20</v>
      </c>
      <c r="K35" s="88">
        <f t="shared" si="1"/>
        <v>2854.7129719779077</v>
      </c>
      <c r="L35" s="89"/>
      <c r="M35" s="6">
        <f>IF(J35="","",(K35/J35)/LOOKUP(RIGHT($D$2,3),定数!$A$6:$A$13,定数!$B$6:$B$13))</f>
        <v>1.4273564859889538</v>
      </c>
      <c r="N35" s="40">
        <v>2019</v>
      </c>
      <c r="O35" s="8">
        <v>43556</v>
      </c>
      <c r="P35" s="93">
        <v>111.026</v>
      </c>
      <c r="Q35" s="93"/>
      <c r="R35" s="91">
        <f>IF(P35="","",T35*M35*LOOKUP(RIGHT($D$2,3),定数!$A$6:$A$13,定数!$B$6:$B$13))</f>
        <v>2940.3543611372884</v>
      </c>
      <c r="S35" s="91"/>
      <c r="T35" s="92">
        <f t="shared" si="4"/>
        <v>20.600000000000307</v>
      </c>
      <c r="U35" s="92"/>
      <c r="V35" t="str">
        <f t="shared" si="7"/>
        <v/>
      </c>
      <c r="W35">
        <f t="shared" si="3"/>
        <v>0</v>
      </c>
      <c r="X35" s="41">
        <f t="shared" si="5"/>
        <v>105256.60032218978</v>
      </c>
      <c r="Y35" s="42">
        <f t="shared" si="6"/>
        <v>9.5951239402992439E-2</v>
      </c>
    </row>
    <row r="36" spans="2:25" x14ac:dyDescent="0.2">
      <c r="B36" s="40">
        <v>28</v>
      </c>
      <c r="C36" s="86">
        <f t="shared" si="0"/>
        <v>98097.45342706755</v>
      </c>
      <c r="D36" s="86"/>
      <c r="E36" s="40">
        <v>2019</v>
      </c>
      <c r="F36" s="8">
        <v>43556</v>
      </c>
      <c r="G36" s="40" t="s">
        <v>3</v>
      </c>
      <c r="H36" s="93">
        <v>110.96</v>
      </c>
      <c r="I36" s="93"/>
      <c r="J36" s="40">
        <v>6</v>
      </c>
      <c r="K36" s="88">
        <f t="shared" si="1"/>
        <v>2942.9236028120263</v>
      </c>
      <c r="L36" s="89"/>
      <c r="M36" s="6">
        <f>IF(J36="","",(K36/J36)/LOOKUP(RIGHT($D$2,3),定数!$A$6:$A$13,定数!$B$6:$B$13))</f>
        <v>4.9048726713533775</v>
      </c>
      <c r="N36" s="40">
        <v>2019</v>
      </c>
      <c r="O36" s="8">
        <v>43556</v>
      </c>
      <c r="P36" s="93">
        <v>110.874</v>
      </c>
      <c r="Q36" s="93"/>
      <c r="R36" s="91">
        <f>IF(P36="","",T36*M36*LOOKUP(RIGHT($D$2,3),定数!$A$6:$A$13,定数!$B$6:$B$13))</f>
        <v>4218.190497363832</v>
      </c>
      <c r="S36" s="91"/>
      <c r="T36" s="92">
        <f t="shared" si="4"/>
        <v>8.5999999999998522</v>
      </c>
      <c r="U36" s="92"/>
      <c r="V36" t="str">
        <f t="shared" si="7"/>
        <v/>
      </c>
      <c r="W36">
        <f t="shared" si="3"/>
        <v>0</v>
      </c>
      <c r="X36" s="41">
        <f t="shared" si="5"/>
        <v>105256.60032218978</v>
      </c>
      <c r="Y36" s="42">
        <f t="shared" si="6"/>
        <v>6.8016132700544518E-2</v>
      </c>
    </row>
    <row r="37" spans="2:25" x14ac:dyDescent="0.2">
      <c r="B37" s="40">
        <v>29</v>
      </c>
      <c r="C37" s="86">
        <f t="shared" si="0"/>
        <v>102315.64392443138</v>
      </c>
      <c r="D37" s="86"/>
      <c r="E37" s="48">
        <v>2019</v>
      </c>
      <c r="F37" s="8">
        <v>43559</v>
      </c>
      <c r="G37" s="48" t="s">
        <v>3</v>
      </c>
      <c r="H37" s="94">
        <v>111.38</v>
      </c>
      <c r="I37" s="95"/>
      <c r="J37" s="48">
        <v>7</v>
      </c>
      <c r="K37" s="88">
        <f t="shared" si="1"/>
        <v>3069.4693177329414</v>
      </c>
      <c r="L37" s="89"/>
      <c r="M37" s="49">
        <f>IF(J37="","",(K37/J37)/LOOKUP(RIGHT($D$2,3),定数!$A$6:$A$13,定数!$B$6:$B$13))</f>
        <v>4.3849561681899161</v>
      </c>
      <c r="N37" s="48">
        <v>2019</v>
      </c>
      <c r="O37" s="8">
        <v>43559</v>
      </c>
      <c r="P37" s="96">
        <v>111.45</v>
      </c>
      <c r="Q37" s="97"/>
      <c r="R37" s="91">
        <f>IF(P37="","",T37*M37*LOOKUP(RIGHT($D$2,3),定数!$A$6:$A$13,定数!$B$6:$B$13))</f>
        <v>-3069.4693177332651</v>
      </c>
      <c r="S37" s="91"/>
      <c r="T37" s="92">
        <f t="shared" si="4"/>
        <v>-7.000000000000739</v>
      </c>
      <c r="U37" s="92"/>
      <c r="V37" t="str">
        <f t="shared" si="7"/>
        <v/>
      </c>
      <c r="W37">
        <f t="shared" si="3"/>
        <v>1</v>
      </c>
      <c r="X37" s="41">
        <f t="shared" si="5"/>
        <v>105256.60032218978</v>
      </c>
      <c r="Y37" s="42">
        <f t="shared" si="6"/>
        <v>2.7940826406668617E-2</v>
      </c>
    </row>
    <row r="38" spans="2:25" x14ac:dyDescent="0.2">
      <c r="B38" s="40">
        <v>30</v>
      </c>
      <c r="C38" s="86">
        <f t="shared" si="0"/>
        <v>99246.174606698114</v>
      </c>
      <c r="D38" s="86"/>
      <c r="E38" s="40">
        <v>2019</v>
      </c>
      <c r="F38" s="8">
        <v>43560</v>
      </c>
      <c r="G38" s="40" t="s">
        <v>4</v>
      </c>
      <c r="H38" s="93">
        <v>111.63</v>
      </c>
      <c r="I38" s="93"/>
      <c r="J38" s="40">
        <v>5</v>
      </c>
      <c r="K38" s="88">
        <f t="shared" si="1"/>
        <v>2977.3852382009431</v>
      </c>
      <c r="L38" s="89"/>
      <c r="M38" s="6">
        <f>IF(J38="","",(K38/J38)/LOOKUP(RIGHT($D$2,3),定数!$A$6:$A$13,定数!$B$6:$B$13))</f>
        <v>5.9547704764018867</v>
      </c>
      <c r="N38" s="40">
        <v>2019</v>
      </c>
      <c r="O38" s="8">
        <v>43560</v>
      </c>
      <c r="P38" s="93">
        <v>111.666</v>
      </c>
      <c r="Q38" s="93"/>
      <c r="R38" s="91">
        <f>IF(P38="","",T38*M38*LOOKUP(RIGHT($D$2,3),定数!$A$6:$A$13,定数!$B$6:$B$13))</f>
        <v>2143.7173715047602</v>
      </c>
      <c r="S38" s="91"/>
      <c r="T38" s="92">
        <f t="shared" si="4"/>
        <v>3.6000000000001364</v>
      </c>
      <c r="U38" s="92"/>
      <c r="V38" t="str">
        <f t="shared" si="7"/>
        <v/>
      </c>
      <c r="W38">
        <f t="shared" si="3"/>
        <v>0</v>
      </c>
      <c r="X38" s="41">
        <f t="shared" si="5"/>
        <v>105256.60032218978</v>
      </c>
      <c r="Y38" s="42">
        <f t="shared" si="6"/>
        <v>5.7102601614471671E-2</v>
      </c>
    </row>
    <row r="39" spans="2:25" x14ac:dyDescent="0.2">
      <c r="B39" s="40">
        <v>31</v>
      </c>
      <c r="C39" s="86">
        <f t="shared" si="0"/>
        <v>101389.89197820287</v>
      </c>
      <c r="D39" s="86"/>
      <c r="E39" s="48">
        <v>2019</v>
      </c>
      <c r="F39" s="8">
        <v>43563</v>
      </c>
      <c r="G39" s="48" t="s">
        <v>4</v>
      </c>
      <c r="H39" s="94">
        <v>111.47</v>
      </c>
      <c r="I39" s="95"/>
      <c r="J39" s="48">
        <v>6</v>
      </c>
      <c r="K39" s="88">
        <f t="shared" si="1"/>
        <v>3041.6967593460859</v>
      </c>
      <c r="L39" s="89"/>
      <c r="M39" s="49">
        <f>IF(J39="","",(K39/J39)/LOOKUP(RIGHT($D$2,3),定数!$A$6:$A$13,定数!$B$6:$B$13))</f>
        <v>5.0694945989101434</v>
      </c>
      <c r="N39" s="48">
        <v>2019</v>
      </c>
      <c r="O39" s="8">
        <v>43563</v>
      </c>
      <c r="P39" s="96">
        <v>111.41</v>
      </c>
      <c r="Q39" s="97"/>
      <c r="R39" s="91">
        <f>IF(P39="","",T39*M39*LOOKUP(RIGHT($D$2,3),定数!$A$6:$A$13,定数!$B$6:$B$13))</f>
        <v>-3041.6967593462014</v>
      </c>
      <c r="S39" s="91"/>
      <c r="T39" s="92">
        <f t="shared" si="4"/>
        <v>-6.0000000000002274</v>
      </c>
      <c r="U39" s="92"/>
      <c r="V39" t="str">
        <f t="shared" si="7"/>
        <v/>
      </c>
      <c r="W39">
        <f t="shared" si="3"/>
        <v>1</v>
      </c>
      <c r="X39" s="41">
        <f t="shared" si="5"/>
        <v>105256.60032218978</v>
      </c>
      <c r="Y39" s="42">
        <f t="shared" si="6"/>
        <v>3.6736017809343546E-2</v>
      </c>
    </row>
    <row r="40" spans="2:25" x14ac:dyDescent="0.2">
      <c r="B40" s="40">
        <v>32</v>
      </c>
      <c r="C40" s="86">
        <f t="shared" si="0"/>
        <v>98348.195218856665</v>
      </c>
      <c r="D40" s="86"/>
      <c r="E40" s="40">
        <v>2019</v>
      </c>
      <c r="F40" s="8">
        <v>43564</v>
      </c>
      <c r="G40" s="40" t="s">
        <v>3</v>
      </c>
      <c r="H40" s="93">
        <v>111.31</v>
      </c>
      <c r="I40" s="93"/>
      <c r="J40" s="40">
        <v>6</v>
      </c>
      <c r="K40" s="88">
        <f t="shared" si="1"/>
        <v>2950.4458565656996</v>
      </c>
      <c r="L40" s="89"/>
      <c r="M40" s="6">
        <f>IF(J40="","",(K40/J40)/LOOKUP(RIGHT($D$2,3),定数!$A$6:$A$13,定数!$B$6:$B$13))</f>
        <v>4.9174097609428324</v>
      </c>
      <c r="N40" s="40">
        <v>2019</v>
      </c>
      <c r="O40" s="8">
        <v>43564</v>
      </c>
      <c r="P40" s="93">
        <v>111.28100000000001</v>
      </c>
      <c r="Q40" s="93"/>
      <c r="R40" s="91">
        <f>IF(P40="","",T40*M40*LOOKUP(RIGHT($D$2,3),定数!$A$6:$A$13,定数!$B$6:$B$13))</f>
        <v>1426.0488306732425</v>
      </c>
      <c r="S40" s="91"/>
      <c r="T40" s="92">
        <f t="shared" si="4"/>
        <v>2.8999999999996362</v>
      </c>
      <c r="U40" s="92"/>
      <c r="V40" t="str">
        <f t="shared" si="7"/>
        <v/>
      </c>
      <c r="W40">
        <f t="shared" si="3"/>
        <v>0</v>
      </c>
      <c r="X40" s="41">
        <f t="shared" si="5"/>
        <v>105256.60032218978</v>
      </c>
      <c r="Y40" s="42">
        <f t="shared" si="6"/>
        <v>6.563393727506428E-2</v>
      </c>
    </row>
    <row r="41" spans="2:25" x14ac:dyDescent="0.2">
      <c r="B41" s="40">
        <v>33</v>
      </c>
      <c r="C41" s="86">
        <f t="shared" si="0"/>
        <v>99774.244049529909</v>
      </c>
      <c r="D41" s="86"/>
      <c r="E41" s="40">
        <v>2019</v>
      </c>
      <c r="F41" s="8">
        <v>43570</v>
      </c>
      <c r="G41" s="40" t="s">
        <v>3</v>
      </c>
      <c r="H41" s="93">
        <v>111.97</v>
      </c>
      <c r="I41" s="93"/>
      <c r="J41" s="40">
        <v>5</v>
      </c>
      <c r="K41" s="88">
        <f t="shared" si="1"/>
        <v>2993.2273214858969</v>
      </c>
      <c r="L41" s="89"/>
      <c r="M41" s="6">
        <f>IF(J41="","",(K41/J41)/LOOKUP(RIGHT($D$2,3),定数!$A$6:$A$13,定数!$B$6:$B$13))</f>
        <v>5.9864546429717942</v>
      </c>
      <c r="N41" s="40">
        <v>2019</v>
      </c>
      <c r="O41" s="8">
        <v>43570</v>
      </c>
      <c r="P41" s="93">
        <v>111.955</v>
      </c>
      <c r="Q41" s="93"/>
      <c r="R41" s="91">
        <f>IF(P41="","",T41*M41*LOOKUP(RIGHT($D$2,3),定数!$A$6:$A$13,定数!$B$6:$B$13))</f>
        <v>897.96819644580307</v>
      </c>
      <c r="S41" s="91"/>
      <c r="T41" s="92">
        <f t="shared" si="4"/>
        <v>1.5000000000000568</v>
      </c>
      <c r="U41" s="92"/>
      <c r="V41" t="str">
        <f t="shared" si="7"/>
        <v/>
      </c>
      <c r="W41">
        <f t="shared" si="3"/>
        <v>0</v>
      </c>
      <c r="X41" s="41">
        <f t="shared" si="5"/>
        <v>105256.60032218978</v>
      </c>
      <c r="Y41" s="42">
        <f t="shared" si="6"/>
        <v>5.2085629365554498E-2</v>
      </c>
    </row>
    <row r="42" spans="2:25" x14ac:dyDescent="0.2">
      <c r="B42" s="40">
        <v>34</v>
      </c>
      <c r="C42" s="86">
        <f t="shared" si="0"/>
        <v>100672.21224597571</v>
      </c>
      <c r="D42" s="86"/>
      <c r="E42" s="40">
        <v>2019</v>
      </c>
      <c r="F42" s="8">
        <v>43570</v>
      </c>
      <c r="G42" s="40" t="s">
        <v>4</v>
      </c>
      <c r="H42" s="93">
        <v>112.02</v>
      </c>
      <c r="I42" s="93"/>
      <c r="J42" s="40">
        <v>7</v>
      </c>
      <c r="K42" s="88">
        <f t="shared" si="1"/>
        <v>3020.1663673792709</v>
      </c>
      <c r="L42" s="89"/>
      <c r="M42" s="6">
        <f>IF(J42="","",(K42/J42)/LOOKUP(RIGHT($D$2,3),定数!$A$6:$A$13,定数!$B$6:$B$13))</f>
        <v>4.3145233819703872</v>
      </c>
      <c r="N42" s="40">
        <v>2019</v>
      </c>
      <c r="O42" s="8">
        <v>43570</v>
      </c>
      <c r="P42" s="93">
        <v>111.95</v>
      </c>
      <c r="Q42" s="93"/>
      <c r="R42" s="91">
        <f>IF(P42="","",T42*M42*LOOKUP(RIGHT($D$2,3),定数!$A$6:$A$13,定数!$B$6:$B$13))</f>
        <v>-3020.1663673789767</v>
      </c>
      <c r="S42" s="91"/>
      <c r="T42" s="92">
        <f t="shared" si="4"/>
        <v>-6.9999999999993179</v>
      </c>
      <c r="U42" s="92"/>
      <c r="V42" t="str">
        <f t="shared" si="7"/>
        <v/>
      </c>
      <c r="W42">
        <f t="shared" si="3"/>
        <v>1</v>
      </c>
      <c r="X42" s="41">
        <f t="shared" si="5"/>
        <v>105256.60032218978</v>
      </c>
      <c r="Y42" s="42">
        <f t="shared" si="6"/>
        <v>4.355440002984412E-2</v>
      </c>
    </row>
    <row r="43" spans="2:25" x14ac:dyDescent="0.2">
      <c r="B43" s="40">
        <v>35</v>
      </c>
      <c r="C43" s="86">
        <f t="shared" si="0"/>
        <v>97652.045878596735</v>
      </c>
      <c r="D43" s="86"/>
      <c r="E43" s="40">
        <v>2019</v>
      </c>
      <c r="F43" s="8">
        <v>43571</v>
      </c>
      <c r="G43" s="40" t="s">
        <v>4</v>
      </c>
      <c r="H43" s="93">
        <v>112</v>
      </c>
      <c r="I43" s="93"/>
      <c r="J43" s="40">
        <v>5</v>
      </c>
      <c r="K43" s="88">
        <f t="shared" si="1"/>
        <v>2929.5613763579017</v>
      </c>
      <c r="L43" s="89"/>
      <c r="M43" s="6">
        <f>IF(J43="","",(K43/J43)/LOOKUP(RIGHT($D$2,3),定数!$A$6:$A$13,定数!$B$6:$B$13))</f>
        <v>5.8591227527158036</v>
      </c>
      <c r="N43" s="40">
        <v>2019</v>
      </c>
      <c r="O43" s="8">
        <v>43572</v>
      </c>
      <c r="P43" s="93">
        <v>112.03</v>
      </c>
      <c r="Q43" s="93"/>
      <c r="R43" s="91">
        <f>IF(P43="","",T43*M43*LOOKUP(RIGHT($D$2,3),定数!$A$6:$A$13,定数!$B$6:$B$13))</f>
        <v>1757.7368258148076</v>
      </c>
      <c r="S43" s="91"/>
      <c r="T43" s="92">
        <f t="shared" si="4"/>
        <v>3.0000000000001137</v>
      </c>
      <c r="U43" s="92"/>
      <c r="V43" t="str">
        <f t="shared" si="7"/>
        <v/>
      </c>
      <c r="W43">
        <f t="shared" si="3"/>
        <v>0</v>
      </c>
      <c r="X43" s="41">
        <f t="shared" si="5"/>
        <v>105256.60032218978</v>
      </c>
      <c r="Y43" s="42">
        <f t="shared" si="6"/>
        <v>7.2247768028945947E-2</v>
      </c>
    </row>
    <row r="44" spans="2:25" x14ac:dyDescent="0.2">
      <c r="B44" s="40">
        <v>36</v>
      </c>
      <c r="C44" s="86">
        <f t="shared" si="0"/>
        <v>99409.78270441154</v>
      </c>
      <c r="D44" s="86"/>
      <c r="E44" s="40">
        <v>2019</v>
      </c>
      <c r="F44" s="8">
        <v>43573</v>
      </c>
      <c r="G44" s="40" t="s">
        <v>3</v>
      </c>
      <c r="H44" s="93">
        <v>111.86</v>
      </c>
      <c r="I44" s="93"/>
      <c r="J44" s="40">
        <v>7</v>
      </c>
      <c r="K44" s="88">
        <f t="shared" si="1"/>
        <v>2982.2934811323462</v>
      </c>
      <c r="L44" s="89"/>
      <c r="M44" s="6">
        <f>IF(J44="","",(K44/J44)/LOOKUP(RIGHT($D$2,3),定数!$A$6:$A$13,定数!$B$6:$B$13))</f>
        <v>4.2604192587604945</v>
      </c>
      <c r="N44" s="40">
        <v>2019</v>
      </c>
      <c r="O44" s="8">
        <v>43573</v>
      </c>
      <c r="P44" s="93">
        <v>111.93</v>
      </c>
      <c r="Q44" s="93"/>
      <c r="R44" s="91">
        <f>IF(P44="","",T44*M44*LOOKUP(RIGHT($D$2,3),定数!$A$6:$A$13,定数!$B$6:$B$13))</f>
        <v>-2982.2934811326613</v>
      </c>
      <c r="S44" s="91"/>
      <c r="T44" s="92">
        <f t="shared" si="4"/>
        <v>-7.000000000000739</v>
      </c>
      <c r="U44" s="92"/>
      <c r="V44" t="str">
        <f t="shared" si="7"/>
        <v/>
      </c>
      <c r="W44">
        <f t="shared" si="3"/>
        <v>1</v>
      </c>
      <c r="X44" s="41">
        <f t="shared" si="5"/>
        <v>105256.60032218978</v>
      </c>
      <c r="Y44" s="42">
        <f t="shared" si="6"/>
        <v>5.5548227853466359E-2</v>
      </c>
    </row>
    <row r="45" spans="2:25" x14ac:dyDescent="0.2">
      <c r="B45" s="40">
        <v>37</v>
      </c>
      <c r="C45" s="86">
        <f t="shared" si="0"/>
        <v>96427.489223278884</v>
      </c>
      <c r="D45" s="86"/>
      <c r="E45" s="40">
        <v>2019</v>
      </c>
      <c r="F45" s="8">
        <v>43574</v>
      </c>
      <c r="G45" s="40" t="s">
        <v>4</v>
      </c>
      <c r="H45" s="93">
        <v>111.99</v>
      </c>
      <c r="I45" s="93"/>
      <c r="J45" s="40">
        <v>4</v>
      </c>
      <c r="K45" s="88">
        <f t="shared" si="1"/>
        <v>2892.8246766983666</v>
      </c>
      <c r="L45" s="89"/>
      <c r="M45" s="6">
        <f>IF(J45="","",(K45/J45)/LOOKUP(RIGHT($D$2,3),定数!$A$6:$A$13,定数!$B$6:$B$13))</f>
        <v>7.2320616917459164</v>
      </c>
      <c r="N45" s="40">
        <v>2019</v>
      </c>
      <c r="O45" s="8">
        <v>43574</v>
      </c>
      <c r="P45" s="93">
        <v>111.95</v>
      </c>
      <c r="Q45" s="93"/>
      <c r="R45" s="91">
        <f>IF(P45="","",T45*M45*LOOKUP(RIGHT($D$2,3),定数!$A$6:$A$13,定数!$B$6:$B$13))</f>
        <v>-2892.8246766977909</v>
      </c>
      <c r="S45" s="91"/>
      <c r="T45" s="92">
        <f t="shared" si="4"/>
        <v>-3.9999999999992042</v>
      </c>
      <c r="U45" s="92"/>
      <c r="V45" t="str">
        <f t="shared" si="7"/>
        <v/>
      </c>
      <c r="W45">
        <f t="shared" si="3"/>
        <v>2</v>
      </c>
      <c r="X45" s="41">
        <f t="shared" si="5"/>
        <v>105256.60032218978</v>
      </c>
      <c r="Y45" s="42">
        <f t="shared" si="6"/>
        <v>8.3881781017865364E-2</v>
      </c>
    </row>
    <row r="46" spans="2:25" x14ac:dyDescent="0.2">
      <c r="B46" s="40">
        <v>38</v>
      </c>
      <c r="C46" s="86">
        <f t="shared" si="0"/>
        <v>93534.664546581087</v>
      </c>
      <c r="D46" s="86"/>
      <c r="E46" s="40">
        <v>2019</v>
      </c>
      <c r="F46" s="8">
        <v>43579</v>
      </c>
      <c r="G46" s="40" t="s">
        <v>3</v>
      </c>
      <c r="H46" s="93">
        <v>111.79</v>
      </c>
      <c r="I46" s="93"/>
      <c r="J46" s="40">
        <v>6</v>
      </c>
      <c r="K46" s="88">
        <f t="shared" si="1"/>
        <v>2806.0399363974325</v>
      </c>
      <c r="L46" s="89"/>
      <c r="M46" s="6">
        <f>IF(J46="","",(K46/J46)/LOOKUP(RIGHT($D$2,3),定数!$A$6:$A$13,定数!$B$6:$B$13))</f>
        <v>4.6767332273290547</v>
      </c>
      <c r="N46" s="40">
        <v>2019</v>
      </c>
      <c r="O46" s="8">
        <v>43579</v>
      </c>
      <c r="P46" s="93">
        <v>111.85</v>
      </c>
      <c r="Q46" s="93"/>
      <c r="R46" s="91">
        <f>IF(P46="","",T46*M46*LOOKUP(RIGHT($D$2,3),定数!$A$6:$A$13,定数!$B$6:$B$13))</f>
        <v>-2806.0399363968745</v>
      </c>
      <c r="S46" s="91"/>
      <c r="T46" s="92">
        <f t="shared" si="4"/>
        <v>-5.9999999999988063</v>
      </c>
      <c r="U46" s="92"/>
      <c r="V46" t="str">
        <f t="shared" si="7"/>
        <v/>
      </c>
      <c r="W46">
        <f t="shared" si="3"/>
        <v>3</v>
      </c>
      <c r="X46" s="41">
        <f t="shared" si="5"/>
        <v>105256.60032218978</v>
      </c>
      <c r="Y46" s="42">
        <f t="shared" si="6"/>
        <v>0.11136532758732398</v>
      </c>
    </row>
    <row r="47" spans="2:25" x14ac:dyDescent="0.2">
      <c r="B47" s="40">
        <v>39</v>
      </c>
      <c r="C47" s="86">
        <f t="shared" si="0"/>
        <v>90728.624610184212</v>
      </c>
      <c r="D47" s="86"/>
      <c r="E47" s="40">
        <v>2019</v>
      </c>
      <c r="F47" s="8">
        <v>43580</v>
      </c>
      <c r="G47" s="40" t="s">
        <v>3</v>
      </c>
      <c r="H47" s="90">
        <v>111.54</v>
      </c>
      <c r="I47" s="90"/>
      <c r="J47" s="40">
        <v>7</v>
      </c>
      <c r="K47" s="88">
        <f t="shared" si="1"/>
        <v>2721.8587383055265</v>
      </c>
      <c r="L47" s="89"/>
      <c r="M47" s="6">
        <f>IF(J47="","",(K47/J47)/LOOKUP(RIGHT($D$2,3),定数!$A$6:$A$13,定数!$B$6:$B$13))</f>
        <v>3.8883696261507521</v>
      </c>
      <c r="N47" s="40">
        <v>2019</v>
      </c>
      <c r="O47" s="8">
        <v>43580</v>
      </c>
      <c r="P47" s="93">
        <v>111.61</v>
      </c>
      <c r="Q47" s="93"/>
      <c r="R47" s="91">
        <f>IF(P47="","",T47*M47*LOOKUP(RIGHT($D$2,3),定数!$A$6:$A$13,定数!$B$6:$B$13))</f>
        <v>-2721.8587383052613</v>
      </c>
      <c r="S47" s="91"/>
      <c r="T47" s="92">
        <f t="shared" si="4"/>
        <v>-6.9999999999993179</v>
      </c>
      <c r="U47" s="92"/>
      <c r="V47" t="str">
        <f t="shared" si="7"/>
        <v/>
      </c>
      <c r="W47">
        <f t="shared" si="3"/>
        <v>4</v>
      </c>
      <c r="X47" s="41">
        <f t="shared" si="5"/>
        <v>105256.60032218978</v>
      </c>
      <c r="Y47" s="42">
        <f t="shared" si="6"/>
        <v>0.13802436775969895</v>
      </c>
    </row>
    <row r="48" spans="2:25" x14ac:dyDescent="0.2">
      <c r="B48" s="40">
        <v>40</v>
      </c>
      <c r="C48" s="86">
        <f t="shared" si="0"/>
        <v>88006.765871878946</v>
      </c>
      <c r="D48" s="86"/>
      <c r="E48" s="40">
        <v>2019</v>
      </c>
      <c r="F48" s="8">
        <v>43584</v>
      </c>
      <c r="G48" s="40" t="s">
        <v>4</v>
      </c>
      <c r="H48" s="90">
        <v>111.62</v>
      </c>
      <c r="I48" s="90"/>
      <c r="J48" s="40">
        <v>6</v>
      </c>
      <c r="K48" s="88">
        <f t="shared" si="1"/>
        <v>2640.2029761563681</v>
      </c>
      <c r="L48" s="89"/>
      <c r="M48" s="6">
        <f>IF(J48="","",(K48/J48)/LOOKUP(RIGHT($D$2,3),定数!$A$6:$A$13,定数!$B$6:$B$13))</f>
        <v>4.400338293593947</v>
      </c>
      <c r="N48" s="40">
        <v>2019</v>
      </c>
      <c r="O48" s="8">
        <v>43584</v>
      </c>
      <c r="P48" s="93">
        <v>111.652</v>
      </c>
      <c r="Q48" s="93"/>
      <c r="R48" s="91">
        <f>IF(P48="","",T48*M48*LOOKUP(RIGHT($D$2,3),定数!$A$6:$A$13,定数!$B$6:$B$13))</f>
        <v>1408.108253949908</v>
      </c>
      <c r="S48" s="91"/>
      <c r="T48" s="92">
        <f t="shared" si="4"/>
        <v>3.1999999999996476</v>
      </c>
      <c r="U48" s="92"/>
      <c r="V48" t="str">
        <f t="shared" si="7"/>
        <v/>
      </c>
      <c r="W48">
        <f t="shared" si="3"/>
        <v>0</v>
      </c>
      <c r="X48" s="41">
        <f t="shared" si="5"/>
        <v>105256.60032218978</v>
      </c>
      <c r="Y48" s="42">
        <f t="shared" si="6"/>
        <v>0.16388363672690553</v>
      </c>
    </row>
    <row r="49" spans="2:25" x14ac:dyDescent="0.2">
      <c r="B49" s="40">
        <v>41</v>
      </c>
      <c r="C49" s="86">
        <f t="shared" si="0"/>
        <v>89414.87412582885</v>
      </c>
      <c r="D49" s="86"/>
      <c r="E49" s="40">
        <v>2019</v>
      </c>
      <c r="F49" s="8">
        <v>43585</v>
      </c>
      <c r="G49" s="40" t="s">
        <v>3</v>
      </c>
      <c r="H49" s="90">
        <v>111.35</v>
      </c>
      <c r="I49" s="90"/>
      <c r="J49" s="40">
        <v>8</v>
      </c>
      <c r="K49" s="88">
        <f t="shared" si="1"/>
        <v>2682.4462237748653</v>
      </c>
      <c r="L49" s="89"/>
      <c r="M49" s="6">
        <f>IF(J49="","",(K49/J49)/LOOKUP(RIGHT($D$2,3),定数!$A$6:$A$13,定数!$B$6:$B$13))</f>
        <v>3.3530577797185814</v>
      </c>
      <c r="N49" s="40">
        <v>2019</v>
      </c>
      <c r="O49" s="8">
        <v>43585</v>
      </c>
      <c r="P49" s="93">
        <v>111.28100000000001</v>
      </c>
      <c r="Q49" s="93"/>
      <c r="R49" s="91">
        <f>IF(P49="","",T49*M49*LOOKUP(RIGHT($D$2,3),定数!$A$6:$A$13,定数!$B$6:$B$13))</f>
        <v>2313.6098680054324</v>
      </c>
      <c r="S49" s="91"/>
      <c r="T49" s="92">
        <f t="shared" si="4"/>
        <v>6.8999999999988404</v>
      </c>
      <c r="U49" s="92"/>
      <c r="V49" t="str">
        <f t="shared" si="7"/>
        <v/>
      </c>
      <c r="W49">
        <f t="shared" si="3"/>
        <v>0</v>
      </c>
      <c r="X49" s="41">
        <f t="shared" si="5"/>
        <v>105256.60032218978</v>
      </c>
      <c r="Y49" s="42">
        <f t="shared" si="6"/>
        <v>0.15050577491453754</v>
      </c>
    </row>
    <row r="50" spans="2:25" x14ac:dyDescent="0.2">
      <c r="B50" s="40">
        <v>42</v>
      </c>
      <c r="C50" s="86">
        <f t="shared" si="0"/>
        <v>91728.483993834277</v>
      </c>
      <c r="D50" s="86"/>
      <c r="E50" s="40">
        <v>2019</v>
      </c>
      <c r="F50" s="8">
        <v>43585</v>
      </c>
      <c r="G50" s="40" t="s">
        <v>3</v>
      </c>
      <c r="H50" s="90">
        <v>111.29</v>
      </c>
      <c r="I50" s="90"/>
      <c r="J50" s="40">
        <v>6</v>
      </c>
      <c r="K50" s="88">
        <f t="shared" si="1"/>
        <v>2751.8545198150282</v>
      </c>
      <c r="L50" s="89"/>
      <c r="M50" s="6">
        <f>IF(J50="","",(K50/J50)/LOOKUP(RIGHT($D$2,3),定数!$A$6:$A$13,定数!$B$6:$B$13))</f>
        <v>4.5864241996917139</v>
      </c>
      <c r="N50" s="40">
        <v>2019</v>
      </c>
      <c r="O50" s="8">
        <v>43585</v>
      </c>
      <c r="P50" s="93">
        <v>111.236</v>
      </c>
      <c r="Q50" s="93"/>
      <c r="R50" s="91">
        <f>IF(P50="","",T50*M50*LOOKUP(RIGHT($D$2,3),定数!$A$6:$A$13,定数!$B$6:$B$13))</f>
        <v>2476.6690678336195</v>
      </c>
      <c r="S50" s="91"/>
      <c r="T50" s="92">
        <f t="shared" si="4"/>
        <v>5.4000000000002046</v>
      </c>
      <c r="U50" s="92"/>
      <c r="V50" t="str">
        <f t="shared" si="7"/>
        <v/>
      </c>
      <c r="W50">
        <f t="shared" si="3"/>
        <v>0</v>
      </c>
      <c r="X50" s="41">
        <f t="shared" si="5"/>
        <v>105256.60032218978</v>
      </c>
      <c r="Y50" s="42">
        <f t="shared" si="6"/>
        <v>0.1285251118404549</v>
      </c>
    </row>
    <row r="51" spans="2:25" x14ac:dyDescent="0.2">
      <c r="B51" s="40">
        <v>43</v>
      </c>
      <c r="C51" s="86">
        <f t="shared" si="0"/>
        <v>94205.153061667894</v>
      </c>
      <c r="D51" s="86"/>
      <c r="E51" s="40">
        <v>2019</v>
      </c>
      <c r="F51" s="8">
        <v>43585</v>
      </c>
      <c r="G51" s="40" t="s">
        <v>4</v>
      </c>
      <c r="H51" s="90">
        <v>111.38</v>
      </c>
      <c r="I51" s="90"/>
      <c r="J51" s="40">
        <v>7</v>
      </c>
      <c r="K51" s="88">
        <f t="shared" si="1"/>
        <v>2826.1545918500369</v>
      </c>
      <c r="L51" s="89"/>
      <c r="M51" s="6">
        <f>IF(J51="","",(K51/J51)/LOOKUP(RIGHT($D$2,3),定数!$A$6:$A$13,定数!$B$6:$B$13))</f>
        <v>4.0373637026429101</v>
      </c>
      <c r="N51" s="40">
        <v>2019</v>
      </c>
      <c r="O51" s="8">
        <v>43585</v>
      </c>
      <c r="P51" s="93">
        <v>111.434</v>
      </c>
      <c r="Q51" s="93"/>
      <c r="R51" s="91">
        <f>IF(P51="","",T51*M51*LOOKUP(RIGHT($D$2,3),定数!$A$6:$A$13,定数!$B$6:$B$13))</f>
        <v>2180.1763994272542</v>
      </c>
      <c r="S51" s="91"/>
      <c r="T51" s="92">
        <f t="shared" si="4"/>
        <v>5.4000000000002046</v>
      </c>
      <c r="U51" s="92"/>
      <c r="V51" t="str">
        <f t="shared" si="7"/>
        <v/>
      </c>
      <c r="W51">
        <f t="shared" si="3"/>
        <v>0</v>
      </c>
      <c r="X51" s="41">
        <f t="shared" si="5"/>
        <v>105256.60032218978</v>
      </c>
      <c r="Y51" s="42">
        <f t="shared" si="6"/>
        <v>0.10499528986014639</v>
      </c>
    </row>
    <row r="52" spans="2:25" x14ac:dyDescent="0.2">
      <c r="B52" s="40">
        <v>44</v>
      </c>
      <c r="C52" s="86">
        <f t="shared" ref="C52:C61" si="8">IF(R51="","",C51+R51)</f>
        <v>96385.329461095142</v>
      </c>
      <c r="D52" s="86"/>
      <c r="E52" s="40">
        <v>2019</v>
      </c>
      <c r="F52" s="8">
        <v>43587</v>
      </c>
      <c r="G52" s="40" t="s">
        <v>4</v>
      </c>
      <c r="H52" s="90">
        <v>111.56</v>
      </c>
      <c r="I52" s="90"/>
      <c r="J52" s="40">
        <v>6</v>
      </c>
      <c r="K52" s="88">
        <f t="shared" si="1"/>
        <v>2891.5598838328542</v>
      </c>
      <c r="L52" s="89"/>
      <c r="M52" s="6">
        <f>IF(J52="","",(K52/J52)/LOOKUP(RIGHT($D$2,3),定数!$A$6:$A$13,定数!$B$6:$B$13))</f>
        <v>4.819266473054757</v>
      </c>
      <c r="N52" s="40">
        <v>2019</v>
      </c>
      <c r="O52" s="8">
        <v>43587</v>
      </c>
      <c r="P52" s="93">
        <v>111.5</v>
      </c>
      <c r="Q52" s="93"/>
      <c r="R52" s="91">
        <f>IF(P52="","",T52*M52*LOOKUP(RIGHT($D$2,3),定数!$A$6:$A$13,定数!$B$6:$B$13))</f>
        <v>-2891.5598838329638</v>
      </c>
      <c r="S52" s="91"/>
      <c r="T52" s="92">
        <f t="shared" si="4"/>
        <v>-6.0000000000002274</v>
      </c>
      <c r="U52" s="92"/>
      <c r="V52" t="str">
        <f t="shared" si="7"/>
        <v/>
      </c>
      <c r="W52">
        <f t="shared" si="3"/>
        <v>1</v>
      </c>
      <c r="X52" s="41">
        <f t="shared" si="5"/>
        <v>105256.60032218978</v>
      </c>
      <c r="Y52" s="42">
        <f t="shared" si="6"/>
        <v>8.4282323711194707E-2</v>
      </c>
    </row>
    <row r="53" spans="2:25" x14ac:dyDescent="0.2">
      <c r="B53" s="40">
        <v>45</v>
      </c>
      <c r="C53" s="86">
        <f t="shared" si="8"/>
        <v>93493.769577262181</v>
      </c>
      <c r="D53" s="86"/>
      <c r="E53" s="40">
        <v>2019</v>
      </c>
      <c r="F53" s="8">
        <v>43588</v>
      </c>
      <c r="G53" s="40" t="s">
        <v>4</v>
      </c>
      <c r="H53" s="90">
        <v>111.51</v>
      </c>
      <c r="I53" s="90"/>
      <c r="J53" s="40">
        <v>5</v>
      </c>
      <c r="K53" s="88">
        <f t="shared" si="1"/>
        <v>2804.8130873178652</v>
      </c>
      <c r="L53" s="89"/>
      <c r="M53" s="6">
        <f>IF(J53="","",(K53/J53)/LOOKUP(RIGHT($D$2,3),定数!$A$6:$A$13,定数!$B$6:$B$13))</f>
        <v>5.6096261746357303</v>
      </c>
      <c r="N53" s="40">
        <v>2019</v>
      </c>
      <c r="O53" s="8">
        <v>43588</v>
      </c>
      <c r="P53" s="93">
        <v>111.46</v>
      </c>
      <c r="Q53" s="93"/>
      <c r="R53" s="91">
        <f>IF(P53="","",T53*M53*LOOKUP(RIGHT($D$2,3),定数!$A$6:$A$13,定数!$B$6:$B$13))</f>
        <v>-2804.8130873185032</v>
      </c>
      <c r="S53" s="91"/>
      <c r="T53" s="92">
        <f t="shared" si="4"/>
        <v>-5.0000000000011369</v>
      </c>
      <c r="U53" s="92"/>
      <c r="V53" t="str">
        <f t="shared" si="7"/>
        <v/>
      </c>
      <c r="W53">
        <f t="shared" si="3"/>
        <v>2</v>
      </c>
      <c r="X53" s="41">
        <f t="shared" si="5"/>
        <v>105256.60032218978</v>
      </c>
      <c r="Y53" s="42">
        <f t="shared" si="6"/>
        <v>0.11175385399985993</v>
      </c>
    </row>
    <row r="54" spans="2:25" x14ac:dyDescent="0.2">
      <c r="B54" s="40">
        <v>46</v>
      </c>
      <c r="C54" s="86">
        <f t="shared" si="8"/>
        <v>90688.956489943681</v>
      </c>
      <c r="D54" s="86"/>
      <c r="E54" s="40">
        <v>2019</v>
      </c>
      <c r="F54" s="8">
        <v>43588</v>
      </c>
      <c r="G54" s="40" t="s">
        <v>4</v>
      </c>
      <c r="H54" s="90">
        <v>111.5</v>
      </c>
      <c r="I54" s="90"/>
      <c r="J54" s="40">
        <v>4</v>
      </c>
      <c r="K54" s="88">
        <f t="shared" si="1"/>
        <v>2720.6686946983104</v>
      </c>
      <c r="L54" s="89"/>
      <c r="M54" s="6">
        <f>IF(J54="","",(K54/J54)/LOOKUP(RIGHT($D$2,3),定数!$A$6:$A$13,定数!$B$6:$B$13))</f>
        <v>6.8016717367457762</v>
      </c>
      <c r="N54" s="40">
        <v>2019</v>
      </c>
      <c r="O54" s="8">
        <v>43588</v>
      </c>
      <c r="P54" s="93">
        <v>111.511</v>
      </c>
      <c r="Q54" s="93"/>
      <c r="R54" s="91">
        <f>IF(P54="","",T54*M54*LOOKUP(RIGHT($D$2,3),定数!$A$6:$A$13,定数!$B$6:$B$13))</f>
        <v>748.1838910417415</v>
      </c>
      <c r="S54" s="91"/>
      <c r="T54" s="92">
        <f t="shared" si="4"/>
        <v>1.099999999999568</v>
      </c>
      <c r="U54" s="92"/>
      <c r="V54" t="str">
        <f t="shared" si="7"/>
        <v/>
      </c>
      <c r="W54">
        <f t="shared" si="3"/>
        <v>0</v>
      </c>
      <c r="X54" s="41">
        <f t="shared" si="5"/>
        <v>105256.60032218978</v>
      </c>
      <c r="Y54" s="42">
        <f t="shared" si="6"/>
        <v>0.13840123837987017</v>
      </c>
    </row>
    <row r="55" spans="2:25" x14ac:dyDescent="0.2">
      <c r="B55" s="40">
        <v>47</v>
      </c>
      <c r="C55" s="86">
        <f t="shared" si="8"/>
        <v>91437.140380985424</v>
      </c>
      <c r="D55" s="86"/>
      <c r="E55" s="40">
        <v>2019</v>
      </c>
      <c r="F55" s="8">
        <v>43591</v>
      </c>
      <c r="G55" s="40" t="s">
        <v>4</v>
      </c>
      <c r="H55" s="90">
        <v>110.77</v>
      </c>
      <c r="I55" s="90"/>
      <c r="J55" s="40">
        <v>7</v>
      </c>
      <c r="K55" s="88">
        <f t="shared" si="1"/>
        <v>2743.1142114295626</v>
      </c>
      <c r="L55" s="89"/>
      <c r="M55" s="6">
        <f>IF(J55="","",(K55/J55)/LOOKUP(RIGHT($D$2,3),定数!$A$6:$A$13,定数!$B$6:$B$13))</f>
        <v>3.9187345877565178</v>
      </c>
      <c r="N55" s="40">
        <v>2019</v>
      </c>
      <c r="O55" s="8">
        <v>43591</v>
      </c>
      <c r="P55" s="93">
        <v>110.87</v>
      </c>
      <c r="Q55" s="93"/>
      <c r="R55" s="91">
        <f>IF(P55="","",T55*M55*LOOKUP(RIGHT($D$2,3),定数!$A$6:$A$13,定数!$B$6:$B$13))</f>
        <v>3918.7345877568519</v>
      </c>
      <c r="S55" s="91"/>
      <c r="T55" s="92">
        <f t="shared" si="4"/>
        <v>10.000000000000853</v>
      </c>
      <c r="U55" s="92"/>
      <c r="V55" t="str">
        <f t="shared" si="7"/>
        <v/>
      </c>
      <c r="W55">
        <f t="shared" si="3"/>
        <v>0</v>
      </c>
      <c r="X55" s="41">
        <f t="shared" si="5"/>
        <v>105256.60032218978</v>
      </c>
      <c r="Y55" s="42">
        <f t="shared" si="6"/>
        <v>0.13129304859650681</v>
      </c>
    </row>
    <row r="56" spans="2:25" x14ac:dyDescent="0.2">
      <c r="B56" s="40">
        <v>48</v>
      </c>
      <c r="C56" s="86">
        <f t="shared" si="8"/>
        <v>95355.874968742282</v>
      </c>
      <c r="D56" s="86"/>
      <c r="E56" s="40">
        <v>2019</v>
      </c>
      <c r="F56" s="8">
        <v>43592</v>
      </c>
      <c r="G56" s="40" t="s">
        <v>3</v>
      </c>
      <c r="H56" s="90">
        <v>110.66</v>
      </c>
      <c r="I56" s="90"/>
      <c r="J56" s="40">
        <v>15</v>
      </c>
      <c r="K56" s="88">
        <f t="shared" si="1"/>
        <v>2860.6762490622682</v>
      </c>
      <c r="L56" s="89"/>
      <c r="M56" s="6">
        <f>IF(J56="","",(K56/J56)/LOOKUP(RIGHT($D$2,3),定数!$A$6:$A$13,定数!$B$6:$B$13))</f>
        <v>1.9071174993748454</v>
      </c>
      <c r="N56" s="40">
        <v>2019</v>
      </c>
      <c r="O56" s="8">
        <v>43592</v>
      </c>
      <c r="P56" s="93">
        <v>110.81</v>
      </c>
      <c r="Q56" s="93"/>
      <c r="R56" s="91">
        <f>IF(P56="","",T56*M56*LOOKUP(RIGHT($D$2,3),定数!$A$6:$A$13,定数!$B$6:$B$13))</f>
        <v>-2860.6762490623764</v>
      </c>
      <c r="S56" s="91"/>
      <c r="T56" s="92">
        <f t="shared" si="4"/>
        <v>-15.000000000000568</v>
      </c>
      <c r="U56" s="92"/>
      <c r="V56" t="str">
        <f t="shared" si="7"/>
        <v/>
      </c>
      <c r="W56">
        <f t="shared" si="3"/>
        <v>1</v>
      </c>
      <c r="X56" s="41">
        <f t="shared" si="5"/>
        <v>105256.60032218978</v>
      </c>
      <c r="Y56" s="42">
        <f t="shared" si="6"/>
        <v>9.4062750679210994E-2</v>
      </c>
    </row>
    <row r="57" spans="2:25" x14ac:dyDescent="0.2">
      <c r="B57" s="40">
        <v>49</v>
      </c>
      <c r="C57" s="86">
        <f t="shared" si="8"/>
        <v>92495.198719679902</v>
      </c>
      <c r="D57" s="86"/>
      <c r="E57" s="40">
        <v>2019</v>
      </c>
      <c r="F57" s="8">
        <v>43593</v>
      </c>
      <c r="G57" s="40" t="s">
        <v>4</v>
      </c>
      <c r="H57" s="90">
        <v>110.14</v>
      </c>
      <c r="I57" s="90"/>
      <c r="J57" s="40">
        <v>9</v>
      </c>
      <c r="K57" s="88">
        <f t="shared" si="1"/>
        <v>2774.8559615903969</v>
      </c>
      <c r="L57" s="89"/>
      <c r="M57" s="6">
        <f>IF(J57="","",(K57/J57)/LOOKUP(RIGHT($D$2,3),定数!$A$6:$A$13,定数!$B$6:$B$13))</f>
        <v>3.0831732906559965</v>
      </c>
      <c r="N57" s="40">
        <v>2019</v>
      </c>
      <c r="O57" s="8">
        <v>43593</v>
      </c>
      <c r="P57" s="93">
        <v>110.05</v>
      </c>
      <c r="Q57" s="93"/>
      <c r="R57" s="91">
        <f>IF(P57="","",T57*M57*LOOKUP(RIGHT($D$2,3),定数!$A$6:$A$13,定数!$B$6:$B$13))</f>
        <v>-2774.8559615905019</v>
      </c>
      <c r="S57" s="91"/>
      <c r="T57" s="92">
        <f t="shared" si="4"/>
        <v>-9.0000000000003411</v>
      </c>
      <c r="U57" s="92"/>
      <c r="V57" t="str">
        <f t="shared" si="7"/>
        <v/>
      </c>
      <c r="W57">
        <f t="shared" si="3"/>
        <v>2</v>
      </c>
      <c r="X57" s="41">
        <f t="shared" si="5"/>
        <v>105256.60032218978</v>
      </c>
      <c r="Y57" s="42">
        <f t="shared" si="6"/>
        <v>0.12124086815883572</v>
      </c>
    </row>
    <row r="58" spans="2:25" x14ac:dyDescent="0.2">
      <c r="B58" s="40">
        <v>50</v>
      </c>
      <c r="C58" s="86">
        <f t="shared" si="8"/>
        <v>89720.342758089406</v>
      </c>
      <c r="D58" s="86"/>
      <c r="E58" s="40">
        <v>2019</v>
      </c>
      <c r="F58" s="8">
        <v>43594</v>
      </c>
      <c r="G58" s="40" t="s">
        <v>3</v>
      </c>
      <c r="H58" s="90">
        <v>110.06</v>
      </c>
      <c r="I58" s="90"/>
      <c r="J58" s="40">
        <v>5</v>
      </c>
      <c r="K58" s="88">
        <f t="shared" si="1"/>
        <v>2691.6102827426821</v>
      </c>
      <c r="L58" s="89"/>
      <c r="M58" s="6">
        <f>IF(J58="","",(K58/J58)/LOOKUP(RIGHT($D$2,3),定数!$A$6:$A$13,定数!$B$6:$B$13))</f>
        <v>5.3832205654853649</v>
      </c>
      <c r="N58" s="40">
        <v>2019</v>
      </c>
      <c r="O58" s="8">
        <v>43594</v>
      </c>
      <c r="P58" s="93">
        <v>110.017</v>
      </c>
      <c r="Q58" s="93"/>
      <c r="R58" s="91">
        <f>IF(P58="","",T58*M58*LOOKUP(RIGHT($D$2,3),定数!$A$6:$A$13,定数!$B$6:$B$13))</f>
        <v>2314.7848431590496</v>
      </c>
      <c r="S58" s="91"/>
      <c r="T58" s="92">
        <f t="shared" si="4"/>
        <v>4.3000000000006366</v>
      </c>
      <c r="U58" s="92"/>
      <c r="V58" t="str">
        <f t="shared" si="7"/>
        <v/>
      </c>
      <c r="W58">
        <f t="shared" si="3"/>
        <v>0</v>
      </c>
      <c r="X58" s="41">
        <f t="shared" si="5"/>
        <v>105256.60032218978</v>
      </c>
      <c r="Y58" s="42">
        <f t="shared" si="6"/>
        <v>0.14760364211407162</v>
      </c>
    </row>
    <row r="59" spans="2:25" x14ac:dyDescent="0.2">
      <c r="B59" s="40">
        <v>51</v>
      </c>
      <c r="C59" s="86">
        <f t="shared" si="8"/>
        <v>92035.12760124846</v>
      </c>
      <c r="D59" s="86"/>
      <c r="E59" s="40"/>
      <c r="F59" s="8"/>
      <c r="G59" s="40"/>
      <c r="H59" s="87"/>
      <c r="I59" s="87"/>
      <c r="J59" s="40"/>
      <c r="K59" s="88" t="str">
        <f t="shared" si="1"/>
        <v/>
      </c>
      <c r="L59" s="89"/>
      <c r="M59" s="6" t="str">
        <f>IF(J59="","",(K59/J59)/LOOKUP(RIGHT($D$2,3),定数!$A$6:$A$13,定数!$B$6:$B$13))</f>
        <v/>
      </c>
      <c r="N59" s="40"/>
      <c r="O59" s="8"/>
      <c r="P59" s="93"/>
      <c r="Q59" s="93"/>
      <c r="R59" s="91" t="str">
        <f>IF(P59="","",T59*M59*LOOKUP(RIGHT($D$2,3),定数!$A$6:$A$13,定数!$B$6:$B$13))</f>
        <v/>
      </c>
      <c r="S59" s="91"/>
      <c r="T59" s="92" t="str">
        <f t="shared" si="4"/>
        <v/>
      </c>
      <c r="U59" s="92"/>
      <c r="V59" t="str">
        <f t="shared" si="7"/>
        <v/>
      </c>
      <c r="W59" t="str">
        <f t="shared" si="3"/>
        <v/>
      </c>
      <c r="X59" s="41">
        <f t="shared" si="5"/>
        <v>105256.60032218978</v>
      </c>
      <c r="Y59" s="42">
        <f t="shared" si="6"/>
        <v>0.12561181608061134</v>
      </c>
    </row>
    <row r="60" spans="2:25" x14ac:dyDescent="0.2">
      <c r="B60" s="40">
        <v>52</v>
      </c>
      <c r="C60" s="86" t="str">
        <f t="shared" si="8"/>
        <v/>
      </c>
      <c r="D60" s="86"/>
      <c r="E60" s="40"/>
      <c r="F60" s="8"/>
      <c r="G60" s="40"/>
      <c r="H60" s="87"/>
      <c r="I60" s="87"/>
      <c r="J60" s="40"/>
      <c r="K60" s="88" t="str">
        <f t="shared" si="1"/>
        <v/>
      </c>
      <c r="L60" s="89"/>
      <c r="M60" s="6" t="str">
        <f>IF(J60="","",(K60/J60)/LOOKUP(RIGHT($D$2,3),定数!$A$6:$A$13,定数!$B$6:$B$13))</f>
        <v/>
      </c>
      <c r="N60" s="40"/>
      <c r="O60" s="8"/>
      <c r="P60" s="93"/>
      <c r="Q60" s="93"/>
      <c r="R60" s="91" t="str">
        <f>IF(P60="","",T60*M60*LOOKUP(RIGHT($D$2,3),定数!$A$6:$A$13,定数!$B$6:$B$13))</f>
        <v/>
      </c>
      <c r="S60" s="91"/>
      <c r="T60" s="92" t="str">
        <f t="shared" si="4"/>
        <v/>
      </c>
      <c r="U60" s="92"/>
      <c r="V60" t="str">
        <f t="shared" si="7"/>
        <v/>
      </c>
      <c r="W60" t="str">
        <f t="shared" si="3"/>
        <v/>
      </c>
      <c r="X60" s="41" t="str">
        <f t="shared" si="5"/>
        <v/>
      </c>
      <c r="Y60" s="42" t="str">
        <f t="shared" si="6"/>
        <v/>
      </c>
    </row>
    <row r="61" spans="2:25" x14ac:dyDescent="0.2">
      <c r="B61" s="40">
        <v>53</v>
      </c>
      <c r="C61" s="86" t="str">
        <f t="shared" si="8"/>
        <v/>
      </c>
      <c r="D61" s="86"/>
      <c r="E61" s="40"/>
      <c r="F61" s="8"/>
      <c r="G61" s="40"/>
      <c r="H61" s="87"/>
      <c r="I61" s="87"/>
      <c r="J61" s="40"/>
      <c r="K61" s="88" t="str">
        <f t="shared" si="1"/>
        <v/>
      </c>
      <c r="L61" s="89"/>
      <c r="M61" s="6" t="str">
        <f>IF(J61="","",(K61/J61)/LOOKUP(RIGHT($D$2,3),定数!$A$6:$A$13,定数!$B$6:$B$13))</f>
        <v/>
      </c>
      <c r="N61" s="40"/>
      <c r="O61" s="8"/>
      <c r="P61" s="93"/>
      <c r="Q61" s="93"/>
      <c r="R61" s="91" t="str">
        <f>IF(P61="","",T61*M61*LOOKUP(RIGHT($D$2,3),定数!$A$6:$A$13,定数!$B$6:$B$13))</f>
        <v/>
      </c>
      <c r="S61" s="91"/>
      <c r="T61" s="92" t="str">
        <f t="shared" si="4"/>
        <v/>
      </c>
      <c r="U61" s="92"/>
      <c r="V61" t="str">
        <f t="shared" si="7"/>
        <v/>
      </c>
      <c r="W61" t="str">
        <f t="shared" si="3"/>
        <v/>
      </c>
      <c r="X61" s="41" t="str">
        <f t="shared" si="5"/>
        <v/>
      </c>
      <c r="Y61" s="42" t="str">
        <f t="shared" si="6"/>
        <v/>
      </c>
    </row>
    <row r="62" spans="2:25" x14ac:dyDescent="0.2">
      <c r="B62" s="40">
        <v>54</v>
      </c>
      <c r="C62" s="86" t="str">
        <f t="shared" si="0"/>
        <v/>
      </c>
      <c r="D62" s="86"/>
      <c r="E62" s="40"/>
      <c r="F62" s="8"/>
      <c r="G62" s="40"/>
      <c r="H62" s="87"/>
      <c r="I62" s="87"/>
      <c r="J62" s="40"/>
      <c r="K62" s="88" t="str">
        <f t="shared" si="1"/>
        <v/>
      </c>
      <c r="L62" s="89"/>
      <c r="M62" s="6" t="str">
        <f>IF(J62="","",(K62/J62)/LOOKUP(RIGHT($D$2,3),定数!$A$6:$A$13,定数!$B$6:$B$13))</f>
        <v/>
      </c>
      <c r="N62" s="40"/>
      <c r="O62" s="8"/>
      <c r="P62" s="93"/>
      <c r="Q62" s="93"/>
      <c r="R62" s="91" t="str">
        <f>IF(P62="","",T62*M62*LOOKUP(RIGHT($D$2,3),定数!$A$6:$A$13,定数!$B$6:$B$13))</f>
        <v/>
      </c>
      <c r="S62" s="91"/>
      <c r="T62" s="92" t="str">
        <f t="shared" si="4"/>
        <v/>
      </c>
      <c r="U62" s="92"/>
      <c r="V62" t="str">
        <f t="shared" si="7"/>
        <v/>
      </c>
      <c r="W62" t="str">
        <f t="shared" si="3"/>
        <v/>
      </c>
      <c r="X62" s="41" t="str">
        <f t="shared" si="5"/>
        <v/>
      </c>
      <c r="Y62" s="42" t="str">
        <f t="shared" si="6"/>
        <v/>
      </c>
    </row>
    <row r="63" spans="2:25" x14ac:dyDescent="0.2">
      <c r="B63" s="40">
        <v>55</v>
      </c>
      <c r="C63" s="86" t="str">
        <f t="shared" si="0"/>
        <v/>
      </c>
      <c r="D63" s="86"/>
      <c r="E63" s="40"/>
      <c r="F63" s="8"/>
      <c r="G63" s="40"/>
      <c r="H63" s="87"/>
      <c r="I63" s="87"/>
      <c r="J63" s="40"/>
      <c r="K63" s="88" t="str">
        <f t="shared" si="1"/>
        <v/>
      </c>
      <c r="L63" s="89"/>
      <c r="M63" s="6" t="str">
        <f>IF(J63="","",(K63/J63)/LOOKUP(RIGHT($D$2,3),定数!$A$6:$A$13,定数!$B$6:$B$13))</f>
        <v/>
      </c>
      <c r="N63" s="40"/>
      <c r="O63" s="8"/>
      <c r="P63" s="93"/>
      <c r="Q63" s="93"/>
      <c r="R63" s="91" t="str">
        <f>IF(P63="","",T63*M63*LOOKUP(RIGHT($D$2,3),定数!$A$6:$A$13,定数!$B$6:$B$13))</f>
        <v/>
      </c>
      <c r="S63" s="91"/>
      <c r="T63" s="92" t="str">
        <f t="shared" si="4"/>
        <v/>
      </c>
      <c r="U63" s="92"/>
      <c r="V63" t="str">
        <f t="shared" si="7"/>
        <v/>
      </c>
      <c r="W63" t="str">
        <f t="shared" si="3"/>
        <v/>
      </c>
      <c r="X63" s="41" t="str">
        <f t="shared" si="5"/>
        <v/>
      </c>
      <c r="Y63" s="42" t="str">
        <f t="shared" si="6"/>
        <v/>
      </c>
    </row>
    <row r="64" spans="2:25" x14ac:dyDescent="0.2">
      <c r="B64" s="40">
        <v>56</v>
      </c>
      <c r="C64" s="86" t="str">
        <f t="shared" si="0"/>
        <v/>
      </c>
      <c r="D64" s="86"/>
      <c r="E64" s="40"/>
      <c r="F64" s="8"/>
      <c r="G64" s="40"/>
      <c r="H64" s="87"/>
      <c r="I64" s="87"/>
      <c r="J64" s="40"/>
      <c r="K64" s="88" t="str">
        <f t="shared" si="1"/>
        <v/>
      </c>
      <c r="L64" s="89"/>
      <c r="M64" s="6" t="str">
        <f>IF(J64="","",(K64/J64)/LOOKUP(RIGHT($D$2,3),定数!$A$6:$A$13,定数!$B$6:$B$13))</f>
        <v/>
      </c>
      <c r="N64" s="40"/>
      <c r="O64" s="8"/>
      <c r="P64" s="93"/>
      <c r="Q64" s="93"/>
      <c r="R64" s="91" t="str">
        <f>IF(P64="","",T64*M64*LOOKUP(RIGHT($D$2,3),定数!$A$6:$A$13,定数!$B$6:$B$13))</f>
        <v/>
      </c>
      <c r="S64" s="91"/>
      <c r="T64" s="92" t="str">
        <f t="shared" si="4"/>
        <v/>
      </c>
      <c r="U64" s="92"/>
      <c r="V64" t="str">
        <f t="shared" si="7"/>
        <v/>
      </c>
      <c r="W64" t="str">
        <f t="shared" si="3"/>
        <v/>
      </c>
      <c r="X64" s="41" t="str">
        <f t="shared" si="5"/>
        <v/>
      </c>
      <c r="Y64" s="42" t="str">
        <f t="shared" si="6"/>
        <v/>
      </c>
    </row>
    <row r="65" spans="2:25" x14ac:dyDescent="0.2">
      <c r="B65" s="40">
        <v>57</v>
      </c>
      <c r="C65" s="86" t="str">
        <f t="shared" si="0"/>
        <v/>
      </c>
      <c r="D65" s="86"/>
      <c r="E65" s="40"/>
      <c r="F65" s="8"/>
      <c r="G65" s="40"/>
      <c r="H65" s="87"/>
      <c r="I65" s="87"/>
      <c r="J65" s="40"/>
      <c r="K65" s="88" t="str">
        <f t="shared" si="1"/>
        <v/>
      </c>
      <c r="L65" s="89"/>
      <c r="M65" s="6" t="str">
        <f>IF(J65="","",(K65/J65)/LOOKUP(RIGHT($D$2,3),定数!$A$6:$A$13,定数!$B$6:$B$13))</f>
        <v/>
      </c>
      <c r="N65" s="40"/>
      <c r="O65" s="8"/>
      <c r="P65" s="90"/>
      <c r="Q65" s="90"/>
      <c r="R65" s="91" t="str">
        <f>IF(P65="","",T65*M65*LOOKUP(RIGHT($D$2,3),定数!$A$6:$A$13,定数!$B$6:$B$13))</f>
        <v/>
      </c>
      <c r="S65" s="91"/>
      <c r="T65" s="92" t="str">
        <f t="shared" si="4"/>
        <v/>
      </c>
      <c r="U65" s="92"/>
      <c r="V65" t="str">
        <f t="shared" si="7"/>
        <v/>
      </c>
      <c r="W65" t="str">
        <f t="shared" si="3"/>
        <v/>
      </c>
      <c r="X65" s="41" t="str">
        <f t="shared" si="5"/>
        <v/>
      </c>
      <c r="Y65" s="42" t="str">
        <f t="shared" si="6"/>
        <v/>
      </c>
    </row>
    <row r="66" spans="2:25" x14ac:dyDescent="0.2">
      <c r="B66" s="40">
        <v>58</v>
      </c>
      <c r="C66" s="86" t="str">
        <f t="shared" si="0"/>
        <v/>
      </c>
      <c r="D66" s="86"/>
      <c r="E66" s="40"/>
      <c r="F66" s="8"/>
      <c r="G66" s="40"/>
      <c r="H66" s="87"/>
      <c r="I66" s="87"/>
      <c r="J66" s="40"/>
      <c r="K66" s="88" t="str">
        <f t="shared" si="1"/>
        <v/>
      </c>
      <c r="L66" s="89"/>
      <c r="M66" s="6" t="str">
        <f>IF(J66="","",(K66/J66)/LOOKUP(RIGHT($D$2,3),定数!$A$6:$A$13,定数!$B$6:$B$13))</f>
        <v/>
      </c>
      <c r="N66" s="40"/>
      <c r="O66" s="8"/>
      <c r="P66" s="90"/>
      <c r="Q66" s="90"/>
      <c r="R66" s="91" t="str">
        <f>IF(P66="","",T66*M66*LOOKUP(RIGHT($D$2,3),定数!$A$6:$A$13,定数!$B$6:$B$13))</f>
        <v/>
      </c>
      <c r="S66" s="91"/>
      <c r="T66" s="92" t="str">
        <f t="shared" si="4"/>
        <v/>
      </c>
      <c r="U66" s="92"/>
      <c r="V66" t="str">
        <f t="shared" si="7"/>
        <v/>
      </c>
      <c r="W66" t="str">
        <f t="shared" si="3"/>
        <v/>
      </c>
      <c r="X66" s="41" t="str">
        <f t="shared" si="5"/>
        <v/>
      </c>
      <c r="Y66" s="42" t="str">
        <f t="shared" si="6"/>
        <v/>
      </c>
    </row>
    <row r="67" spans="2:25" x14ac:dyDescent="0.2">
      <c r="B67" s="40">
        <v>59</v>
      </c>
      <c r="C67" s="86" t="str">
        <f t="shared" si="0"/>
        <v/>
      </c>
      <c r="D67" s="86"/>
      <c r="E67" s="40"/>
      <c r="F67" s="8"/>
      <c r="G67" s="40"/>
      <c r="H67" s="87"/>
      <c r="I67" s="87"/>
      <c r="J67" s="40"/>
      <c r="K67" s="88" t="str">
        <f t="shared" si="1"/>
        <v/>
      </c>
      <c r="L67" s="89"/>
      <c r="M67" s="6" t="str">
        <f>IF(J67="","",(K67/J67)/LOOKUP(RIGHT($D$2,3),定数!$A$6:$A$13,定数!$B$6:$B$13))</f>
        <v/>
      </c>
      <c r="N67" s="40"/>
      <c r="O67" s="8"/>
      <c r="P67" s="90"/>
      <c r="Q67" s="90"/>
      <c r="R67" s="91" t="str">
        <f>IF(P67="","",T67*M67*LOOKUP(RIGHT($D$2,3),定数!$A$6:$A$13,定数!$B$6:$B$13))</f>
        <v/>
      </c>
      <c r="S67" s="91"/>
      <c r="T67" s="92" t="str">
        <f t="shared" si="4"/>
        <v/>
      </c>
      <c r="U67" s="92"/>
      <c r="V67" t="str">
        <f t="shared" si="7"/>
        <v/>
      </c>
      <c r="W67" t="str">
        <f t="shared" si="3"/>
        <v/>
      </c>
      <c r="X67" s="41" t="str">
        <f t="shared" si="5"/>
        <v/>
      </c>
      <c r="Y67" s="42" t="str">
        <f t="shared" si="6"/>
        <v/>
      </c>
    </row>
    <row r="68" spans="2:25" x14ac:dyDescent="0.2">
      <c r="B68" s="40">
        <v>60</v>
      </c>
      <c r="C68" s="86" t="str">
        <f t="shared" si="0"/>
        <v/>
      </c>
      <c r="D68" s="86"/>
      <c r="E68" s="40"/>
      <c r="F68" s="8"/>
      <c r="G68" s="40"/>
      <c r="H68" s="87"/>
      <c r="I68" s="87"/>
      <c r="J68" s="40"/>
      <c r="K68" s="88" t="str">
        <f t="shared" si="1"/>
        <v/>
      </c>
      <c r="L68" s="89"/>
      <c r="M68" s="6" t="str">
        <f>IF(J68="","",(K68/J68)/LOOKUP(RIGHT($D$2,3),定数!$A$6:$A$13,定数!$B$6:$B$13))</f>
        <v/>
      </c>
      <c r="N68" s="40"/>
      <c r="O68" s="8"/>
      <c r="P68" s="90"/>
      <c r="Q68" s="90"/>
      <c r="R68" s="91" t="str">
        <f>IF(P68="","",T68*M68*LOOKUP(RIGHT($D$2,3),定数!$A$6:$A$13,定数!$B$6:$B$13))</f>
        <v/>
      </c>
      <c r="S68" s="91"/>
      <c r="T68" s="92" t="str">
        <f t="shared" si="4"/>
        <v/>
      </c>
      <c r="U68" s="92"/>
      <c r="V68" t="str">
        <f t="shared" si="7"/>
        <v/>
      </c>
      <c r="W68" t="str">
        <f t="shared" si="3"/>
        <v/>
      </c>
      <c r="X68" s="41" t="str">
        <f t="shared" si="5"/>
        <v/>
      </c>
      <c r="Y68" s="42" t="str">
        <f t="shared" si="6"/>
        <v/>
      </c>
    </row>
    <row r="69" spans="2:25" x14ac:dyDescent="0.2">
      <c r="B69" s="40">
        <v>61</v>
      </c>
      <c r="C69" s="86" t="str">
        <f t="shared" si="0"/>
        <v/>
      </c>
      <c r="D69" s="86"/>
      <c r="E69" s="40"/>
      <c r="F69" s="8"/>
      <c r="G69" s="40"/>
      <c r="H69" s="87"/>
      <c r="I69" s="87"/>
      <c r="J69" s="40"/>
      <c r="K69" s="88" t="str">
        <f t="shared" si="1"/>
        <v/>
      </c>
      <c r="L69" s="89"/>
      <c r="M69" s="6" t="str">
        <f>IF(J69="","",(K69/J69)/LOOKUP(RIGHT($D$2,3),定数!$A$6:$A$13,定数!$B$6:$B$13))</f>
        <v/>
      </c>
      <c r="N69" s="40"/>
      <c r="O69" s="8"/>
      <c r="P69" s="90"/>
      <c r="Q69" s="90"/>
      <c r="R69" s="91" t="str">
        <f>IF(P69="","",T69*M69*LOOKUP(RIGHT($D$2,3),定数!$A$6:$A$13,定数!$B$6:$B$13))</f>
        <v/>
      </c>
      <c r="S69" s="91"/>
      <c r="T69" s="92" t="str">
        <f t="shared" si="4"/>
        <v/>
      </c>
      <c r="U69" s="92"/>
      <c r="V69" t="str">
        <f t="shared" si="7"/>
        <v/>
      </c>
      <c r="W69" t="str">
        <f t="shared" si="3"/>
        <v/>
      </c>
      <c r="X69" s="41" t="str">
        <f t="shared" si="5"/>
        <v/>
      </c>
      <c r="Y69" s="42" t="str">
        <f t="shared" si="6"/>
        <v/>
      </c>
    </row>
    <row r="70" spans="2:25" x14ac:dyDescent="0.2">
      <c r="B70" s="40">
        <v>62</v>
      </c>
      <c r="C70" s="86" t="str">
        <f t="shared" si="0"/>
        <v/>
      </c>
      <c r="D70" s="86"/>
      <c r="E70" s="40"/>
      <c r="F70" s="8"/>
      <c r="G70" s="40"/>
      <c r="H70" s="87"/>
      <c r="I70" s="87"/>
      <c r="J70" s="40"/>
      <c r="K70" s="88" t="str">
        <f t="shared" si="1"/>
        <v/>
      </c>
      <c r="L70" s="89"/>
      <c r="M70" s="6" t="str">
        <f>IF(J70="","",(K70/J70)/LOOKUP(RIGHT($D$2,3),定数!$A$6:$A$13,定数!$B$6:$B$13))</f>
        <v/>
      </c>
      <c r="N70" s="40"/>
      <c r="O70" s="8"/>
      <c r="P70" s="87"/>
      <c r="Q70" s="87"/>
      <c r="R70" s="91" t="str">
        <f>IF(P70="","",T70*M70*LOOKUP(RIGHT($D$2,3),定数!$A$6:$A$13,定数!$B$6:$B$13))</f>
        <v/>
      </c>
      <c r="S70" s="91"/>
      <c r="T70" s="92" t="str">
        <f t="shared" si="4"/>
        <v/>
      </c>
      <c r="U70" s="92"/>
      <c r="V70" t="str">
        <f t="shared" si="7"/>
        <v/>
      </c>
      <c r="W70" t="str">
        <f t="shared" si="3"/>
        <v/>
      </c>
      <c r="X70" s="41" t="str">
        <f t="shared" si="5"/>
        <v/>
      </c>
      <c r="Y70" s="42" t="str">
        <f t="shared" si="6"/>
        <v/>
      </c>
    </row>
    <row r="71" spans="2:25" x14ac:dyDescent="0.2">
      <c r="B71" s="40">
        <v>63</v>
      </c>
      <c r="C71" s="86" t="str">
        <f t="shared" si="0"/>
        <v/>
      </c>
      <c r="D71" s="86"/>
      <c r="E71" s="40"/>
      <c r="F71" s="8"/>
      <c r="G71" s="40"/>
      <c r="H71" s="87"/>
      <c r="I71" s="87"/>
      <c r="J71" s="40"/>
      <c r="K71" s="88" t="str">
        <f t="shared" si="1"/>
        <v/>
      </c>
      <c r="L71" s="89"/>
      <c r="M71" s="6" t="str">
        <f>IF(J71="","",(K71/J71)/LOOKUP(RIGHT($D$2,3),定数!$A$6:$A$13,定数!$B$6:$B$13))</f>
        <v/>
      </c>
      <c r="N71" s="40"/>
      <c r="O71" s="8"/>
      <c r="P71" s="87"/>
      <c r="Q71" s="87"/>
      <c r="R71" s="91" t="str">
        <f>IF(P71="","",T71*M71*LOOKUP(RIGHT($D$2,3),定数!$A$6:$A$13,定数!$B$6:$B$13))</f>
        <v/>
      </c>
      <c r="S71" s="91"/>
      <c r="T71" s="92" t="str">
        <f t="shared" si="4"/>
        <v/>
      </c>
      <c r="U71" s="92"/>
      <c r="V71" t="str">
        <f t="shared" si="7"/>
        <v/>
      </c>
      <c r="W71" t="str">
        <f t="shared" si="3"/>
        <v/>
      </c>
      <c r="X71" s="41" t="str">
        <f t="shared" si="5"/>
        <v/>
      </c>
      <c r="Y71" s="42" t="str">
        <f t="shared" si="6"/>
        <v/>
      </c>
    </row>
    <row r="72" spans="2:25" x14ac:dyDescent="0.2">
      <c r="B72" s="40">
        <v>64</v>
      </c>
      <c r="C72" s="86" t="str">
        <f t="shared" si="0"/>
        <v/>
      </c>
      <c r="D72" s="86"/>
      <c r="E72" s="40"/>
      <c r="F72" s="8"/>
      <c r="G72" s="40"/>
      <c r="H72" s="87"/>
      <c r="I72" s="87"/>
      <c r="J72" s="40"/>
      <c r="K72" s="88" t="str">
        <f t="shared" si="1"/>
        <v/>
      </c>
      <c r="L72" s="89"/>
      <c r="M72" s="6" t="str">
        <f>IF(J72="","",(K72/J72)/LOOKUP(RIGHT($D$2,3),定数!$A$6:$A$13,定数!$B$6:$B$13))</f>
        <v/>
      </c>
      <c r="N72" s="40"/>
      <c r="O72" s="8"/>
      <c r="P72" s="87"/>
      <c r="Q72" s="87"/>
      <c r="R72" s="91" t="str">
        <f>IF(P72="","",T72*M72*LOOKUP(RIGHT($D$2,3),定数!$A$6:$A$13,定数!$B$6:$B$13))</f>
        <v/>
      </c>
      <c r="S72" s="91"/>
      <c r="T72" s="92" t="str">
        <f t="shared" si="4"/>
        <v/>
      </c>
      <c r="U72" s="92"/>
      <c r="V72" t="str">
        <f t="shared" si="7"/>
        <v/>
      </c>
      <c r="W72" t="str">
        <f t="shared" si="3"/>
        <v/>
      </c>
      <c r="X72" s="41" t="str">
        <f t="shared" si="5"/>
        <v/>
      </c>
      <c r="Y72" s="42" t="str">
        <f t="shared" si="6"/>
        <v/>
      </c>
    </row>
    <row r="73" spans="2:25" x14ac:dyDescent="0.2">
      <c r="B73" s="40">
        <v>65</v>
      </c>
      <c r="C73" s="86" t="str">
        <f t="shared" si="0"/>
        <v/>
      </c>
      <c r="D73" s="86"/>
      <c r="E73" s="40"/>
      <c r="F73" s="8"/>
      <c r="G73" s="40"/>
      <c r="H73" s="87"/>
      <c r="I73" s="87"/>
      <c r="J73" s="40"/>
      <c r="K73" s="88" t="str">
        <f t="shared" si="1"/>
        <v/>
      </c>
      <c r="L73" s="89"/>
      <c r="M73" s="6" t="str">
        <f>IF(J73="","",(K73/J73)/LOOKUP(RIGHT($D$2,3),定数!$A$6:$A$13,定数!$B$6:$B$13))</f>
        <v/>
      </c>
      <c r="N73" s="40"/>
      <c r="O73" s="8"/>
      <c r="P73" s="87"/>
      <c r="Q73" s="87"/>
      <c r="R73" s="91" t="str">
        <f>IF(P73="","",T73*M73*LOOKUP(RIGHT($D$2,3),定数!$A$6:$A$13,定数!$B$6:$B$13))</f>
        <v/>
      </c>
      <c r="S73" s="91"/>
      <c r="T73" s="92" t="str">
        <f t="shared" si="4"/>
        <v/>
      </c>
      <c r="U73" s="92"/>
      <c r="V73" t="str">
        <f t="shared" si="7"/>
        <v/>
      </c>
      <c r="W73" t="str">
        <f t="shared" si="3"/>
        <v/>
      </c>
      <c r="X73" s="41" t="str">
        <f t="shared" si="5"/>
        <v/>
      </c>
      <c r="Y73" s="42" t="str">
        <f t="shared" si="6"/>
        <v/>
      </c>
    </row>
    <row r="74" spans="2:25" x14ac:dyDescent="0.2">
      <c r="B74" s="40">
        <v>66</v>
      </c>
      <c r="C74" s="86" t="str">
        <f t="shared" ref="C74:C108" si="9">IF(R73="","",C73+R73)</f>
        <v/>
      </c>
      <c r="D74" s="86"/>
      <c r="E74" s="40"/>
      <c r="F74" s="8"/>
      <c r="G74" s="40"/>
      <c r="H74" s="87"/>
      <c r="I74" s="87"/>
      <c r="J74" s="40"/>
      <c r="K74" s="88" t="str">
        <f t="shared" ref="K74:K98" si="10">IF(J74="","",C74*0.03)</f>
        <v/>
      </c>
      <c r="L74" s="89"/>
      <c r="M74" s="6" t="str">
        <f>IF(J74="","",(K74/J74)/LOOKUP(RIGHT($D$2,3),定数!$A$6:$A$13,定数!$B$6:$B$13))</f>
        <v/>
      </c>
      <c r="N74" s="40"/>
      <c r="O74" s="8"/>
      <c r="P74" s="87"/>
      <c r="Q74" s="87"/>
      <c r="R74" s="91" t="str">
        <f>IF(P74="","",T74*M74*LOOKUP(RIGHT($D$2,3),定数!$A$6:$A$13,定数!$B$6:$B$13))</f>
        <v/>
      </c>
      <c r="S74" s="91"/>
      <c r="T74" s="92" t="str">
        <f t="shared" si="4"/>
        <v/>
      </c>
      <c r="U74" s="92"/>
      <c r="V74" t="str">
        <f t="shared" si="7"/>
        <v/>
      </c>
      <c r="W74" t="str">
        <f t="shared" si="7"/>
        <v/>
      </c>
      <c r="X74" s="41" t="str">
        <f t="shared" si="5"/>
        <v/>
      </c>
      <c r="Y74" s="42" t="str">
        <f t="shared" si="6"/>
        <v/>
      </c>
    </row>
    <row r="75" spans="2:25" x14ac:dyDescent="0.2">
      <c r="B75" s="40">
        <v>67</v>
      </c>
      <c r="C75" s="86" t="str">
        <f t="shared" si="9"/>
        <v/>
      </c>
      <c r="D75" s="86"/>
      <c r="E75" s="40"/>
      <c r="F75" s="8"/>
      <c r="G75" s="40"/>
      <c r="H75" s="87"/>
      <c r="I75" s="87"/>
      <c r="J75" s="40"/>
      <c r="K75" s="88" t="str">
        <f t="shared" si="10"/>
        <v/>
      </c>
      <c r="L75" s="89"/>
      <c r="M75" s="6" t="str">
        <f>IF(J75="","",(K75/J75)/LOOKUP(RIGHT($D$2,3),定数!$A$6:$A$13,定数!$B$6:$B$13))</f>
        <v/>
      </c>
      <c r="N75" s="40"/>
      <c r="O75" s="8"/>
      <c r="P75" s="87"/>
      <c r="Q75" s="87"/>
      <c r="R75" s="91" t="str">
        <f>IF(P75="","",T75*M75*LOOKUP(RIGHT($D$2,3),定数!$A$6:$A$13,定数!$B$6:$B$13))</f>
        <v/>
      </c>
      <c r="S75" s="91"/>
      <c r="T75" s="92" t="str">
        <f t="shared" ref="T75:T107" si="11">IF(P75="","",IF(G75="買",(P75-H75),(H75-P75))*IF(RIGHT($D$2,3)="JPY",100,10000))</f>
        <v/>
      </c>
      <c r="U75" s="92"/>
      <c r="V75" t="str">
        <f t="shared" ref="V75:W90" si="12">IF(S75&lt;&gt;"",IF(S75&lt;0,1+V74,0),"")</f>
        <v/>
      </c>
      <c r="W75" t="str">
        <f t="shared" si="12"/>
        <v/>
      </c>
      <c r="X75" s="41" t="str">
        <f t="shared" si="5"/>
        <v/>
      </c>
      <c r="Y75" s="42" t="str">
        <f t="shared" si="6"/>
        <v/>
      </c>
    </row>
    <row r="76" spans="2:25" x14ac:dyDescent="0.2">
      <c r="B76" s="40">
        <v>68</v>
      </c>
      <c r="C76" s="86" t="str">
        <f t="shared" si="9"/>
        <v/>
      </c>
      <c r="D76" s="86"/>
      <c r="E76" s="40"/>
      <c r="F76" s="8"/>
      <c r="G76" s="40"/>
      <c r="H76" s="87"/>
      <c r="I76" s="87"/>
      <c r="J76" s="40"/>
      <c r="K76" s="88" t="str">
        <f t="shared" si="10"/>
        <v/>
      </c>
      <c r="L76" s="89"/>
      <c r="M76" s="6" t="str">
        <f>IF(J76="","",(K76/J76)/LOOKUP(RIGHT($D$2,3),定数!$A$6:$A$13,定数!$B$6:$B$13))</f>
        <v/>
      </c>
      <c r="N76" s="40"/>
      <c r="O76" s="8"/>
      <c r="P76" s="87"/>
      <c r="Q76" s="87"/>
      <c r="R76" s="91" t="str">
        <f>IF(P76="","",T76*M76*LOOKUP(RIGHT($D$2,3),定数!$A$6:$A$13,定数!$B$6:$B$13))</f>
        <v/>
      </c>
      <c r="S76" s="91"/>
      <c r="T76" s="92" t="str">
        <f t="shared" si="11"/>
        <v/>
      </c>
      <c r="U76" s="92"/>
      <c r="V76" t="str">
        <f t="shared" si="12"/>
        <v/>
      </c>
      <c r="W76" t="str">
        <f t="shared" si="12"/>
        <v/>
      </c>
      <c r="X76" s="41" t="str">
        <f t="shared" ref="X76:X108" si="13">IF(C76&lt;&gt;"",MAX(X75,C76),"")</f>
        <v/>
      </c>
      <c r="Y76" s="42" t="str">
        <f t="shared" ref="Y76:Y108" si="14">IF(X76&lt;&gt;"",1-(C76/X76),"")</f>
        <v/>
      </c>
    </row>
    <row r="77" spans="2:25" x14ac:dyDescent="0.2">
      <c r="B77" s="40">
        <v>69</v>
      </c>
      <c r="C77" s="86" t="str">
        <f t="shared" si="9"/>
        <v/>
      </c>
      <c r="D77" s="86"/>
      <c r="E77" s="40"/>
      <c r="F77" s="8"/>
      <c r="G77" s="40"/>
      <c r="H77" s="87"/>
      <c r="I77" s="87"/>
      <c r="J77" s="40"/>
      <c r="K77" s="88" t="str">
        <f t="shared" si="10"/>
        <v/>
      </c>
      <c r="L77" s="89"/>
      <c r="M77" s="6" t="str">
        <f>IF(J77="","",(K77/J77)/LOOKUP(RIGHT($D$2,3),定数!$A$6:$A$13,定数!$B$6:$B$13))</f>
        <v/>
      </c>
      <c r="N77" s="40"/>
      <c r="O77" s="8"/>
      <c r="P77" s="87"/>
      <c r="Q77" s="87"/>
      <c r="R77" s="91" t="str">
        <f>IF(P77="","",T77*M77*LOOKUP(RIGHT($D$2,3),定数!$A$6:$A$13,定数!$B$6:$B$13))</f>
        <v/>
      </c>
      <c r="S77" s="91"/>
      <c r="T77" s="92" t="str">
        <f t="shared" si="11"/>
        <v/>
      </c>
      <c r="U77" s="92"/>
      <c r="V77" t="str">
        <f t="shared" si="12"/>
        <v/>
      </c>
      <c r="W77" t="str">
        <f t="shared" si="12"/>
        <v/>
      </c>
      <c r="X77" s="41" t="str">
        <f t="shared" si="13"/>
        <v/>
      </c>
      <c r="Y77" s="42" t="str">
        <f t="shared" si="14"/>
        <v/>
      </c>
    </row>
    <row r="78" spans="2:25" x14ac:dyDescent="0.2">
      <c r="B78" s="40">
        <v>70</v>
      </c>
      <c r="C78" s="86" t="str">
        <f t="shared" si="9"/>
        <v/>
      </c>
      <c r="D78" s="86"/>
      <c r="E78" s="40"/>
      <c r="F78" s="8"/>
      <c r="G78" s="40"/>
      <c r="H78" s="87"/>
      <c r="I78" s="87"/>
      <c r="J78" s="40"/>
      <c r="K78" s="88" t="str">
        <f t="shared" si="10"/>
        <v/>
      </c>
      <c r="L78" s="89"/>
      <c r="M78" s="6" t="str">
        <f>IF(J78="","",(K78/J78)/LOOKUP(RIGHT($D$2,3),定数!$A$6:$A$13,定数!$B$6:$B$13))</f>
        <v/>
      </c>
      <c r="N78" s="40"/>
      <c r="O78" s="8"/>
      <c r="P78" s="87"/>
      <c r="Q78" s="87"/>
      <c r="R78" s="91" t="str">
        <f>IF(P78="","",T78*M78*LOOKUP(RIGHT($D$2,3),定数!$A$6:$A$13,定数!$B$6:$B$13))</f>
        <v/>
      </c>
      <c r="S78" s="91"/>
      <c r="T78" s="92" t="str">
        <f t="shared" si="11"/>
        <v/>
      </c>
      <c r="U78" s="92"/>
      <c r="V78" t="str">
        <f t="shared" si="12"/>
        <v/>
      </c>
      <c r="W78" t="str">
        <f t="shared" si="12"/>
        <v/>
      </c>
      <c r="X78" s="41" t="str">
        <f t="shared" si="13"/>
        <v/>
      </c>
      <c r="Y78" s="42" t="str">
        <f t="shared" si="14"/>
        <v/>
      </c>
    </row>
    <row r="79" spans="2:25" x14ac:dyDescent="0.2">
      <c r="B79" s="40">
        <v>71</v>
      </c>
      <c r="C79" s="86" t="str">
        <f t="shared" si="9"/>
        <v/>
      </c>
      <c r="D79" s="86"/>
      <c r="E79" s="40"/>
      <c r="F79" s="8"/>
      <c r="G79" s="40"/>
      <c r="H79" s="87"/>
      <c r="I79" s="87"/>
      <c r="J79" s="40"/>
      <c r="K79" s="88" t="str">
        <f t="shared" si="10"/>
        <v/>
      </c>
      <c r="L79" s="89"/>
      <c r="M79" s="6" t="str">
        <f>IF(J79="","",(K79/J79)/LOOKUP(RIGHT($D$2,3),定数!$A$6:$A$13,定数!$B$6:$B$13))</f>
        <v/>
      </c>
      <c r="N79" s="40"/>
      <c r="O79" s="8"/>
      <c r="P79" s="87"/>
      <c r="Q79" s="87"/>
      <c r="R79" s="91" t="str">
        <f>IF(P79="","",T79*M79*LOOKUP(RIGHT($D$2,3),定数!$A$6:$A$13,定数!$B$6:$B$13))</f>
        <v/>
      </c>
      <c r="S79" s="91"/>
      <c r="T79" s="92" t="str">
        <f t="shared" si="11"/>
        <v/>
      </c>
      <c r="U79" s="92"/>
      <c r="V79" t="str">
        <f t="shared" si="12"/>
        <v/>
      </c>
      <c r="W79" t="str">
        <f t="shared" si="12"/>
        <v/>
      </c>
      <c r="X79" s="41" t="str">
        <f t="shared" si="13"/>
        <v/>
      </c>
      <c r="Y79" s="42" t="str">
        <f t="shared" si="14"/>
        <v/>
      </c>
    </row>
    <row r="80" spans="2:25" x14ac:dyDescent="0.2">
      <c r="B80" s="40">
        <v>72</v>
      </c>
      <c r="C80" s="86" t="str">
        <f t="shared" si="9"/>
        <v/>
      </c>
      <c r="D80" s="86"/>
      <c r="E80" s="40"/>
      <c r="F80" s="8"/>
      <c r="G80" s="40"/>
      <c r="H80" s="87"/>
      <c r="I80" s="87"/>
      <c r="J80" s="40"/>
      <c r="K80" s="88" t="str">
        <f t="shared" si="10"/>
        <v/>
      </c>
      <c r="L80" s="89"/>
      <c r="M80" s="6" t="str">
        <f>IF(J80="","",(K80/J80)/LOOKUP(RIGHT($D$2,3),定数!$A$6:$A$13,定数!$B$6:$B$13))</f>
        <v/>
      </c>
      <c r="N80" s="40"/>
      <c r="O80" s="8"/>
      <c r="P80" s="87"/>
      <c r="Q80" s="87"/>
      <c r="R80" s="91" t="str">
        <f>IF(P80="","",T80*M80*LOOKUP(RIGHT($D$2,3),定数!$A$6:$A$13,定数!$B$6:$B$13))</f>
        <v/>
      </c>
      <c r="S80" s="91"/>
      <c r="T80" s="92" t="str">
        <f t="shared" si="11"/>
        <v/>
      </c>
      <c r="U80" s="92"/>
      <c r="V80" t="str">
        <f t="shared" si="12"/>
        <v/>
      </c>
      <c r="W80" t="str">
        <f t="shared" si="12"/>
        <v/>
      </c>
      <c r="X80" s="41" t="str">
        <f t="shared" si="13"/>
        <v/>
      </c>
      <c r="Y80" s="42" t="str">
        <f t="shared" si="14"/>
        <v/>
      </c>
    </row>
    <row r="81" spans="2:25" x14ac:dyDescent="0.2">
      <c r="B81" s="40">
        <v>73</v>
      </c>
      <c r="C81" s="86" t="str">
        <f t="shared" si="9"/>
        <v/>
      </c>
      <c r="D81" s="86"/>
      <c r="E81" s="40"/>
      <c r="F81" s="8"/>
      <c r="G81" s="40"/>
      <c r="H81" s="87"/>
      <c r="I81" s="87"/>
      <c r="J81" s="40"/>
      <c r="K81" s="88" t="str">
        <f t="shared" si="10"/>
        <v/>
      </c>
      <c r="L81" s="89"/>
      <c r="M81" s="6" t="str">
        <f>IF(J81="","",(K81/J81)/LOOKUP(RIGHT($D$2,3),定数!$A$6:$A$13,定数!$B$6:$B$13))</f>
        <v/>
      </c>
      <c r="N81" s="40"/>
      <c r="O81" s="8"/>
      <c r="P81" s="87"/>
      <c r="Q81" s="87"/>
      <c r="R81" s="91" t="str">
        <f>IF(P81="","",T81*M81*LOOKUP(RIGHT($D$2,3),定数!$A$6:$A$13,定数!$B$6:$B$13))</f>
        <v/>
      </c>
      <c r="S81" s="91"/>
      <c r="T81" s="92" t="str">
        <f t="shared" si="11"/>
        <v/>
      </c>
      <c r="U81" s="92"/>
      <c r="V81" t="str">
        <f t="shared" si="12"/>
        <v/>
      </c>
      <c r="W81" t="str">
        <f t="shared" si="12"/>
        <v/>
      </c>
      <c r="X81" s="41" t="str">
        <f t="shared" si="13"/>
        <v/>
      </c>
      <c r="Y81" s="42" t="str">
        <f t="shared" si="14"/>
        <v/>
      </c>
    </row>
    <row r="82" spans="2:25" x14ac:dyDescent="0.2">
      <c r="B82" s="40">
        <v>74</v>
      </c>
      <c r="C82" s="86" t="str">
        <f t="shared" si="9"/>
        <v/>
      </c>
      <c r="D82" s="86"/>
      <c r="E82" s="40"/>
      <c r="F82" s="8"/>
      <c r="G82" s="40"/>
      <c r="H82" s="87"/>
      <c r="I82" s="87"/>
      <c r="J82" s="40"/>
      <c r="K82" s="88" t="str">
        <f t="shared" si="10"/>
        <v/>
      </c>
      <c r="L82" s="89"/>
      <c r="M82" s="6" t="str">
        <f>IF(J82="","",(K82/J82)/LOOKUP(RIGHT($D$2,3),定数!$A$6:$A$13,定数!$B$6:$B$13))</f>
        <v/>
      </c>
      <c r="N82" s="40"/>
      <c r="O82" s="8"/>
      <c r="P82" s="87"/>
      <c r="Q82" s="87"/>
      <c r="R82" s="91" t="str">
        <f>IF(P82="","",T82*M82*LOOKUP(RIGHT($D$2,3),定数!$A$6:$A$13,定数!$B$6:$B$13))</f>
        <v/>
      </c>
      <c r="S82" s="91"/>
      <c r="T82" s="92" t="str">
        <f t="shared" si="11"/>
        <v/>
      </c>
      <c r="U82" s="92"/>
      <c r="V82" t="str">
        <f t="shared" si="12"/>
        <v/>
      </c>
      <c r="W82" t="str">
        <f t="shared" si="12"/>
        <v/>
      </c>
      <c r="X82" s="41" t="str">
        <f t="shared" si="13"/>
        <v/>
      </c>
      <c r="Y82" s="42" t="str">
        <f t="shared" si="14"/>
        <v/>
      </c>
    </row>
    <row r="83" spans="2:25" x14ac:dyDescent="0.2">
      <c r="B83" s="40">
        <v>75</v>
      </c>
      <c r="C83" s="86" t="str">
        <f t="shared" si="9"/>
        <v/>
      </c>
      <c r="D83" s="86"/>
      <c r="E83" s="40"/>
      <c r="F83" s="8"/>
      <c r="G83" s="40"/>
      <c r="H83" s="87"/>
      <c r="I83" s="87"/>
      <c r="J83" s="40"/>
      <c r="K83" s="88" t="str">
        <f t="shared" si="10"/>
        <v/>
      </c>
      <c r="L83" s="89"/>
      <c r="M83" s="6" t="str">
        <f>IF(J83="","",(K83/J83)/LOOKUP(RIGHT($D$2,3),定数!$A$6:$A$13,定数!$B$6:$B$13))</f>
        <v/>
      </c>
      <c r="N83" s="40"/>
      <c r="O83" s="8"/>
      <c r="P83" s="87"/>
      <c r="Q83" s="87"/>
      <c r="R83" s="91" t="str">
        <f>IF(P83="","",T83*M83*LOOKUP(RIGHT($D$2,3),定数!$A$6:$A$13,定数!$B$6:$B$13))</f>
        <v/>
      </c>
      <c r="S83" s="91"/>
      <c r="T83" s="92" t="str">
        <f t="shared" si="11"/>
        <v/>
      </c>
      <c r="U83" s="92"/>
      <c r="V83" t="str">
        <f t="shared" si="12"/>
        <v/>
      </c>
      <c r="W83" t="str">
        <f t="shared" si="12"/>
        <v/>
      </c>
      <c r="X83" s="41" t="str">
        <f t="shared" si="13"/>
        <v/>
      </c>
      <c r="Y83" s="42" t="str">
        <f t="shared" si="14"/>
        <v/>
      </c>
    </row>
    <row r="84" spans="2:25" x14ac:dyDescent="0.2">
      <c r="B84" s="40">
        <v>76</v>
      </c>
      <c r="C84" s="86" t="str">
        <f t="shared" si="9"/>
        <v/>
      </c>
      <c r="D84" s="86"/>
      <c r="E84" s="40"/>
      <c r="F84" s="8"/>
      <c r="G84" s="40"/>
      <c r="H84" s="87"/>
      <c r="I84" s="87"/>
      <c r="J84" s="40"/>
      <c r="K84" s="88" t="str">
        <f t="shared" si="10"/>
        <v/>
      </c>
      <c r="L84" s="89"/>
      <c r="M84" s="6" t="str">
        <f>IF(J84="","",(K84/J84)/LOOKUP(RIGHT($D$2,3),定数!$A$6:$A$13,定数!$B$6:$B$13))</f>
        <v/>
      </c>
      <c r="N84" s="40"/>
      <c r="O84" s="8"/>
      <c r="P84" s="87"/>
      <c r="Q84" s="87"/>
      <c r="R84" s="91" t="str">
        <f>IF(P84="","",T84*M84*LOOKUP(RIGHT($D$2,3),定数!$A$6:$A$13,定数!$B$6:$B$13))</f>
        <v/>
      </c>
      <c r="S84" s="91"/>
      <c r="T84" s="92" t="str">
        <f t="shared" si="11"/>
        <v/>
      </c>
      <c r="U84" s="92"/>
      <c r="V84" t="str">
        <f t="shared" si="12"/>
        <v/>
      </c>
      <c r="W84" t="str">
        <f t="shared" si="12"/>
        <v/>
      </c>
      <c r="X84" s="41" t="str">
        <f t="shared" si="13"/>
        <v/>
      </c>
      <c r="Y84" s="42" t="str">
        <f t="shared" si="14"/>
        <v/>
      </c>
    </row>
    <row r="85" spans="2:25" x14ac:dyDescent="0.2">
      <c r="B85" s="40">
        <v>77</v>
      </c>
      <c r="C85" s="86" t="str">
        <f t="shared" si="9"/>
        <v/>
      </c>
      <c r="D85" s="86"/>
      <c r="E85" s="40"/>
      <c r="F85" s="8"/>
      <c r="G85" s="40"/>
      <c r="H85" s="87"/>
      <c r="I85" s="87"/>
      <c r="J85" s="40"/>
      <c r="K85" s="88" t="str">
        <f t="shared" si="10"/>
        <v/>
      </c>
      <c r="L85" s="89"/>
      <c r="M85" s="6" t="str">
        <f>IF(J85="","",(K85/J85)/LOOKUP(RIGHT($D$2,3),定数!$A$6:$A$13,定数!$B$6:$B$13))</f>
        <v/>
      </c>
      <c r="N85" s="40"/>
      <c r="O85" s="8"/>
      <c r="P85" s="87"/>
      <c r="Q85" s="87"/>
      <c r="R85" s="91" t="str">
        <f>IF(P85="","",T85*M85*LOOKUP(RIGHT($D$2,3),定数!$A$6:$A$13,定数!$B$6:$B$13))</f>
        <v/>
      </c>
      <c r="S85" s="91"/>
      <c r="T85" s="92" t="str">
        <f t="shared" si="11"/>
        <v/>
      </c>
      <c r="U85" s="92"/>
      <c r="V85" t="str">
        <f t="shared" si="12"/>
        <v/>
      </c>
      <c r="W85" t="str">
        <f t="shared" si="12"/>
        <v/>
      </c>
      <c r="X85" s="41" t="str">
        <f t="shared" si="13"/>
        <v/>
      </c>
      <c r="Y85" s="42" t="str">
        <f t="shared" si="14"/>
        <v/>
      </c>
    </row>
    <row r="86" spans="2:25" x14ac:dyDescent="0.2">
      <c r="B86" s="40">
        <v>78</v>
      </c>
      <c r="C86" s="86" t="str">
        <f t="shared" si="9"/>
        <v/>
      </c>
      <c r="D86" s="86"/>
      <c r="E86" s="40"/>
      <c r="F86" s="8"/>
      <c r="G86" s="40"/>
      <c r="H86" s="87"/>
      <c r="I86" s="87"/>
      <c r="J86" s="40"/>
      <c r="K86" s="88" t="str">
        <f t="shared" si="10"/>
        <v/>
      </c>
      <c r="L86" s="89"/>
      <c r="M86" s="6" t="str">
        <f>IF(J86="","",(K86/J86)/LOOKUP(RIGHT($D$2,3),定数!$A$6:$A$13,定数!$B$6:$B$13))</f>
        <v/>
      </c>
      <c r="N86" s="40"/>
      <c r="O86" s="8"/>
      <c r="P86" s="87"/>
      <c r="Q86" s="87"/>
      <c r="R86" s="91" t="str">
        <f>IF(P86="","",T86*M86*LOOKUP(RIGHT($D$2,3),定数!$A$6:$A$13,定数!$B$6:$B$13))</f>
        <v/>
      </c>
      <c r="S86" s="91"/>
      <c r="T86" s="92" t="str">
        <f t="shared" si="11"/>
        <v/>
      </c>
      <c r="U86" s="92"/>
      <c r="V86" t="str">
        <f t="shared" si="12"/>
        <v/>
      </c>
      <c r="W86" t="str">
        <f t="shared" si="12"/>
        <v/>
      </c>
      <c r="X86" s="41" t="str">
        <f t="shared" si="13"/>
        <v/>
      </c>
      <c r="Y86" s="42" t="str">
        <f t="shared" si="14"/>
        <v/>
      </c>
    </row>
    <row r="87" spans="2:25" x14ac:dyDescent="0.2">
      <c r="B87" s="40">
        <v>79</v>
      </c>
      <c r="C87" s="86" t="str">
        <f t="shared" si="9"/>
        <v/>
      </c>
      <c r="D87" s="86"/>
      <c r="E87" s="40"/>
      <c r="F87" s="8"/>
      <c r="G87" s="40"/>
      <c r="H87" s="87"/>
      <c r="I87" s="87"/>
      <c r="J87" s="40"/>
      <c r="K87" s="88" t="str">
        <f t="shared" si="10"/>
        <v/>
      </c>
      <c r="L87" s="89"/>
      <c r="M87" s="6" t="str">
        <f>IF(J87="","",(K87/J87)/LOOKUP(RIGHT($D$2,3),定数!$A$6:$A$13,定数!$B$6:$B$13))</f>
        <v/>
      </c>
      <c r="N87" s="40"/>
      <c r="O87" s="8"/>
      <c r="P87" s="87"/>
      <c r="Q87" s="87"/>
      <c r="R87" s="91" t="str">
        <f>IF(P87="","",T87*M87*LOOKUP(RIGHT($D$2,3),定数!$A$6:$A$13,定数!$B$6:$B$13))</f>
        <v/>
      </c>
      <c r="S87" s="91"/>
      <c r="T87" s="92" t="str">
        <f t="shared" si="11"/>
        <v/>
      </c>
      <c r="U87" s="92"/>
      <c r="V87" t="str">
        <f t="shared" si="12"/>
        <v/>
      </c>
      <c r="W87" t="str">
        <f t="shared" si="12"/>
        <v/>
      </c>
      <c r="X87" s="41" t="str">
        <f t="shared" si="13"/>
        <v/>
      </c>
      <c r="Y87" s="42" t="str">
        <f t="shared" si="14"/>
        <v/>
      </c>
    </row>
    <row r="88" spans="2:25" x14ac:dyDescent="0.2">
      <c r="B88" s="40">
        <v>80</v>
      </c>
      <c r="C88" s="86" t="str">
        <f t="shared" si="9"/>
        <v/>
      </c>
      <c r="D88" s="86"/>
      <c r="E88" s="40"/>
      <c r="F88" s="8"/>
      <c r="G88" s="40"/>
      <c r="H88" s="87"/>
      <c r="I88" s="87"/>
      <c r="J88" s="40"/>
      <c r="K88" s="88" t="str">
        <f t="shared" si="10"/>
        <v/>
      </c>
      <c r="L88" s="89"/>
      <c r="M88" s="6" t="str">
        <f>IF(J88="","",(K88/J88)/LOOKUP(RIGHT($D$2,3),定数!$A$6:$A$13,定数!$B$6:$B$13))</f>
        <v/>
      </c>
      <c r="N88" s="40"/>
      <c r="O88" s="8"/>
      <c r="P88" s="87"/>
      <c r="Q88" s="87"/>
      <c r="R88" s="91" t="str">
        <f>IF(P88="","",T88*M88*LOOKUP(RIGHT($D$2,3),定数!$A$6:$A$13,定数!$B$6:$B$13))</f>
        <v/>
      </c>
      <c r="S88" s="91"/>
      <c r="T88" s="92" t="str">
        <f t="shared" si="11"/>
        <v/>
      </c>
      <c r="U88" s="92"/>
      <c r="V88" t="str">
        <f t="shared" si="12"/>
        <v/>
      </c>
      <c r="W88" t="str">
        <f t="shared" si="12"/>
        <v/>
      </c>
      <c r="X88" s="41" t="str">
        <f t="shared" si="13"/>
        <v/>
      </c>
      <c r="Y88" s="42" t="str">
        <f t="shared" si="14"/>
        <v/>
      </c>
    </row>
    <row r="89" spans="2:25" x14ac:dyDescent="0.2">
      <c r="B89" s="40">
        <v>81</v>
      </c>
      <c r="C89" s="86" t="str">
        <f t="shared" si="9"/>
        <v/>
      </c>
      <c r="D89" s="86"/>
      <c r="E89" s="40"/>
      <c r="F89" s="8"/>
      <c r="G89" s="40"/>
      <c r="H89" s="87"/>
      <c r="I89" s="87"/>
      <c r="J89" s="40"/>
      <c r="K89" s="88" t="str">
        <f t="shared" si="10"/>
        <v/>
      </c>
      <c r="L89" s="89"/>
      <c r="M89" s="6" t="str">
        <f>IF(J89="","",(K89/J89)/LOOKUP(RIGHT($D$2,3),定数!$A$6:$A$13,定数!$B$6:$B$13))</f>
        <v/>
      </c>
      <c r="N89" s="40"/>
      <c r="O89" s="8"/>
      <c r="P89" s="87"/>
      <c r="Q89" s="87"/>
      <c r="R89" s="91" t="str">
        <f>IF(P89="","",T89*M89*LOOKUP(RIGHT($D$2,3),定数!$A$6:$A$13,定数!$B$6:$B$13))</f>
        <v/>
      </c>
      <c r="S89" s="91"/>
      <c r="T89" s="92" t="str">
        <f t="shared" si="11"/>
        <v/>
      </c>
      <c r="U89" s="92"/>
      <c r="V89" t="str">
        <f t="shared" si="12"/>
        <v/>
      </c>
      <c r="W89" t="str">
        <f t="shared" si="12"/>
        <v/>
      </c>
      <c r="X89" s="41" t="str">
        <f t="shared" si="13"/>
        <v/>
      </c>
      <c r="Y89" s="42" t="str">
        <f t="shared" si="14"/>
        <v/>
      </c>
    </row>
    <row r="90" spans="2:25" x14ac:dyDescent="0.2">
      <c r="B90" s="40">
        <v>82</v>
      </c>
      <c r="C90" s="86" t="str">
        <f t="shared" si="9"/>
        <v/>
      </c>
      <c r="D90" s="86"/>
      <c r="E90" s="40"/>
      <c r="F90" s="8"/>
      <c r="G90" s="40"/>
      <c r="H90" s="87"/>
      <c r="I90" s="87"/>
      <c r="J90" s="40"/>
      <c r="K90" s="88" t="str">
        <f t="shared" si="10"/>
        <v/>
      </c>
      <c r="L90" s="89"/>
      <c r="M90" s="6" t="str">
        <f>IF(J90="","",(K90/J90)/LOOKUP(RIGHT($D$2,3),定数!$A$6:$A$13,定数!$B$6:$B$13))</f>
        <v/>
      </c>
      <c r="N90" s="40"/>
      <c r="O90" s="8"/>
      <c r="P90" s="87"/>
      <c r="Q90" s="87"/>
      <c r="R90" s="91" t="str">
        <f>IF(P90="","",T90*M90*LOOKUP(RIGHT($D$2,3),定数!$A$6:$A$13,定数!$B$6:$B$13))</f>
        <v/>
      </c>
      <c r="S90" s="91"/>
      <c r="T90" s="92" t="str">
        <f t="shared" si="11"/>
        <v/>
      </c>
      <c r="U90" s="92"/>
      <c r="V90" t="str">
        <f t="shared" si="12"/>
        <v/>
      </c>
      <c r="W90" t="str">
        <f t="shared" si="12"/>
        <v/>
      </c>
      <c r="X90" s="41" t="str">
        <f t="shared" si="13"/>
        <v/>
      </c>
      <c r="Y90" s="42" t="str">
        <f t="shared" si="14"/>
        <v/>
      </c>
    </row>
    <row r="91" spans="2:25" x14ac:dyDescent="0.2">
      <c r="B91" s="40">
        <v>83</v>
      </c>
      <c r="C91" s="86" t="str">
        <f t="shared" si="9"/>
        <v/>
      </c>
      <c r="D91" s="86"/>
      <c r="E91" s="40"/>
      <c r="F91" s="8"/>
      <c r="G91" s="40"/>
      <c r="H91" s="87"/>
      <c r="I91" s="87"/>
      <c r="J91" s="40"/>
      <c r="K91" s="88" t="str">
        <f t="shared" si="10"/>
        <v/>
      </c>
      <c r="L91" s="89"/>
      <c r="M91" s="6" t="str">
        <f>IF(J91="","",(K91/J91)/LOOKUP(RIGHT($D$2,3),定数!$A$6:$A$13,定数!$B$6:$B$13))</f>
        <v/>
      </c>
      <c r="N91" s="40"/>
      <c r="O91" s="8"/>
      <c r="P91" s="87"/>
      <c r="Q91" s="87"/>
      <c r="R91" s="91" t="str">
        <f>IF(P91="","",T91*M91*LOOKUP(RIGHT($D$2,3),定数!$A$6:$A$13,定数!$B$6:$B$13))</f>
        <v/>
      </c>
      <c r="S91" s="91"/>
      <c r="T91" s="92" t="str">
        <f t="shared" si="11"/>
        <v/>
      </c>
      <c r="U91" s="92"/>
      <c r="V91" t="str">
        <f t="shared" ref="V91:W106" si="15">IF(S91&lt;&gt;"",IF(S91&lt;0,1+V90,0),"")</f>
        <v/>
      </c>
      <c r="W91" t="str">
        <f t="shared" si="15"/>
        <v/>
      </c>
      <c r="X91" s="41" t="str">
        <f t="shared" si="13"/>
        <v/>
      </c>
      <c r="Y91" s="42" t="str">
        <f t="shared" si="14"/>
        <v/>
      </c>
    </row>
    <row r="92" spans="2:25" x14ac:dyDescent="0.2">
      <c r="B92" s="40">
        <v>84</v>
      </c>
      <c r="C92" s="86" t="str">
        <f t="shared" si="9"/>
        <v/>
      </c>
      <c r="D92" s="86"/>
      <c r="E92" s="40"/>
      <c r="F92" s="8"/>
      <c r="G92" s="40"/>
      <c r="H92" s="87"/>
      <c r="I92" s="87"/>
      <c r="J92" s="40"/>
      <c r="K92" s="88" t="str">
        <f t="shared" si="10"/>
        <v/>
      </c>
      <c r="L92" s="89"/>
      <c r="M92" s="6" t="str">
        <f>IF(J92="","",(K92/J92)/LOOKUP(RIGHT($D$2,3),定数!$A$6:$A$13,定数!$B$6:$B$13))</f>
        <v/>
      </c>
      <c r="N92" s="40"/>
      <c r="O92" s="8"/>
      <c r="P92" s="87"/>
      <c r="Q92" s="87"/>
      <c r="R92" s="91" t="str">
        <f>IF(P92="","",T92*M92*LOOKUP(RIGHT($D$2,3),定数!$A$6:$A$13,定数!$B$6:$B$13))</f>
        <v/>
      </c>
      <c r="S92" s="91"/>
      <c r="T92" s="92" t="str">
        <f t="shared" si="11"/>
        <v/>
      </c>
      <c r="U92" s="92"/>
      <c r="V92" t="str">
        <f t="shared" si="15"/>
        <v/>
      </c>
      <c r="W92" t="str">
        <f t="shared" si="15"/>
        <v/>
      </c>
      <c r="X92" s="41" t="str">
        <f t="shared" si="13"/>
        <v/>
      </c>
      <c r="Y92" s="42" t="str">
        <f t="shared" si="14"/>
        <v/>
      </c>
    </row>
    <row r="93" spans="2:25" x14ac:dyDescent="0.2">
      <c r="B93" s="40">
        <v>85</v>
      </c>
      <c r="C93" s="86" t="str">
        <f t="shared" si="9"/>
        <v/>
      </c>
      <c r="D93" s="86"/>
      <c r="E93" s="40"/>
      <c r="F93" s="8"/>
      <c r="G93" s="40"/>
      <c r="H93" s="87"/>
      <c r="I93" s="87"/>
      <c r="J93" s="40"/>
      <c r="K93" s="88" t="str">
        <f t="shared" si="10"/>
        <v/>
      </c>
      <c r="L93" s="89"/>
      <c r="M93" s="6" t="str">
        <f>IF(J93="","",(K93/J93)/LOOKUP(RIGHT($D$2,3),定数!$A$6:$A$13,定数!$B$6:$B$13))</f>
        <v/>
      </c>
      <c r="N93" s="40"/>
      <c r="O93" s="8"/>
      <c r="P93" s="87"/>
      <c r="Q93" s="87"/>
      <c r="R93" s="91" t="str">
        <f>IF(P93="","",T93*M93*LOOKUP(RIGHT($D$2,3),定数!$A$6:$A$13,定数!$B$6:$B$13))</f>
        <v/>
      </c>
      <c r="S93" s="91"/>
      <c r="T93" s="92" t="str">
        <f t="shared" si="11"/>
        <v/>
      </c>
      <c r="U93" s="92"/>
      <c r="V93" t="str">
        <f t="shared" si="15"/>
        <v/>
      </c>
      <c r="W93" t="str">
        <f t="shared" si="15"/>
        <v/>
      </c>
      <c r="X93" s="41" t="str">
        <f t="shared" si="13"/>
        <v/>
      </c>
      <c r="Y93" s="42" t="str">
        <f t="shared" si="14"/>
        <v/>
      </c>
    </row>
    <row r="94" spans="2:25" x14ac:dyDescent="0.2">
      <c r="B94" s="40">
        <v>86</v>
      </c>
      <c r="C94" s="86" t="str">
        <f t="shared" si="9"/>
        <v/>
      </c>
      <c r="D94" s="86"/>
      <c r="E94" s="40"/>
      <c r="F94" s="8"/>
      <c r="G94" s="40"/>
      <c r="H94" s="87"/>
      <c r="I94" s="87"/>
      <c r="J94" s="40"/>
      <c r="K94" s="88" t="str">
        <f t="shared" si="10"/>
        <v/>
      </c>
      <c r="L94" s="89"/>
      <c r="M94" s="6" t="str">
        <f>IF(J94="","",(K94/J94)/LOOKUP(RIGHT($D$2,3),定数!$A$6:$A$13,定数!$B$6:$B$13))</f>
        <v/>
      </c>
      <c r="N94" s="40"/>
      <c r="O94" s="8"/>
      <c r="P94" s="87"/>
      <c r="Q94" s="87"/>
      <c r="R94" s="91" t="str">
        <f>IF(P94="","",T94*M94*LOOKUP(RIGHT($D$2,3),定数!$A$6:$A$13,定数!$B$6:$B$13))</f>
        <v/>
      </c>
      <c r="S94" s="91"/>
      <c r="T94" s="92" t="str">
        <f t="shared" si="11"/>
        <v/>
      </c>
      <c r="U94" s="92"/>
      <c r="V94" t="str">
        <f t="shared" si="15"/>
        <v/>
      </c>
      <c r="W94" t="str">
        <f t="shared" si="15"/>
        <v/>
      </c>
      <c r="X94" s="41" t="str">
        <f t="shared" si="13"/>
        <v/>
      </c>
      <c r="Y94" s="42" t="str">
        <f t="shared" si="14"/>
        <v/>
      </c>
    </row>
    <row r="95" spans="2:25" x14ac:dyDescent="0.2">
      <c r="B95" s="40">
        <v>87</v>
      </c>
      <c r="C95" s="86" t="str">
        <f t="shared" si="9"/>
        <v/>
      </c>
      <c r="D95" s="86"/>
      <c r="E95" s="40"/>
      <c r="F95" s="8"/>
      <c r="G95" s="40"/>
      <c r="H95" s="87"/>
      <c r="I95" s="87"/>
      <c r="J95" s="40"/>
      <c r="K95" s="88" t="str">
        <f t="shared" si="10"/>
        <v/>
      </c>
      <c r="L95" s="89"/>
      <c r="M95" s="6" t="str">
        <f>IF(J95="","",(K95/J95)/LOOKUP(RIGHT($D$2,3),定数!$A$6:$A$13,定数!$B$6:$B$13))</f>
        <v/>
      </c>
      <c r="N95" s="40"/>
      <c r="O95" s="8"/>
      <c r="P95" s="87"/>
      <c r="Q95" s="87"/>
      <c r="R95" s="91" t="str">
        <f>IF(P95="","",T95*M95*LOOKUP(RIGHT($D$2,3),定数!$A$6:$A$13,定数!$B$6:$B$13))</f>
        <v/>
      </c>
      <c r="S95" s="91"/>
      <c r="T95" s="92" t="str">
        <f t="shared" si="11"/>
        <v/>
      </c>
      <c r="U95" s="92"/>
      <c r="V95" t="str">
        <f t="shared" si="15"/>
        <v/>
      </c>
      <c r="W95" t="str">
        <f t="shared" si="15"/>
        <v/>
      </c>
      <c r="X95" s="41" t="str">
        <f t="shared" si="13"/>
        <v/>
      </c>
      <c r="Y95" s="42" t="str">
        <f t="shared" si="14"/>
        <v/>
      </c>
    </row>
    <row r="96" spans="2:25" x14ac:dyDescent="0.2">
      <c r="B96" s="40">
        <v>88</v>
      </c>
      <c r="C96" s="86" t="str">
        <f t="shared" si="9"/>
        <v/>
      </c>
      <c r="D96" s="86"/>
      <c r="E96" s="40"/>
      <c r="F96" s="8"/>
      <c r="G96" s="40"/>
      <c r="H96" s="87"/>
      <c r="I96" s="87"/>
      <c r="J96" s="40"/>
      <c r="K96" s="88" t="str">
        <f t="shared" si="10"/>
        <v/>
      </c>
      <c r="L96" s="89"/>
      <c r="M96" s="6" t="str">
        <f>IF(J96="","",(K96/J96)/LOOKUP(RIGHT($D$2,3),定数!$A$6:$A$13,定数!$B$6:$B$13))</f>
        <v/>
      </c>
      <c r="N96" s="40"/>
      <c r="O96" s="8"/>
      <c r="P96" s="87"/>
      <c r="Q96" s="87"/>
      <c r="R96" s="91" t="str">
        <f>IF(P96="","",T96*M96*LOOKUP(RIGHT($D$2,3),定数!$A$6:$A$13,定数!$B$6:$B$13))</f>
        <v/>
      </c>
      <c r="S96" s="91"/>
      <c r="T96" s="92" t="str">
        <f t="shared" si="11"/>
        <v/>
      </c>
      <c r="U96" s="92"/>
      <c r="V96" t="str">
        <f t="shared" si="15"/>
        <v/>
      </c>
      <c r="W96" t="str">
        <f t="shared" si="15"/>
        <v/>
      </c>
      <c r="X96" s="41" t="str">
        <f t="shared" si="13"/>
        <v/>
      </c>
      <c r="Y96" s="42" t="str">
        <f t="shared" si="14"/>
        <v/>
      </c>
    </row>
    <row r="97" spans="2:25" x14ac:dyDescent="0.2">
      <c r="B97" s="40">
        <v>89</v>
      </c>
      <c r="C97" s="86" t="str">
        <f t="shared" si="9"/>
        <v/>
      </c>
      <c r="D97" s="86"/>
      <c r="E97" s="40"/>
      <c r="F97" s="8"/>
      <c r="G97" s="40"/>
      <c r="H97" s="87"/>
      <c r="I97" s="87"/>
      <c r="J97" s="40"/>
      <c r="K97" s="88" t="str">
        <f t="shared" si="10"/>
        <v/>
      </c>
      <c r="L97" s="89"/>
      <c r="M97" s="6" t="str">
        <f>IF(J97="","",(K97/J97)/LOOKUP(RIGHT($D$2,3),定数!$A$6:$A$13,定数!$B$6:$B$13))</f>
        <v/>
      </c>
      <c r="N97" s="40"/>
      <c r="O97" s="8"/>
      <c r="P97" s="87"/>
      <c r="Q97" s="87"/>
      <c r="R97" s="91" t="str">
        <f>IF(P97="","",T97*M97*LOOKUP(RIGHT($D$2,3),定数!$A$6:$A$13,定数!$B$6:$B$13))</f>
        <v/>
      </c>
      <c r="S97" s="91"/>
      <c r="T97" s="92" t="str">
        <f t="shared" si="11"/>
        <v/>
      </c>
      <c r="U97" s="92"/>
      <c r="V97" t="str">
        <f t="shared" si="15"/>
        <v/>
      </c>
      <c r="W97" t="str">
        <f t="shared" si="15"/>
        <v/>
      </c>
      <c r="X97" s="41" t="str">
        <f t="shared" si="13"/>
        <v/>
      </c>
      <c r="Y97" s="42" t="str">
        <f t="shared" si="14"/>
        <v/>
      </c>
    </row>
    <row r="98" spans="2:25" x14ac:dyDescent="0.2">
      <c r="B98" s="40">
        <v>90</v>
      </c>
      <c r="C98" s="86" t="str">
        <f t="shared" si="9"/>
        <v/>
      </c>
      <c r="D98" s="86"/>
      <c r="E98" s="40"/>
      <c r="F98" s="8"/>
      <c r="G98" s="40"/>
      <c r="H98" s="87"/>
      <c r="I98" s="87"/>
      <c r="J98" s="40"/>
      <c r="K98" s="88" t="str">
        <f t="shared" si="10"/>
        <v/>
      </c>
      <c r="L98" s="89"/>
      <c r="M98" s="6" t="str">
        <f>IF(J98="","",(K98/J98)/LOOKUP(RIGHT($D$2,3),定数!$A$6:$A$13,定数!$B$6:$B$13))</f>
        <v/>
      </c>
      <c r="N98" s="40"/>
      <c r="O98" s="8"/>
      <c r="P98" s="87"/>
      <c r="Q98" s="87"/>
      <c r="R98" s="91" t="str">
        <f>IF(P98="","",T98*M98*LOOKUP(RIGHT($D$2,3),定数!$A$6:$A$13,定数!$B$6:$B$13))</f>
        <v/>
      </c>
      <c r="S98" s="91"/>
      <c r="T98" s="92" t="str">
        <f t="shared" si="11"/>
        <v/>
      </c>
      <c r="U98" s="92"/>
      <c r="V98" t="str">
        <f t="shared" si="15"/>
        <v/>
      </c>
      <c r="W98" t="str">
        <f t="shared" si="15"/>
        <v/>
      </c>
      <c r="X98" s="41" t="str">
        <f t="shared" si="13"/>
        <v/>
      </c>
      <c r="Y98" s="42" t="str">
        <f t="shared" si="14"/>
        <v/>
      </c>
    </row>
    <row r="99" spans="2:25" x14ac:dyDescent="0.2">
      <c r="B99" s="40">
        <v>91</v>
      </c>
      <c r="C99" s="86" t="str">
        <f t="shared" si="9"/>
        <v/>
      </c>
      <c r="D99" s="86"/>
      <c r="E99" s="40"/>
      <c r="F99" s="8"/>
      <c r="G99" s="40"/>
      <c r="H99" s="87"/>
      <c r="I99" s="87"/>
      <c r="J99" s="40"/>
      <c r="K99" s="88" t="str">
        <f t="shared" ref="K99:K108" si="16">IF(J99="","",C99*0.03)</f>
        <v/>
      </c>
      <c r="L99" s="89"/>
      <c r="M99" s="6" t="str">
        <f>IF(J99="","",(K99/J99)/LOOKUP(RIGHT($D$2,3),定数!$A$6:$A$13,定数!$B$6:$B$13))</f>
        <v/>
      </c>
      <c r="N99" s="40"/>
      <c r="O99" s="8"/>
      <c r="P99" s="87"/>
      <c r="Q99" s="87"/>
      <c r="R99" s="91" t="str">
        <f>IF(P99="","",T99*M99*LOOKUP(RIGHT($D$2,3),定数!$A$6:$A$13,定数!$B$6:$B$13))</f>
        <v/>
      </c>
      <c r="S99" s="91"/>
      <c r="T99" s="92" t="str">
        <f t="shared" si="11"/>
        <v/>
      </c>
      <c r="U99" s="92"/>
      <c r="V99" t="str">
        <f t="shared" si="15"/>
        <v/>
      </c>
      <c r="W99" t="str">
        <f t="shared" si="15"/>
        <v/>
      </c>
      <c r="X99" s="41" t="str">
        <f t="shared" si="13"/>
        <v/>
      </c>
      <c r="Y99" s="42" t="str">
        <f t="shared" si="14"/>
        <v/>
      </c>
    </row>
    <row r="100" spans="2:25" x14ac:dyDescent="0.2">
      <c r="B100" s="40">
        <v>92</v>
      </c>
      <c r="C100" s="86" t="str">
        <f t="shared" si="9"/>
        <v/>
      </c>
      <c r="D100" s="86"/>
      <c r="E100" s="40"/>
      <c r="F100" s="8"/>
      <c r="G100" s="40"/>
      <c r="H100" s="87"/>
      <c r="I100" s="87"/>
      <c r="J100" s="40"/>
      <c r="K100" s="88" t="str">
        <f t="shared" si="16"/>
        <v/>
      </c>
      <c r="L100" s="89"/>
      <c r="M100" s="6" t="str">
        <f>IF(J100="","",(K100/J100)/LOOKUP(RIGHT($D$2,3),定数!$A$6:$A$13,定数!$B$6:$B$13))</f>
        <v/>
      </c>
      <c r="N100" s="40"/>
      <c r="O100" s="8"/>
      <c r="P100" s="87"/>
      <c r="Q100" s="87"/>
      <c r="R100" s="91" t="str">
        <f>IF(P100="","",T100*M100*LOOKUP(RIGHT($D$2,3),定数!$A$6:$A$13,定数!$B$6:$B$13))</f>
        <v/>
      </c>
      <c r="S100" s="91"/>
      <c r="T100" s="92" t="str">
        <f t="shared" si="11"/>
        <v/>
      </c>
      <c r="U100" s="92"/>
      <c r="V100" t="str">
        <f t="shared" si="15"/>
        <v/>
      </c>
      <c r="W100" t="str">
        <f t="shared" si="15"/>
        <v/>
      </c>
      <c r="X100" s="41" t="str">
        <f t="shared" si="13"/>
        <v/>
      </c>
      <c r="Y100" s="42" t="str">
        <f t="shared" si="14"/>
        <v/>
      </c>
    </row>
    <row r="101" spans="2:25" x14ac:dyDescent="0.2">
      <c r="B101" s="40">
        <v>93</v>
      </c>
      <c r="C101" s="86" t="str">
        <f t="shared" si="9"/>
        <v/>
      </c>
      <c r="D101" s="86"/>
      <c r="E101" s="40"/>
      <c r="F101" s="8"/>
      <c r="G101" s="40"/>
      <c r="H101" s="87"/>
      <c r="I101" s="87"/>
      <c r="J101" s="40"/>
      <c r="K101" s="88" t="str">
        <f t="shared" si="16"/>
        <v/>
      </c>
      <c r="L101" s="89"/>
      <c r="M101" s="6" t="str">
        <f>IF(J101="","",(K101/J101)/LOOKUP(RIGHT($D$2,3),定数!$A$6:$A$13,定数!$B$6:$B$13))</f>
        <v/>
      </c>
      <c r="N101" s="40"/>
      <c r="O101" s="8"/>
      <c r="P101" s="87"/>
      <c r="Q101" s="87"/>
      <c r="R101" s="91" t="str">
        <f>IF(P101="","",T101*M101*LOOKUP(RIGHT($D$2,3),定数!$A$6:$A$13,定数!$B$6:$B$13))</f>
        <v/>
      </c>
      <c r="S101" s="91"/>
      <c r="T101" s="92" t="str">
        <f t="shared" si="11"/>
        <v/>
      </c>
      <c r="U101" s="92"/>
      <c r="V101" t="str">
        <f t="shared" si="15"/>
        <v/>
      </c>
      <c r="W101" t="str">
        <f t="shared" si="15"/>
        <v/>
      </c>
      <c r="X101" s="41" t="str">
        <f t="shared" si="13"/>
        <v/>
      </c>
      <c r="Y101" s="42" t="str">
        <f t="shared" si="14"/>
        <v/>
      </c>
    </row>
    <row r="102" spans="2:25" x14ac:dyDescent="0.2">
      <c r="B102" s="40">
        <v>94</v>
      </c>
      <c r="C102" s="86" t="str">
        <f t="shared" si="9"/>
        <v/>
      </c>
      <c r="D102" s="86"/>
      <c r="E102" s="40"/>
      <c r="F102" s="8"/>
      <c r="G102" s="40"/>
      <c r="H102" s="87"/>
      <c r="I102" s="87"/>
      <c r="J102" s="40"/>
      <c r="K102" s="88" t="str">
        <f t="shared" si="16"/>
        <v/>
      </c>
      <c r="L102" s="89"/>
      <c r="M102" s="6" t="str">
        <f>IF(J102="","",(K102/J102)/LOOKUP(RIGHT($D$2,3),定数!$A$6:$A$13,定数!$B$6:$B$13))</f>
        <v/>
      </c>
      <c r="N102" s="40"/>
      <c r="O102" s="8"/>
      <c r="P102" s="87"/>
      <c r="Q102" s="87"/>
      <c r="R102" s="91" t="str">
        <f>IF(P102="","",T102*M102*LOOKUP(RIGHT($D$2,3),定数!$A$6:$A$13,定数!$B$6:$B$13))</f>
        <v/>
      </c>
      <c r="S102" s="91"/>
      <c r="T102" s="92" t="str">
        <f t="shared" si="11"/>
        <v/>
      </c>
      <c r="U102" s="92"/>
      <c r="V102" t="str">
        <f t="shared" si="15"/>
        <v/>
      </c>
      <c r="W102" t="str">
        <f t="shared" si="15"/>
        <v/>
      </c>
      <c r="X102" s="41" t="str">
        <f t="shared" si="13"/>
        <v/>
      </c>
      <c r="Y102" s="42" t="str">
        <f t="shared" si="14"/>
        <v/>
      </c>
    </row>
    <row r="103" spans="2:25" x14ac:dyDescent="0.2">
      <c r="B103" s="40">
        <v>95</v>
      </c>
      <c r="C103" s="86" t="str">
        <f t="shared" si="9"/>
        <v/>
      </c>
      <c r="D103" s="86"/>
      <c r="E103" s="40"/>
      <c r="F103" s="8"/>
      <c r="G103" s="40"/>
      <c r="H103" s="87"/>
      <c r="I103" s="87"/>
      <c r="J103" s="40"/>
      <c r="K103" s="88" t="str">
        <f t="shared" si="16"/>
        <v/>
      </c>
      <c r="L103" s="89"/>
      <c r="M103" s="6" t="str">
        <f>IF(J103="","",(K103/J103)/LOOKUP(RIGHT($D$2,3),定数!$A$6:$A$13,定数!$B$6:$B$13))</f>
        <v/>
      </c>
      <c r="N103" s="40"/>
      <c r="O103" s="8"/>
      <c r="P103" s="87"/>
      <c r="Q103" s="87"/>
      <c r="R103" s="91" t="str">
        <f>IF(P103="","",T103*M103*LOOKUP(RIGHT($D$2,3),定数!$A$6:$A$13,定数!$B$6:$B$13))</f>
        <v/>
      </c>
      <c r="S103" s="91"/>
      <c r="T103" s="92" t="str">
        <f t="shared" si="11"/>
        <v/>
      </c>
      <c r="U103" s="92"/>
      <c r="V103" t="str">
        <f t="shared" si="15"/>
        <v/>
      </c>
      <c r="W103" t="str">
        <f t="shared" si="15"/>
        <v/>
      </c>
      <c r="X103" s="41" t="str">
        <f t="shared" si="13"/>
        <v/>
      </c>
      <c r="Y103" s="42" t="str">
        <f t="shared" si="14"/>
        <v/>
      </c>
    </row>
    <row r="104" spans="2:25" x14ac:dyDescent="0.2">
      <c r="B104" s="40">
        <v>96</v>
      </c>
      <c r="C104" s="86" t="str">
        <f t="shared" si="9"/>
        <v/>
      </c>
      <c r="D104" s="86"/>
      <c r="E104" s="40"/>
      <c r="F104" s="8"/>
      <c r="G104" s="40"/>
      <c r="H104" s="87"/>
      <c r="I104" s="87"/>
      <c r="J104" s="40"/>
      <c r="K104" s="88" t="str">
        <f t="shared" si="16"/>
        <v/>
      </c>
      <c r="L104" s="89"/>
      <c r="M104" s="6" t="str">
        <f>IF(J104="","",(K104/J104)/LOOKUP(RIGHT($D$2,3),定数!$A$6:$A$13,定数!$B$6:$B$13))</f>
        <v/>
      </c>
      <c r="N104" s="40"/>
      <c r="O104" s="8"/>
      <c r="P104" s="87"/>
      <c r="Q104" s="87"/>
      <c r="R104" s="91" t="str">
        <f>IF(P104="","",T104*M104*LOOKUP(RIGHT($D$2,3),定数!$A$6:$A$13,定数!$B$6:$B$13))</f>
        <v/>
      </c>
      <c r="S104" s="91"/>
      <c r="T104" s="92" t="str">
        <f t="shared" si="11"/>
        <v/>
      </c>
      <c r="U104" s="92"/>
      <c r="V104" t="str">
        <f t="shared" si="15"/>
        <v/>
      </c>
      <c r="W104" t="str">
        <f t="shared" si="15"/>
        <v/>
      </c>
      <c r="X104" s="41" t="str">
        <f t="shared" si="13"/>
        <v/>
      </c>
      <c r="Y104" s="42" t="str">
        <f t="shared" si="14"/>
        <v/>
      </c>
    </row>
    <row r="105" spans="2:25" x14ac:dyDescent="0.2">
      <c r="B105" s="40">
        <v>97</v>
      </c>
      <c r="C105" s="86" t="str">
        <f t="shared" si="9"/>
        <v/>
      </c>
      <c r="D105" s="86"/>
      <c r="E105" s="40"/>
      <c r="F105" s="8"/>
      <c r="G105" s="40"/>
      <c r="H105" s="87"/>
      <c r="I105" s="87"/>
      <c r="J105" s="40"/>
      <c r="K105" s="88" t="str">
        <f t="shared" si="16"/>
        <v/>
      </c>
      <c r="L105" s="89"/>
      <c r="M105" s="6" t="str">
        <f>IF(J105="","",(K105/J105)/LOOKUP(RIGHT($D$2,3),定数!$A$6:$A$13,定数!$B$6:$B$13))</f>
        <v/>
      </c>
      <c r="N105" s="40"/>
      <c r="O105" s="8"/>
      <c r="P105" s="87"/>
      <c r="Q105" s="87"/>
      <c r="R105" s="91" t="str">
        <f>IF(P105="","",T105*M105*LOOKUP(RIGHT($D$2,3),定数!$A$6:$A$13,定数!$B$6:$B$13))</f>
        <v/>
      </c>
      <c r="S105" s="91"/>
      <c r="T105" s="92" t="str">
        <f t="shared" si="11"/>
        <v/>
      </c>
      <c r="U105" s="92"/>
      <c r="V105" t="str">
        <f t="shared" si="15"/>
        <v/>
      </c>
      <c r="W105" t="str">
        <f t="shared" si="15"/>
        <v/>
      </c>
      <c r="X105" s="41" t="str">
        <f t="shared" si="13"/>
        <v/>
      </c>
      <c r="Y105" s="42" t="str">
        <f t="shared" si="14"/>
        <v/>
      </c>
    </row>
    <row r="106" spans="2:25" x14ac:dyDescent="0.2">
      <c r="B106" s="40">
        <v>98</v>
      </c>
      <c r="C106" s="86" t="str">
        <f t="shared" si="9"/>
        <v/>
      </c>
      <c r="D106" s="86"/>
      <c r="E106" s="40"/>
      <c r="F106" s="8"/>
      <c r="G106" s="40"/>
      <c r="H106" s="87"/>
      <c r="I106" s="87"/>
      <c r="J106" s="40"/>
      <c r="K106" s="88" t="str">
        <f t="shared" si="16"/>
        <v/>
      </c>
      <c r="L106" s="89"/>
      <c r="M106" s="6" t="str">
        <f>IF(J106="","",(K106/J106)/LOOKUP(RIGHT($D$2,3),定数!$A$6:$A$13,定数!$B$6:$B$13))</f>
        <v/>
      </c>
      <c r="N106" s="40"/>
      <c r="O106" s="8"/>
      <c r="P106" s="87"/>
      <c r="Q106" s="87"/>
      <c r="R106" s="91" t="str">
        <f>IF(P106="","",T106*M106*LOOKUP(RIGHT($D$2,3),定数!$A$6:$A$13,定数!$B$6:$B$13))</f>
        <v/>
      </c>
      <c r="S106" s="91"/>
      <c r="T106" s="92" t="str">
        <f t="shared" si="11"/>
        <v/>
      </c>
      <c r="U106" s="92"/>
      <c r="V106" t="str">
        <f t="shared" si="15"/>
        <v/>
      </c>
      <c r="W106" t="str">
        <f t="shared" si="15"/>
        <v/>
      </c>
      <c r="X106" s="41" t="str">
        <f t="shared" si="13"/>
        <v/>
      </c>
      <c r="Y106" s="42" t="str">
        <f t="shared" si="14"/>
        <v/>
      </c>
    </row>
    <row r="107" spans="2:25" x14ac:dyDescent="0.2">
      <c r="B107" s="40">
        <v>99</v>
      </c>
      <c r="C107" s="86" t="str">
        <f t="shared" si="9"/>
        <v/>
      </c>
      <c r="D107" s="86"/>
      <c r="E107" s="40"/>
      <c r="F107" s="8"/>
      <c r="G107" s="40"/>
      <c r="H107" s="87"/>
      <c r="I107" s="87"/>
      <c r="J107" s="40"/>
      <c r="K107" s="88" t="str">
        <f t="shared" si="16"/>
        <v/>
      </c>
      <c r="L107" s="89"/>
      <c r="M107" s="6" t="str">
        <f>IF(J107="","",(K107/J107)/LOOKUP(RIGHT($D$2,3),定数!$A$6:$A$13,定数!$B$6:$B$13))</f>
        <v/>
      </c>
      <c r="N107" s="40"/>
      <c r="O107" s="8"/>
      <c r="P107" s="87"/>
      <c r="Q107" s="87"/>
      <c r="R107" s="91" t="str">
        <f>IF(P107="","",T107*M107*LOOKUP(RIGHT($D$2,3),定数!$A$6:$A$13,定数!$B$6:$B$13))</f>
        <v/>
      </c>
      <c r="S107" s="91"/>
      <c r="T107" s="92" t="str">
        <f t="shared" si="11"/>
        <v/>
      </c>
      <c r="U107" s="92"/>
      <c r="V107" t="str">
        <f>IF(S107&lt;&gt;"",IF(S107&lt;0,1+V106,0),"")</f>
        <v/>
      </c>
      <c r="W107" t="str">
        <f>IF(T107&lt;&gt;"",IF(T107&lt;0,1+W106,0),"")</f>
        <v/>
      </c>
      <c r="X107" s="41" t="str">
        <f t="shared" si="13"/>
        <v/>
      </c>
      <c r="Y107" s="42" t="str">
        <f t="shared" si="14"/>
        <v/>
      </c>
    </row>
    <row r="108" spans="2:25" x14ac:dyDescent="0.2">
      <c r="B108" s="40">
        <v>100</v>
      </c>
      <c r="C108" s="86" t="str">
        <f t="shared" si="9"/>
        <v/>
      </c>
      <c r="D108" s="86"/>
      <c r="E108" s="40"/>
      <c r="F108" s="8"/>
      <c r="G108" s="40"/>
      <c r="H108" s="87"/>
      <c r="I108" s="87"/>
      <c r="J108" s="40"/>
      <c r="K108" s="88" t="str">
        <f t="shared" si="16"/>
        <v/>
      </c>
      <c r="L108" s="89"/>
      <c r="M108" s="6" t="str">
        <f>IF(J108="","",(K108/J108)/LOOKUP(RIGHT($D$2,3),定数!$A$6:$A$13,定数!$B$6:$B$13))</f>
        <v/>
      </c>
      <c r="N108" s="40"/>
      <c r="O108" s="8"/>
      <c r="P108" s="87"/>
      <c r="Q108" s="87"/>
      <c r="R108" s="91" t="str">
        <f>IF(P108="","",T108*M108*LOOKUP(RIGHT($D$2,3),定数!$A$6:$A$13,定数!$B$6:$B$13))</f>
        <v/>
      </c>
      <c r="S108" s="91"/>
      <c r="T108" s="92" t="str">
        <f t="shared" ref="T108" si="17">IF(P108="","",IF(G108="買",(P108-H108),(H108-P108))*IF(RIGHT($D$2,3)="JPY",100,10000))</f>
        <v/>
      </c>
      <c r="U108" s="92"/>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1" priority="13" stopIfTrue="1" operator="equal">
      <formula>"買"</formula>
    </cfRule>
    <cfRule type="cellIs" dxfId="230" priority="14" stopIfTrue="1" operator="equal">
      <formula>"売"</formula>
    </cfRule>
  </conditionalFormatting>
  <conditionalFormatting sqref="G9:G11 G14:G20 G47:G108 G22:G30 G32:G36 G38 G40:G45">
    <cfRule type="cellIs" dxfId="229" priority="15" stopIfTrue="1" operator="equal">
      <formula>"買"</formula>
    </cfRule>
    <cfRule type="cellIs" dxfId="228" priority="16" stopIfTrue="1" operator="equal">
      <formula>"売"</formula>
    </cfRule>
  </conditionalFormatting>
  <conditionalFormatting sqref="G12">
    <cfRule type="cellIs" dxfId="227" priority="11" stopIfTrue="1" operator="equal">
      <formula>"買"</formula>
    </cfRule>
    <cfRule type="cellIs" dxfId="226" priority="12" stopIfTrue="1" operator="equal">
      <formula>"売"</formula>
    </cfRule>
  </conditionalFormatting>
  <conditionalFormatting sqref="G13">
    <cfRule type="cellIs" dxfId="225" priority="9" stopIfTrue="1" operator="equal">
      <formula>"買"</formula>
    </cfRule>
    <cfRule type="cellIs" dxfId="224" priority="10" stopIfTrue="1" operator="equal">
      <formula>"売"</formula>
    </cfRule>
  </conditionalFormatting>
  <conditionalFormatting sqref="G21">
    <cfRule type="cellIs" dxfId="223" priority="7" stopIfTrue="1" operator="equal">
      <formula>"買"</formula>
    </cfRule>
    <cfRule type="cellIs" dxfId="222" priority="8" stopIfTrue="1" operator="equal">
      <formula>"売"</formula>
    </cfRule>
  </conditionalFormatting>
  <conditionalFormatting sqref="G31">
    <cfRule type="cellIs" dxfId="221" priority="5" stopIfTrue="1" operator="equal">
      <formula>"買"</formula>
    </cfRule>
    <cfRule type="cellIs" dxfId="220" priority="6" stopIfTrue="1" operator="equal">
      <formula>"売"</formula>
    </cfRule>
  </conditionalFormatting>
  <conditionalFormatting sqref="G37">
    <cfRule type="cellIs" dxfId="219" priority="3" stopIfTrue="1" operator="equal">
      <formula>"買"</formula>
    </cfRule>
    <cfRule type="cellIs" dxfId="218" priority="4" stopIfTrue="1" operator="equal">
      <formula>"売"</formula>
    </cfRule>
  </conditionalFormatting>
  <conditionalFormatting sqref="G39">
    <cfRule type="cellIs" dxfId="217" priority="1" stopIfTrue="1" operator="equal">
      <formula>"買"</formula>
    </cfRule>
    <cfRule type="cellIs" dxfId="216"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ignoredErrors>
    <ignoredError sqref="P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90" zoomScaleNormal="90" workbookViewId="0">
      <pane ySplit="8" topLeftCell="A9" activePane="bottomLeft" state="frozen"/>
      <selection pane="bottomLeft" activeCell="P59" sqref="P59:Q59"/>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7" t="s">
        <v>67</v>
      </c>
      <c r="E2" s="57"/>
      <c r="F2" s="52" t="s">
        <v>6</v>
      </c>
      <c r="G2" s="52"/>
      <c r="H2" s="55" t="s">
        <v>68</v>
      </c>
      <c r="I2" s="55"/>
      <c r="J2" s="52" t="s">
        <v>7</v>
      </c>
      <c r="K2" s="52"/>
      <c r="L2" s="56">
        <v>100000</v>
      </c>
      <c r="M2" s="57"/>
      <c r="N2" s="52" t="s">
        <v>8</v>
      </c>
      <c r="O2" s="52"/>
      <c r="P2" s="58">
        <f>SUM(L2,D4)</f>
        <v>83022.941160523798</v>
      </c>
      <c r="Q2" s="55"/>
      <c r="R2" s="1"/>
      <c r="S2" s="1"/>
      <c r="T2" s="1"/>
    </row>
    <row r="3" spans="2:25" ht="57" customHeight="1" x14ac:dyDescent="0.2">
      <c r="B3" s="52" t="s">
        <v>9</v>
      </c>
      <c r="C3" s="52"/>
      <c r="D3" s="59" t="s">
        <v>38</v>
      </c>
      <c r="E3" s="59"/>
      <c r="F3" s="59"/>
      <c r="G3" s="59"/>
      <c r="H3" s="59"/>
      <c r="I3" s="59"/>
      <c r="J3" s="52" t="s">
        <v>10</v>
      </c>
      <c r="K3" s="52"/>
      <c r="L3" s="59" t="s">
        <v>61</v>
      </c>
      <c r="M3" s="60"/>
      <c r="N3" s="60"/>
      <c r="O3" s="60"/>
      <c r="P3" s="60"/>
      <c r="Q3" s="60"/>
      <c r="R3" s="1"/>
      <c r="S3" s="1"/>
    </row>
    <row r="4" spans="2:25" x14ac:dyDescent="0.2">
      <c r="B4" s="52" t="s">
        <v>11</v>
      </c>
      <c r="C4" s="52"/>
      <c r="D4" s="53">
        <f>SUM($R$9:$S$993)</f>
        <v>-16977.058839476198</v>
      </c>
      <c r="E4" s="53"/>
      <c r="F4" s="52" t="s">
        <v>12</v>
      </c>
      <c r="G4" s="52"/>
      <c r="H4" s="54">
        <f>SUM($T$9:$U$108)</f>
        <v>-27.299999999996771</v>
      </c>
      <c r="I4" s="55"/>
      <c r="J4" s="61" t="s">
        <v>60</v>
      </c>
      <c r="K4" s="61"/>
      <c r="L4" s="58">
        <f>MAX($C$9:$D$990)-C9</f>
        <v>8056.0668509407551</v>
      </c>
      <c r="M4" s="58"/>
      <c r="N4" s="61" t="s">
        <v>59</v>
      </c>
      <c r="O4" s="61"/>
      <c r="P4" s="62">
        <f>MAX(Y:Y)</f>
        <v>0.25491459786990234</v>
      </c>
      <c r="Q4" s="62"/>
      <c r="R4" s="1"/>
      <c r="S4" s="1"/>
      <c r="T4" s="1"/>
    </row>
    <row r="5" spans="2:25" x14ac:dyDescent="0.2">
      <c r="B5" s="39" t="s">
        <v>15</v>
      </c>
      <c r="C5" s="2">
        <f>COUNTIF($R$9:$R$990,"&gt;0")</f>
        <v>23</v>
      </c>
      <c r="D5" s="38" t="s">
        <v>16</v>
      </c>
      <c r="E5" s="15">
        <f>COUNTIF($R$9:$R$990,"&lt;0")</f>
        <v>27</v>
      </c>
      <c r="F5" s="38" t="s">
        <v>17</v>
      </c>
      <c r="G5" s="2">
        <f>COUNTIF($R$9:$R$990,"=0")</f>
        <v>0</v>
      </c>
      <c r="H5" s="38" t="s">
        <v>18</v>
      </c>
      <c r="I5" s="3">
        <f>C5/SUM(C5,E5,G5)</f>
        <v>0.46</v>
      </c>
      <c r="J5" s="63" t="s">
        <v>19</v>
      </c>
      <c r="K5" s="52"/>
      <c r="L5" s="64">
        <f>MAX(V9:V993)</f>
        <v>4</v>
      </c>
      <c r="M5" s="65"/>
      <c r="N5" s="17" t="s">
        <v>20</v>
      </c>
      <c r="O5" s="9"/>
      <c r="P5" s="64">
        <f>MAX(W9:W993)</f>
        <v>7</v>
      </c>
      <c r="Q5" s="65"/>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73" t="s">
        <v>21</v>
      </c>
      <c r="C7" s="75" t="s">
        <v>22</v>
      </c>
      <c r="D7" s="76"/>
      <c r="E7" s="79" t="s">
        <v>23</v>
      </c>
      <c r="F7" s="80"/>
      <c r="G7" s="80"/>
      <c r="H7" s="80"/>
      <c r="I7" s="68"/>
      <c r="J7" s="81"/>
      <c r="K7" s="82"/>
      <c r="L7" s="70"/>
      <c r="M7" s="83" t="s">
        <v>25</v>
      </c>
      <c r="N7" s="84" t="s">
        <v>26</v>
      </c>
      <c r="O7" s="85"/>
      <c r="P7" s="85"/>
      <c r="Q7" s="72"/>
      <c r="R7" s="66" t="s">
        <v>27</v>
      </c>
      <c r="S7" s="66"/>
      <c r="T7" s="66"/>
      <c r="U7" s="66"/>
    </row>
    <row r="8" spans="2:25" x14ac:dyDescent="0.2">
      <c r="B8" s="74"/>
      <c r="C8" s="77"/>
      <c r="D8" s="78"/>
      <c r="E8" s="18" t="s">
        <v>28</v>
      </c>
      <c r="F8" s="18" t="s">
        <v>29</v>
      </c>
      <c r="G8" s="18" t="s">
        <v>30</v>
      </c>
      <c r="H8" s="67" t="s">
        <v>31</v>
      </c>
      <c r="I8" s="68"/>
      <c r="J8" s="4" t="s">
        <v>32</v>
      </c>
      <c r="K8" s="69" t="s">
        <v>33</v>
      </c>
      <c r="L8" s="70"/>
      <c r="M8" s="83"/>
      <c r="N8" s="5" t="s">
        <v>28</v>
      </c>
      <c r="O8" s="5" t="s">
        <v>29</v>
      </c>
      <c r="P8" s="71" t="s">
        <v>31</v>
      </c>
      <c r="Q8" s="72"/>
      <c r="R8" s="66" t="s">
        <v>34</v>
      </c>
      <c r="S8" s="66"/>
      <c r="T8" s="66" t="s">
        <v>32</v>
      </c>
      <c r="U8" s="66"/>
      <c r="Y8" t="s">
        <v>58</v>
      </c>
    </row>
    <row r="9" spans="2:25" x14ac:dyDescent="0.2">
      <c r="B9" s="40">
        <v>1</v>
      </c>
      <c r="C9" s="86">
        <f>L2</f>
        <v>100000</v>
      </c>
      <c r="D9" s="86"/>
      <c r="E9" s="46">
        <v>2019</v>
      </c>
      <c r="F9" s="8">
        <v>43525</v>
      </c>
      <c r="G9" s="46" t="s">
        <v>4</v>
      </c>
      <c r="H9" s="87">
        <v>111.68</v>
      </c>
      <c r="I9" s="87"/>
      <c r="J9" s="46">
        <v>6</v>
      </c>
      <c r="K9" s="86">
        <f>IF(J9="","",C9*0.03)</f>
        <v>3000</v>
      </c>
      <c r="L9" s="86"/>
      <c r="M9" s="47">
        <f>IF(J9="","",(K9/J9)/LOOKUP(RIGHT($D$2,3),定数!$A$6:$A$13,定数!$B$6:$B$13))</f>
        <v>5</v>
      </c>
      <c r="N9" s="46">
        <v>2019</v>
      </c>
      <c r="O9" s="8">
        <v>43525</v>
      </c>
      <c r="P9" s="87">
        <v>111.72</v>
      </c>
      <c r="Q9" s="87"/>
      <c r="R9" s="91">
        <f>IF(P9="","",T9*M9*LOOKUP(RIGHT($D$2,3),定数!$A$6:$A$13,定数!$B$6:$B$13))</f>
        <v>1999.9999999996021</v>
      </c>
      <c r="S9" s="91"/>
      <c r="T9" s="92">
        <f>IF(P9="","",IF(G9="買",(P9-H9),(H9-P9))*IF(RIGHT($D$2,3)="JPY",100,10000))</f>
        <v>3.9999999999992042</v>
      </c>
      <c r="U9" s="92"/>
      <c r="V9" s="1">
        <f>IF(T9&lt;&gt;"",IF(T9&gt;0,1+V8,0),"")</f>
        <v>1</v>
      </c>
      <c r="W9">
        <f>IF(T9&lt;&gt;"",IF(T9&lt;0,1+W8,0),"")</f>
        <v>0</v>
      </c>
    </row>
    <row r="10" spans="2:25" x14ac:dyDescent="0.2">
      <c r="B10" s="40">
        <v>2</v>
      </c>
      <c r="C10" s="86">
        <f t="shared" ref="C10:C39" si="0">IF(R9="","",C9+R9)</f>
        <v>101999.99999999961</v>
      </c>
      <c r="D10" s="86"/>
      <c r="E10" s="46">
        <v>2019</v>
      </c>
      <c r="F10" s="8">
        <v>43528</v>
      </c>
      <c r="G10" s="46" t="s">
        <v>3</v>
      </c>
      <c r="H10" s="87">
        <v>111.85</v>
      </c>
      <c r="I10" s="87"/>
      <c r="J10" s="46">
        <v>11</v>
      </c>
      <c r="K10" s="88">
        <f t="shared" ref="K10:K58" si="1">IF(J10="","",C10*0.03)</f>
        <v>3059.9999999999882</v>
      </c>
      <c r="L10" s="89"/>
      <c r="M10" s="47">
        <f>IF(J10="","",(K10/J10)/LOOKUP(RIGHT($D$2,3),定数!$A$6:$A$13,定数!$B$6:$B$13))</f>
        <v>2.7818181818181711</v>
      </c>
      <c r="N10" s="46">
        <v>2019</v>
      </c>
      <c r="O10" s="8">
        <v>43528</v>
      </c>
      <c r="P10" s="90">
        <v>111.96</v>
      </c>
      <c r="Q10" s="90"/>
      <c r="R10" s="91">
        <f>IF(P10="","",T10*M10*LOOKUP(RIGHT($D$2,3),定数!$A$6:$A$13,定数!$B$6:$B$13))</f>
        <v>-3059.9999999999723</v>
      </c>
      <c r="S10" s="91"/>
      <c r="T10" s="92">
        <f>IF(P10="","",IF(G10="買",(P10-H10),(H10-P10))*IF(RIGHT($D$2,3)="JPY",100,10000))</f>
        <v>-10.999999999999943</v>
      </c>
      <c r="U10" s="92"/>
      <c r="V10" s="22">
        <f t="shared" ref="V10:V22" si="2">IF(T10&lt;&gt;"",IF(T10&gt;0,1+V9,0),"")</f>
        <v>0</v>
      </c>
      <c r="W10">
        <f t="shared" ref="W10:W73" si="3">IF(T10&lt;&gt;"",IF(T10&lt;0,1+W9,0),"")</f>
        <v>1</v>
      </c>
      <c r="X10" s="41">
        <f>IF(C10&lt;&gt;"",MAX(C10,C9),"")</f>
        <v>101999.99999999961</v>
      </c>
    </row>
    <row r="11" spans="2:25" x14ac:dyDescent="0.2">
      <c r="B11" s="40">
        <v>3</v>
      </c>
      <c r="C11" s="86">
        <f t="shared" si="0"/>
        <v>98939.999999999636</v>
      </c>
      <c r="D11" s="86"/>
      <c r="E11" s="46">
        <v>2019</v>
      </c>
      <c r="F11" s="8">
        <v>43529</v>
      </c>
      <c r="G11" s="46" t="s">
        <v>3</v>
      </c>
      <c r="H11" s="87">
        <v>111.85</v>
      </c>
      <c r="I11" s="87"/>
      <c r="J11" s="46">
        <v>8</v>
      </c>
      <c r="K11" s="88">
        <f t="shared" si="1"/>
        <v>2968.1999999999889</v>
      </c>
      <c r="L11" s="89"/>
      <c r="M11" s="47">
        <f>IF(J11="","",(K11/J11)/LOOKUP(RIGHT($D$2,3),定数!$A$6:$A$13,定数!$B$6:$B$13))</f>
        <v>3.7102499999999861</v>
      </c>
      <c r="N11" s="46">
        <v>2019</v>
      </c>
      <c r="O11" s="8">
        <v>43529</v>
      </c>
      <c r="P11" s="90">
        <v>111.818</v>
      </c>
      <c r="Q11" s="90"/>
      <c r="R11" s="91">
        <f>IF(P11="","",T11*M11*LOOKUP(RIGHT($D$2,3),定数!$A$6:$A$13,定数!$B$6:$B$13))</f>
        <v>1187.2799999998647</v>
      </c>
      <c r="S11" s="91"/>
      <c r="T11" s="92">
        <f>IF(P11="","",IF(G11="買",(P11-H11),(H11-P11))*IF(RIGHT($D$2,3)="JPY",100,10000))</f>
        <v>3.1999999999996476</v>
      </c>
      <c r="U11" s="92"/>
      <c r="V11" s="22">
        <f t="shared" si="2"/>
        <v>1</v>
      </c>
      <c r="W11">
        <f t="shared" si="3"/>
        <v>0</v>
      </c>
      <c r="X11" s="41">
        <f>IF(C11&lt;&gt;"",MAX(X10,C11),"")</f>
        <v>101999.99999999961</v>
      </c>
      <c r="Y11" s="42">
        <f>IF(X11&lt;&gt;"",1-(C11/X11),"")</f>
        <v>2.9999999999999805E-2</v>
      </c>
    </row>
    <row r="12" spans="2:25" x14ac:dyDescent="0.2">
      <c r="B12" s="40">
        <v>4</v>
      </c>
      <c r="C12" s="86">
        <f t="shared" si="0"/>
        <v>100127.2799999995</v>
      </c>
      <c r="D12" s="86"/>
      <c r="E12" s="46">
        <v>2019</v>
      </c>
      <c r="F12" s="8">
        <v>43535</v>
      </c>
      <c r="G12" s="46" t="s">
        <v>4</v>
      </c>
      <c r="H12" s="87">
        <v>111.24</v>
      </c>
      <c r="I12" s="87"/>
      <c r="J12" s="46">
        <v>7</v>
      </c>
      <c r="K12" s="88">
        <f t="shared" si="1"/>
        <v>3003.8183999999851</v>
      </c>
      <c r="L12" s="89"/>
      <c r="M12" s="47">
        <f>IF(J12="","",(K12/J12)/LOOKUP(RIGHT($D$2,3),定数!$A$6:$A$13,定数!$B$6:$B$13))</f>
        <v>4.2911691428571217</v>
      </c>
      <c r="N12" s="46">
        <v>2019</v>
      </c>
      <c r="O12" s="8">
        <v>43535</v>
      </c>
      <c r="P12" s="90">
        <v>111.17</v>
      </c>
      <c r="Q12" s="90"/>
      <c r="R12" s="91">
        <f>IF(P12="","",T12*M12*LOOKUP(RIGHT($D$2,3),定数!$A$6:$A$13,定数!$B$6:$B$13))</f>
        <v>-3003.8183999996922</v>
      </c>
      <c r="S12" s="91"/>
      <c r="T12" s="92">
        <f t="shared" ref="T12:T75" si="4">IF(P12="","",IF(G12="買",(P12-H12),(H12-P12))*IF(RIGHT($D$2,3)="JPY",100,10000))</f>
        <v>-6.9999999999993179</v>
      </c>
      <c r="U12" s="92"/>
      <c r="V12" s="22">
        <f t="shared" si="2"/>
        <v>0</v>
      </c>
      <c r="W12">
        <f t="shared" si="3"/>
        <v>1</v>
      </c>
      <c r="X12" s="41">
        <f t="shared" ref="X12:X75" si="5">IF(C12&lt;&gt;"",MAX(X11,C12),"")</f>
        <v>101999.99999999961</v>
      </c>
      <c r="Y12" s="42">
        <f t="shared" ref="Y12:Y75" si="6">IF(X12&lt;&gt;"",1-(C12/X12),"")</f>
        <v>1.8360000000001042E-2</v>
      </c>
    </row>
    <row r="13" spans="2:25" x14ac:dyDescent="0.2">
      <c r="B13" s="40">
        <v>5</v>
      </c>
      <c r="C13" s="86">
        <f t="shared" si="0"/>
        <v>97123.461599999806</v>
      </c>
      <c r="D13" s="86"/>
      <c r="E13" s="46">
        <v>2019</v>
      </c>
      <c r="F13" s="8">
        <v>43537</v>
      </c>
      <c r="G13" s="46" t="s">
        <v>4</v>
      </c>
      <c r="H13" s="87">
        <v>111.34</v>
      </c>
      <c r="I13" s="87"/>
      <c r="J13" s="46">
        <v>7</v>
      </c>
      <c r="K13" s="88">
        <f t="shared" si="1"/>
        <v>2913.7038479999942</v>
      </c>
      <c r="L13" s="89"/>
      <c r="M13" s="47">
        <f>IF(J13="","",(K13/J13)/LOOKUP(RIGHT($D$2,3),定数!$A$6:$A$13,定数!$B$6:$B$13))</f>
        <v>4.1624340685714198</v>
      </c>
      <c r="N13" s="46">
        <v>2019</v>
      </c>
      <c r="O13" s="8">
        <v>43537</v>
      </c>
      <c r="P13" s="90">
        <v>111.408</v>
      </c>
      <c r="Q13" s="90"/>
      <c r="R13" s="91">
        <f>IF(P13="","",T13*M13*LOOKUP(RIGHT($D$2,3),定数!$A$6:$A$13,定数!$B$6:$B$13))</f>
        <v>2830.4551666284756</v>
      </c>
      <c r="S13" s="91"/>
      <c r="T13" s="92">
        <f t="shared" si="4"/>
        <v>6.799999999999784</v>
      </c>
      <c r="U13" s="92"/>
      <c r="V13" s="22">
        <f t="shared" si="2"/>
        <v>1</v>
      </c>
      <c r="W13">
        <f t="shared" si="3"/>
        <v>0</v>
      </c>
      <c r="X13" s="41">
        <f t="shared" si="5"/>
        <v>101999.99999999961</v>
      </c>
      <c r="Y13" s="42">
        <f t="shared" si="6"/>
        <v>4.780919999999822E-2</v>
      </c>
    </row>
    <row r="14" spans="2:25" x14ac:dyDescent="0.2">
      <c r="B14" s="40">
        <v>6</v>
      </c>
      <c r="C14" s="86">
        <f t="shared" si="0"/>
        <v>99953.916766628288</v>
      </c>
      <c r="D14" s="86"/>
      <c r="E14" s="46">
        <v>2019</v>
      </c>
      <c r="F14" s="8">
        <v>43537</v>
      </c>
      <c r="G14" s="46" t="s">
        <v>4</v>
      </c>
      <c r="H14" s="90">
        <v>111.35</v>
      </c>
      <c r="I14" s="90"/>
      <c r="J14" s="46">
        <v>8</v>
      </c>
      <c r="K14" s="88">
        <f t="shared" si="1"/>
        <v>2998.6175029988485</v>
      </c>
      <c r="L14" s="89"/>
      <c r="M14" s="47">
        <f>IF(J14="","",(K14/J14)/LOOKUP(RIGHT($D$2,3),定数!$A$6:$A$13,定数!$B$6:$B$13))</f>
        <v>3.7482718787485605</v>
      </c>
      <c r="N14" s="46">
        <v>2019</v>
      </c>
      <c r="O14" s="8">
        <v>43537</v>
      </c>
      <c r="P14" s="90">
        <v>111.414</v>
      </c>
      <c r="Q14" s="90"/>
      <c r="R14" s="91">
        <f>IF(P14="","",T14*M14*LOOKUP(RIGHT($D$2,3),定数!$A$6:$A$13,定数!$B$6:$B$13))</f>
        <v>2398.8940023993473</v>
      </c>
      <c r="S14" s="91"/>
      <c r="T14" s="92">
        <f t="shared" si="4"/>
        <v>6.4000000000007162</v>
      </c>
      <c r="U14" s="92"/>
      <c r="V14" s="22">
        <f t="shared" si="2"/>
        <v>2</v>
      </c>
      <c r="W14">
        <f t="shared" si="3"/>
        <v>0</v>
      </c>
      <c r="X14" s="41">
        <f t="shared" si="5"/>
        <v>101999.99999999961</v>
      </c>
      <c r="Y14" s="42">
        <f t="shared" si="6"/>
        <v>2.0059639542856167E-2</v>
      </c>
    </row>
    <row r="15" spans="2:25" x14ac:dyDescent="0.2">
      <c r="B15" s="40">
        <v>7</v>
      </c>
      <c r="C15" s="86">
        <f t="shared" si="0"/>
        <v>102352.81076902764</v>
      </c>
      <c r="D15" s="86"/>
      <c r="E15" s="46">
        <v>2019</v>
      </c>
      <c r="F15" s="8">
        <v>43537</v>
      </c>
      <c r="G15" s="46" t="s">
        <v>4</v>
      </c>
      <c r="H15" s="90">
        <v>111.36</v>
      </c>
      <c r="I15" s="90"/>
      <c r="J15" s="46">
        <v>5</v>
      </c>
      <c r="K15" s="88">
        <f t="shared" si="1"/>
        <v>3070.5843230708292</v>
      </c>
      <c r="L15" s="89"/>
      <c r="M15" s="47">
        <f>IF(J15="","",(K15/J15)/LOOKUP(RIGHT($D$2,3),定数!$A$6:$A$13,定数!$B$6:$B$13))</f>
        <v>6.1411686461416579</v>
      </c>
      <c r="N15" s="46">
        <v>2019</v>
      </c>
      <c r="O15" s="8">
        <v>43537</v>
      </c>
      <c r="P15" s="90">
        <v>111.39400000000001</v>
      </c>
      <c r="Q15" s="90"/>
      <c r="R15" s="91">
        <f>IF(P15="","",T15*M15*LOOKUP(RIGHT($D$2,3),定数!$A$6:$A$13,定数!$B$6:$B$13))</f>
        <v>2087.9973396885339</v>
      </c>
      <c r="S15" s="91"/>
      <c r="T15" s="92">
        <f t="shared" si="4"/>
        <v>3.4000000000006025</v>
      </c>
      <c r="U15" s="92"/>
      <c r="V15" s="22">
        <f t="shared" si="2"/>
        <v>3</v>
      </c>
      <c r="W15">
        <f t="shared" si="3"/>
        <v>0</v>
      </c>
      <c r="X15" s="41">
        <f t="shared" si="5"/>
        <v>102352.81076902764</v>
      </c>
      <c r="Y15" s="42">
        <f t="shared" si="6"/>
        <v>0</v>
      </c>
    </row>
    <row r="16" spans="2:25" x14ac:dyDescent="0.2">
      <c r="B16" s="40">
        <v>8</v>
      </c>
      <c r="C16" s="86">
        <f t="shared" si="0"/>
        <v>104440.80810871617</v>
      </c>
      <c r="D16" s="86"/>
      <c r="E16" s="46">
        <v>2019</v>
      </c>
      <c r="F16" s="8">
        <v>43538</v>
      </c>
      <c r="G16" s="46" t="s">
        <v>4</v>
      </c>
      <c r="H16" s="90">
        <v>111.26</v>
      </c>
      <c r="I16" s="90"/>
      <c r="J16" s="46">
        <v>13</v>
      </c>
      <c r="K16" s="88">
        <f t="shared" si="1"/>
        <v>3133.2242432614848</v>
      </c>
      <c r="L16" s="89"/>
      <c r="M16" s="47">
        <f>IF(J16="","",(K16/J16)/LOOKUP(RIGHT($D$2,3),定数!$A$6:$A$13,定数!$B$6:$B$13))</f>
        <v>2.4101724948165266</v>
      </c>
      <c r="N16" s="46">
        <v>2019</v>
      </c>
      <c r="O16" s="8">
        <v>43538</v>
      </c>
      <c r="P16" s="90">
        <v>111.41</v>
      </c>
      <c r="Q16" s="90"/>
      <c r="R16" s="91">
        <f>IF(P16="","",T16*M16*LOOKUP(RIGHT($D$2,3),定数!$A$6:$A$13,定数!$B$6:$B$13))</f>
        <v>3615.2587422245842</v>
      </c>
      <c r="S16" s="91"/>
      <c r="T16" s="92">
        <f t="shared" si="4"/>
        <v>14.999999999999147</v>
      </c>
      <c r="U16" s="92"/>
      <c r="V16" s="22">
        <f t="shared" si="2"/>
        <v>4</v>
      </c>
      <c r="W16">
        <f t="shared" si="3"/>
        <v>0</v>
      </c>
      <c r="X16" s="41">
        <f t="shared" si="5"/>
        <v>104440.80810871617</v>
      </c>
      <c r="Y16" s="42">
        <f t="shared" si="6"/>
        <v>0</v>
      </c>
    </row>
    <row r="17" spans="2:25" x14ac:dyDescent="0.2">
      <c r="B17" s="40">
        <v>9</v>
      </c>
      <c r="C17" s="86">
        <f t="shared" si="0"/>
        <v>108056.06685094076</v>
      </c>
      <c r="D17" s="86"/>
      <c r="E17" s="46">
        <v>2019</v>
      </c>
      <c r="F17" s="8">
        <v>43538</v>
      </c>
      <c r="G17" s="46" t="s">
        <v>4</v>
      </c>
      <c r="H17" s="90">
        <v>111.76</v>
      </c>
      <c r="I17" s="90"/>
      <c r="J17" s="46">
        <v>9</v>
      </c>
      <c r="K17" s="88">
        <f t="shared" si="1"/>
        <v>3241.6820055282224</v>
      </c>
      <c r="L17" s="89"/>
      <c r="M17" s="47">
        <f>IF(J17="","",(K17/J17)/LOOKUP(RIGHT($D$2,3),定数!$A$6:$A$13,定数!$B$6:$B$13))</f>
        <v>3.6018688950313584</v>
      </c>
      <c r="N17" s="46">
        <v>2019</v>
      </c>
      <c r="O17" s="8">
        <v>43538</v>
      </c>
      <c r="P17" s="90">
        <v>111.67</v>
      </c>
      <c r="Q17" s="90"/>
      <c r="R17" s="91">
        <f>IF(P17="","",T17*M17*LOOKUP(RIGHT($D$2,3),定数!$A$6:$A$13,定数!$B$6:$B$13))</f>
        <v>-3241.6820055283451</v>
      </c>
      <c r="S17" s="91"/>
      <c r="T17" s="92">
        <f t="shared" si="4"/>
        <v>-9.0000000000003411</v>
      </c>
      <c r="U17" s="92"/>
      <c r="V17" s="22">
        <f t="shared" si="2"/>
        <v>0</v>
      </c>
      <c r="W17">
        <f t="shared" si="3"/>
        <v>1</v>
      </c>
      <c r="X17" s="41">
        <f t="shared" si="5"/>
        <v>108056.06685094076</v>
      </c>
      <c r="Y17" s="42">
        <f t="shared" si="6"/>
        <v>0</v>
      </c>
    </row>
    <row r="18" spans="2:25" x14ac:dyDescent="0.2">
      <c r="B18" s="40">
        <v>10</v>
      </c>
      <c r="C18" s="86">
        <f t="shared" si="0"/>
        <v>104814.38484541241</v>
      </c>
      <c r="D18" s="86"/>
      <c r="E18" s="46">
        <v>2019</v>
      </c>
      <c r="F18" s="8">
        <v>43539</v>
      </c>
      <c r="G18" s="46" t="s">
        <v>3</v>
      </c>
      <c r="H18" s="90">
        <v>111.62</v>
      </c>
      <c r="I18" s="90"/>
      <c r="J18" s="46">
        <v>8</v>
      </c>
      <c r="K18" s="88">
        <f t="shared" si="1"/>
        <v>3144.4315453623722</v>
      </c>
      <c r="L18" s="89"/>
      <c r="M18" s="47">
        <f>IF(J18="","",(K18/J18)/LOOKUP(RIGHT($D$2,3),定数!$A$6:$A$13,定数!$B$6:$B$13))</f>
        <v>3.9305394317029654</v>
      </c>
      <c r="N18" s="46">
        <v>2019</v>
      </c>
      <c r="O18" s="8">
        <v>43539</v>
      </c>
      <c r="P18" s="90">
        <v>111.7</v>
      </c>
      <c r="Q18" s="90"/>
      <c r="R18" s="91">
        <f>IF(P18="","",T18*M18*LOOKUP(RIGHT($D$2,3),定数!$A$6:$A$13,定数!$B$6:$B$13))</f>
        <v>-3144.4315453623053</v>
      </c>
      <c r="S18" s="91"/>
      <c r="T18" s="92">
        <f t="shared" si="4"/>
        <v>-7.9999999999998295</v>
      </c>
      <c r="U18" s="92"/>
      <c r="V18" s="22">
        <f t="shared" si="2"/>
        <v>0</v>
      </c>
      <c r="W18">
        <f t="shared" si="3"/>
        <v>2</v>
      </c>
      <c r="X18" s="41">
        <f t="shared" si="5"/>
        <v>108056.06685094076</v>
      </c>
      <c r="Y18" s="42">
        <f t="shared" si="6"/>
        <v>3.0000000000001137E-2</v>
      </c>
    </row>
    <row r="19" spans="2:25" x14ac:dyDescent="0.2">
      <c r="B19" s="40">
        <v>11</v>
      </c>
      <c r="C19" s="86">
        <f t="shared" si="0"/>
        <v>101669.95330005011</v>
      </c>
      <c r="D19" s="86"/>
      <c r="E19" s="46">
        <v>2019</v>
      </c>
      <c r="F19" s="8">
        <v>43539</v>
      </c>
      <c r="G19" s="46" t="s">
        <v>3</v>
      </c>
      <c r="H19" s="90">
        <v>111.47</v>
      </c>
      <c r="I19" s="90"/>
      <c r="J19" s="46">
        <v>5</v>
      </c>
      <c r="K19" s="88">
        <f t="shared" si="1"/>
        <v>3050.0985990015033</v>
      </c>
      <c r="L19" s="89"/>
      <c r="M19" s="47">
        <f>IF(J19="","",(K19/J19)/LOOKUP(RIGHT($D$2,3),定数!$A$6:$A$13,定数!$B$6:$B$13))</f>
        <v>6.1001971980030065</v>
      </c>
      <c r="N19" s="46">
        <v>2019</v>
      </c>
      <c r="O19" s="8">
        <v>43539</v>
      </c>
      <c r="P19" s="90">
        <v>111.52</v>
      </c>
      <c r="Q19" s="90"/>
      <c r="R19" s="91">
        <f>IF(P19="","",T19*M19*LOOKUP(RIGHT($D$2,3),定数!$A$6:$A$13,定数!$B$6:$B$13))</f>
        <v>-3050.0985990013296</v>
      </c>
      <c r="S19" s="91"/>
      <c r="T19" s="92">
        <f t="shared" si="4"/>
        <v>-4.9999999999997158</v>
      </c>
      <c r="U19" s="92"/>
      <c r="V19" s="22">
        <f t="shared" si="2"/>
        <v>0</v>
      </c>
      <c r="W19">
        <f t="shared" si="3"/>
        <v>3</v>
      </c>
      <c r="X19" s="41">
        <f t="shared" si="5"/>
        <v>108056.06685094076</v>
      </c>
      <c r="Y19" s="42">
        <f t="shared" si="6"/>
        <v>5.9100000000000374E-2</v>
      </c>
    </row>
    <row r="20" spans="2:25" x14ac:dyDescent="0.2">
      <c r="B20" s="40">
        <v>12</v>
      </c>
      <c r="C20" s="86">
        <f t="shared" si="0"/>
        <v>98619.854701048782</v>
      </c>
      <c r="D20" s="86"/>
      <c r="E20" s="46">
        <v>2019</v>
      </c>
      <c r="F20" s="8">
        <v>43539</v>
      </c>
      <c r="G20" s="46" t="s">
        <v>3</v>
      </c>
      <c r="H20" s="90">
        <v>111.47</v>
      </c>
      <c r="I20" s="90"/>
      <c r="J20" s="46">
        <v>4</v>
      </c>
      <c r="K20" s="88">
        <f t="shared" si="1"/>
        <v>2958.5956410314634</v>
      </c>
      <c r="L20" s="89"/>
      <c r="M20" s="47">
        <f>IF(J20="","",(K20/J20)/LOOKUP(RIGHT($D$2,3),定数!$A$6:$A$13,定数!$B$6:$B$13))</f>
        <v>7.3964891025786583</v>
      </c>
      <c r="N20" s="46">
        <v>2019</v>
      </c>
      <c r="O20" s="8">
        <v>43539</v>
      </c>
      <c r="P20" s="90">
        <v>111.51</v>
      </c>
      <c r="Q20" s="90"/>
      <c r="R20" s="91">
        <f>IF(P20="","",T20*M20*LOOKUP(RIGHT($D$2,3),定数!$A$6:$A$13,定数!$B$6:$B$13))</f>
        <v>-2958.5956410319259</v>
      </c>
      <c r="S20" s="91"/>
      <c r="T20" s="92">
        <f t="shared" si="4"/>
        <v>-4.0000000000006253</v>
      </c>
      <c r="U20" s="92"/>
      <c r="V20" s="22">
        <f t="shared" si="2"/>
        <v>0</v>
      </c>
      <c r="W20">
        <f t="shared" si="3"/>
        <v>4</v>
      </c>
      <c r="X20" s="41">
        <f t="shared" si="5"/>
        <v>108056.06685094076</v>
      </c>
      <c r="Y20" s="42">
        <f t="shared" si="6"/>
        <v>8.7326999999998822E-2</v>
      </c>
    </row>
    <row r="21" spans="2:25" x14ac:dyDescent="0.2">
      <c r="B21" s="40">
        <v>13</v>
      </c>
      <c r="C21" s="86">
        <f t="shared" si="0"/>
        <v>95661.259060016862</v>
      </c>
      <c r="D21" s="86"/>
      <c r="E21" s="46">
        <v>2019</v>
      </c>
      <c r="F21" s="8">
        <v>43542</v>
      </c>
      <c r="G21" s="46" t="s">
        <v>4</v>
      </c>
      <c r="H21" s="87">
        <v>111.57</v>
      </c>
      <c r="I21" s="87"/>
      <c r="J21" s="46">
        <v>8</v>
      </c>
      <c r="K21" s="88">
        <f t="shared" si="1"/>
        <v>2869.8377718005058</v>
      </c>
      <c r="L21" s="89"/>
      <c r="M21" s="47">
        <f>IF(J21="","",(K21/J21)/LOOKUP(RIGHT($D$2,3),定数!$A$6:$A$13,定数!$B$6:$B$13))</f>
        <v>3.5872972147506323</v>
      </c>
      <c r="N21" s="46">
        <v>2019</v>
      </c>
      <c r="O21" s="8">
        <v>43542</v>
      </c>
      <c r="P21" s="90">
        <v>111.49</v>
      </c>
      <c r="Q21" s="90"/>
      <c r="R21" s="91">
        <f>IF(P21="","",T21*M21*LOOKUP(RIGHT($D$2,3),定数!$A$6:$A$13,定数!$B$6:$B$13))</f>
        <v>-2869.8377718004449</v>
      </c>
      <c r="S21" s="91"/>
      <c r="T21" s="92">
        <f t="shared" si="4"/>
        <v>-7.9999999999998295</v>
      </c>
      <c r="U21" s="92"/>
      <c r="V21" s="22">
        <f t="shared" si="2"/>
        <v>0</v>
      </c>
      <c r="W21">
        <f t="shared" si="3"/>
        <v>5</v>
      </c>
      <c r="X21" s="41">
        <f t="shared" si="5"/>
        <v>108056.06685094076</v>
      </c>
      <c r="Y21" s="42">
        <f t="shared" si="6"/>
        <v>0.11470719000000307</v>
      </c>
    </row>
    <row r="22" spans="2:25" x14ac:dyDescent="0.2">
      <c r="B22" s="40">
        <v>14</v>
      </c>
      <c r="C22" s="86">
        <f t="shared" si="0"/>
        <v>92791.421288216414</v>
      </c>
      <c r="D22" s="86"/>
      <c r="E22" s="46">
        <v>2019</v>
      </c>
      <c r="F22" s="8">
        <v>43542</v>
      </c>
      <c r="G22" s="46" t="s">
        <v>3</v>
      </c>
      <c r="H22" s="90">
        <v>111.46</v>
      </c>
      <c r="I22" s="90"/>
      <c r="J22" s="46">
        <v>9</v>
      </c>
      <c r="K22" s="88">
        <f t="shared" si="1"/>
        <v>2783.7426386464922</v>
      </c>
      <c r="L22" s="89"/>
      <c r="M22" s="47">
        <f>IF(J22="","",(K22/J22)/LOOKUP(RIGHT($D$2,3),定数!$A$6:$A$13,定数!$B$6:$B$13))</f>
        <v>3.0930473762738804</v>
      </c>
      <c r="N22" s="46">
        <v>2019</v>
      </c>
      <c r="O22" s="8">
        <v>43542</v>
      </c>
      <c r="P22" s="90">
        <v>111.55</v>
      </c>
      <c r="Q22" s="90"/>
      <c r="R22" s="91">
        <f>IF(P22="","",T22*M22*LOOKUP(RIGHT($D$2,3),定数!$A$6:$A$13,定数!$B$6:$B$13))</f>
        <v>-2783.7426386465977</v>
      </c>
      <c r="S22" s="91"/>
      <c r="T22" s="92">
        <f t="shared" si="4"/>
        <v>-9.0000000000003411</v>
      </c>
      <c r="U22" s="92"/>
      <c r="V22" s="22">
        <f t="shared" si="2"/>
        <v>0</v>
      </c>
      <c r="W22">
        <f t="shared" si="3"/>
        <v>6</v>
      </c>
      <c r="X22" s="41">
        <f t="shared" si="5"/>
        <v>108056.06685094076</v>
      </c>
      <c r="Y22" s="42">
        <f t="shared" si="6"/>
        <v>0.14126597430000243</v>
      </c>
    </row>
    <row r="23" spans="2:25" x14ac:dyDescent="0.2">
      <c r="B23" s="40">
        <v>15</v>
      </c>
      <c r="C23" s="86">
        <f t="shared" si="0"/>
        <v>90007.678649569818</v>
      </c>
      <c r="D23" s="86"/>
      <c r="E23" s="46">
        <v>2019</v>
      </c>
      <c r="F23" s="8">
        <v>43542</v>
      </c>
      <c r="G23" s="46" t="s">
        <v>3</v>
      </c>
      <c r="H23" s="90">
        <v>111.37</v>
      </c>
      <c r="I23" s="90"/>
      <c r="J23" s="46">
        <v>8</v>
      </c>
      <c r="K23" s="88">
        <f t="shared" si="1"/>
        <v>2700.2303594870946</v>
      </c>
      <c r="L23" s="89"/>
      <c r="M23" s="47">
        <f>IF(J23="","",(K23/J23)/LOOKUP(RIGHT($D$2,3),定数!$A$6:$A$13,定数!$B$6:$B$13))</f>
        <v>3.3752879493588681</v>
      </c>
      <c r="N23" s="46">
        <v>2019</v>
      </c>
      <c r="O23" s="8">
        <v>43542</v>
      </c>
      <c r="P23" s="90">
        <v>111.45</v>
      </c>
      <c r="Q23" s="90"/>
      <c r="R23" s="91">
        <f>IF(P23="","",T23*M23*LOOKUP(RIGHT($D$2,3),定数!$A$6:$A$13,定数!$B$6:$B$13))</f>
        <v>-2700.2303594870368</v>
      </c>
      <c r="S23" s="91"/>
      <c r="T23" s="92">
        <f t="shared" si="4"/>
        <v>-7.9999999999998295</v>
      </c>
      <c r="U23" s="92"/>
      <c r="V23" t="str">
        <f t="shared" ref="V23:W74" si="7">IF(S23&lt;&gt;"",IF(S23&lt;0,1+V22,0),"")</f>
        <v/>
      </c>
      <c r="W23">
        <f t="shared" si="3"/>
        <v>7</v>
      </c>
      <c r="X23" s="41">
        <f t="shared" si="5"/>
        <v>108056.06685094076</v>
      </c>
      <c r="Y23" s="42">
        <f t="shared" si="6"/>
        <v>0.1670279950710033</v>
      </c>
    </row>
    <row r="24" spans="2:25" x14ac:dyDescent="0.2">
      <c r="B24" s="40">
        <v>16</v>
      </c>
      <c r="C24" s="86">
        <f t="shared" si="0"/>
        <v>87307.448290082786</v>
      </c>
      <c r="D24" s="86"/>
      <c r="E24" s="46">
        <v>2019</v>
      </c>
      <c r="F24" s="8">
        <v>43543</v>
      </c>
      <c r="G24" s="46" t="s">
        <v>3</v>
      </c>
      <c r="H24" s="90">
        <v>111.34</v>
      </c>
      <c r="I24" s="90"/>
      <c r="J24" s="46">
        <v>9</v>
      </c>
      <c r="K24" s="88">
        <f t="shared" si="1"/>
        <v>2619.2234487024834</v>
      </c>
      <c r="L24" s="89"/>
      <c r="M24" s="47">
        <f>IF(J24="","",(K24/J24)/LOOKUP(RIGHT($D$2,3),定数!$A$6:$A$13,定数!$B$6:$B$13))</f>
        <v>2.9102482763360928</v>
      </c>
      <c r="N24" s="46">
        <v>2019</v>
      </c>
      <c r="O24" s="8">
        <v>43543</v>
      </c>
      <c r="P24" s="90">
        <v>111.252</v>
      </c>
      <c r="Q24" s="90"/>
      <c r="R24" s="91">
        <f>IF(P24="","",T24*M24*LOOKUP(RIGHT($D$2,3),定数!$A$6:$A$13,定数!$B$6:$B$13))</f>
        <v>2561.0184831759966</v>
      </c>
      <c r="S24" s="91"/>
      <c r="T24" s="92">
        <f t="shared" si="4"/>
        <v>8.8000000000008072</v>
      </c>
      <c r="U24" s="92"/>
      <c r="V24" t="str">
        <f t="shared" si="7"/>
        <v/>
      </c>
      <c r="W24">
        <f t="shared" si="3"/>
        <v>0</v>
      </c>
      <c r="X24" s="41">
        <f t="shared" si="5"/>
        <v>108056.06685094076</v>
      </c>
      <c r="Y24" s="42">
        <f t="shared" si="6"/>
        <v>0.19201715521887264</v>
      </c>
    </row>
    <row r="25" spans="2:25" x14ac:dyDescent="0.2">
      <c r="B25" s="40">
        <v>17</v>
      </c>
      <c r="C25" s="86">
        <f t="shared" si="0"/>
        <v>89868.466773258784</v>
      </c>
      <c r="D25" s="86"/>
      <c r="E25" s="46">
        <v>2019</v>
      </c>
      <c r="F25" s="8">
        <v>43543</v>
      </c>
      <c r="G25" s="46" t="s">
        <v>3</v>
      </c>
      <c r="H25" s="90">
        <v>111.26</v>
      </c>
      <c r="I25" s="90"/>
      <c r="J25" s="46">
        <v>11</v>
      </c>
      <c r="K25" s="88">
        <f t="shared" si="1"/>
        <v>2696.0540031977634</v>
      </c>
      <c r="L25" s="89"/>
      <c r="M25" s="47">
        <f>IF(J25="","",(K25/J25)/LOOKUP(RIGHT($D$2,3),定数!$A$6:$A$13,定数!$B$6:$B$13))</f>
        <v>2.4509581847252395</v>
      </c>
      <c r="N25" s="46">
        <v>2019</v>
      </c>
      <c r="O25" s="8">
        <v>43543</v>
      </c>
      <c r="P25" s="90">
        <v>111.37</v>
      </c>
      <c r="Q25" s="90"/>
      <c r="R25" s="91">
        <f>IF(P25="","",T25*M25*LOOKUP(RIGHT($D$2,3),定数!$A$6:$A$13,定数!$B$6:$B$13))</f>
        <v>-2696.0540031977494</v>
      </c>
      <c r="S25" s="91"/>
      <c r="T25" s="92">
        <f t="shared" si="4"/>
        <v>-10.999999999999943</v>
      </c>
      <c r="U25" s="92"/>
      <c r="V25" t="str">
        <f t="shared" si="7"/>
        <v/>
      </c>
      <c r="W25">
        <f t="shared" si="3"/>
        <v>1</v>
      </c>
      <c r="X25" s="41">
        <f t="shared" si="5"/>
        <v>108056.06685094076</v>
      </c>
      <c r="Y25" s="42">
        <f t="shared" si="6"/>
        <v>0.16831632510529071</v>
      </c>
    </row>
    <row r="26" spans="2:25" x14ac:dyDescent="0.2">
      <c r="B26" s="40">
        <v>18</v>
      </c>
      <c r="C26" s="86">
        <f t="shared" si="0"/>
        <v>87172.412770061041</v>
      </c>
      <c r="D26" s="86"/>
      <c r="E26" s="46">
        <v>2019</v>
      </c>
      <c r="F26" s="8">
        <v>43543</v>
      </c>
      <c r="G26" s="46" t="s">
        <v>4</v>
      </c>
      <c r="H26" s="90">
        <v>111.28</v>
      </c>
      <c r="I26" s="90"/>
      <c r="J26" s="46">
        <v>7</v>
      </c>
      <c r="K26" s="88">
        <f t="shared" si="1"/>
        <v>2615.1723831018312</v>
      </c>
      <c r="L26" s="89"/>
      <c r="M26" s="47">
        <f>IF(J26="","",(K26/J26)/LOOKUP(RIGHT($D$2,3),定数!$A$6:$A$13,定数!$B$6:$B$13))</f>
        <v>3.7359605472883306</v>
      </c>
      <c r="N26" s="46">
        <v>2019</v>
      </c>
      <c r="O26" s="8">
        <v>43543</v>
      </c>
      <c r="P26" s="90">
        <v>111.352</v>
      </c>
      <c r="Q26" s="90"/>
      <c r="R26" s="91">
        <f>IF(P26="","",T26*M26*LOOKUP(RIGHT($D$2,3),定数!$A$6:$A$13,定数!$B$6:$B$13))</f>
        <v>2689.8915940477</v>
      </c>
      <c r="S26" s="91"/>
      <c r="T26" s="92">
        <f t="shared" si="4"/>
        <v>7.2000000000002728</v>
      </c>
      <c r="U26" s="92"/>
      <c r="V26" t="str">
        <f t="shared" si="7"/>
        <v/>
      </c>
      <c r="W26">
        <f t="shared" si="3"/>
        <v>0</v>
      </c>
      <c r="X26" s="41">
        <f t="shared" si="5"/>
        <v>108056.06685094076</v>
      </c>
      <c r="Y26" s="42">
        <f t="shared" si="6"/>
        <v>0.19326683535213185</v>
      </c>
    </row>
    <row r="27" spans="2:25" x14ac:dyDescent="0.2">
      <c r="B27" s="40">
        <v>19</v>
      </c>
      <c r="C27" s="86">
        <f t="shared" si="0"/>
        <v>89862.304364108742</v>
      </c>
      <c r="D27" s="86"/>
      <c r="E27" s="46">
        <v>2019</v>
      </c>
      <c r="F27" s="8">
        <v>43543</v>
      </c>
      <c r="G27" s="46" t="s">
        <v>4</v>
      </c>
      <c r="H27" s="90">
        <v>111.41</v>
      </c>
      <c r="I27" s="90"/>
      <c r="J27" s="46">
        <v>14</v>
      </c>
      <c r="K27" s="88">
        <f t="shared" si="1"/>
        <v>2695.8691309232622</v>
      </c>
      <c r="L27" s="89"/>
      <c r="M27" s="47">
        <f>IF(J27="","",(K27/J27)/LOOKUP(RIGHT($D$2,3),定数!$A$6:$A$13,定数!$B$6:$B$13))</f>
        <v>1.92562080780233</v>
      </c>
      <c r="N27" s="46">
        <v>2019</v>
      </c>
      <c r="O27" s="8">
        <v>43544</v>
      </c>
      <c r="P27" s="90">
        <v>111.572</v>
      </c>
      <c r="Q27" s="90"/>
      <c r="R27" s="91">
        <f>IF(P27="","",T27*M27*LOOKUP(RIGHT($D$2,3),定数!$A$6:$A$13,定数!$B$6:$B$13))</f>
        <v>3119.5057086398929</v>
      </c>
      <c r="S27" s="91"/>
      <c r="T27" s="92">
        <f t="shared" si="4"/>
        <v>16.200000000000614</v>
      </c>
      <c r="U27" s="92"/>
      <c r="V27" t="str">
        <f t="shared" si="7"/>
        <v/>
      </c>
      <c r="W27">
        <f t="shared" si="3"/>
        <v>0</v>
      </c>
      <c r="X27" s="41">
        <f t="shared" si="5"/>
        <v>108056.06685094076</v>
      </c>
      <c r="Y27" s="42">
        <f t="shared" si="6"/>
        <v>0.16837335484299665</v>
      </c>
    </row>
    <row r="28" spans="2:25" x14ac:dyDescent="0.2">
      <c r="B28" s="40">
        <v>20</v>
      </c>
      <c r="C28" s="86">
        <f t="shared" si="0"/>
        <v>92981.810072748631</v>
      </c>
      <c r="D28" s="86"/>
      <c r="E28" s="46">
        <v>2019</v>
      </c>
      <c r="F28" s="8">
        <v>43544</v>
      </c>
      <c r="G28" s="46" t="s">
        <v>3</v>
      </c>
      <c r="H28" s="87">
        <v>111.41</v>
      </c>
      <c r="I28" s="87"/>
      <c r="J28" s="46">
        <v>11</v>
      </c>
      <c r="K28" s="88">
        <f t="shared" si="1"/>
        <v>2789.4543021824588</v>
      </c>
      <c r="L28" s="89"/>
      <c r="M28" s="47">
        <f>IF(J28="","",(K28/J28)/LOOKUP(RIGHT($D$2,3),定数!$A$6:$A$13,定数!$B$6:$B$13))</f>
        <v>2.535867547438599</v>
      </c>
      <c r="N28" s="46">
        <v>2019</v>
      </c>
      <c r="O28" s="8">
        <v>43544</v>
      </c>
      <c r="P28" s="90">
        <v>111.52</v>
      </c>
      <c r="Q28" s="90"/>
      <c r="R28" s="91">
        <f>IF(P28="","",T28*M28*LOOKUP(RIGHT($D$2,3),定数!$A$6:$A$13,定数!$B$6:$B$13))</f>
        <v>-2789.4543021824443</v>
      </c>
      <c r="S28" s="91"/>
      <c r="T28" s="92">
        <f t="shared" si="4"/>
        <v>-10.999999999999943</v>
      </c>
      <c r="U28" s="92"/>
      <c r="V28" t="str">
        <f t="shared" si="7"/>
        <v/>
      </c>
      <c r="W28">
        <f t="shared" si="3"/>
        <v>1</v>
      </c>
      <c r="X28" s="41">
        <f t="shared" si="5"/>
        <v>108056.06685094076</v>
      </c>
      <c r="Y28" s="42">
        <f t="shared" si="6"/>
        <v>0.13950402987540245</v>
      </c>
    </row>
    <row r="29" spans="2:25" x14ac:dyDescent="0.2">
      <c r="B29" s="40">
        <v>21</v>
      </c>
      <c r="C29" s="86">
        <f t="shared" si="0"/>
        <v>90192.355770566181</v>
      </c>
      <c r="D29" s="86"/>
      <c r="E29" s="46">
        <v>2019</v>
      </c>
      <c r="F29" s="8">
        <v>43544</v>
      </c>
      <c r="G29" s="46" t="s">
        <v>3</v>
      </c>
      <c r="H29" s="93">
        <v>111.38</v>
      </c>
      <c r="I29" s="93"/>
      <c r="J29" s="46">
        <v>10</v>
      </c>
      <c r="K29" s="88">
        <f t="shared" si="1"/>
        <v>2705.7706731169851</v>
      </c>
      <c r="L29" s="89"/>
      <c r="M29" s="47">
        <f>IF(J29="","",(K29/J29)/LOOKUP(RIGHT($D$2,3),定数!$A$6:$A$13,定数!$B$6:$B$13))</f>
        <v>2.705770673116985</v>
      </c>
      <c r="N29" s="46">
        <v>2019</v>
      </c>
      <c r="O29" s="8">
        <v>43544</v>
      </c>
      <c r="P29" s="90">
        <v>111.48</v>
      </c>
      <c r="Q29" s="90"/>
      <c r="R29" s="91">
        <f>IF(P29="","",T29*M29*LOOKUP(RIGHT($D$2,3),定数!$A$6:$A$13,定数!$B$6:$B$13))</f>
        <v>-2705.7706731172157</v>
      </c>
      <c r="S29" s="91"/>
      <c r="T29" s="92">
        <f t="shared" si="4"/>
        <v>-10.000000000000853</v>
      </c>
      <c r="U29" s="92"/>
      <c r="V29" t="str">
        <f t="shared" si="7"/>
        <v/>
      </c>
      <c r="W29">
        <f t="shared" si="3"/>
        <v>2</v>
      </c>
      <c r="X29" s="41">
        <f t="shared" si="5"/>
        <v>108056.06685094076</v>
      </c>
      <c r="Y29" s="42">
        <f t="shared" si="6"/>
        <v>0.16531890897914026</v>
      </c>
    </row>
    <row r="30" spans="2:25" x14ac:dyDescent="0.2">
      <c r="B30" s="40">
        <v>22</v>
      </c>
      <c r="C30" s="86">
        <f t="shared" si="0"/>
        <v>87486.585097448959</v>
      </c>
      <c r="D30" s="86"/>
      <c r="E30" s="46">
        <v>2019</v>
      </c>
      <c r="F30" s="8">
        <v>43544</v>
      </c>
      <c r="G30" s="46" t="s">
        <v>3</v>
      </c>
      <c r="H30" s="93">
        <v>111.37</v>
      </c>
      <c r="I30" s="93"/>
      <c r="J30" s="46">
        <v>15</v>
      </c>
      <c r="K30" s="88">
        <f t="shared" si="1"/>
        <v>2624.5975529234688</v>
      </c>
      <c r="L30" s="89"/>
      <c r="M30" s="47">
        <f>IF(J30="","",(K30/J30)/LOOKUP(RIGHT($D$2,3),定数!$A$6:$A$13,定数!$B$6:$B$13))</f>
        <v>1.7497317019489793</v>
      </c>
      <c r="N30" s="46">
        <v>2019</v>
      </c>
      <c r="O30" s="8">
        <v>43544</v>
      </c>
      <c r="P30" s="90">
        <v>111.18899999999999</v>
      </c>
      <c r="Q30" s="90"/>
      <c r="R30" s="91">
        <f>IF(P30="","",T30*M30*LOOKUP(RIGHT($D$2,3),定数!$A$6:$A$13,定数!$B$6:$B$13))</f>
        <v>3167.0143805278558</v>
      </c>
      <c r="S30" s="91"/>
      <c r="T30" s="92">
        <f t="shared" si="4"/>
        <v>18.10000000000116</v>
      </c>
      <c r="U30" s="92"/>
      <c r="V30" t="str">
        <f t="shared" si="7"/>
        <v/>
      </c>
      <c r="W30">
        <f t="shared" si="3"/>
        <v>0</v>
      </c>
      <c r="X30" s="41">
        <f t="shared" si="5"/>
        <v>108056.06685094076</v>
      </c>
      <c r="Y30" s="42">
        <f t="shared" si="6"/>
        <v>0.19035934170976831</v>
      </c>
    </row>
    <row r="31" spans="2:25" x14ac:dyDescent="0.2">
      <c r="B31" s="40">
        <v>23</v>
      </c>
      <c r="C31" s="86">
        <f t="shared" si="0"/>
        <v>90653.599477976808</v>
      </c>
      <c r="D31" s="86"/>
      <c r="E31" s="46">
        <v>2019</v>
      </c>
      <c r="F31" s="8">
        <v>43545</v>
      </c>
      <c r="G31" s="46" t="s">
        <v>3</v>
      </c>
      <c r="H31" s="94">
        <v>111.64</v>
      </c>
      <c r="I31" s="95"/>
      <c r="J31" s="46">
        <v>8</v>
      </c>
      <c r="K31" s="88">
        <f t="shared" si="1"/>
        <v>2719.607984339304</v>
      </c>
      <c r="L31" s="89"/>
      <c r="M31" s="47">
        <f>IF(J31="","",(K31/J31)/LOOKUP(RIGHT($D$2,3),定数!$A$6:$A$13,定数!$B$6:$B$13))</f>
        <v>3.39950998042413</v>
      </c>
      <c r="N31" s="46">
        <v>2019</v>
      </c>
      <c r="O31" s="8">
        <v>43545</v>
      </c>
      <c r="P31" s="96">
        <v>111.72</v>
      </c>
      <c r="Q31" s="97"/>
      <c r="R31" s="91">
        <f>IF(P31="","",T31*M31*LOOKUP(RIGHT($D$2,3),定数!$A$6:$A$13,定数!$B$6:$B$13))</f>
        <v>-2719.6079843392463</v>
      </c>
      <c r="S31" s="91"/>
      <c r="T31" s="92">
        <f t="shared" si="4"/>
        <v>-7.9999999999998295</v>
      </c>
      <c r="U31" s="92"/>
      <c r="V31" t="str">
        <f t="shared" si="7"/>
        <v/>
      </c>
      <c r="W31">
        <f t="shared" si="3"/>
        <v>1</v>
      </c>
      <c r="X31" s="41">
        <f t="shared" si="5"/>
        <v>108056.06685094076</v>
      </c>
      <c r="Y31" s="42">
        <f t="shared" si="6"/>
        <v>0.16105034987966005</v>
      </c>
    </row>
    <row r="32" spans="2:25" x14ac:dyDescent="0.2">
      <c r="B32" s="40">
        <v>24</v>
      </c>
      <c r="C32" s="86">
        <f t="shared" si="0"/>
        <v>87933.991493637557</v>
      </c>
      <c r="D32" s="86"/>
      <c r="E32" s="46">
        <v>2019</v>
      </c>
      <c r="F32" s="8">
        <v>43550</v>
      </c>
      <c r="G32" s="46" t="s">
        <v>4</v>
      </c>
      <c r="H32" s="93">
        <v>110.07</v>
      </c>
      <c r="I32" s="93"/>
      <c r="J32" s="46">
        <v>8</v>
      </c>
      <c r="K32" s="88">
        <f t="shared" si="1"/>
        <v>2638.0197448091267</v>
      </c>
      <c r="L32" s="89"/>
      <c r="M32" s="47">
        <f>IF(J32="","",(K32/J32)/LOOKUP(RIGHT($D$2,3),定数!$A$6:$A$13,定数!$B$6:$B$13))</f>
        <v>3.2975246810114083</v>
      </c>
      <c r="N32" s="46">
        <v>2019</v>
      </c>
      <c r="O32" s="8">
        <v>43550</v>
      </c>
      <c r="P32" s="90">
        <v>110.16</v>
      </c>
      <c r="Q32" s="90"/>
      <c r="R32" s="91">
        <f>IF(P32="","",T32*M32*LOOKUP(RIGHT($D$2,3),定数!$A$6:$A$13,定数!$B$6:$B$13))</f>
        <v>2967.7722129103799</v>
      </c>
      <c r="S32" s="91"/>
      <c r="T32" s="92">
        <f t="shared" si="4"/>
        <v>9.0000000000003411</v>
      </c>
      <c r="U32" s="92"/>
      <c r="V32" t="str">
        <f t="shared" si="7"/>
        <v/>
      </c>
      <c r="W32">
        <f t="shared" si="3"/>
        <v>0</v>
      </c>
      <c r="X32" s="41">
        <f t="shared" si="5"/>
        <v>108056.06685094076</v>
      </c>
      <c r="Y32" s="42">
        <f t="shared" si="6"/>
        <v>0.18621883938326977</v>
      </c>
    </row>
    <row r="33" spans="2:25" x14ac:dyDescent="0.2">
      <c r="B33" s="40">
        <v>25</v>
      </c>
      <c r="C33" s="86">
        <f t="shared" si="0"/>
        <v>90901.763706547936</v>
      </c>
      <c r="D33" s="86"/>
      <c r="E33" s="46">
        <v>2019</v>
      </c>
      <c r="F33" s="8">
        <v>43550</v>
      </c>
      <c r="G33" s="46" t="s">
        <v>4</v>
      </c>
      <c r="H33" s="93">
        <v>110.18</v>
      </c>
      <c r="I33" s="93"/>
      <c r="J33" s="46">
        <v>8</v>
      </c>
      <c r="K33" s="88">
        <f t="shared" si="1"/>
        <v>2727.0529111964379</v>
      </c>
      <c r="L33" s="89"/>
      <c r="M33" s="47">
        <f>IF(J33="","",(K33/J33)/LOOKUP(RIGHT($D$2,3),定数!$A$6:$A$13,定数!$B$6:$B$13))</f>
        <v>3.4088161389955474</v>
      </c>
      <c r="N33" s="46">
        <v>2019</v>
      </c>
      <c r="O33" s="8">
        <v>43550</v>
      </c>
      <c r="P33" s="90">
        <v>110.245</v>
      </c>
      <c r="Q33" s="90"/>
      <c r="R33" s="91">
        <f>IF(P33="","",T33*M33*LOOKUP(RIGHT($D$2,3),定数!$A$6:$A$13,定数!$B$6:$B$13))</f>
        <v>2215.7304903470285</v>
      </c>
      <c r="S33" s="91"/>
      <c r="T33" s="92">
        <f t="shared" si="4"/>
        <v>6.4999999999997726</v>
      </c>
      <c r="U33" s="92"/>
      <c r="V33" t="str">
        <f t="shared" si="7"/>
        <v/>
      </c>
      <c r="W33">
        <f t="shared" si="3"/>
        <v>0</v>
      </c>
      <c r="X33" s="41">
        <f t="shared" si="5"/>
        <v>108056.06685094076</v>
      </c>
      <c r="Y33" s="42">
        <f t="shared" si="6"/>
        <v>0.15875372521245412</v>
      </c>
    </row>
    <row r="34" spans="2:25" x14ac:dyDescent="0.2">
      <c r="B34" s="40">
        <v>26</v>
      </c>
      <c r="C34" s="86">
        <f t="shared" si="0"/>
        <v>93117.494196894957</v>
      </c>
      <c r="D34" s="86"/>
      <c r="E34" s="46">
        <v>2019</v>
      </c>
      <c r="F34" s="8">
        <v>43551</v>
      </c>
      <c r="G34" s="46" t="s">
        <v>3</v>
      </c>
      <c r="H34" s="93">
        <v>110.34</v>
      </c>
      <c r="I34" s="93"/>
      <c r="J34" s="46">
        <v>15</v>
      </c>
      <c r="K34" s="88">
        <f t="shared" si="1"/>
        <v>2793.5248259068485</v>
      </c>
      <c r="L34" s="89"/>
      <c r="M34" s="47">
        <f>IF(J34="","",(K34/J34)/LOOKUP(RIGHT($D$2,3),定数!$A$6:$A$13,定数!$B$6:$B$13))</f>
        <v>1.8623498839378991</v>
      </c>
      <c r="N34" s="46">
        <v>2019</v>
      </c>
      <c r="O34" s="8">
        <v>43551</v>
      </c>
      <c r="P34" s="90">
        <v>110.49</v>
      </c>
      <c r="Q34" s="90"/>
      <c r="R34" s="91">
        <f>IF(P34="","",T34*M34*LOOKUP(RIGHT($D$2,3),定数!$A$6:$A$13,定数!$B$6:$B$13))</f>
        <v>-2793.5248259066898</v>
      </c>
      <c r="S34" s="91"/>
      <c r="T34" s="92">
        <f t="shared" si="4"/>
        <v>-14.999999999999147</v>
      </c>
      <c r="U34" s="92"/>
      <c r="V34" t="str">
        <f t="shared" si="7"/>
        <v/>
      </c>
      <c r="W34">
        <f t="shared" si="3"/>
        <v>1</v>
      </c>
      <c r="X34" s="41">
        <f t="shared" si="5"/>
        <v>108056.06685094076</v>
      </c>
      <c r="Y34" s="42">
        <f t="shared" si="6"/>
        <v>0.13824834726450841</v>
      </c>
    </row>
    <row r="35" spans="2:25" x14ac:dyDescent="0.2">
      <c r="B35" s="40">
        <v>27</v>
      </c>
      <c r="C35" s="86">
        <f t="shared" si="0"/>
        <v>90323.96937098827</v>
      </c>
      <c r="D35" s="86"/>
      <c r="E35" s="46">
        <v>2019</v>
      </c>
      <c r="F35" s="8">
        <v>43553</v>
      </c>
      <c r="G35" s="46" t="s">
        <v>4</v>
      </c>
      <c r="H35" s="93">
        <v>110.82</v>
      </c>
      <c r="I35" s="93"/>
      <c r="J35" s="46">
        <v>20</v>
      </c>
      <c r="K35" s="88">
        <f t="shared" si="1"/>
        <v>2709.7190811296482</v>
      </c>
      <c r="L35" s="89"/>
      <c r="M35" s="47">
        <f>IF(J35="","",(K35/J35)/LOOKUP(RIGHT($D$2,3),定数!$A$6:$A$13,定数!$B$6:$B$13))</f>
        <v>1.354859540564824</v>
      </c>
      <c r="N35" s="46">
        <v>2019</v>
      </c>
      <c r="O35" s="8">
        <v>43556</v>
      </c>
      <c r="P35" s="90">
        <v>111.065</v>
      </c>
      <c r="Q35" s="90"/>
      <c r="R35" s="91">
        <f>IF(P35="","",T35*M35*LOOKUP(RIGHT($D$2,3),定数!$A$6:$A$13,定数!$B$6:$B$13))</f>
        <v>3319.40587438388</v>
      </c>
      <c r="S35" s="91"/>
      <c r="T35" s="92">
        <f t="shared" si="4"/>
        <v>24.500000000000455</v>
      </c>
      <c r="U35" s="92"/>
      <c r="V35" t="str">
        <f t="shared" si="7"/>
        <v/>
      </c>
      <c r="W35">
        <f t="shared" si="3"/>
        <v>0</v>
      </c>
      <c r="X35" s="41">
        <f t="shared" si="5"/>
        <v>108056.06685094076</v>
      </c>
      <c r="Y35" s="42">
        <f t="shared" si="6"/>
        <v>0.1641008968465717</v>
      </c>
    </row>
    <row r="36" spans="2:25" x14ac:dyDescent="0.2">
      <c r="B36" s="40">
        <v>28</v>
      </c>
      <c r="C36" s="86">
        <f t="shared" si="0"/>
        <v>93643.375245372154</v>
      </c>
      <c r="D36" s="86"/>
      <c r="E36" s="48">
        <v>2019</v>
      </c>
      <c r="F36" s="8">
        <v>43556</v>
      </c>
      <c r="G36" s="48" t="s">
        <v>3</v>
      </c>
      <c r="H36" s="93">
        <v>110.96</v>
      </c>
      <c r="I36" s="93"/>
      <c r="J36" s="48">
        <v>6</v>
      </c>
      <c r="K36" s="88">
        <f t="shared" si="1"/>
        <v>2809.3012573611645</v>
      </c>
      <c r="L36" s="89"/>
      <c r="M36" s="49">
        <f>IF(J36="","",(K36/J36)/LOOKUP(RIGHT($D$2,3),定数!$A$6:$A$13,定数!$B$6:$B$13))</f>
        <v>4.6821687622686072</v>
      </c>
      <c r="N36" s="48">
        <v>2019</v>
      </c>
      <c r="O36" s="8">
        <v>43556</v>
      </c>
      <c r="P36" s="90">
        <v>110.857</v>
      </c>
      <c r="Q36" s="90"/>
      <c r="R36" s="91">
        <f>IF(P36="","",T36*M36*LOOKUP(RIGHT($D$2,3),定数!$A$6:$A$13,定数!$B$6:$B$13))</f>
        <v>4822.633825136405</v>
      </c>
      <c r="S36" s="91"/>
      <c r="T36" s="92">
        <f t="shared" si="4"/>
        <v>10.299999999999443</v>
      </c>
      <c r="U36" s="92"/>
      <c r="V36" t="str">
        <f t="shared" si="7"/>
        <v/>
      </c>
      <c r="W36">
        <f t="shared" si="3"/>
        <v>0</v>
      </c>
      <c r="X36" s="41">
        <f t="shared" si="5"/>
        <v>108056.06685094076</v>
      </c>
      <c r="Y36" s="42">
        <f t="shared" si="6"/>
        <v>0.13338160480568262</v>
      </c>
    </row>
    <row r="37" spans="2:25" x14ac:dyDescent="0.2">
      <c r="B37" s="40">
        <v>29</v>
      </c>
      <c r="C37" s="86">
        <f t="shared" si="0"/>
        <v>98466.00907050856</v>
      </c>
      <c r="D37" s="86"/>
      <c r="E37" s="48">
        <v>2019</v>
      </c>
      <c r="F37" s="8">
        <v>43559</v>
      </c>
      <c r="G37" s="48" t="s">
        <v>3</v>
      </c>
      <c r="H37" s="94">
        <v>111.38</v>
      </c>
      <c r="I37" s="95"/>
      <c r="J37" s="48">
        <v>7</v>
      </c>
      <c r="K37" s="88">
        <f t="shared" si="1"/>
        <v>2953.9802721152569</v>
      </c>
      <c r="L37" s="89"/>
      <c r="M37" s="49">
        <f>IF(J37="","",(K37/J37)/LOOKUP(RIGHT($D$2,3),定数!$A$6:$A$13,定数!$B$6:$B$13))</f>
        <v>4.2199718173075098</v>
      </c>
      <c r="N37" s="48">
        <v>2019</v>
      </c>
      <c r="O37" s="8">
        <v>43559</v>
      </c>
      <c r="P37" s="96">
        <v>111.45</v>
      </c>
      <c r="Q37" s="97"/>
      <c r="R37" s="91">
        <f>IF(P37="","",T37*M37*LOOKUP(RIGHT($D$2,3),定数!$A$6:$A$13,定数!$B$6:$B$13))</f>
        <v>-2953.9802721155688</v>
      </c>
      <c r="S37" s="91"/>
      <c r="T37" s="92">
        <f t="shared" si="4"/>
        <v>-7.000000000000739</v>
      </c>
      <c r="U37" s="92"/>
      <c r="V37" t="str">
        <f t="shared" si="7"/>
        <v/>
      </c>
      <c r="W37">
        <f t="shared" si="3"/>
        <v>1</v>
      </c>
      <c r="X37" s="41">
        <f t="shared" si="5"/>
        <v>108056.06685094076</v>
      </c>
      <c r="Y37" s="42">
        <f t="shared" si="6"/>
        <v>8.875075745317762E-2</v>
      </c>
    </row>
    <row r="38" spans="2:25" x14ac:dyDescent="0.2">
      <c r="B38" s="40">
        <v>30</v>
      </c>
      <c r="C38" s="86">
        <f t="shared" si="0"/>
        <v>95512.028798392988</v>
      </c>
      <c r="D38" s="86"/>
      <c r="E38" s="48">
        <v>2019</v>
      </c>
      <c r="F38" s="8">
        <v>43560</v>
      </c>
      <c r="G38" s="48" t="s">
        <v>4</v>
      </c>
      <c r="H38" s="93">
        <v>111.63</v>
      </c>
      <c r="I38" s="93"/>
      <c r="J38" s="48">
        <v>5</v>
      </c>
      <c r="K38" s="88">
        <f t="shared" si="1"/>
        <v>2865.3608639517897</v>
      </c>
      <c r="L38" s="89"/>
      <c r="M38" s="49">
        <f>IF(J38="","",(K38/J38)/LOOKUP(RIGHT($D$2,3),定数!$A$6:$A$13,定数!$B$6:$B$13))</f>
        <v>5.73072172790358</v>
      </c>
      <c r="N38" s="48">
        <v>2019</v>
      </c>
      <c r="O38" s="8">
        <v>43560</v>
      </c>
      <c r="P38" s="90">
        <v>111.673</v>
      </c>
      <c r="Q38" s="90"/>
      <c r="R38" s="91">
        <f>IF(P38="","",T38*M38*LOOKUP(RIGHT($D$2,3),定数!$A$6:$A$13,定数!$B$6:$B$13))</f>
        <v>2464.2103429989043</v>
      </c>
      <c r="S38" s="91"/>
      <c r="T38" s="92">
        <f t="shared" si="4"/>
        <v>4.3000000000006366</v>
      </c>
      <c r="U38" s="92"/>
      <c r="V38" t="str">
        <f t="shared" si="7"/>
        <v/>
      </c>
      <c r="W38">
        <f t="shared" si="3"/>
        <v>0</v>
      </c>
      <c r="X38" s="41">
        <f t="shared" si="5"/>
        <v>108056.06685094076</v>
      </c>
      <c r="Y38" s="42">
        <f t="shared" si="6"/>
        <v>0.11608823472958529</v>
      </c>
    </row>
    <row r="39" spans="2:25" x14ac:dyDescent="0.2">
      <c r="B39" s="40">
        <v>31</v>
      </c>
      <c r="C39" s="88">
        <f t="shared" si="0"/>
        <v>97976.239141391896</v>
      </c>
      <c r="D39" s="89"/>
      <c r="E39" s="48">
        <v>2019</v>
      </c>
      <c r="F39" s="8">
        <v>43563</v>
      </c>
      <c r="G39" s="48" t="s">
        <v>4</v>
      </c>
      <c r="H39" s="94">
        <v>111.47</v>
      </c>
      <c r="I39" s="95"/>
      <c r="J39" s="48">
        <v>6</v>
      </c>
      <c r="K39" s="88">
        <f t="shared" si="1"/>
        <v>2939.2871742417569</v>
      </c>
      <c r="L39" s="89"/>
      <c r="M39" s="49">
        <f>IF(J39="","",(K39/J39)/LOOKUP(RIGHT($D$2,3),定数!$A$6:$A$13,定数!$B$6:$B$13))</f>
        <v>4.8988119570695945</v>
      </c>
      <c r="N39" s="48">
        <v>2019</v>
      </c>
      <c r="O39" s="8">
        <v>43563</v>
      </c>
      <c r="P39" s="96">
        <v>111.41</v>
      </c>
      <c r="Q39" s="97"/>
      <c r="R39" s="98">
        <f>IF(P39="","",T39*M39*LOOKUP(RIGHT($D$2,3),定数!$A$6:$A$13,定数!$B$6:$B$13))</f>
        <v>-2939.2871742418679</v>
      </c>
      <c r="S39" s="99"/>
      <c r="T39" s="100">
        <f t="shared" ref="T39:T52" si="8">IF(P39="","",IF(G39="買",(P39-H39),(H39-P39))*IF(RIGHT($D$2,3)="JPY",100,10000))</f>
        <v>-6.0000000000002274</v>
      </c>
      <c r="U39" s="101"/>
      <c r="V39" t="str">
        <f t="shared" si="7"/>
        <v/>
      </c>
      <c r="W39">
        <f t="shared" si="3"/>
        <v>1</v>
      </c>
      <c r="X39" s="41">
        <f t="shared" si="5"/>
        <v>108056.06685094076</v>
      </c>
      <c r="Y39" s="42">
        <f t="shared" si="6"/>
        <v>9.3283311185605178E-2</v>
      </c>
    </row>
    <row r="40" spans="2:25" x14ac:dyDescent="0.2">
      <c r="B40" s="40">
        <v>32</v>
      </c>
      <c r="C40" s="88">
        <f t="shared" ref="C40:C103" si="9">IF(R39="","",C39+R39)</f>
        <v>95036.951967150031</v>
      </c>
      <c r="D40" s="89"/>
      <c r="E40" s="40">
        <v>2019</v>
      </c>
      <c r="F40" s="8">
        <v>43564</v>
      </c>
      <c r="G40" s="40" t="s">
        <v>3</v>
      </c>
      <c r="H40" s="90">
        <v>111.31</v>
      </c>
      <c r="I40" s="90"/>
      <c r="J40" s="40">
        <v>6</v>
      </c>
      <c r="K40" s="88">
        <f t="shared" si="1"/>
        <v>2851.1085590145008</v>
      </c>
      <c r="L40" s="89"/>
      <c r="M40" s="6">
        <f>IF(J40="","",(K40/J40)/LOOKUP(RIGHT($D$2,3),定数!$A$6:$A$13,定数!$B$6:$B$13))</f>
        <v>4.751847598357501</v>
      </c>
      <c r="N40" s="40">
        <v>2019</v>
      </c>
      <c r="O40" s="8">
        <v>43564</v>
      </c>
      <c r="P40" s="90">
        <v>111.27200000000001</v>
      </c>
      <c r="Q40" s="90"/>
      <c r="R40" s="91">
        <f>IF(P40="","",T40*M40*LOOKUP(RIGHT($D$2,3),定数!$A$6:$A$13,定数!$B$6:$B$13))</f>
        <v>1805.7020873756937</v>
      </c>
      <c r="S40" s="91"/>
      <c r="T40" s="92">
        <f t="shared" si="8"/>
        <v>3.7999999999996703</v>
      </c>
      <c r="U40" s="92"/>
      <c r="V40" t="str">
        <f>IF(S40&lt;&gt;"",IF(S40&lt;0,1+V39,0),"")</f>
        <v/>
      </c>
      <c r="W40">
        <f>IF(T40&lt;&gt;"",IF(T40&lt;0,1+W39,0),"")</f>
        <v>0</v>
      </c>
      <c r="X40" s="41">
        <f>IF(C40&lt;&gt;"",MAX(X39,C40),"")</f>
        <v>108056.06685094076</v>
      </c>
      <c r="Y40" s="42">
        <f t="shared" si="6"/>
        <v>0.12048481185003801</v>
      </c>
    </row>
    <row r="41" spans="2:25" x14ac:dyDescent="0.2">
      <c r="B41" s="40">
        <v>33</v>
      </c>
      <c r="C41" s="88">
        <f t="shared" si="9"/>
        <v>96842.65405452573</v>
      </c>
      <c r="D41" s="89"/>
      <c r="E41" s="48">
        <v>2019</v>
      </c>
      <c r="F41" s="8">
        <v>43570</v>
      </c>
      <c r="G41" s="48" t="s">
        <v>3</v>
      </c>
      <c r="H41" s="93">
        <v>111.97</v>
      </c>
      <c r="I41" s="93"/>
      <c r="J41" s="48">
        <v>5</v>
      </c>
      <c r="K41" s="88">
        <f t="shared" si="1"/>
        <v>2905.2796216357719</v>
      </c>
      <c r="L41" s="89"/>
      <c r="M41" s="49">
        <f>IF(J41="","",(K41/J41)/LOOKUP(RIGHT($D$2,3),定数!$A$6:$A$13,定数!$B$6:$B$13))</f>
        <v>5.8105592432715438</v>
      </c>
      <c r="N41" s="48">
        <v>2019</v>
      </c>
      <c r="O41" s="8">
        <v>43570</v>
      </c>
      <c r="P41" s="90">
        <v>111.95</v>
      </c>
      <c r="Q41" s="90"/>
      <c r="R41" s="91">
        <f>IF(P41="","",T41*M41*LOOKUP(RIGHT($D$2,3),定数!$A$6:$A$13,定数!$B$6:$B$13))</f>
        <v>1162.1118486540774</v>
      </c>
      <c r="S41" s="91"/>
      <c r="T41" s="92">
        <f t="shared" si="8"/>
        <v>1.9999999999996021</v>
      </c>
      <c r="U41" s="92"/>
      <c r="V41" t="str">
        <f t="shared" si="7"/>
        <v/>
      </c>
      <c r="W41">
        <f t="shared" si="3"/>
        <v>0</v>
      </c>
      <c r="X41" s="41">
        <f t="shared" si="5"/>
        <v>108056.06685094076</v>
      </c>
      <c r="Y41" s="42">
        <f t="shared" si="6"/>
        <v>0.10377402327519014</v>
      </c>
    </row>
    <row r="42" spans="2:25" x14ac:dyDescent="0.2">
      <c r="B42" s="40">
        <v>34</v>
      </c>
      <c r="C42" s="88">
        <f t="shared" si="9"/>
        <v>98004.76590317981</v>
      </c>
      <c r="D42" s="89"/>
      <c r="E42" s="40">
        <v>2019</v>
      </c>
      <c r="F42" s="8">
        <v>43570</v>
      </c>
      <c r="G42" s="40" t="s">
        <v>4</v>
      </c>
      <c r="H42" s="90">
        <v>112.02</v>
      </c>
      <c r="I42" s="90"/>
      <c r="J42" s="40">
        <v>7</v>
      </c>
      <c r="K42" s="88">
        <f t="shared" si="1"/>
        <v>2940.1429770953941</v>
      </c>
      <c r="L42" s="89"/>
      <c r="M42" s="6">
        <f>IF(J42="","",(K42/J42)/LOOKUP(RIGHT($D$2,3),定数!$A$6:$A$13,定数!$B$6:$B$13))</f>
        <v>4.2002042529934203</v>
      </c>
      <c r="N42" s="40">
        <v>2019</v>
      </c>
      <c r="O42" s="8">
        <v>43570</v>
      </c>
      <c r="P42" s="90">
        <v>111.95</v>
      </c>
      <c r="Q42" s="90"/>
      <c r="R42" s="91">
        <f>IF(P42="","",T42*M42*LOOKUP(RIGHT($D$2,3),定数!$A$6:$A$13,定数!$B$6:$B$13))</f>
        <v>-2940.1429770951077</v>
      </c>
      <c r="S42" s="91"/>
      <c r="T42" s="92">
        <f t="shared" si="8"/>
        <v>-6.9999999999993179</v>
      </c>
      <c r="U42" s="92"/>
      <c r="V42" t="str">
        <f t="shared" si="7"/>
        <v/>
      </c>
      <c r="W42">
        <f t="shared" si="3"/>
        <v>1</v>
      </c>
      <c r="X42" s="41">
        <f t="shared" si="5"/>
        <v>108056.06685094076</v>
      </c>
      <c r="Y42" s="42">
        <f t="shared" si="6"/>
        <v>9.3019311554494499E-2</v>
      </c>
    </row>
    <row r="43" spans="2:25" x14ac:dyDescent="0.2">
      <c r="B43" s="40">
        <v>35</v>
      </c>
      <c r="C43" s="88">
        <f t="shared" si="9"/>
        <v>95064.622926084703</v>
      </c>
      <c r="D43" s="89"/>
      <c r="E43" s="50">
        <v>2019</v>
      </c>
      <c r="F43" s="8">
        <v>43571</v>
      </c>
      <c r="G43" s="50" t="s">
        <v>4</v>
      </c>
      <c r="H43" s="93">
        <v>112</v>
      </c>
      <c r="I43" s="93"/>
      <c r="J43" s="50">
        <v>5</v>
      </c>
      <c r="K43" s="88">
        <f t="shared" si="1"/>
        <v>2851.9386877825409</v>
      </c>
      <c r="L43" s="89"/>
      <c r="M43" s="51">
        <f>IF(J43="","",(K43/J43)/LOOKUP(RIGHT($D$2,3),定数!$A$6:$A$13,定数!$B$6:$B$13))</f>
        <v>5.7038773755650825</v>
      </c>
      <c r="N43" s="50">
        <v>2019</v>
      </c>
      <c r="O43" s="8">
        <v>43572</v>
      </c>
      <c r="P43" s="90">
        <v>111.95</v>
      </c>
      <c r="Q43" s="90"/>
      <c r="R43" s="91">
        <f>IF(P43="","",T43*M43*LOOKUP(RIGHT($D$2,3),定数!$A$6:$A$13,定数!$B$6:$B$13))</f>
        <v>-2851.938687782379</v>
      </c>
      <c r="S43" s="91"/>
      <c r="T43" s="92">
        <f t="shared" si="8"/>
        <v>-4.9999999999997158</v>
      </c>
      <c r="U43" s="92"/>
      <c r="V43" t="str">
        <f t="shared" si="7"/>
        <v/>
      </c>
      <c r="W43">
        <f t="shared" si="3"/>
        <v>2</v>
      </c>
      <c r="X43" s="41">
        <f t="shared" si="5"/>
        <v>108056.06685094076</v>
      </c>
      <c r="Y43" s="42">
        <f t="shared" si="6"/>
        <v>0.12022873220785701</v>
      </c>
    </row>
    <row r="44" spans="2:25" x14ac:dyDescent="0.2">
      <c r="B44" s="40">
        <v>36</v>
      </c>
      <c r="C44" s="88">
        <f t="shared" si="9"/>
        <v>92212.684238302318</v>
      </c>
      <c r="D44" s="89"/>
      <c r="E44" s="50">
        <v>2019</v>
      </c>
      <c r="F44" s="8">
        <v>43573</v>
      </c>
      <c r="G44" s="50" t="s">
        <v>3</v>
      </c>
      <c r="H44" s="93">
        <v>111.86</v>
      </c>
      <c r="I44" s="93"/>
      <c r="J44" s="50">
        <v>7</v>
      </c>
      <c r="K44" s="88">
        <f t="shared" si="1"/>
        <v>2766.3805271490696</v>
      </c>
      <c r="L44" s="89"/>
      <c r="M44" s="51">
        <f>IF(J44="","",(K44/J44)/LOOKUP(RIGHT($D$2,3),定数!$A$6:$A$13,定数!$B$6:$B$13))</f>
        <v>3.9519721816415281</v>
      </c>
      <c r="N44" s="50">
        <v>2019</v>
      </c>
      <c r="O44" s="8">
        <v>43573</v>
      </c>
      <c r="P44" s="93">
        <v>111.93</v>
      </c>
      <c r="Q44" s="93"/>
      <c r="R44" s="91">
        <f>IF(P44="","",T44*M44*LOOKUP(RIGHT($D$2,3),定数!$A$6:$A$13,定数!$B$6:$B$13))</f>
        <v>-2766.380527149362</v>
      </c>
      <c r="S44" s="91"/>
      <c r="T44" s="92">
        <f t="shared" si="8"/>
        <v>-7.000000000000739</v>
      </c>
      <c r="U44" s="92"/>
      <c r="V44" t="str">
        <f t="shared" si="7"/>
        <v/>
      </c>
      <c r="W44">
        <f t="shared" si="3"/>
        <v>3</v>
      </c>
      <c r="X44" s="41">
        <f t="shared" si="5"/>
        <v>108056.06685094076</v>
      </c>
      <c r="Y44" s="42">
        <f t="shared" si="6"/>
        <v>0.14662187024161988</v>
      </c>
    </row>
    <row r="45" spans="2:25" x14ac:dyDescent="0.2">
      <c r="B45" s="40">
        <v>37</v>
      </c>
      <c r="C45" s="88">
        <f t="shared" si="9"/>
        <v>89446.303711152956</v>
      </c>
      <c r="D45" s="89"/>
      <c r="E45" s="50">
        <v>2019</v>
      </c>
      <c r="F45" s="8">
        <v>43574</v>
      </c>
      <c r="G45" s="50" t="s">
        <v>4</v>
      </c>
      <c r="H45" s="93">
        <v>111.99</v>
      </c>
      <c r="I45" s="93"/>
      <c r="J45" s="50">
        <v>4</v>
      </c>
      <c r="K45" s="88">
        <f t="shared" si="1"/>
        <v>2683.3891113345885</v>
      </c>
      <c r="L45" s="89"/>
      <c r="M45" s="51">
        <f>IF(J45="","",(K45/J45)/LOOKUP(RIGHT($D$2,3),定数!$A$6:$A$13,定数!$B$6:$B$13))</f>
        <v>6.7084727783364713</v>
      </c>
      <c r="N45" s="50">
        <v>2019</v>
      </c>
      <c r="O45" s="8">
        <v>43574</v>
      </c>
      <c r="P45" s="93">
        <v>111.95</v>
      </c>
      <c r="Q45" s="93"/>
      <c r="R45" s="91">
        <f>IF(P45="","",T45*M45*LOOKUP(RIGHT($D$2,3),定数!$A$6:$A$13,定数!$B$6:$B$13))</f>
        <v>-2683.3891113340546</v>
      </c>
      <c r="S45" s="91"/>
      <c r="T45" s="92">
        <f t="shared" si="8"/>
        <v>-3.9999999999992042</v>
      </c>
      <c r="U45" s="92"/>
      <c r="V45" t="str">
        <f t="shared" si="7"/>
        <v/>
      </c>
      <c r="W45">
        <f t="shared" si="3"/>
        <v>4</v>
      </c>
      <c r="X45" s="41">
        <f t="shared" si="5"/>
        <v>108056.06685094076</v>
      </c>
      <c r="Y45" s="42">
        <f t="shared" si="6"/>
        <v>0.17222321413437403</v>
      </c>
    </row>
    <row r="46" spans="2:25" x14ac:dyDescent="0.2">
      <c r="B46" s="40">
        <v>38</v>
      </c>
      <c r="C46" s="88">
        <f t="shared" si="9"/>
        <v>86762.914599818905</v>
      </c>
      <c r="D46" s="89"/>
      <c r="E46" s="50">
        <v>2019</v>
      </c>
      <c r="F46" s="8">
        <v>43579</v>
      </c>
      <c r="G46" s="50" t="s">
        <v>3</v>
      </c>
      <c r="H46" s="93">
        <v>111.79</v>
      </c>
      <c r="I46" s="93"/>
      <c r="J46" s="50">
        <v>6</v>
      </c>
      <c r="K46" s="88">
        <f t="shared" si="1"/>
        <v>2602.8874379945669</v>
      </c>
      <c r="L46" s="89"/>
      <c r="M46" s="51">
        <f>IF(J46="","",(K46/J46)/LOOKUP(RIGHT($D$2,3),定数!$A$6:$A$13,定数!$B$6:$B$13))</f>
        <v>4.3381457299909449</v>
      </c>
      <c r="N46" s="50">
        <v>2019</v>
      </c>
      <c r="O46" s="8">
        <v>43579</v>
      </c>
      <c r="P46" s="93">
        <v>111.85</v>
      </c>
      <c r="Q46" s="93"/>
      <c r="R46" s="91">
        <f>IF(P46="","",T46*M46*LOOKUP(RIGHT($D$2,3),定数!$A$6:$A$13,定数!$B$6:$B$13))</f>
        <v>-2602.8874379940489</v>
      </c>
      <c r="S46" s="91"/>
      <c r="T46" s="92">
        <f t="shared" si="8"/>
        <v>-5.9999999999988063</v>
      </c>
      <c r="U46" s="92"/>
      <c r="V46" t="str">
        <f t="shared" si="7"/>
        <v/>
      </c>
      <c r="W46">
        <f t="shared" si="3"/>
        <v>5</v>
      </c>
      <c r="X46" s="41">
        <f t="shared" si="5"/>
        <v>108056.06685094076</v>
      </c>
      <c r="Y46" s="42">
        <f t="shared" si="6"/>
        <v>0.19705651771033783</v>
      </c>
    </row>
    <row r="47" spans="2:25" x14ac:dyDescent="0.2">
      <c r="B47" s="40">
        <v>39</v>
      </c>
      <c r="C47" s="88">
        <f t="shared" si="9"/>
        <v>84160.027161824852</v>
      </c>
      <c r="D47" s="89"/>
      <c r="E47" s="40">
        <v>2019</v>
      </c>
      <c r="F47" s="8">
        <v>43580</v>
      </c>
      <c r="G47" s="40" t="s">
        <v>3</v>
      </c>
      <c r="H47" s="90">
        <v>111.54</v>
      </c>
      <c r="I47" s="90"/>
      <c r="J47" s="40">
        <v>7</v>
      </c>
      <c r="K47" s="88">
        <f t="shared" si="1"/>
        <v>2524.8008148547456</v>
      </c>
      <c r="L47" s="89"/>
      <c r="M47" s="6">
        <f>IF(J47="","",(K47/J47)/LOOKUP(RIGHT($D$2,3),定数!$A$6:$A$13,定数!$B$6:$B$13))</f>
        <v>3.6068583069353508</v>
      </c>
      <c r="N47" s="40">
        <v>2019</v>
      </c>
      <c r="O47" s="8">
        <v>43580</v>
      </c>
      <c r="P47" s="87">
        <v>111.61</v>
      </c>
      <c r="Q47" s="87"/>
      <c r="R47" s="91">
        <f>IF(P47="","",T47*M47*LOOKUP(RIGHT($D$2,3),定数!$A$6:$A$13,定数!$B$6:$B$13))</f>
        <v>-2524.8008148544995</v>
      </c>
      <c r="S47" s="91"/>
      <c r="T47" s="92">
        <f t="shared" si="8"/>
        <v>-6.9999999999993179</v>
      </c>
      <c r="U47" s="92"/>
      <c r="V47" t="str">
        <f t="shared" si="7"/>
        <v/>
      </c>
      <c r="W47">
        <f t="shared" si="3"/>
        <v>6</v>
      </c>
      <c r="X47" s="41">
        <f t="shared" si="5"/>
        <v>108056.06685094076</v>
      </c>
      <c r="Y47" s="42">
        <f t="shared" si="6"/>
        <v>0.22114482217902287</v>
      </c>
    </row>
    <row r="48" spans="2:25" x14ac:dyDescent="0.2">
      <c r="B48" s="40">
        <v>40</v>
      </c>
      <c r="C48" s="88">
        <f t="shared" si="9"/>
        <v>81635.226346970347</v>
      </c>
      <c r="D48" s="89"/>
      <c r="E48" s="50">
        <v>2019</v>
      </c>
      <c r="F48" s="8">
        <v>43584</v>
      </c>
      <c r="G48" s="50" t="s">
        <v>4</v>
      </c>
      <c r="H48" s="90">
        <v>111.62</v>
      </c>
      <c r="I48" s="90"/>
      <c r="J48" s="50">
        <v>6</v>
      </c>
      <c r="K48" s="88">
        <f t="shared" si="1"/>
        <v>2449.0567904091104</v>
      </c>
      <c r="L48" s="89"/>
      <c r="M48" s="51">
        <f>IF(J48="","",(K48/J48)/LOOKUP(RIGHT($D$2,3),定数!$A$6:$A$13,定数!$B$6:$B$13))</f>
        <v>4.0817613173485174</v>
      </c>
      <c r="N48" s="50">
        <v>2019</v>
      </c>
      <c r="O48" s="8">
        <v>43584</v>
      </c>
      <c r="P48" s="90">
        <v>111.66</v>
      </c>
      <c r="Q48" s="90"/>
      <c r="R48" s="91">
        <f>IF(P48="","",T48*M48*LOOKUP(RIGHT($D$2,3),定数!$A$6:$A$13,定数!$B$6:$B$13))</f>
        <v>1632.7045269390824</v>
      </c>
      <c r="S48" s="91"/>
      <c r="T48" s="92">
        <f t="shared" si="8"/>
        <v>3.9999999999992042</v>
      </c>
      <c r="U48" s="92"/>
      <c r="V48" t="str">
        <f t="shared" si="7"/>
        <v/>
      </c>
      <c r="W48">
        <f t="shared" si="3"/>
        <v>0</v>
      </c>
      <c r="X48" s="41">
        <f t="shared" si="5"/>
        <v>108056.06685094076</v>
      </c>
      <c r="Y48" s="42">
        <f t="shared" si="6"/>
        <v>0.24451047751364996</v>
      </c>
    </row>
    <row r="49" spans="2:25" x14ac:dyDescent="0.2">
      <c r="B49" s="40">
        <v>41</v>
      </c>
      <c r="C49" s="88">
        <f t="shared" si="9"/>
        <v>83267.930873909427</v>
      </c>
      <c r="D49" s="89"/>
      <c r="E49" s="50">
        <v>2019</v>
      </c>
      <c r="F49" s="8">
        <v>43585</v>
      </c>
      <c r="G49" s="50" t="s">
        <v>3</v>
      </c>
      <c r="H49" s="90">
        <v>111.35</v>
      </c>
      <c r="I49" s="90"/>
      <c r="J49" s="50">
        <v>8</v>
      </c>
      <c r="K49" s="88">
        <f t="shared" si="1"/>
        <v>2498.0379262172828</v>
      </c>
      <c r="L49" s="89"/>
      <c r="M49" s="51">
        <f>IF(J49="","",(K49/J49)/LOOKUP(RIGHT($D$2,3),定数!$A$6:$A$13,定数!$B$6:$B$13))</f>
        <v>3.1225474077716036</v>
      </c>
      <c r="N49" s="50">
        <v>2019</v>
      </c>
      <c r="O49" s="8">
        <v>43585</v>
      </c>
      <c r="P49" s="90">
        <v>111.268</v>
      </c>
      <c r="Q49" s="90"/>
      <c r="R49" s="91">
        <f>IF(P49="","",T49*M49*LOOKUP(RIGHT($D$2,3),定数!$A$6:$A$13,定数!$B$6:$B$13))</f>
        <v>2560.4888743725164</v>
      </c>
      <c r="S49" s="91"/>
      <c r="T49" s="92">
        <f t="shared" si="8"/>
        <v>8.1999999999993634</v>
      </c>
      <c r="U49" s="92"/>
      <c r="V49" t="str">
        <f t="shared" si="7"/>
        <v/>
      </c>
      <c r="W49">
        <f t="shared" si="3"/>
        <v>0</v>
      </c>
      <c r="X49" s="41">
        <f t="shared" si="5"/>
        <v>108056.06685094076</v>
      </c>
      <c r="Y49" s="42">
        <f t="shared" si="6"/>
        <v>0.22940068706392602</v>
      </c>
    </row>
    <row r="50" spans="2:25" x14ac:dyDescent="0.2">
      <c r="B50" s="40">
        <v>42</v>
      </c>
      <c r="C50" s="88">
        <f t="shared" si="9"/>
        <v>85828.419748281944</v>
      </c>
      <c r="D50" s="89"/>
      <c r="E50" s="50">
        <v>2019</v>
      </c>
      <c r="F50" s="8">
        <v>43585</v>
      </c>
      <c r="G50" s="50" t="s">
        <v>3</v>
      </c>
      <c r="H50" s="90">
        <v>111.29</v>
      </c>
      <c r="I50" s="90"/>
      <c r="J50" s="50">
        <v>6</v>
      </c>
      <c r="K50" s="88">
        <f t="shared" si="1"/>
        <v>2574.8525924484584</v>
      </c>
      <c r="L50" s="89"/>
      <c r="M50" s="51">
        <f>IF(J50="","",(K50/J50)/LOOKUP(RIGHT($D$2,3),定数!$A$6:$A$13,定数!$B$6:$B$13))</f>
        <v>4.2914209874140967</v>
      </c>
      <c r="N50" s="50">
        <v>2019</v>
      </c>
      <c r="O50" s="8">
        <v>43585</v>
      </c>
      <c r="P50" s="90">
        <v>111.35</v>
      </c>
      <c r="Q50" s="90"/>
      <c r="R50" s="91">
        <f>IF(P50="","",T50*M50*LOOKUP(RIGHT($D$2,3),定数!$A$6:$A$13,定数!$B$6:$B$13))</f>
        <v>-2574.8525924479459</v>
      </c>
      <c r="S50" s="91"/>
      <c r="T50" s="92">
        <f t="shared" si="8"/>
        <v>-5.9999999999988063</v>
      </c>
      <c r="U50" s="92"/>
      <c r="V50" t="str">
        <f t="shared" si="7"/>
        <v/>
      </c>
      <c r="W50">
        <f t="shared" si="3"/>
        <v>1</v>
      </c>
      <c r="X50" s="41">
        <f t="shared" si="5"/>
        <v>108056.06685094076</v>
      </c>
      <c r="Y50" s="42">
        <f t="shared" si="6"/>
        <v>0.20570475819114353</v>
      </c>
    </row>
    <row r="51" spans="2:25" x14ac:dyDescent="0.2">
      <c r="B51" s="40">
        <v>43</v>
      </c>
      <c r="C51" s="88">
        <f t="shared" si="9"/>
        <v>83253.567155833996</v>
      </c>
      <c r="D51" s="89"/>
      <c r="E51" s="50">
        <v>2019</v>
      </c>
      <c r="F51" s="8">
        <v>43585</v>
      </c>
      <c r="G51" s="50" t="s">
        <v>4</v>
      </c>
      <c r="H51" s="90">
        <v>111.38</v>
      </c>
      <c r="I51" s="90"/>
      <c r="J51" s="50">
        <v>7</v>
      </c>
      <c r="K51" s="88">
        <f t="shared" si="1"/>
        <v>2497.6070146750199</v>
      </c>
      <c r="L51" s="89"/>
      <c r="M51" s="51">
        <f>IF(J51="","",(K51/J51)/LOOKUP(RIGHT($D$2,3),定数!$A$6:$A$13,定数!$B$6:$B$13))</f>
        <v>3.5680100209643144</v>
      </c>
      <c r="N51" s="50">
        <v>2019</v>
      </c>
      <c r="O51" s="8">
        <v>43585</v>
      </c>
      <c r="P51" s="90">
        <v>111.446</v>
      </c>
      <c r="Q51" s="90"/>
      <c r="R51" s="91">
        <f>IF(P51="","",T51*M51*LOOKUP(RIGHT($D$2,3),定数!$A$6:$A$13,定数!$B$6:$B$13))</f>
        <v>2354.886613836537</v>
      </c>
      <c r="S51" s="91"/>
      <c r="T51" s="92">
        <f t="shared" si="8"/>
        <v>6.6000000000002501</v>
      </c>
      <c r="U51" s="92"/>
      <c r="V51" t="str">
        <f t="shared" si="7"/>
        <v/>
      </c>
      <c r="W51">
        <f t="shared" si="3"/>
        <v>0</v>
      </c>
      <c r="X51" s="41">
        <f t="shared" si="5"/>
        <v>108056.06685094076</v>
      </c>
      <c r="Y51" s="42">
        <f t="shared" si="6"/>
        <v>0.22953361544540452</v>
      </c>
    </row>
    <row r="52" spans="2:25" x14ac:dyDescent="0.2">
      <c r="B52" s="40">
        <v>44</v>
      </c>
      <c r="C52" s="88">
        <f t="shared" si="9"/>
        <v>85608.453769670537</v>
      </c>
      <c r="D52" s="89"/>
      <c r="E52" s="50">
        <v>2019</v>
      </c>
      <c r="F52" s="8">
        <v>43587</v>
      </c>
      <c r="G52" s="50" t="s">
        <v>4</v>
      </c>
      <c r="H52" s="90">
        <v>111.56</v>
      </c>
      <c r="I52" s="90"/>
      <c r="J52" s="50">
        <v>6</v>
      </c>
      <c r="K52" s="88">
        <f t="shared" si="1"/>
        <v>2568.2536130901162</v>
      </c>
      <c r="L52" s="89"/>
      <c r="M52" s="51">
        <f>IF(J52="","",(K52/J52)/LOOKUP(RIGHT($D$2,3),定数!$A$6:$A$13,定数!$B$6:$B$13))</f>
        <v>4.2804226884835268</v>
      </c>
      <c r="N52" s="50">
        <v>2019</v>
      </c>
      <c r="O52" s="8">
        <v>43587</v>
      </c>
      <c r="P52" s="93">
        <v>111.5</v>
      </c>
      <c r="Q52" s="93"/>
      <c r="R52" s="91">
        <f>IF(P52="","",T52*M52*LOOKUP(RIGHT($D$2,3),定数!$A$6:$A$13,定数!$B$6:$B$13))</f>
        <v>-2568.2536130902131</v>
      </c>
      <c r="S52" s="91"/>
      <c r="T52" s="92">
        <f t="shared" si="8"/>
        <v>-6.0000000000002274</v>
      </c>
      <c r="U52" s="92"/>
      <c r="V52" t="str">
        <f t="shared" si="7"/>
        <v/>
      </c>
      <c r="W52">
        <f t="shared" si="3"/>
        <v>1</v>
      </c>
      <c r="X52" s="41">
        <f t="shared" si="5"/>
        <v>108056.06685094076</v>
      </c>
      <c r="Y52" s="42">
        <f t="shared" si="6"/>
        <v>0.20774042342514509</v>
      </c>
    </row>
    <row r="53" spans="2:25" x14ac:dyDescent="0.2">
      <c r="B53" s="40">
        <v>45</v>
      </c>
      <c r="C53" s="88">
        <f t="shared" si="9"/>
        <v>83040.200156580322</v>
      </c>
      <c r="D53" s="89"/>
      <c r="E53" s="40">
        <v>2019</v>
      </c>
      <c r="F53" s="8">
        <v>43588</v>
      </c>
      <c r="G53" s="40" t="s">
        <v>4</v>
      </c>
      <c r="H53" s="87">
        <v>111.51</v>
      </c>
      <c r="I53" s="87"/>
      <c r="J53" s="40">
        <v>5</v>
      </c>
      <c r="K53" s="88">
        <f t="shared" si="1"/>
        <v>2491.2060046974098</v>
      </c>
      <c r="L53" s="89"/>
      <c r="M53" s="6">
        <f>IF(J53="","",(K53/J53)/LOOKUP(RIGHT($D$2,3),定数!$A$6:$A$13,定数!$B$6:$B$13))</f>
        <v>4.9824120093948192</v>
      </c>
      <c r="N53" s="40">
        <v>2019</v>
      </c>
      <c r="O53" s="8">
        <v>43588</v>
      </c>
      <c r="P53" s="90">
        <v>111.46</v>
      </c>
      <c r="Q53" s="90"/>
      <c r="R53" s="91">
        <f>IF(P53="","",T53*M53*LOOKUP(RIGHT($D$2,3),定数!$A$6:$A$13,定数!$B$6:$B$13))</f>
        <v>-2491.2060046979759</v>
      </c>
      <c r="S53" s="91"/>
      <c r="T53" s="92">
        <f t="shared" si="4"/>
        <v>-5.0000000000011369</v>
      </c>
      <c r="U53" s="92"/>
      <c r="V53" t="str">
        <f t="shared" si="7"/>
        <v/>
      </c>
      <c r="W53">
        <f t="shared" si="3"/>
        <v>2</v>
      </c>
      <c r="X53" s="41">
        <f t="shared" si="5"/>
        <v>108056.06685094076</v>
      </c>
      <c r="Y53" s="42">
        <f t="shared" si="6"/>
        <v>0.23150821072239169</v>
      </c>
    </row>
    <row r="54" spans="2:25" x14ac:dyDescent="0.2">
      <c r="B54" s="40">
        <v>46</v>
      </c>
      <c r="C54" s="88">
        <f t="shared" si="9"/>
        <v>80548.994151882347</v>
      </c>
      <c r="D54" s="89"/>
      <c r="E54" s="50">
        <v>2019</v>
      </c>
      <c r="F54" s="8">
        <v>43588</v>
      </c>
      <c r="G54" s="50" t="s">
        <v>4</v>
      </c>
      <c r="H54" s="90">
        <v>111.5</v>
      </c>
      <c r="I54" s="90"/>
      <c r="J54" s="50">
        <v>4</v>
      </c>
      <c r="K54" s="88">
        <f t="shared" si="1"/>
        <v>2416.4698245564705</v>
      </c>
      <c r="L54" s="89"/>
      <c r="M54" s="51">
        <f>IF(J54="","",(K54/J54)/LOOKUP(RIGHT($D$2,3),定数!$A$6:$A$13,定数!$B$6:$B$13))</f>
        <v>6.041174561391176</v>
      </c>
      <c r="N54" s="50">
        <v>2019</v>
      </c>
      <c r="O54" s="8">
        <v>43588</v>
      </c>
      <c r="P54" s="93">
        <v>111.51600000000001</v>
      </c>
      <c r="Q54" s="93"/>
      <c r="R54" s="91">
        <f>IF(P54="","",T54*M54*LOOKUP(RIGHT($D$2,3),定数!$A$6:$A$13,定数!$B$6:$B$13))</f>
        <v>966.58792982291095</v>
      </c>
      <c r="S54" s="91"/>
      <c r="T54" s="92">
        <f t="shared" si="4"/>
        <v>1.6000000000005343</v>
      </c>
      <c r="U54" s="92"/>
      <c r="V54" t="str">
        <f t="shared" si="7"/>
        <v/>
      </c>
      <c r="W54">
        <f t="shared" si="3"/>
        <v>0</v>
      </c>
      <c r="X54" s="41">
        <f t="shared" si="5"/>
        <v>108056.06685094076</v>
      </c>
      <c r="Y54" s="42">
        <f t="shared" si="6"/>
        <v>0.25456296440072512</v>
      </c>
    </row>
    <row r="55" spans="2:25" x14ac:dyDescent="0.2">
      <c r="B55" s="40">
        <v>47</v>
      </c>
      <c r="C55" s="88">
        <f t="shared" si="9"/>
        <v>81515.582081705259</v>
      </c>
      <c r="D55" s="89"/>
      <c r="E55" s="50">
        <v>2019</v>
      </c>
      <c r="F55" s="8">
        <v>43591</v>
      </c>
      <c r="G55" s="50" t="s">
        <v>4</v>
      </c>
      <c r="H55" s="90">
        <v>110.77</v>
      </c>
      <c r="I55" s="90"/>
      <c r="J55" s="50">
        <v>7</v>
      </c>
      <c r="K55" s="88">
        <f t="shared" si="1"/>
        <v>2445.4674624511576</v>
      </c>
      <c r="L55" s="89"/>
      <c r="M55" s="51">
        <f>IF(J55="","",(K55/J55)/LOOKUP(RIGHT($D$2,3),定数!$A$6:$A$13,定数!$B$6:$B$13))</f>
        <v>3.493524946358797</v>
      </c>
      <c r="N55" s="50">
        <v>2019</v>
      </c>
      <c r="O55" s="8">
        <v>43591</v>
      </c>
      <c r="P55" s="90">
        <v>110.886</v>
      </c>
      <c r="Q55" s="90"/>
      <c r="R55" s="91">
        <f>IF(P55="","",T55*M55*LOOKUP(RIGHT($D$2,3),定数!$A$6:$A$13,定数!$B$6:$B$13))</f>
        <v>4052.4889377761924</v>
      </c>
      <c r="S55" s="91"/>
      <c r="T55" s="92">
        <f t="shared" si="4"/>
        <v>11.599999999999966</v>
      </c>
      <c r="U55" s="92"/>
      <c r="V55" t="str">
        <f t="shared" si="7"/>
        <v/>
      </c>
      <c r="W55">
        <f t="shared" si="3"/>
        <v>0</v>
      </c>
      <c r="X55" s="41">
        <f t="shared" si="5"/>
        <v>108056.06685094076</v>
      </c>
      <c r="Y55" s="42">
        <f t="shared" si="6"/>
        <v>0.24561771997353088</v>
      </c>
    </row>
    <row r="56" spans="2:25" x14ac:dyDescent="0.2">
      <c r="B56" s="40">
        <v>48</v>
      </c>
      <c r="C56" s="88">
        <f t="shared" si="9"/>
        <v>85568.071019481446</v>
      </c>
      <c r="D56" s="89"/>
      <c r="E56" s="40">
        <v>2019</v>
      </c>
      <c r="F56" s="8">
        <v>43592</v>
      </c>
      <c r="G56" s="40" t="s">
        <v>3</v>
      </c>
      <c r="H56" s="87">
        <v>110.66</v>
      </c>
      <c r="I56" s="87"/>
      <c r="J56" s="40">
        <v>15</v>
      </c>
      <c r="K56" s="88">
        <f t="shared" si="1"/>
        <v>2567.0421305844434</v>
      </c>
      <c r="L56" s="89"/>
      <c r="M56" s="6">
        <f>IF(J56="","",(K56/J56)/LOOKUP(RIGHT($D$2,3),定数!$A$6:$A$13,定数!$B$6:$B$13))</f>
        <v>1.711361420389629</v>
      </c>
      <c r="N56" s="40">
        <v>2019</v>
      </c>
      <c r="O56" s="8">
        <v>43592</v>
      </c>
      <c r="P56" s="90">
        <v>110.81</v>
      </c>
      <c r="Q56" s="90"/>
      <c r="R56" s="91">
        <f>IF(P56="","",T56*M56*LOOKUP(RIGHT($D$2,3),定数!$A$6:$A$13,定数!$B$6:$B$13))</f>
        <v>-2567.0421305845407</v>
      </c>
      <c r="S56" s="91"/>
      <c r="T56" s="92">
        <f t="shared" si="4"/>
        <v>-15.000000000000568</v>
      </c>
      <c r="U56" s="92"/>
      <c r="V56" t="str">
        <f t="shared" si="7"/>
        <v/>
      </c>
      <c r="W56">
        <f t="shared" si="3"/>
        <v>1</v>
      </c>
      <c r="X56" s="41">
        <f t="shared" si="5"/>
        <v>108056.06685094076</v>
      </c>
      <c r="Y56" s="42">
        <f t="shared" si="6"/>
        <v>0.20811414376650084</v>
      </c>
    </row>
    <row r="57" spans="2:25" x14ac:dyDescent="0.2">
      <c r="B57" s="40">
        <v>49</v>
      </c>
      <c r="C57" s="88">
        <f t="shared" si="9"/>
        <v>83001.028888896908</v>
      </c>
      <c r="D57" s="89"/>
      <c r="E57" s="50">
        <v>2019</v>
      </c>
      <c r="F57" s="8">
        <v>43593</v>
      </c>
      <c r="G57" s="50" t="s">
        <v>4</v>
      </c>
      <c r="H57" s="90">
        <v>110.14</v>
      </c>
      <c r="I57" s="90"/>
      <c r="J57" s="50">
        <v>9</v>
      </c>
      <c r="K57" s="88">
        <f t="shared" si="1"/>
        <v>2490.0308666669071</v>
      </c>
      <c r="L57" s="89"/>
      <c r="M57" s="51">
        <f>IF(J57="","",(K57/J57)/LOOKUP(RIGHT($D$2,3),定数!$A$6:$A$13,定数!$B$6:$B$13))</f>
        <v>2.7667009629632298</v>
      </c>
      <c r="N57" s="50">
        <v>2019</v>
      </c>
      <c r="O57" s="8">
        <v>43593</v>
      </c>
      <c r="P57" s="93">
        <v>110.05</v>
      </c>
      <c r="Q57" s="93"/>
      <c r="R57" s="91">
        <f>IF(P57="","",T57*M57*LOOKUP(RIGHT($D$2,3),定数!$A$6:$A$13,定数!$B$6:$B$13))</f>
        <v>-2490.0308666670012</v>
      </c>
      <c r="S57" s="91"/>
      <c r="T57" s="92">
        <f t="shared" si="4"/>
        <v>-9.0000000000003411</v>
      </c>
      <c r="U57" s="92"/>
      <c r="V57" t="str">
        <f t="shared" si="7"/>
        <v/>
      </c>
      <c r="W57">
        <f t="shared" si="3"/>
        <v>2</v>
      </c>
      <c r="X57" s="41">
        <f t="shared" si="5"/>
        <v>108056.06685094076</v>
      </c>
      <c r="Y57" s="42">
        <f t="shared" si="6"/>
        <v>0.23187071945350668</v>
      </c>
    </row>
    <row r="58" spans="2:25" x14ac:dyDescent="0.2">
      <c r="B58" s="40">
        <v>50</v>
      </c>
      <c r="C58" s="88">
        <f t="shared" si="9"/>
        <v>80510.998022229905</v>
      </c>
      <c r="D58" s="89"/>
      <c r="E58" s="50">
        <v>2019</v>
      </c>
      <c r="F58" s="8">
        <v>43594</v>
      </c>
      <c r="G58" s="50" t="s">
        <v>3</v>
      </c>
      <c r="H58" s="90">
        <v>110.06</v>
      </c>
      <c r="I58" s="90"/>
      <c r="J58" s="50">
        <v>5</v>
      </c>
      <c r="K58" s="88">
        <f t="shared" si="1"/>
        <v>2415.3299406668971</v>
      </c>
      <c r="L58" s="89"/>
      <c r="M58" s="51">
        <f>IF(J58="","",(K58/J58)/LOOKUP(RIGHT($D$2,3),定数!$A$6:$A$13,定数!$B$6:$B$13))</f>
        <v>4.8306598813337942</v>
      </c>
      <c r="N58" s="50">
        <v>2019</v>
      </c>
      <c r="O58" s="8">
        <v>43594</v>
      </c>
      <c r="P58" s="90">
        <v>110.008</v>
      </c>
      <c r="Q58" s="90"/>
      <c r="R58" s="91">
        <f>IF(P58="","",T58*M58*LOOKUP(RIGHT($D$2,3),定数!$A$6:$A$13,定数!$B$6:$B$13))</f>
        <v>2511.9431382938969</v>
      </c>
      <c r="S58" s="91"/>
      <c r="T58" s="92">
        <f t="shared" si="4"/>
        <v>5.2000000000006708</v>
      </c>
      <c r="U58" s="92"/>
      <c r="V58" t="str">
        <f t="shared" si="7"/>
        <v/>
      </c>
      <c r="W58">
        <f t="shared" si="3"/>
        <v>0</v>
      </c>
      <c r="X58" s="41">
        <f t="shared" si="5"/>
        <v>108056.06685094076</v>
      </c>
      <c r="Y58" s="42">
        <f t="shared" si="6"/>
        <v>0.25491459786990234</v>
      </c>
    </row>
    <row r="59" spans="2:25" x14ac:dyDescent="0.2">
      <c r="B59" s="40">
        <v>51</v>
      </c>
      <c r="C59" s="88">
        <f t="shared" si="9"/>
        <v>83022.941160523798</v>
      </c>
      <c r="D59" s="89"/>
      <c r="E59" s="40"/>
      <c r="F59" s="8"/>
      <c r="G59" s="40"/>
      <c r="H59" s="87"/>
      <c r="I59" s="87"/>
      <c r="J59" s="40"/>
      <c r="K59" s="88"/>
      <c r="L59" s="89"/>
      <c r="M59" s="6"/>
      <c r="N59" s="40"/>
      <c r="O59" s="8"/>
      <c r="P59" s="90"/>
      <c r="Q59" s="90"/>
      <c r="R59" s="91" t="str">
        <f>IF(P59="","",T59*M59*LOOKUP(RIGHT($D$2,3),定数!$A$6:$A$13,定数!$B$6:$B$13))</f>
        <v/>
      </c>
      <c r="S59" s="91"/>
      <c r="T59" s="92" t="str">
        <f t="shared" si="4"/>
        <v/>
      </c>
      <c r="U59" s="92"/>
      <c r="V59" t="str">
        <f t="shared" si="7"/>
        <v/>
      </c>
      <c r="W59" t="str">
        <f t="shared" si="3"/>
        <v/>
      </c>
      <c r="X59" s="41">
        <f t="shared" si="5"/>
        <v>108056.06685094076</v>
      </c>
      <c r="Y59" s="42">
        <f t="shared" si="6"/>
        <v>0.23166793332344038</v>
      </c>
    </row>
    <row r="60" spans="2:25" x14ac:dyDescent="0.2">
      <c r="B60" s="40">
        <v>52</v>
      </c>
      <c r="C60" s="88" t="str">
        <f t="shared" si="9"/>
        <v/>
      </c>
      <c r="D60" s="89"/>
      <c r="E60" s="40"/>
      <c r="F60" s="8"/>
      <c r="G60" s="40"/>
      <c r="H60" s="87"/>
      <c r="I60" s="87"/>
      <c r="J60" s="40"/>
      <c r="K60" s="88"/>
      <c r="L60" s="89"/>
      <c r="M60" s="6"/>
      <c r="N60" s="40"/>
      <c r="O60" s="8"/>
      <c r="P60" s="90"/>
      <c r="Q60" s="90"/>
      <c r="R60" s="91" t="str">
        <f>IF(P60="","",T60*M60*LOOKUP(RIGHT($D$2,3),定数!$A$6:$A$13,定数!$B$6:$B$13))</f>
        <v/>
      </c>
      <c r="S60" s="91"/>
      <c r="T60" s="92" t="str">
        <f t="shared" si="4"/>
        <v/>
      </c>
      <c r="U60" s="92"/>
      <c r="V60" t="str">
        <f t="shared" si="7"/>
        <v/>
      </c>
      <c r="W60" t="str">
        <f t="shared" si="3"/>
        <v/>
      </c>
      <c r="X60" s="41" t="str">
        <f t="shared" si="5"/>
        <v/>
      </c>
      <c r="Y60" s="42" t="str">
        <f t="shared" si="6"/>
        <v/>
      </c>
    </row>
    <row r="61" spans="2:25" x14ac:dyDescent="0.2">
      <c r="B61" s="40">
        <v>53</v>
      </c>
      <c r="C61" s="88" t="str">
        <f t="shared" si="9"/>
        <v/>
      </c>
      <c r="D61" s="89"/>
      <c r="E61" s="40"/>
      <c r="F61" s="8"/>
      <c r="G61" s="40"/>
      <c r="H61" s="87"/>
      <c r="I61" s="87"/>
      <c r="J61" s="40"/>
      <c r="K61" s="88"/>
      <c r="L61" s="89"/>
      <c r="M61" s="6"/>
      <c r="N61" s="40"/>
      <c r="O61" s="8"/>
      <c r="P61" s="90"/>
      <c r="Q61" s="90"/>
      <c r="R61" s="91" t="str">
        <f>IF(P61="","",T61*M61*LOOKUP(RIGHT($D$2,3),定数!$A$6:$A$13,定数!$B$6:$B$13))</f>
        <v/>
      </c>
      <c r="S61" s="91"/>
      <c r="T61" s="92" t="str">
        <f t="shared" si="4"/>
        <v/>
      </c>
      <c r="U61" s="92"/>
      <c r="V61" t="str">
        <f t="shared" si="7"/>
        <v/>
      </c>
      <c r="W61" t="str">
        <f t="shared" si="3"/>
        <v/>
      </c>
      <c r="X61" s="41" t="str">
        <f t="shared" si="5"/>
        <v/>
      </c>
      <c r="Y61" s="42" t="str">
        <f t="shared" si="6"/>
        <v/>
      </c>
    </row>
    <row r="62" spans="2:25" x14ac:dyDescent="0.2">
      <c r="B62" s="40">
        <v>54</v>
      </c>
      <c r="C62" s="88" t="str">
        <f t="shared" si="9"/>
        <v/>
      </c>
      <c r="D62" s="89"/>
      <c r="E62" s="40"/>
      <c r="F62" s="8"/>
      <c r="G62" s="40"/>
      <c r="H62" s="87"/>
      <c r="I62" s="87"/>
      <c r="J62" s="40"/>
      <c r="K62" s="88"/>
      <c r="L62" s="89"/>
      <c r="M62" s="6"/>
      <c r="N62" s="40"/>
      <c r="O62" s="8"/>
      <c r="P62" s="90"/>
      <c r="Q62" s="90"/>
      <c r="R62" s="91" t="str">
        <f>IF(P62="","",T62*M62*LOOKUP(RIGHT($D$2,3),定数!$A$6:$A$13,定数!$B$6:$B$13))</f>
        <v/>
      </c>
      <c r="S62" s="91"/>
      <c r="T62" s="92" t="str">
        <f t="shared" si="4"/>
        <v/>
      </c>
      <c r="U62" s="92"/>
      <c r="V62" t="str">
        <f t="shared" si="7"/>
        <v/>
      </c>
      <c r="W62" t="str">
        <f t="shared" si="3"/>
        <v/>
      </c>
      <c r="X62" s="41" t="str">
        <f t="shared" si="5"/>
        <v/>
      </c>
      <c r="Y62" s="42" t="str">
        <f t="shared" si="6"/>
        <v/>
      </c>
    </row>
    <row r="63" spans="2:25" x14ac:dyDescent="0.2">
      <c r="B63" s="40">
        <v>55</v>
      </c>
      <c r="C63" s="88" t="str">
        <f t="shared" si="9"/>
        <v/>
      </c>
      <c r="D63" s="89"/>
      <c r="E63" s="40"/>
      <c r="F63" s="8"/>
      <c r="G63" s="40"/>
      <c r="H63" s="87"/>
      <c r="I63" s="87"/>
      <c r="J63" s="40"/>
      <c r="K63" s="88"/>
      <c r="L63" s="89"/>
      <c r="M63" s="6"/>
      <c r="N63" s="40"/>
      <c r="O63" s="8"/>
      <c r="P63" s="90"/>
      <c r="Q63" s="90"/>
      <c r="R63" s="91" t="str">
        <f>IF(P63="","",T63*M63*LOOKUP(RIGHT($D$2,3),定数!$A$6:$A$13,定数!$B$6:$B$13))</f>
        <v/>
      </c>
      <c r="S63" s="91"/>
      <c r="T63" s="92" t="str">
        <f t="shared" si="4"/>
        <v/>
      </c>
      <c r="U63" s="92"/>
      <c r="V63" t="str">
        <f t="shared" si="7"/>
        <v/>
      </c>
      <c r="W63" t="str">
        <f t="shared" si="3"/>
        <v/>
      </c>
      <c r="X63" s="41" t="str">
        <f t="shared" si="5"/>
        <v/>
      </c>
      <c r="Y63" s="42" t="str">
        <f t="shared" si="6"/>
        <v/>
      </c>
    </row>
    <row r="64" spans="2:25" x14ac:dyDescent="0.2">
      <c r="B64" s="40">
        <v>56</v>
      </c>
      <c r="C64" s="88" t="str">
        <f t="shared" si="9"/>
        <v/>
      </c>
      <c r="D64" s="89"/>
      <c r="E64" s="40"/>
      <c r="F64" s="8"/>
      <c r="G64" s="40"/>
      <c r="H64" s="87"/>
      <c r="I64" s="87"/>
      <c r="J64" s="40"/>
      <c r="K64" s="88"/>
      <c r="L64" s="89"/>
      <c r="M64" s="6"/>
      <c r="N64" s="40"/>
      <c r="O64" s="8"/>
      <c r="P64" s="90"/>
      <c r="Q64" s="90"/>
      <c r="R64" s="91" t="str">
        <f>IF(P64="","",T64*M64*LOOKUP(RIGHT($D$2,3),定数!$A$6:$A$13,定数!$B$6:$B$13))</f>
        <v/>
      </c>
      <c r="S64" s="91"/>
      <c r="T64" s="92" t="str">
        <f t="shared" si="4"/>
        <v/>
      </c>
      <c r="U64" s="92"/>
      <c r="V64" t="str">
        <f t="shared" si="7"/>
        <v/>
      </c>
      <c r="W64" t="str">
        <f t="shared" si="3"/>
        <v/>
      </c>
      <c r="X64" s="41" t="str">
        <f t="shared" si="5"/>
        <v/>
      </c>
      <c r="Y64" s="42" t="str">
        <f t="shared" si="6"/>
        <v/>
      </c>
    </row>
    <row r="65" spans="2:25" x14ac:dyDescent="0.2">
      <c r="B65" s="40">
        <v>57</v>
      </c>
      <c r="C65" s="88" t="str">
        <f t="shared" si="9"/>
        <v/>
      </c>
      <c r="D65" s="89"/>
      <c r="E65" s="40"/>
      <c r="F65" s="8"/>
      <c r="G65" s="40"/>
      <c r="H65" s="87"/>
      <c r="I65" s="87"/>
      <c r="J65" s="40"/>
      <c r="K65" s="88"/>
      <c r="L65" s="89"/>
      <c r="M65" s="6"/>
      <c r="N65" s="40"/>
      <c r="O65" s="8"/>
      <c r="P65" s="90"/>
      <c r="Q65" s="90"/>
      <c r="R65" s="91" t="str">
        <f>IF(P65="","",T65*M65*LOOKUP(RIGHT($D$2,3),定数!$A$6:$A$13,定数!$B$6:$B$13))</f>
        <v/>
      </c>
      <c r="S65" s="91"/>
      <c r="T65" s="92" t="str">
        <f t="shared" si="4"/>
        <v/>
      </c>
      <c r="U65" s="92"/>
      <c r="V65" t="str">
        <f t="shared" si="7"/>
        <v/>
      </c>
      <c r="W65" t="str">
        <f t="shared" si="3"/>
        <v/>
      </c>
      <c r="X65" s="41" t="str">
        <f t="shared" si="5"/>
        <v/>
      </c>
      <c r="Y65" s="42" t="str">
        <f t="shared" si="6"/>
        <v/>
      </c>
    </row>
    <row r="66" spans="2:25" x14ac:dyDescent="0.2">
      <c r="B66" s="40">
        <v>58</v>
      </c>
      <c r="C66" s="88" t="str">
        <f t="shared" si="9"/>
        <v/>
      </c>
      <c r="D66" s="89"/>
      <c r="E66" s="40"/>
      <c r="F66" s="8"/>
      <c r="G66" s="40"/>
      <c r="H66" s="87"/>
      <c r="I66" s="87"/>
      <c r="J66" s="40"/>
      <c r="K66" s="88"/>
      <c r="L66" s="89"/>
      <c r="M66" s="6"/>
      <c r="N66" s="40"/>
      <c r="O66" s="8"/>
      <c r="P66" s="90"/>
      <c r="Q66" s="90"/>
      <c r="R66" s="91" t="str">
        <f>IF(P66="","",T66*M66*LOOKUP(RIGHT($D$2,3),定数!$A$6:$A$13,定数!$B$6:$B$13))</f>
        <v/>
      </c>
      <c r="S66" s="91"/>
      <c r="T66" s="92" t="str">
        <f t="shared" si="4"/>
        <v/>
      </c>
      <c r="U66" s="92"/>
      <c r="V66" t="str">
        <f t="shared" si="7"/>
        <v/>
      </c>
      <c r="W66" t="str">
        <f t="shared" si="3"/>
        <v/>
      </c>
      <c r="X66" s="41" t="str">
        <f t="shared" si="5"/>
        <v/>
      </c>
      <c r="Y66" s="42" t="str">
        <f t="shared" si="6"/>
        <v/>
      </c>
    </row>
    <row r="67" spans="2:25" x14ac:dyDescent="0.2">
      <c r="B67" s="40">
        <v>59</v>
      </c>
      <c r="C67" s="88" t="str">
        <f t="shared" si="9"/>
        <v/>
      </c>
      <c r="D67" s="89"/>
      <c r="E67" s="40"/>
      <c r="F67" s="8"/>
      <c r="G67" s="40"/>
      <c r="H67" s="87"/>
      <c r="I67" s="87"/>
      <c r="J67" s="40"/>
      <c r="K67" s="88"/>
      <c r="L67" s="89"/>
      <c r="M67" s="6"/>
      <c r="N67" s="40"/>
      <c r="O67" s="8"/>
      <c r="P67" s="90"/>
      <c r="Q67" s="90"/>
      <c r="R67" s="91" t="str">
        <f>IF(P67="","",T67*M67*LOOKUP(RIGHT($D$2,3),定数!$A$6:$A$13,定数!$B$6:$B$13))</f>
        <v/>
      </c>
      <c r="S67" s="91"/>
      <c r="T67" s="92" t="str">
        <f t="shared" si="4"/>
        <v/>
      </c>
      <c r="U67" s="92"/>
      <c r="V67" t="str">
        <f t="shared" si="7"/>
        <v/>
      </c>
      <c r="W67" t="str">
        <f t="shared" si="3"/>
        <v/>
      </c>
      <c r="X67" s="41" t="str">
        <f t="shared" si="5"/>
        <v/>
      </c>
      <c r="Y67" s="42" t="str">
        <f t="shared" si="6"/>
        <v/>
      </c>
    </row>
    <row r="68" spans="2:25" x14ac:dyDescent="0.2">
      <c r="B68" s="40">
        <v>60</v>
      </c>
      <c r="C68" s="88" t="str">
        <f t="shared" si="9"/>
        <v/>
      </c>
      <c r="D68" s="89"/>
      <c r="E68" s="40"/>
      <c r="F68" s="8"/>
      <c r="G68" s="40"/>
      <c r="H68" s="87"/>
      <c r="I68" s="87"/>
      <c r="J68" s="40"/>
      <c r="K68" s="88"/>
      <c r="L68" s="89"/>
      <c r="M68" s="6"/>
      <c r="N68" s="40"/>
      <c r="O68" s="8"/>
      <c r="P68" s="90"/>
      <c r="Q68" s="90"/>
      <c r="R68" s="91" t="str">
        <f>IF(P68="","",T68*M68*LOOKUP(RIGHT($D$2,3),定数!$A$6:$A$13,定数!$B$6:$B$13))</f>
        <v/>
      </c>
      <c r="S68" s="91"/>
      <c r="T68" s="92" t="str">
        <f t="shared" si="4"/>
        <v/>
      </c>
      <c r="U68" s="92"/>
      <c r="V68" t="str">
        <f t="shared" si="7"/>
        <v/>
      </c>
      <c r="W68" t="str">
        <f t="shared" si="3"/>
        <v/>
      </c>
      <c r="X68" s="41" t="str">
        <f t="shared" si="5"/>
        <v/>
      </c>
      <c r="Y68" s="42" t="str">
        <f t="shared" si="6"/>
        <v/>
      </c>
    </row>
    <row r="69" spans="2:25" x14ac:dyDescent="0.2">
      <c r="B69" s="40">
        <v>61</v>
      </c>
      <c r="C69" s="88" t="str">
        <f t="shared" si="9"/>
        <v/>
      </c>
      <c r="D69" s="89"/>
      <c r="E69" s="40"/>
      <c r="F69" s="8"/>
      <c r="G69" s="40"/>
      <c r="H69" s="87"/>
      <c r="I69" s="87"/>
      <c r="J69" s="40"/>
      <c r="K69" s="88"/>
      <c r="L69" s="89"/>
      <c r="M69" s="6"/>
      <c r="N69" s="40"/>
      <c r="O69" s="8"/>
      <c r="P69" s="90"/>
      <c r="Q69" s="90"/>
      <c r="R69" s="91" t="str">
        <f>IF(P69="","",T69*M69*LOOKUP(RIGHT($D$2,3),定数!$A$6:$A$13,定数!$B$6:$B$13))</f>
        <v/>
      </c>
      <c r="S69" s="91"/>
      <c r="T69" s="92" t="str">
        <f t="shared" si="4"/>
        <v/>
      </c>
      <c r="U69" s="92"/>
      <c r="V69" t="str">
        <f t="shared" si="7"/>
        <v/>
      </c>
      <c r="W69" t="str">
        <f t="shared" si="3"/>
        <v/>
      </c>
      <c r="X69" s="41" t="str">
        <f t="shared" si="5"/>
        <v/>
      </c>
      <c r="Y69" s="42" t="str">
        <f t="shared" si="6"/>
        <v/>
      </c>
    </row>
    <row r="70" spans="2:25" x14ac:dyDescent="0.2">
      <c r="B70" s="40">
        <v>62</v>
      </c>
      <c r="C70" s="88" t="str">
        <f t="shared" si="9"/>
        <v/>
      </c>
      <c r="D70" s="89"/>
      <c r="E70" s="40"/>
      <c r="F70" s="8"/>
      <c r="G70" s="40"/>
      <c r="H70" s="87"/>
      <c r="I70" s="87"/>
      <c r="J70" s="40"/>
      <c r="K70" s="88"/>
      <c r="L70" s="89"/>
      <c r="M70" s="6"/>
      <c r="N70" s="40"/>
      <c r="O70" s="8"/>
      <c r="P70" s="87"/>
      <c r="Q70" s="87"/>
      <c r="R70" s="91" t="str">
        <f>IF(P70="","",T70*M70*LOOKUP(RIGHT($D$2,3),定数!$A$6:$A$13,定数!$B$6:$B$13))</f>
        <v/>
      </c>
      <c r="S70" s="91"/>
      <c r="T70" s="92" t="str">
        <f t="shared" si="4"/>
        <v/>
      </c>
      <c r="U70" s="92"/>
      <c r="V70" t="str">
        <f t="shared" si="7"/>
        <v/>
      </c>
      <c r="W70" t="str">
        <f t="shared" si="3"/>
        <v/>
      </c>
      <c r="X70" s="41" t="str">
        <f t="shared" si="5"/>
        <v/>
      </c>
      <c r="Y70" s="42" t="str">
        <f t="shared" si="6"/>
        <v/>
      </c>
    </row>
    <row r="71" spans="2:25" x14ac:dyDescent="0.2">
      <c r="B71" s="40">
        <v>63</v>
      </c>
      <c r="C71" s="88" t="str">
        <f t="shared" si="9"/>
        <v/>
      </c>
      <c r="D71" s="89"/>
      <c r="E71" s="40"/>
      <c r="F71" s="8"/>
      <c r="G71" s="40"/>
      <c r="H71" s="87"/>
      <c r="I71" s="87"/>
      <c r="J71" s="40"/>
      <c r="K71" s="88"/>
      <c r="L71" s="89"/>
      <c r="M71" s="6"/>
      <c r="N71" s="40"/>
      <c r="O71" s="8"/>
      <c r="P71" s="87"/>
      <c r="Q71" s="87"/>
      <c r="R71" s="91" t="str">
        <f>IF(P71="","",T71*M71*LOOKUP(RIGHT($D$2,3),定数!$A$6:$A$13,定数!$B$6:$B$13))</f>
        <v/>
      </c>
      <c r="S71" s="91"/>
      <c r="T71" s="92" t="str">
        <f t="shared" si="4"/>
        <v/>
      </c>
      <c r="U71" s="92"/>
      <c r="V71" t="str">
        <f t="shared" si="7"/>
        <v/>
      </c>
      <c r="W71" t="str">
        <f t="shared" si="3"/>
        <v/>
      </c>
      <c r="X71" s="41" t="str">
        <f t="shared" si="5"/>
        <v/>
      </c>
      <c r="Y71" s="42" t="str">
        <f t="shared" si="6"/>
        <v/>
      </c>
    </row>
    <row r="72" spans="2:25" x14ac:dyDescent="0.2">
      <c r="B72" s="40">
        <v>64</v>
      </c>
      <c r="C72" s="88" t="str">
        <f t="shared" si="9"/>
        <v/>
      </c>
      <c r="D72" s="89"/>
      <c r="E72" s="40"/>
      <c r="F72" s="8"/>
      <c r="G72" s="40"/>
      <c r="H72" s="87"/>
      <c r="I72" s="87"/>
      <c r="J72" s="40"/>
      <c r="K72" s="88"/>
      <c r="L72" s="89"/>
      <c r="M72" s="6"/>
      <c r="N72" s="40"/>
      <c r="O72" s="8"/>
      <c r="P72" s="87"/>
      <c r="Q72" s="87"/>
      <c r="R72" s="91" t="str">
        <f>IF(P72="","",T72*M72*LOOKUP(RIGHT($D$2,3),定数!$A$6:$A$13,定数!$B$6:$B$13))</f>
        <v/>
      </c>
      <c r="S72" s="91"/>
      <c r="T72" s="92" t="str">
        <f t="shared" si="4"/>
        <v/>
      </c>
      <c r="U72" s="92"/>
      <c r="V72" t="str">
        <f t="shared" si="7"/>
        <v/>
      </c>
      <c r="W72" t="str">
        <f t="shared" si="3"/>
        <v/>
      </c>
      <c r="X72" s="41" t="str">
        <f t="shared" si="5"/>
        <v/>
      </c>
      <c r="Y72" s="42" t="str">
        <f t="shared" si="6"/>
        <v/>
      </c>
    </row>
    <row r="73" spans="2:25" x14ac:dyDescent="0.2">
      <c r="B73" s="40">
        <v>65</v>
      </c>
      <c r="C73" s="88" t="str">
        <f t="shared" si="9"/>
        <v/>
      </c>
      <c r="D73" s="89"/>
      <c r="E73" s="40"/>
      <c r="F73" s="8"/>
      <c r="G73" s="40"/>
      <c r="H73" s="87"/>
      <c r="I73" s="87"/>
      <c r="J73" s="40"/>
      <c r="K73" s="88"/>
      <c r="L73" s="89"/>
      <c r="M73" s="6"/>
      <c r="N73" s="40"/>
      <c r="O73" s="8"/>
      <c r="P73" s="87"/>
      <c r="Q73" s="87"/>
      <c r="R73" s="91" t="str">
        <f>IF(P73="","",T73*M73*LOOKUP(RIGHT($D$2,3),定数!$A$6:$A$13,定数!$B$6:$B$13))</f>
        <v/>
      </c>
      <c r="S73" s="91"/>
      <c r="T73" s="92" t="str">
        <f t="shared" si="4"/>
        <v/>
      </c>
      <c r="U73" s="92"/>
      <c r="V73" t="str">
        <f t="shared" si="7"/>
        <v/>
      </c>
      <c r="W73" t="str">
        <f t="shared" si="3"/>
        <v/>
      </c>
      <c r="X73" s="41" t="str">
        <f t="shared" si="5"/>
        <v/>
      </c>
      <c r="Y73" s="42" t="str">
        <f t="shared" si="6"/>
        <v/>
      </c>
    </row>
    <row r="74" spans="2:25" x14ac:dyDescent="0.2">
      <c r="B74" s="40">
        <v>66</v>
      </c>
      <c r="C74" s="88" t="str">
        <f t="shared" si="9"/>
        <v/>
      </c>
      <c r="D74" s="89"/>
      <c r="E74" s="40"/>
      <c r="F74" s="8"/>
      <c r="G74" s="40"/>
      <c r="H74" s="87"/>
      <c r="I74" s="87"/>
      <c r="J74" s="40"/>
      <c r="K74" s="88"/>
      <c r="L74" s="89"/>
      <c r="M74" s="6"/>
      <c r="N74" s="40"/>
      <c r="O74" s="8"/>
      <c r="P74" s="87"/>
      <c r="Q74" s="87"/>
      <c r="R74" s="91" t="str">
        <f>IF(P74="","",T74*M74*LOOKUP(RIGHT($D$2,3),定数!$A$6:$A$13,定数!$B$6:$B$13))</f>
        <v/>
      </c>
      <c r="S74" s="91"/>
      <c r="T74" s="92" t="str">
        <f t="shared" si="4"/>
        <v/>
      </c>
      <c r="U74" s="92"/>
      <c r="V74" t="str">
        <f t="shared" si="7"/>
        <v/>
      </c>
      <c r="W74" t="str">
        <f t="shared" si="7"/>
        <v/>
      </c>
      <c r="X74" s="41" t="str">
        <f t="shared" si="5"/>
        <v/>
      </c>
      <c r="Y74" s="42" t="str">
        <f t="shared" si="6"/>
        <v/>
      </c>
    </row>
    <row r="75" spans="2:25" x14ac:dyDescent="0.2">
      <c r="B75" s="40">
        <v>67</v>
      </c>
      <c r="C75" s="88" t="str">
        <f t="shared" si="9"/>
        <v/>
      </c>
      <c r="D75" s="89"/>
      <c r="E75" s="40"/>
      <c r="F75" s="8"/>
      <c r="G75" s="40"/>
      <c r="H75" s="87"/>
      <c r="I75" s="87"/>
      <c r="J75" s="40"/>
      <c r="K75" s="88"/>
      <c r="L75" s="89"/>
      <c r="M75" s="6"/>
      <c r="N75" s="40"/>
      <c r="O75" s="8"/>
      <c r="P75" s="87"/>
      <c r="Q75" s="87"/>
      <c r="R75" s="91" t="str">
        <f>IF(P75="","",T75*M75*LOOKUP(RIGHT($D$2,3),定数!$A$6:$A$13,定数!$B$6:$B$13))</f>
        <v/>
      </c>
      <c r="S75" s="91"/>
      <c r="T75" s="92" t="str">
        <f t="shared" si="4"/>
        <v/>
      </c>
      <c r="U75" s="92"/>
      <c r="V75" t="str">
        <f t="shared" ref="V75:W90" si="10">IF(S75&lt;&gt;"",IF(S75&lt;0,1+V74,0),"")</f>
        <v/>
      </c>
      <c r="W75" t="str">
        <f t="shared" si="10"/>
        <v/>
      </c>
      <c r="X75" s="41" t="str">
        <f t="shared" si="5"/>
        <v/>
      </c>
      <c r="Y75" s="42" t="str">
        <f t="shared" si="6"/>
        <v/>
      </c>
    </row>
    <row r="76" spans="2:25" x14ac:dyDescent="0.2">
      <c r="B76" s="40">
        <v>68</v>
      </c>
      <c r="C76" s="88" t="str">
        <f t="shared" si="9"/>
        <v/>
      </c>
      <c r="D76" s="89"/>
      <c r="E76" s="40"/>
      <c r="F76" s="8"/>
      <c r="G76" s="40"/>
      <c r="H76" s="87"/>
      <c r="I76" s="87"/>
      <c r="J76" s="40"/>
      <c r="K76" s="88"/>
      <c r="L76" s="89"/>
      <c r="M76" s="6"/>
      <c r="N76" s="40"/>
      <c r="O76" s="8"/>
      <c r="P76" s="87"/>
      <c r="Q76" s="87"/>
      <c r="R76" s="91" t="str">
        <f>IF(P76="","",T76*M76*LOOKUP(RIGHT($D$2,3),定数!$A$6:$A$13,定数!$B$6:$B$13))</f>
        <v/>
      </c>
      <c r="S76" s="91"/>
      <c r="T76" s="92" t="str">
        <f t="shared" ref="T76:T108" si="11">IF(P76="","",IF(G76="買",(P76-H76),(H76-P76))*IF(RIGHT($D$2,3)="JPY",100,10000))</f>
        <v/>
      </c>
      <c r="U76" s="92"/>
      <c r="V76" t="str">
        <f t="shared" si="10"/>
        <v/>
      </c>
      <c r="W76" t="str">
        <f t="shared" si="10"/>
        <v/>
      </c>
      <c r="X76" s="41" t="str">
        <f t="shared" ref="X76:X108" si="12">IF(C76&lt;&gt;"",MAX(X75,C76),"")</f>
        <v/>
      </c>
      <c r="Y76" s="42" t="str">
        <f t="shared" ref="Y76:Y108" si="13">IF(X76&lt;&gt;"",1-(C76/X76),"")</f>
        <v/>
      </c>
    </row>
    <row r="77" spans="2:25" x14ac:dyDescent="0.2">
      <c r="B77" s="40">
        <v>69</v>
      </c>
      <c r="C77" s="88" t="str">
        <f t="shared" si="9"/>
        <v/>
      </c>
      <c r="D77" s="89"/>
      <c r="E77" s="40"/>
      <c r="F77" s="8"/>
      <c r="G77" s="40"/>
      <c r="H77" s="87"/>
      <c r="I77" s="87"/>
      <c r="J77" s="40"/>
      <c r="K77" s="88"/>
      <c r="L77" s="89"/>
      <c r="M77" s="6"/>
      <c r="N77" s="40"/>
      <c r="O77" s="8"/>
      <c r="P77" s="87"/>
      <c r="Q77" s="87"/>
      <c r="R77" s="91" t="str">
        <f>IF(P77="","",T77*M77*LOOKUP(RIGHT($D$2,3),定数!$A$6:$A$13,定数!$B$6:$B$13))</f>
        <v/>
      </c>
      <c r="S77" s="91"/>
      <c r="T77" s="92" t="str">
        <f t="shared" si="11"/>
        <v/>
      </c>
      <c r="U77" s="92"/>
      <c r="V77" t="str">
        <f t="shared" si="10"/>
        <v/>
      </c>
      <c r="W77" t="str">
        <f t="shared" si="10"/>
        <v/>
      </c>
      <c r="X77" s="41" t="str">
        <f t="shared" si="12"/>
        <v/>
      </c>
      <c r="Y77" s="42" t="str">
        <f t="shared" si="13"/>
        <v/>
      </c>
    </row>
    <row r="78" spans="2:25" x14ac:dyDescent="0.2">
      <c r="B78" s="40">
        <v>70</v>
      </c>
      <c r="C78" s="88" t="str">
        <f t="shared" si="9"/>
        <v/>
      </c>
      <c r="D78" s="89"/>
      <c r="E78" s="40"/>
      <c r="F78" s="8"/>
      <c r="G78" s="40"/>
      <c r="H78" s="87"/>
      <c r="I78" s="87"/>
      <c r="J78" s="40"/>
      <c r="K78" s="88"/>
      <c r="L78" s="89"/>
      <c r="M78" s="6"/>
      <c r="N78" s="40"/>
      <c r="O78" s="8"/>
      <c r="P78" s="87"/>
      <c r="Q78" s="87"/>
      <c r="R78" s="91" t="str">
        <f>IF(P78="","",T78*M78*LOOKUP(RIGHT($D$2,3),定数!$A$6:$A$13,定数!$B$6:$B$13))</f>
        <v/>
      </c>
      <c r="S78" s="91"/>
      <c r="T78" s="92" t="str">
        <f t="shared" si="11"/>
        <v/>
      </c>
      <c r="U78" s="92"/>
      <c r="V78" t="str">
        <f t="shared" si="10"/>
        <v/>
      </c>
      <c r="W78" t="str">
        <f t="shared" si="10"/>
        <v/>
      </c>
      <c r="X78" s="41" t="str">
        <f t="shared" si="12"/>
        <v/>
      </c>
      <c r="Y78" s="42" t="str">
        <f t="shared" si="13"/>
        <v/>
      </c>
    </row>
    <row r="79" spans="2:25" x14ac:dyDescent="0.2">
      <c r="B79" s="40">
        <v>71</v>
      </c>
      <c r="C79" s="88" t="str">
        <f t="shared" si="9"/>
        <v/>
      </c>
      <c r="D79" s="89"/>
      <c r="E79" s="40"/>
      <c r="F79" s="8"/>
      <c r="G79" s="40"/>
      <c r="H79" s="87"/>
      <c r="I79" s="87"/>
      <c r="J79" s="40"/>
      <c r="K79" s="88"/>
      <c r="L79" s="89"/>
      <c r="M79" s="6"/>
      <c r="N79" s="40"/>
      <c r="O79" s="8"/>
      <c r="P79" s="87"/>
      <c r="Q79" s="87"/>
      <c r="R79" s="91" t="str">
        <f>IF(P79="","",T79*M79*LOOKUP(RIGHT($D$2,3),定数!$A$6:$A$13,定数!$B$6:$B$13))</f>
        <v/>
      </c>
      <c r="S79" s="91"/>
      <c r="T79" s="92" t="str">
        <f t="shared" si="11"/>
        <v/>
      </c>
      <c r="U79" s="92"/>
      <c r="V79" t="str">
        <f t="shared" si="10"/>
        <v/>
      </c>
      <c r="W79" t="str">
        <f t="shared" si="10"/>
        <v/>
      </c>
      <c r="X79" s="41" t="str">
        <f t="shared" si="12"/>
        <v/>
      </c>
      <c r="Y79" s="42" t="str">
        <f t="shared" si="13"/>
        <v/>
      </c>
    </row>
    <row r="80" spans="2:25" x14ac:dyDescent="0.2">
      <c r="B80" s="40">
        <v>72</v>
      </c>
      <c r="C80" s="88" t="str">
        <f t="shared" si="9"/>
        <v/>
      </c>
      <c r="D80" s="89"/>
      <c r="E80" s="40"/>
      <c r="F80" s="8"/>
      <c r="G80" s="40"/>
      <c r="H80" s="87"/>
      <c r="I80" s="87"/>
      <c r="J80" s="40"/>
      <c r="K80" s="88"/>
      <c r="L80" s="89"/>
      <c r="M80" s="6"/>
      <c r="N80" s="40"/>
      <c r="O80" s="8"/>
      <c r="P80" s="87"/>
      <c r="Q80" s="87"/>
      <c r="R80" s="91" t="str">
        <f>IF(P80="","",T80*M80*LOOKUP(RIGHT($D$2,3),定数!$A$6:$A$13,定数!$B$6:$B$13))</f>
        <v/>
      </c>
      <c r="S80" s="91"/>
      <c r="T80" s="92" t="str">
        <f t="shared" si="11"/>
        <v/>
      </c>
      <c r="U80" s="92"/>
      <c r="V80" t="str">
        <f t="shared" si="10"/>
        <v/>
      </c>
      <c r="W80" t="str">
        <f t="shared" si="10"/>
        <v/>
      </c>
      <c r="X80" s="41" t="str">
        <f t="shared" si="12"/>
        <v/>
      </c>
      <c r="Y80" s="42" t="str">
        <f t="shared" si="13"/>
        <v/>
      </c>
    </row>
    <row r="81" spans="2:25" x14ac:dyDescent="0.2">
      <c r="B81" s="40">
        <v>73</v>
      </c>
      <c r="C81" s="88" t="str">
        <f t="shared" si="9"/>
        <v/>
      </c>
      <c r="D81" s="89"/>
      <c r="E81" s="40"/>
      <c r="F81" s="8"/>
      <c r="G81" s="40"/>
      <c r="H81" s="87"/>
      <c r="I81" s="87"/>
      <c r="J81" s="40"/>
      <c r="K81" s="88"/>
      <c r="L81" s="89"/>
      <c r="M81" s="6"/>
      <c r="N81" s="40"/>
      <c r="O81" s="8"/>
      <c r="P81" s="87"/>
      <c r="Q81" s="87"/>
      <c r="R81" s="91" t="str">
        <f>IF(P81="","",T81*M81*LOOKUP(RIGHT($D$2,3),定数!$A$6:$A$13,定数!$B$6:$B$13))</f>
        <v/>
      </c>
      <c r="S81" s="91"/>
      <c r="T81" s="92" t="str">
        <f t="shared" si="11"/>
        <v/>
      </c>
      <c r="U81" s="92"/>
      <c r="V81" t="str">
        <f t="shared" si="10"/>
        <v/>
      </c>
      <c r="W81" t="str">
        <f t="shared" si="10"/>
        <v/>
      </c>
      <c r="X81" s="41" t="str">
        <f t="shared" si="12"/>
        <v/>
      </c>
      <c r="Y81" s="42" t="str">
        <f t="shared" si="13"/>
        <v/>
      </c>
    </row>
    <row r="82" spans="2:25" x14ac:dyDescent="0.2">
      <c r="B82" s="40">
        <v>74</v>
      </c>
      <c r="C82" s="88" t="str">
        <f t="shared" si="9"/>
        <v/>
      </c>
      <c r="D82" s="89"/>
      <c r="E82" s="40"/>
      <c r="F82" s="8"/>
      <c r="G82" s="40"/>
      <c r="H82" s="87"/>
      <c r="I82" s="87"/>
      <c r="J82" s="40"/>
      <c r="K82" s="88"/>
      <c r="L82" s="89"/>
      <c r="M82" s="6"/>
      <c r="N82" s="40"/>
      <c r="O82" s="8"/>
      <c r="P82" s="87"/>
      <c r="Q82" s="87"/>
      <c r="R82" s="91" t="str">
        <f>IF(P82="","",T82*M82*LOOKUP(RIGHT($D$2,3),定数!$A$6:$A$13,定数!$B$6:$B$13))</f>
        <v/>
      </c>
      <c r="S82" s="91"/>
      <c r="T82" s="92" t="str">
        <f t="shared" si="11"/>
        <v/>
      </c>
      <c r="U82" s="92"/>
      <c r="V82" t="str">
        <f t="shared" si="10"/>
        <v/>
      </c>
      <c r="W82" t="str">
        <f t="shared" si="10"/>
        <v/>
      </c>
      <c r="X82" s="41" t="str">
        <f t="shared" si="12"/>
        <v/>
      </c>
      <c r="Y82" s="42" t="str">
        <f t="shared" si="13"/>
        <v/>
      </c>
    </row>
    <row r="83" spans="2:25" x14ac:dyDescent="0.2">
      <c r="B83" s="40">
        <v>75</v>
      </c>
      <c r="C83" s="88" t="str">
        <f t="shared" si="9"/>
        <v/>
      </c>
      <c r="D83" s="89"/>
      <c r="E83" s="40"/>
      <c r="F83" s="8"/>
      <c r="G83" s="40"/>
      <c r="H83" s="87"/>
      <c r="I83" s="87"/>
      <c r="J83" s="40"/>
      <c r="K83" s="88"/>
      <c r="L83" s="89"/>
      <c r="M83" s="6"/>
      <c r="N83" s="40"/>
      <c r="O83" s="8"/>
      <c r="P83" s="87"/>
      <c r="Q83" s="87"/>
      <c r="R83" s="91" t="str">
        <f>IF(P83="","",T83*M83*LOOKUP(RIGHT($D$2,3),定数!$A$6:$A$13,定数!$B$6:$B$13))</f>
        <v/>
      </c>
      <c r="S83" s="91"/>
      <c r="T83" s="92" t="str">
        <f t="shared" si="11"/>
        <v/>
      </c>
      <c r="U83" s="92"/>
      <c r="V83" t="str">
        <f t="shared" si="10"/>
        <v/>
      </c>
      <c r="W83" t="str">
        <f t="shared" si="10"/>
        <v/>
      </c>
      <c r="X83" s="41" t="str">
        <f t="shared" si="12"/>
        <v/>
      </c>
      <c r="Y83" s="42" t="str">
        <f t="shared" si="13"/>
        <v/>
      </c>
    </row>
    <row r="84" spans="2:25" x14ac:dyDescent="0.2">
      <c r="B84" s="40">
        <v>76</v>
      </c>
      <c r="C84" s="88" t="str">
        <f t="shared" si="9"/>
        <v/>
      </c>
      <c r="D84" s="89"/>
      <c r="E84" s="40"/>
      <c r="F84" s="8"/>
      <c r="G84" s="40"/>
      <c r="H84" s="87"/>
      <c r="I84" s="87"/>
      <c r="J84" s="40"/>
      <c r="K84" s="88"/>
      <c r="L84" s="89"/>
      <c r="M84" s="6"/>
      <c r="N84" s="40"/>
      <c r="O84" s="8"/>
      <c r="P84" s="87"/>
      <c r="Q84" s="87"/>
      <c r="R84" s="91" t="str">
        <f>IF(P84="","",T84*M84*LOOKUP(RIGHT($D$2,3),定数!$A$6:$A$13,定数!$B$6:$B$13))</f>
        <v/>
      </c>
      <c r="S84" s="91"/>
      <c r="T84" s="92" t="str">
        <f t="shared" si="11"/>
        <v/>
      </c>
      <c r="U84" s="92"/>
      <c r="V84" t="str">
        <f t="shared" si="10"/>
        <v/>
      </c>
      <c r="W84" t="str">
        <f t="shared" si="10"/>
        <v/>
      </c>
      <c r="X84" s="41" t="str">
        <f t="shared" si="12"/>
        <v/>
      </c>
      <c r="Y84" s="42" t="str">
        <f t="shared" si="13"/>
        <v/>
      </c>
    </row>
    <row r="85" spans="2:25" x14ac:dyDescent="0.2">
      <c r="B85" s="40">
        <v>77</v>
      </c>
      <c r="C85" s="88" t="str">
        <f t="shared" si="9"/>
        <v/>
      </c>
      <c r="D85" s="89"/>
      <c r="E85" s="40"/>
      <c r="F85" s="8"/>
      <c r="G85" s="40"/>
      <c r="H85" s="87"/>
      <c r="I85" s="87"/>
      <c r="J85" s="40"/>
      <c r="K85" s="88"/>
      <c r="L85" s="89"/>
      <c r="M85" s="6"/>
      <c r="N85" s="40"/>
      <c r="O85" s="8"/>
      <c r="P85" s="87"/>
      <c r="Q85" s="87"/>
      <c r="R85" s="91" t="str">
        <f>IF(P85="","",T85*M85*LOOKUP(RIGHT($D$2,3),定数!$A$6:$A$13,定数!$B$6:$B$13))</f>
        <v/>
      </c>
      <c r="S85" s="91"/>
      <c r="T85" s="92" t="str">
        <f t="shared" si="11"/>
        <v/>
      </c>
      <c r="U85" s="92"/>
      <c r="V85" t="str">
        <f t="shared" si="10"/>
        <v/>
      </c>
      <c r="W85" t="str">
        <f t="shared" si="10"/>
        <v/>
      </c>
      <c r="X85" s="41" t="str">
        <f t="shared" si="12"/>
        <v/>
      </c>
      <c r="Y85" s="42" t="str">
        <f t="shared" si="13"/>
        <v/>
      </c>
    </row>
    <row r="86" spans="2:25" x14ac:dyDescent="0.2">
      <c r="B86" s="40">
        <v>78</v>
      </c>
      <c r="C86" s="88" t="str">
        <f t="shared" si="9"/>
        <v/>
      </c>
      <c r="D86" s="89"/>
      <c r="E86" s="40"/>
      <c r="F86" s="8"/>
      <c r="G86" s="40"/>
      <c r="H86" s="87"/>
      <c r="I86" s="87"/>
      <c r="J86" s="40"/>
      <c r="K86" s="88"/>
      <c r="L86" s="89"/>
      <c r="M86" s="6"/>
      <c r="N86" s="40"/>
      <c r="O86" s="8"/>
      <c r="P86" s="87"/>
      <c r="Q86" s="87"/>
      <c r="R86" s="91" t="str">
        <f>IF(P86="","",T86*M86*LOOKUP(RIGHT($D$2,3),定数!$A$6:$A$13,定数!$B$6:$B$13))</f>
        <v/>
      </c>
      <c r="S86" s="91"/>
      <c r="T86" s="92" t="str">
        <f t="shared" si="11"/>
        <v/>
      </c>
      <c r="U86" s="92"/>
      <c r="V86" t="str">
        <f t="shared" si="10"/>
        <v/>
      </c>
      <c r="W86" t="str">
        <f t="shared" si="10"/>
        <v/>
      </c>
      <c r="X86" s="41" t="str">
        <f t="shared" si="12"/>
        <v/>
      </c>
      <c r="Y86" s="42" t="str">
        <f t="shared" si="13"/>
        <v/>
      </c>
    </row>
    <row r="87" spans="2:25" x14ac:dyDescent="0.2">
      <c r="B87" s="40">
        <v>79</v>
      </c>
      <c r="C87" s="88" t="str">
        <f t="shared" si="9"/>
        <v/>
      </c>
      <c r="D87" s="89"/>
      <c r="E87" s="40"/>
      <c r="F87" s="8"/>
      <c r="G87" s="40"/>
      <c r="H87" s="87"/>
      <c r="I87" s="87"/>
      <c r="J87" s="40"/>
      <c r="K87" s="88"/>
      <c r="L87" s="89"/>
      <c r="M87" s="6"/>
      <c r="N87" s="40"/>
      <c r="O87" s="8"/>
      <c r="P87" s="87"/>
      <c r="Q87" s="87"/>
      <c r="R87" s="91" t="str">
        <f>IF(P87="","",T87*M87*LOOKUP(RIGHT($D$2,3),定数!$A$6:$A$13,定数!$B$6:$B$13))</f>
        <v/>
      </c>
      <c r="S87" s="91"/>
      <c r="T87" s="92" t="str">
        <f t="shared" si="11"/>
        <v/>
      </c>
      <c r="U87" s="92"/>
      <c r="V87" t="str">
        <f t="shared" si="10"/>
        <v/>
      </c>
      <c r="W87" t="str">
        <f t="shared" si="10"/>
        <v/>
      </c>
      <c r="X87" s="41" t="str">
        <f t="shared" si="12"/>
        <v/>
      </c>
      <c r="Y87" s="42" t="str">
        <f t="shared" si="13"/>
        <v/>
      </c>
    </row>
    <row r="88" spans="2:25" x14ac:dyDescent="0.2">
      <c r="B88" s="40">
        <v>80</v>
      </c>
      <c r="C88" s="88" t="str">
        <f t="shared" si="9"/>
        <v/>
      </c>
      <c r="D88" s="89"/>
      <c r="E88" s="40"/>
      <c r="F88" s="8"/>
      <c r="G88" s="40"/>
      <c r="H88" s="87"/>
      <c r="I88" s="87"/>
      <c r="J88" s="40"/>
      <c r="K88" s="88"/>
      <c r="L88" s="89"/>
      <c r="M88" s="6"/>
      <c r="N88" s="40"/>
      <c r="O88" s="8"/>
      <c r="P88" s="87"/>
      <c r="Q88" s="87"/>
      <c r="R88" s="91" t="str">
        <f>IF(P88="","",T88*M88*LOOKUP(RIGHT($D$2,3),定数!$A$6:$A$13,定数!$B$6:$B$13))</f>
        <v/>
      </c>
      <c r="S88" s="91"/>
      <c r="T88" s="92" t="str">
        <f t="shared" si="11"/>
        <v/>
      </c>
      <c r="U88" s="92"/>
      <c r="V88" t="str">
        <f t="shared" si="10"/>
        <v/>
      </c>
      <c r="W88" t="str">
        <f t="shared" si="10"/>
        <v/>
      </c>
      <c r="X88" s="41" t="str">
        <f t="shared" si="12"/>
        <v/>
      </c>
      <c r="Y88" s="42" t="str">
        <f t="shared" si="13"/>
        <v/>
      </c>
    </row>
    <row r="89" spans="2:25" x14ac:dyDescent="0.2">
      <c r="B89" s="40">
        <v>81</v>
      </c>
      <c r="C89" s="88" t="str">
        <f t="shared" si="9"/>
        <v/>
      </c>
      <c r="D89" s="89"/>
      <c r="E89" s="40"/>
      <c r="F89" s="8"/>
      <c r="G89" s="40"/>
      <c r="H89" s="87"/>
      <c r="I89" s="87"/>
      <c r="J89" s="40"/>
      <c r="K89" s="88"/>
      <c r="L89" s="89"/>
      <c r="M89" s="6"/>
      <c r="N89" s="40"/>
      <c r="O89" s="8"/>
      <c r="P89" s="87"/>
      <c r="Q89" s="87"/>
      <c r="R89" s="91" t="str">
        <f>IF(P89="","",T89*M89*LOOKUP(RIGHT($D$2,3),定数!$A$6:$A$13,定数!$B$6:$B$13))</f>
        <v/>
      </c>
      <c r="S89" s="91"/>
      <c r="T89" s="92" t="str">
        <f t="shared" si="11"/>
        <v/>
      </c>
      <c r="U89" s="92"/>
      <c r="V89" t="str">
        <f t="shared" si="10"/>
        <v/>
      </c>
      <c r="W89" t="str">
        <f t="shared" si="10"/>
        <v/>
      </c>
      <c r="X89" s="41" t="str">
        <f t="shared" si="12"/>
        <v/>
      </c>
      <c r="Y89" s="42" t="str">
        <f t="shared" si="13"/>
        <v/>
      </c>
    </row>
    <row r="90" spans="2:25" x14ac:dyDescent="0.2">
      <c r="B90" s="40">
        <v>82</v>
      </c>
      <c r="C90" s="88" t="str">
        <f t="shared" si="9"/>
        <v/>
      </c>
      <c r="D90" s="89"/>
      <c r="E90" s="40"/>
      <c r="F90" s="8"/>
      <c r="G90" s="40"/>
      <c r="H90" s="87"/>
      <c r="I90" s="87"/>
      <c r="J90" s="40"/>
      <c r="K90" s="88"/>
      <c r="L90" s="89"/>
      <c r="M90" s="6"/>
      <c r="N90" s="40"/>
      <c r="O90" s="8"/>
      <c r="P90" s="87"/>
      <c r="Q90" s="87"/>
      <c r="R90" s="91" t="str">
        <f>IF(P90="","",T90*M90*LOOKUP(RIGHT($D$2,3),定数!$A$6:$A$13,定数!$B$6:$B$13))</f>
        <v/>
      </c>
      <c r="S90" s="91"/>
      <c r="T90" s="92" t="str">
        <f t="shared" si="11"/>
        <v/>
      </c>
      <c r="U90" s="92"/>
      <c r="V90" t="str">
        <f t="shared" si="10"/>
        <v/>
      </c>
      <c r="W90" t="str">
        <f t="shared" si="10"/>
        <v/>
      </c>
      <c r="X90" s="41" t="str">
        <f t="shared" si="12"/>
        <v/>
      </c>
      <c r="Y90" s="42" t="str">
        <f t="shared" si="13"/>
        <v/>
      </c>
    </row>
    <row r="91" spans="2:25" x14ac:dyDescent="0.2">
      <c r="B91" s="40">
        <v>83</v>
      </c>
      <c r="C91" s="88" t="str">
        <f t="shared" si="9"/>
        <v/>
      </c>
      <c r="D91" s="89"/>
      <c r="E91" s="40"/>
      <c r="F91" s="8"/>
      <c r="G91" s="40"/>
      <c r="H91" s="87"/>
      <c r="I91" s="87"/>
      <c r="J91" s="40"/>
      <c r="K91" s="88"/>
      <c r="L91" s="89"/>
      <c r="M91" s="6"/>
      <c r="N91" s="40"/>
      <c r="O91" s="8"/>
      <c r="P91" s="87"/>
      <c r="Q91" s="87"/>
      <c r="R91" s="91" t="str">
        <f>IF(P91="","",T91*M91*LOOKUP(RIGHT($D$2,3),定数!$A$6:$A$13,定数!$B$6:$B$13))</f>
        <v/>
      </c>
      <c r="S91" s="91"/>
      <c r="T91" s="92" t="str">
        <f t="shared" si="11"/>
        <v/>
      </c>
      <c r="U91" s="92"/>
      <c r="V91" t="str">
        <f t="shared" ref="V91:W106" si="14">IF(S91&lt;&gt;"",IF(S91&lt;0,1+V90,0),"")</f>
        <v/>
      </c>
      <c r="W91" t="str">
        <f t="shared" si="14"/>
        <v/>
      </c>
      <c r="X91" s="41" t="str">
        <f t="shared" si="12"/>
        <v/>
      </c>
      <c r="Y91" s="42" t="str">
        <f t="shared" si="13"/>
        <v/>
      </c>
    </row>
    <row r="92" spans="2:25" x14ac:dyDescent="0.2">
      <c r="B92" s="40">
        <v>84</v>
      </c>
      <c r="C92" s="88" t="str">
        <f t="shared" si="9"/>
        <v/>
      </c>
      <c r="D92" s="89"/>
      <c r="E92" s="40"/>
      <c r="F92" s="8"/>
      <c r="G92" s="40"/>
      <c r="H92" s="87"/>
      <c r="I92" s="87"/>
      <c r="J92" s="40"/>
      <c r="K92" s="88"/>
      <c r="L92" s="89"/>
      <c r="M92" s="6"/>
      <c r="N92" s="40"/>
      <c r="O92" s="8"/>
      <c r="P92" s="87"/>
      <c r="Q92" s="87"/>
      <c r="R92" s="91" t="str">
        <f>IF(P92="","",T92*M92*LOOKUP(RIGHT($D$2,3),定数!$A$6:$A$13,定数!$B$6:$B$13))</f>
        <v/>
      </c>
      <c r="S92" s="91"/>
      <c r="T92" s="92" t="str">
        <f t="shared" si="11"/>
        <v/>
      </c>
      <c r="U92" s="92"/>
      <c r="V92" t="str">
        <f t="shared" si="14"/>
        <v/>
      </c>
      <c r="W92" t="str">
        <f t="shared" si="14"/>
        <v/>
      </c>
      <c r="X92" s="41" t="str">
        <f t="shared" si="12"/>
        <v/>
      </c>
      <c r="Y92" s="42" t="str">
        <f t="shared" si="13"/>
        <v/>
      </c>
    </row>
    <row r="93" spans="2:25" x14ac:dyDescent="0.2">
      <c r="B93" s="40">
        <v>85</v>
      </c>
      <c r="C93" s="88" t="str">
        <f t="shared" si="9"/>
        <v/>
      </c>
      <c r="D93" s="89"/>
      <c r="E93" s="40"/>
      <c r="F93" s="8"/>
      <c r="G93" s="40"/>
      <c r="H93" s="87"/>
      <c r="I93" s="87"/>
      <c r="J93" s="40"/>
      <c r="K93" s="88"/>
      <c r="L93" s="89"/>
      <c r="M93" s="6"/>
      <c r="N93" s="40"/>
      <c r="O93" s="8"/>
      <c r="P93" s="87"/>
      <c r="Q93" s="87"/>
      <c r="R93" s="91" t="str">
        <f>IF(P93="","",T93*M93*LOOKUP(RIGHT($D$2,3),定数!$A$6:$A$13,定数!$B$6:$B$13))</f>
        <v/>
      </c>
      <c r="S93" s="91"/>
      <c r="T93" s="92" t="str">
        <f t="shared" si="11"/>
        <v/>
      </c>
      <c r="U93" s="92"/>
      <c r="V93" t="str">
        <f t="shared" si="14"/>
        <v/>
      </c>
      <c r="W93" t="str">
        <f t="shared" si="14"/>
        <v/>
      </c>
      <c r="X93" s="41" t="str">
        <f t="shared" si="12"/>
        <v/>
      </c>
      <c r="Y93" s="42" t="str">
        <f t="shared" si="13"/>
        <v/>
      </c>
    </row>
    <row r="94" spans="2:25" x14ac:dyDescent="0.2">
      <c r="B94" s="40">
        <v>86</v>
      </c>
      <c r="C94" s="88" t="str">
        <f t="shared" si="9"/>
        <v/>
      </c>
      <c r="D94" s="89"/>
      <c r="E94" s="40"/>
      <c r="F94" s="8"/>
      <c r="G94" s="40"/>
      <c r="H94" s="87"/>
      <c r="I94" s="87"/>
      <c r="J94" s="40"/>
      <c r="K94" s="88"/>
      <c r="L94" s="89"/>
      <c r="M94" s="6"/>
      <c r="N94" s="40"/>
      <c r="O94" s="8"/>
      <c r="P94" s="87"/>
      <c r="Q94" s="87"/>
      <c r="R94" s="91" t="str">
        <f>IF(P94="","",T94*M94*LOOKUP(RIGHT($D$2,3),定数!$A$6:$A$13,定数!$B$6:$B$13))</f>
        <v/>
      </c>
      <c r="S94" s="91"/>
      <c r="T94" s="92" t="str">
        <f t="shared" si="11"/>
        <v/>
      </c>
      <c r="U94" s="92"/>
      <c r="V94" t="str">
        <f t="shared" si="14"/>
        <v/>
      </c>
      <c r="W94" t="str">
        <f t="shared" si="14"/>
        <v/>
      </c>
      <c r="X94" s="41" t="str">
        <f t="shared" si="12"/>
        <v/>
      </c>
      <c r="Y94" s="42" t="str">
        <f t="shared" si="13"/>
        <v/>
      </c>
    </row>
    <row r="95" spans="2:25" x14ac:dyDescent="0.2">
      <c r="B95" s="40">
        <v>87</v>
      </c>
      <c r="C95" s="88" t="str">
        <f t="shared" si="9"/>
        <v/>
      </c>
      <c r="D95" s="89"/>
      <c r="E95" s="40"/>
      <c r="F95" s="8"/>
      <c r="G95" s="40"/>
      <c r="H95" s="87"/>
      <c r="I95" s="87"/>
      <c r="J95" s="40"/>
      <c r="K95" s="88" t="str">
        <f t="shared" ref="K95:K108" si="15">IF(J95="","",C95*0.03)</f>
        <v/>
      </c>
      <c r="L95" s="89"/>
      <c r="M95" s="6" t="str">
        <f>IF(J95="","",(K95/J95)/LOOKUP(RIGHT($D$2,3),定数!$A$6:$A$13,定数!$B$6:$B$13))</f>
        <v/>
      </c>
      <c r="N95" s="40"/>
      <c r="O95" s="8"/>
      <c r="P95" s="87"/>
      <c r="Q95" s="87"/>
      <c r="R95" s="91" t="str">
        <f>IF(P95="","",T95*M95*LOOKUP(RIGHT($D$2,3),定数!$A$6:$A$13,定数!$B$6:$B$13))</f>
        <v/>
      </c>
      <c r="S95" s="91"/>
      <c r="T95" s="92" t="str">
        <f t="shared" si="11"/>
        <v/>
      </c>
      <c r="U95" s="92"/>
      <c r="V95" t="str">
        <f t="shared" si="14"/>
        <v/>
      </c>
      <c r="W95" t="str">
        <f t="shared" si="14"/>
        <v/>
      </c>
      <c r="X95" s="41" t="str">
        <f t="shared" si="12"/>
        <v/>
      </c>
      <c r="Y95" s="42" t="str">
        <f t="shared" si="13"/>
        <v/>
      </c>
    </row>
    <row r="96" spans="2:25" x14ac:dyDescent="0.2">
      <c r="B96" s="40">
        <v>88</v>
      </c>
      <c r="C96" s="88" t="str">
        <f t="shared" si="9"/>
        <v/>
      </c>
      <c r="D96" s="89"/>
      <c r="E96" s="40"/>
      <c r="F96" s="8"/>
      <c r="G96" s="40"/>
      <c r="H96" s="87"/>
      <c r="I96" s="87"/>
      <c r="J96" s="40"/>
      <c r="K96" s="88" t="str">
        <f t="shared" si="15"/>
        <v/>
      </c>
      <c r="L96" s="89"/>
      <c r="M96" s="6" t="str">
        <f>IF(J96="","",(K96/J96)/LOOKUP(RIGHT($D$2,3),定数!$A$6:$A$13,定数!$B$6:$B$13))</f>
        <v/>
      </c>
      <c r="N96" s="40"/>
      <c r="O96" s="8"/>
      <c r="P96" s="87"/>
      <c r="Q96" s="87"/>
      <c r="R96" s="91" t="str">
        <f>IF(P96="","",T96*M96*LOOKUP(RIGHT($D$2,3),定数!$A$6:$A$13,定数!$B$6:$B$13))</f>
        <v/>
      </c>
      <c r="S96" s="91"/>
      <c r="T96" s="92" t="str">
        <f t="shared" si="11"/>
        <v/>
      </c>
      <c r="U96" s="92"/>
      <c r="V96" t="str">
        <f t="shared" si="14"/>
        <v/>
      </c>
      <c r="W96" t="str">
        <f t="shared" si="14"/>
        <v/>
      </c>
      <c r="X96" s="41" t="str">
        <f t="shared" si="12"/>
        <v/>
      </c>
      <c r="Y96" s="42" t="str">
        <f t="shared" si="13"/>
        <v/>
      </c>
    </row>
    <row r="97" spans="2:25" x14ac:dyDescent="0.2">
      <c r="B97" s="40">
        <v>89</v>
      </c>
      <c r="C97" s="88" t="str">
        <f t="shared" si="9"/>
        <v/>
      </c>
      <c r="D97" s="89"/>
      <c r="E97" s="40"/>
      <c r="F97" s="8"/>
      <c r="G97" s="40"/>
      <c r="H97" s="87"/>
      <c r="I97" s="87"/>
      <c r="J97" s="40"/>
      <c r="K97" s="88" t="str">
        <f t="shared" si="15"/>
        <v/>
      </c>
      <c r="L97" s="89"/>
      <c r="M97" s="6" t="str">
        <f>IF(J97="","",(K97/J97)/LOOKUP(RIGHT($D$2,3),定数!$A$6:$A$13,定数!$B$6:$B$13))</f>
        <v/>
      </c>
      <c r="N97" s="40"/>
      <c r="O97" s="8"/>
      <c r="P97" s="87"/>
      <c r="Q97" s="87"/>
      <c r="R97" s="91" t="str">
        <f>IF(P97="","",T97*M97*LOOKUP(RIGHT($D$2,3),定数!$A$6:$A$13,定数!$B$6:$B$13))</f>
        <v/>
      </c>
      <c r="S97" s="91"/>
      <c r="T97" s="92" t="str">
        <f t="shared" si="11"/>
        <v/>
      </c>
      <c r="U97" s="92"/>
      <c r="V97" t="str">
        <f t="shared" si="14"/>
        <v/>
      </c>
      <c r="W97" t="str">
        <f t="shared" si="14"/>
        <v/>
      </c>
      <c r="X97" s="41" t="str">
        <f t="shared" si="12"/>
        <v/>
      </c>
      <c r="Y97" s="42" t="str">
        <f t="shared" si="13"/>
        <v/>
      </c>
    </row>
    <row r="98" spans="2:25" x14ac:dyDescent="0.2">
      <c r="B98" s="40">
        <v>90</v>
      </c>
      <c r="C98" s="88" t="str">
        <f t="shared" si="9"/>
        <v/>
      </c>
      <c r="D98" s="89"/>
      <c r="E98" s="40"/>
      <c r="F98" s="8"/>
      <c r="G98" s="40"/>
      <c r="H98" s="87"/>
      <c r="I98" s="87"/>
      <c r="J98" s="40"/>
      <c r="K98" s="88" t="str">
        <f t="shared" si="15"/>
        <v/>
      </c>
      <c r="L98" s="89"/>
      <c r="M98" s="6" t="str">
        <f>IF(J98="","",(K98/J98)/LOOKUP(RIGHT($D$2,3),定数!$A$6:$A$13,定数!$B$6:$B$13))</f>
        <v/>
      </c>
      <c r="N98" s="40"/>
      <c r="O98" s="8"/>
      <c r="P98" s="87"/>
      <c r="Q98" s="87"/>
      <c r="R98" s="91" t="str">
        <f>IF(P98="","",T98*M98*LOOKUP(RIGHT($D$2,3),定数!$A$6:$A$13,定数!$B$6:$B$13))</f>
        <v/>
      </c>
      <c r="S98" s="91"/>
      <c r="T98" s="92" t="str">
        <f t="shared" si="11"/>
        <v/>
      </c>
      <c r="U98" s="92"/>
      <c r="V98" t="str">
        <f t="shared" si="14"/>
        <v/>
      </c>
      <c r="W98" t="str">
        <f t="shared" si="14"/>
        <v/>
      </c>
      <c r="X98" s="41" t="str">
        <f t="shared" si="12"/>
        <v/>
      </c>
      <c r="Y98" s="42" t="str">
        <f t="shared" si="13"/>
        <v/>
      </c>
    </row>
    <row r="99" spans="2:25" x14ac:dyDescent="0.2">
      <c r="B99" s="40">
        <v>91</v>
      </c>
      <c r="C99" s="88" t="str">
        <f t="shared" si="9"/>
        <v/>
      </c>
      <c r="D99" s="89"/>
      <c r="E99" s="40"/>
      <c r="F99" s="8"/>
      <c r="G99" s="40"/>
      <c r="H99" s="87"/>
      <c r="I99" s="87"/>
      <c r="J99" s="40"/>
      <c r="K99" s="88" t="str">
        <f t="shared" si="15"/>
        <v/>
      </c>
      <c r="L99" s="89"/>
      <c r="M99" s="6" t="str">
        <f>IF(J99="","",(K99/J99)/LOOKUP(RIGHT($D$2,3),定数!$A$6:$A$13,定数!$B$6:$B$13))</f>
        <v/>
      </c>
      <c r="N99" s="40"/>
      <c r="O99" s="8"/>
      <c r="P99" s="87"/>
      <c r="Q99" s="87"/>
      <c r="R99" s="91" t="str">
        <f>IF(P99="","",T99*M99*LOOKUP(RIGHT($D$2,3),定数!$A$6:$A$13,定数!$B$6:$B$13))</f>
        <v/>
      </c>
      <c r="S99" s="91"/>
      <c r="T99" s="92" t="str">
        <f t="shared" si="11"/>
        <v/>
      </c>
      <c r="U99" s="92"/>
      <c r="V99" t="str">
        <f t="shared" si="14"/>
        <v/>
      </c>
      <c r="W99" t="str">
        <f t="shared" si="14"/>
        <v/>
      </c>
      <c r="X99" s="41" t="str">
        <f t="shared" si="12"/>
        <v/>
      </c>
      <c r="Y99" s="42" t="str">
        <f t="shared" si="13"/>
        <v/>
      </c>
    </row>
    <row r="100" spans="2:25" x14ac:dyDescent="0.2">
      <c r="B100" s="40">
        <v>92</v>
      </c>
      <c r="C100" s="88" t="str">
        <f t="shared" si="9"/>
        <v/>
      </c>
      <c r="D100" s="89"/>
      <c r="E100" s="40"/>
      <c r="F100" s="8"/>
      <c r="G100" s="40"/>
      <c r="H100" s="87"/>
      <c r="I100" s="87"/>
      <c r="J100" s="40"/>
      <c r="K100" s="88" t="str">
        <f t="shared" si="15"/>
        <v/>
      </c>
      <c r="L100" s="89"/>
      <c r="M100" s="6" t="str">
        <f>IF(J100="","",(K100/J100)/LOOKUP(RIGHT($D$2,3),定数!$A$6:$A$13,定数!$B$6:$B$13))</f>
        <v/>
      </c>
      <c r="N100" s="40"/>
      <c r="O100" s="8"/>
      <c r="P100" s="87"/>
      <c r="Q100" s="87"/>
      <c r="R100" s="91" t="str">
        <f>IF(P100="","",T100*M100*LOOKUP(RIGHT($D$2,3),定数!$A$6:$A$13,定数!$B$6:$B$13))</f>
        <v/>
      </c>
      <c r="S100" s="91"/>
      <c r="T100" s="92" t="str">
        <f t="shared" si="11"/>
        <v/>
      </c>
      <c r="U100" s="92"/>
      <c r="V100" t="str">
        <f t="shared" si="14"/>
        <v/>
      </c>
      <c r="W100" t="str">
        <f t="shared" si="14"/>
        <v/>
      </c>
      <c r="X100" s="41" t="str">
        <f t="shared" si="12"/>
        <v/>
      </c>
      <c r="Y100" s="42" t="str">
        <f t="shared" si="13"/>
        <v/>
      </c>
    </row>
    <row r="101" spans="2:25" x14ac:dyDescent="0.2">
      <c r="B101" s="40">
        <v>93</v>
      </c>
      <c r="C101" s="88" t="str">
        <f t="shared" si="9"/>
        <v/>
      </c>
      <c r="D101" s="89"/>
      <c r="E101" s="40"/>
      <c r="F101" s="8"/>
      <c r="G101" s="40"/>
      <c r="H101" s="87"/>
      <c r="I101" s="87"/>
      <c r="J101" s="40"/>
      <c r="K101" s="88" t="str">
        <f t="shared" si="15"/>
        <v/>
      </c>
      <c r="L101" s="89"/>
      <c r="M101" s="6" t="str">
        <f>IF(J101="","",(K101/J101)/LOOKUP(RIGHT($D$2,3),定数!$A$6:$A$13,定数!$B$6:$B$13))</f>
        <v/>
      </c>
      <c r="N101" s="40"/>
      <c r="O101" s="8"/>
      <c r="P101" s="87"/>
      <c r="Q101" s="87"/>
      <c r="R101" s="91" t="str">
        <f>IF(P101="","",T101*M101*LOOKUP(RIGHT($D$2,3),定数!$A$6:$A$13,定数!$B$6:$B$13))</f>
        <v/>
      </c>
      <c r="S101" s="91"/>
      <c r="T101" s="92" t="str">
        <f t="shared" si="11"/>
        <v/>
      </c>
      <c r="U101" s="92"/>
      <c r="V101" t="str">
        <f t="shared" si="14"/>
        <v/>
      </c>
      <c r="W101" t="str">
        <f t="shared" si="14"/>
        <v/>
      </c>
      <c r="X101" s="41" t="str">
        <f t="shared" si="12"/>
        <v/>
      </c>
      <c r="Y101" s="42" t="str">
        <f t="shared" si="13"/>
        <v/>
      </c>
    </row>
    <row r="102" spans="2:25" x14ac:dyDescent="0.2">
      <c r="B102" s="40">
        <v>94</v>
      </c>
      <c r="C102" s="88" t="str">
        <f t="shared" si="9"/>
        <v/>
      </c>
      <c r="D102" s="89"/>
      <c r="E102" s="40"/>
      <c r="F102" s="8"/>
      <c r="G102" s="40"/>
      <c r="H102" s="87"/>
      <c r="I102" s="87"/>
      <c r="J102" s="40"/>
      <c r="K102" s="88" t="str">
        <f t="shared" si="15"/>
        <v/>
      </c>
      <c r="L102" s="89"/>
      <c r="M102" s="6" t="str">
        <f>IF(J102="","",(K102/J102)/LOOKUP(RIGHT($D$2,3),定数!$A$6:$A$13,定数!$B$6:$B$13))</f>
        <v/>
      </c>
      <c r="N102" s="40"/>
      <c r="O102" s="8"/>
      <c r="P102" s="87"/>
      <c r="Q102" s="87"/>
      <c r="R102" s="91" t="str">
        <f>IF(P102="","",T102*M102*LOOKUP(RIGHT($D$2,3),定数!$A$6:$A$13,定数!$B$6:$B$13))</f>
        <v/>
      </c>
      <c r="S102" s="91"/>
      <c r="T102" s="92" t="str">
        <f t="shared" si="11"/>
        <v/>
      </c>
      <c r="U102" s="92"/>
      <c r="V102" t="str">
        <f t="shared" si="14"/>
        <v/>
      </c>
      <c r="W102" t="str">
        <f t="shared" si="14"/>
        <v/>
      </c>
      <c r="X102" s="41" t="str">
        <f t="shared" si="12"/>
        <v/>
      </c>
      <c r="Y102" s="42" t="str">
        <f t="shared" si="13"/>
        <v/>
      </c>
    </row>
    <row r="103" spans="2:25" x14ac:dyDescent="0.2">
      <c r="B103" s="40">
        <v>95</v>
      </c>
      <c r="C103" s="88" t="str">
        <f t="shared" si="9"/>
        <v/>
      </c>
      <c r="D103" s="89"/>
      <c r="E103" s="40"/>
      <c r="F103" s="8"/>
      <c r="G103" s="40"/>
      <c r="H103" s="87"/>
      <c r="I103" s="87"/>
      <c r="J103" s="40"/>
      <c r="K103" s="88" t="str">
        <f t="shared" si="15"/>
        <v/>
      </c>
      <c r="L103" s="89"/>
      <c r="M103" s="6" t="str">
        <f>IF(J103="","",(K103/J103)/LOOKUP(RIGHT($D$2,3),定数!$A$6:$A$13,定数!$B$6:$B$13))</f>
        <v/>
      </c>
      <c r="N103" s="40"/>
      <c r="O103" s="8"/>
      <c r="P103" s="87"/>
      <c r="Q103" s="87"/>
      <c r="R103" s="91" t="str">
        <f>IF(P103="","",T103*M103*LOOKUP(RIGHT($D$2,3),定数!$A$6:$A$13,定数!$B$6:$B$13))</f>
        <v/>
      </c>
      <c r="S103" s="91"/>
      <c r="T103" s="92" t="str">
        <f t="shared" si="11"/>
        <v/>
      </c>
      <c r="U103" s="92"/>
      <c r="V103" t="str">
        <f t="shared" si="14"/>
        <v/>
      </c>
      <c r="W103" t="str">
        <f t="shared" si="14"/>
        <v/>
      </c>
      <c r="X103" s="41" t="str">
        <f t="shared" si="12"/>
        <v/>
      </c>
      <c r="Y103" s="42" t="str">
        <f t="shared" si="13"/>
        <v/>
      </c>
    </row>
    <row r="104" spans="2:25" x14ac:dyDescent="0.2">
      <c r="B104" s="40">
        <v>96</v>
      </c>
      <c r="C104" s="88" t="str">
        <f t="shared" ref="C104" si="16">IF(R103="","",C103+R103)</f>
        <v/>
      </c>
      <c r="D104" s="89"/>
      <c r="E104" s="40"/>
      <c r="F104" s="8"/>
      <c r="G104" s="40"/>
      <c r="H104" s="87"/>
      <c r="I104" s="87"/>
      <c r="J104" s="40"/>
      <c r="K104" s="88" t="str">
        <f t="shared" si="15"/>
        <v/>
      </c>
      <c r="L104" s="89"/>
      <c r="M104" s="6" t="str">
        <f>IF(J104="","",(K104/J104)/LOOKUP(RIGHT($D$2,3),定数!$A$6:$A$13,定数!$B$6:$B$13))</f>
        <v/>
      </c>
      <c r="N104" s="40"/>
      <c r="O104" s="8"/>
      <c r="P104" s="87"/>
      <c r="Q104" s="87"/>
      <c r="R104" s="91" t="str">
        <f>IF(P104="","",T104*M104*LOOKUP(RIGHT($D$2,3),定数!$A$6:$A$13,定数!$B$6:$B$13))</f>
        <v/>
      </c>
      <c r="S104" s="91"/>
      <c r="T104" s="92" t="str">
        <f t="shared" si="11"/>
        <v/>
      </c>
      <c r="U104" s="92"/>
      <c r="V104" t="str">
        <f t="shared" si="14"/>
        <v/>
      </c>
      <c r="W104" t="str">
        <f t="shared" si="14"/>
        <v/>
      </c>
      <c r="X104" s="41" t="str">
        <f t="shared" si="12"/>
        <v/>
      </c>
      <c r="Y104" s="42" t="str">
        <f t="shared" si="13"/>
        <v/>
      </c>
    </row>
    <row r="105" spans="2:25" x14ac:dyDescent="0.2">
      <c r="B105" s="40">
        <v>97</v>
      </c>
      <c r="C105" s="86" t="str">
        <f t="shared" ref="C105:C108" si="17">IF(R104="","",C104+R104)</f>
        <v/>
      </c>
      <c r="D105" s="86"/>
      <c r="E105" s="40"/>
      <c r="F105" s="8"/>
      <c r="G105" s="40"/>
      <c r="H105" s="87"/>
      <c r="I105" s="87"/>
      <c r="J105" s="40"/>
      <c r="K105" s="88" t="str">
        <f t="shared" si="15"/>
        <v/>
      </c>
      <c r="L105" s="89"/>
      <c r="M105" s="6" t="str">
        <f>IF(J105="","",(K105/J105)/LOOKUP(RIGHT($D$2,3),定数!$A$6:$A$13,定数!$B$6:$B$13))</f>
        <v/>
      </c>
      <c r="N105" s="40"/>
      <c r="O105" s="8"/>
      <c r="P105" s="87"/>
      <c r="Q105" s="87"/>
      <c r="R105" s="91" t="str">
        <f>IF(P105="","",T105*M105*LOOKUP(RIGHT($D$2,3),定数!$A$6:$A$13,定数!$B$6:$B$13))</f>
        <v/>
      </c>
      <c r="S105" s="91"/>
      <c r="T105" s="92" t="str">
        <f t="shared" si="11"/>
        <v/>
      </c>
      <c r="U105" s="92"/>
      <c r="V105" t="str">
        <f t="shared" si="14"/>
        <v/>
      </c>
      <c r="W105" t="str">
        <f t="shared" si="14"/>
        <v/>
      </c>
      <c r="X105" s="41" t="str">
        <f t="shared" si="12"/>
        <v/>
      </c>
      <c r="Y105" s="42" t="str">
        <f t="shared" si="13"/>
        <v/>
      </c>
    </row>
    <row r="106" spans="2:25" x14ac:dyDescent="0.2">
      <c r="B106" s="40">
        <v>98</v>
      </c>
      <c r="C106" s="86" t="str">
        <f t="shared" si="17"/>
        <v/>
      </c>
      <c r="D106" s="86"/>
      <c r="E106" s="40"/>
      <c r="F106" s="8"/>
      <c r="G106" s="40"/>
      <c r="H106" s="87"/>
      <c r="I106" s="87"/>
      <c r="J106" s="40"/>
      <c r="K106" s="88" t="str">
        <f t="shared" si="15"/>
        <v/>
      </c>
      <c r="L106" s="89"/>
      <c r="M106" s="6" t="str">
        <f>IF(J106="","",(K106/J106)/LOOKUP(RIGHT($D$2,3),定数!$A$6:$A$13,定数!$B$6:$B$13))</f>
        <v/>
      </c>
      <c r="N106" s="40"/>
      <c r="O106" s="8"/>
      <c r="P106" s="87"/>
      <c r="Q106" s="87"/>
      <c r="R106" s="91" t="str">
        <f>IF(P106="","",T106*M106*LOOKUP(RIGHT($D$2,3),定数!$A$6:$A$13,定数!$B$6:$B$13))</f>
        <v/>
      </c>
      <c r="S106" s="91"/>
      <c r="T106" s="92" t="str">
        <f t="shared" si="11"/>
        <v/>
      </c>
      <c r="U106" s="92"/>
      <c r="V106" t="str">
        <f t="shared" si="14"/>
        <v/>
      </c>
      <c r="W106" t="str">
        <f t="shared" si="14"/>
        <v/>
      </c>
      <c r="X106" s="41" t="str">
        <f t="shared" si="12"/>
        <v/>
      </c>
      <c r="Y106" s="42" t="str">
        <f t="shared" si="13"/>
        <v/>
      </c>
    </row>
    <row r="107" spans="2:25" x14ac:dyDescent="0.2">
      <c r="B107" s="40">
        <v>99</v>
      </c>
      <c r="C107" s="86" t="str">
        <f t="shared" si="17"/>
        <v/>
      </c>
      <c r="D107" s="86"/>
      <c r="E107" s="40"/>
      <c r="F107" s="8"/>
      <c r="G107" s="40"/>
      <c r="H107" s="87"/>
      <c r="I107" s="87"/>
      <c r="J107" s="40"/>
      <c r="K107" s="88" t="str">
        <f t="shared" si="15"/>
        <v/>
      </c>
      <c r="L107" s="89"/>
      <c r="M107" s="6" t="str">
        <f>IF(J107="","",(K107/J107)/LOOKUP(RIGHT($D$2,3),定数!$A$6:$A$13,定数!$B$6:$B$13))</f>
        <v/>
      </c>
      <c r="N107" s="40"/>
      <c r="O107" s="8"/>
      <c r="P107" s="87"/>
      <c r="Q107" s="87"/>
      <c r="R107" s="91" t="str">
        <f>IF(P107="","",T107*M107*LOOKUP(RIGHT($D$2,3),定数!$A$6:$A$13,定数!$B$6:$B$13))</f>
        <v/>
      </c>
      <c r="S107" s="91"/>
      <c r="T107" s="92" t="str">
        <f t="shared" si="11"/>
        <v/>
      </c>
      <c r="U107" s="92"/>
      <c r="V107" t="str">
        <f>IF(S107&lt;&gt;"",IF(S107&lt;0,1+V106,0),"")</f>
        <v/>
      </c>
      <c r="W107" t="str">
        <f>IF(T107&lt;&gt;"",IF(T107&lt;0,1+W106,0),"")</f>
        <v/>
      </c>
      <c r="X107" s="41" t="str">
        <f t="shared" si="12"/>
        <v/>
      </c>
      <c r="Y107" s="42" t="str">
        <f t="shared" si="13"/>
        <v/>
      </c>
    </row>
    <row r="108" spans="2:25" x14ac:dyDescent="0.2">
      <c r="B108" s="40">
        <v>100</v>
      </c>
      <c r="C108" s="86" t="str">
        <f t="shared" si="17"/>
        <v/>
      </c>
      <c r="D108" s="86"/>
      <c r="E108" s="40"/>
      <c r="F108" s="8"/>
      <c r="G108" s="40"/>
      <c r="H108" s="87"/>
      <c r="I108" s="87"/>
      <c r="J108" s="40"/>
      <c r="K108" s="88" t="str">
        <f t="shared" si="15"/>
        <v/>
      </c>
      <c r="L108" s="89"/>
      <c r="M108" s="6" t="str">
        <f>IF(J108="","",(K108/J108)/LOOKUP(RIGHT($D$2,3),定数!$A$6:$A$13,定数!$B$6:$B$13))</f>
        <v/>
      </c>
      <c r="N108" s="40"/>
      <c r="O108" s="8"/>
      <c r="P108" s="87"/>
      <c r="Q108" s="87"/>
      <c r="R108" s="91" t="str">
        <f>IF(P108="","",T108*M108*LOOKUP(RIGHT($D$2,3),定数!$A$6:$A$13,定数!$B$6:$B$13))</f>
        <v/>
      </c>
      <c r="S108" s="91"/>
      <c r="T108" s="92" t="str">
        <f t="shared" si="11"/>
        <v/>
      </c>
      <c r="U108" s="92"/>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0 G47 G42 G53 G56 G59:G108">
    <cfRule type="cellIs" dxfId="213" priority="97" stopIfTrue="1" operator="equal">
      <formula>"買"</formula>
    </cfRule>
    <cfRule type="cellIs" dxfId="212" priority="98" stopIfTrue="1" operator="equal">
      <formula>"売"</formula>
    </cfRule>
  </conditionalFormatting>
  <conditionalFormatting sqref="G9">
    <cfRule type="cellIs" dxfId="211" priority="89" stopIfTrue="1" operator="equal">
      <formula>"買"</formula>
    </cfRule>
    <cfRule type="cellIs" dxfId="210" priority="90" stopIfTrue="1" operator="equal">
      <formula>"売"</formula>
    </cfRule>
  </conditionalFormatting>
  <conditionalFormatting sqref="G10">
    <cfRule type="cellIs" dxfId="209" priority="87" stopIfTrue="1" operator="equal">
      <formula>"買"</formula>
    </cfRule>
    <cfRule type="cellIs" dxfId="208" priority="88" stopIfTrue="1" operator="equal">
      <formula>"売"</formula>
    </cfRule>
  </conditionalFormatting>
  <conditionalFormatting sqref="G11">
    <cfRule type="cellIs" dxfId="207" priority="85" stopIfTrue="1" operator="equal">
      <formula>"買"</formula>
    </cfRule>
    <cfRule type="cellIs" dxfId="206" priority="86" stopIfTrue="1" operator="equal">
      <formula>"売"</formula>
    </cfRule>
  </conditionalFormatting>
  <conditionalFormatting sqref="G12">
    <cfRule type="cellIs" dxfId="205" priority="83" stopIfTrue="1" operator="equal">
      <formula>"買"</formula>
    </cfRule>
    <cfRule type="cellIs" dxfId="204" priority="84" stopIfTrue="1" operator="equal">
      <formula>"売"</formula>
    </cfRule>
  </conditionalFormatting>
  <conditionalFormatting sqref="G13">
    <cfRule type="cellIs" dxfId="203" priority="81" stopIfTrue="1" operator="equal">
      <formula>"買"</formula>
    </cfRule>
    <cfRule type="cellIs" dxfId="202" priority="82" stopIfTrue="1" operator="equal">
      <formula>"売"</formula>
    </cfRule>
  </conditionalFormatting>
  <conditionalFormatting sqref="G14">
    <cfRule type="cellIs" dxfId="201" priority="79" stopIfTrue="1" operator="equal">
      <formula>"買"</formula>
    </cfRule>
    <cfRule type="cellIs" dxfId="200" priority="80" stopIfTrue="1" operator="equal">
      <formula>"売"</formula>
    </cfRule>
  </conditionalFormatting>
  <conditionalFormatting sqref="G15">
    <cfRule type="cellIs" dxfId="199" priority="77" stopIfTrue="1" operator="equal">
      <formula>"買"</formula>
    </cfRule>
    <cfRule type="cellIs" dxfId="198" priority="78" stopIfTrue="1" operator="equal">
      <formula>"売"</formula>
    </cfRule>
  </conditionalFormatting>
  <conditionalFormatting sqref="G16">
    <cfRule type="cellIs" dxfId="197" priority="75" stopIfTrue="1" operator="equal">
      <formula>"買"</formula>
    </cfRule>
    <cfRule type="cellIs" dxfId="196" priority="76" stopIfTrue="1" operator="equal">
      <formula>"売"</formula>
    </cfRule>
  </conditionalFormatting>
  <conditionalFormatting sqref="G17">
    <cfRule type="cellIs" dxfId="195" priority="73" stopIfTrue="1" operator="equal">
      <formula>"買"</formula>
    </cfRule>
    <cfRule type="cellIs" dxfId="194" priority="74" stopIfTrue="1" operator="equal">
      <formula>"売"</formula>
    </cfRule>
  </conditionalFormatting>
  <conditionalFormatting sqref="G18">
    <cfRule type="cellIs" dxfId="193" priority="71" stopIfTrue="1" operator="equal">
      <formula>"買"</formula>
    </cfRule>
    <cfRule type="cellIs" dxfId="192" priority="72" stopIfTrue="1" operator="equal">
      <formula>"売"</formula>
    </cfRule>
  </conditionalFormatting>
  <conditionalFormatting sqref="G19">
    <cfRule type="cellIs" dxfId="191" priority="69" stopIfTrue="1" operator="equal">
      <formula>"買"</formula>
    </cfRule>
    <cfRule type="cellIs" dxfId="190" priority="70" stopIfTrue="1" operator="equal">
      <formula>"売"</formula>
    </cfRule>
  </conditionalFormatting>
  <conditionalFormatting sqref="G20">
    <cfRule type="cellIs" dxfId="189" priority="67" stopIfTrue="1" operator="equal">
      <formula>"買"</formula>
    </cfRule>
    <cfRule type="cellIs" dxfId="188" priority="68" stopIfTrue="1" operator="equal">
      <formula>"売"</formula>
    </cfRule>
  </conditionalFormatting>
  <conditionalFormatting sqref="G21">
    <cfRule type="cellIs" dxfId="187" priority="65" stopIfTrue="1" operator="equal">
      <formula>"買"</formula>
    </cfRule>
    <cfRule type="cellIs" dxfId="186" priority="66" stopIfTrue="1" operator="equal">
      <formula>"売"</formula>
    </cfRule>
  </conditionalFormatting>
  <conditionalFormatting sqref="G22">
    <cfRule type="cellIs" dxfId="185" priority="63" stopIfTrue="1" operator="equal">
      <formula>"買"</formula>
    </cfRule>
    <cfRule type="cellIs" dxfId="184" priority="64" stopIfTrue="1" operator="equal">
      <formula>"売"</formula>
    </cfRule>
  </conditionalFormatting>
  <conditionalFormatting sqref="G23">
    <cfRule type="cellIs" dxfId="183" priority="61" stopIfTrue="1" operator="equal">
      <formula>"買"</formula>
    </cfRule>
    <cfRule type="cellIs" dxfId="182" priority="62" stopIfTrue="1" operator="equal">
      <formula>"売"</formula>
    </cfRule>
  </conditionalFormatting>
  <conditionalFormatting sqref="G24">
    <cfRule type="cellIs" dxfId="181" priority="59" stopIfTrue="1" operator="equal">
      <formula>"買"</formula>
    </cfRule>
    <cfRule type="cellIs" dxfId="180" priority="60" stopIfTrue="1" operator="equal">
      <formula>"売"</formula>
    </cfRule>
  </conditionalFormatting>
  <conditionalFormatting sqref="G25">
    <cfRule type="cellIs" dxfId="179" priority="57" stopIfTrue="1" operator="equal">
      <formula>"買"</formula>
    </cfRule>
    <cfRule type="cellIs" dxfId="178" priority="58" stopIfTrue="1" operator="equal">
      <formula>"売"</formula>
    </cfRule>
  </conditionalFormatting>
  <conditionalFormatting sqref="G26">
    <cfRule type="cellIs" dxfId="177" priority="55" stopIfTrue="1" operator="equal">
      <formula>"買"</formula>
    </cfRule>
    <cfRule type="cellIs" dxfId="176" priority="56" stopIfTrue="1" operator="equal">
      <formula>"売"</formula>
    </cfRule>
  </conditionalFormatting>
  <conditionalFormatting sqref="G27">
    <cfRule type="cellIs" dxfId="175" priority="53" stopIfTrue="1" operator="equal">
      <formula>"買"</formula>
    </cfRule>
    <cfRule type="cellIs" dxfId="174" priority="54" stopIfTrue="1" operator="equal">
      <formula>"売"</formula>
    </cfRule>
  </conditionalFormatting>
  <conditionalFormatting sqref="G28">
    <cfRule type="cellIs" dxfId="173" priority="51" stopIfTrue="1" operator="equal">
      <formula>"買"</formula>
    </cfRule>
    <cfRule type="cellIs" dxfId="172" priority="52" stopIfTrue="1" operator="equal">
      <formula>"売"</formula>
    </cfRule>
  </conditionalFormatting>
  <conditionalFormatting sqref="G29">
    <cfRule type="cellIs" dxfId="171" priority="49" stopIfTrue="1" operator="equal">
      <formula>"買"</formula>
    </cfRule>
    <cfRule type="cellIs" dxfId="170" priority="50" stopIfTrue="1" operator="equal">
      <formula>"売"</formula>
    </cfRule>
  </conditionalFormatting>
  <conditionalFormatting sqref="G30">
    <cfRule type="cellIs" dxfId="169" priority="47" stopIfTrue="1" operator="equal">
      <formula>"買"</formula>
    </cfRule>
    <cfRule type="cellIs" dxfId="168" priority="48" stopIfTrue="1" operator="equal">
      <formula>"売"</formula>
    </cfRule>
  </conditionalFormatting>
  <conditionalFormatting sqref="G31">
    <cfRule type="cellIs" dxfId="167" priority="45" stopIfTrue="1" operator="equal">
      <formula>"買"</formula>
    </cfRule>
    <cfRule type="cellIs" dxfId="166" priority="46" stopIfTrue="1" operator="equal">
      <formula>"売"</formula>
    </cfRule>
  </conditionalFormatting>
  <conditionalFormatting sqref="G32">
    <cfRule type="cellIs" dxfId="165" priority="43" stopIfTrue="1" operator="equal">
      <formula>"買"</formula>
    </cfRule>
    <cfRule type="cellIs" dxfId="164" priority="44" stopIfTrue="1" operator="equal">
      <formula>"売"</formula>
    </cfRule>
  </conditionalFormatting>
  <conditionalFormatting sqref="G33">
    <cfRule type="cellIs" dxfId="163" priority="41" stopIfTrue="1" operator="equal">
      <formula>"買"</formula>
    </cfRule>
    <cfRule type="cellIs" dxfId="162" priority="42" stopIfTrue="1" operator="equal">
      <formula>"売"</formula>
    </cfRule>
  </conditionalFormatting>
  <conditionalFormatting sqref="G34">
    <cfRule type="cellIs" dxfId="161" priority="39" stopIfTrue="1" operator="equal">
      <formula>"買"</formula>
    </cfRule>
    <cfRule type="cellIs" dxfId="160" priority="40" stopIfTrue="1" operator="equal">
      <formula>"売"</formula>
    </cfRule>
  </conditionalFormatting>
  <conditionalFormatting sqref="G35">
    <cfRule type="cellIs" dxfId="159" priority="37" stopIfTrue="1" operator="equal">
      <formula>"買"</formula>
    </cfRule>
    <cfRule type="cellIs" dxfId="158" priority="38" stopIfTrue="1" operator="equal">
      <formula>"売"</formula>
    </cfRule>
  </conditionalFormatting>
  <conditionalFormatting sqref="G36">
    <cfRule type="cellIs" dxfId="157" priority="35" stopIfTrue="1" operator="equal">
      <formula>"買"</formula>
    </cfRule>
    <cfRule type="cellIs" dxfId="156" priority="36" stopIfTrue="1" operator="equal">
      <formula>"売"</formula>
    </cfRule>
  </conditionalFormatting>
  <conditionalFormatting sqref="G37">
    <cfRule type="cellIs" dxfId="155" priority="33" stopIfTrue="1" operator="equal">
      <formula>"買"</formula>
    </cfRule>
    <cfRule type="cellIs" dxfId="154" priority="34" stopIfTrue="1" operator="equal">
      <formula>"売"</formula>
    </cfRule>
  </conditionalFormatting>
  <conditionalFormatting sqref="G38">
    <cfRule type="cellIs" dxfId="153" priority="31" stopIfTrue="1" operator="equal">
      <formula>"買"</formula>
    </cfRule>
    <cfRule type="cellIs" dxfId="152" priority="32" stopIfTrue="1" operator="equal">
      <formula>"売"</formula>
    </cfRule>
  </conditionalFormatting>
  <conditionalFormatting sqref="G39">
    <cfRule type="cellIs" dxfId="151" priority="29" stopIfTrue="1" operator="equal">
      <formula>"買"</formula>
    </cfRule>
    <cfRule type="cellIs" dxfId="150" priority="30" stopIfTrue="1" operator="equal">
      <formula>"売"</formula>
    </cfRule>
  </conditionalFormatting>
  <conditionalFormatting sqref="G41">
    <cfRule type="cellIs" dxfId="149" priority="27" stopIfTrue="1" operator="equal">
      <formula>"買"</formula>
    </cfRule>
    <cfRule type="cellIs" dxfId="148" priority="28" stopIfTrue="1" operator="equal">
      <formula>"売"</formula>
    </cfRule>
  </conditionalFormatting>
  <conditionalFormatting sqref="G43">
    <cfRule type="cellIs" dxfId="79" priority="25" stopIfTrue="1" operator="equal">
      <formula>"買"</formula>
    </cfRule>
    <cfRule type="cellIs" dxfId="78" priority="26" stopIfTrue="1" operator="equal">
      <formula>"売"</formula>
    </cfRule>
  </conditionalFormatting>
  <conditionalFormatting sqref="G44">
    <cfRule type="cellIs" dxfId="75" priority="23" stopIfTrue="1" operator="equal">
      <formula>"買"</formula>
    </cfRule>
    <cfRule type="cellIs" dxfId="74" priority="24" stopIfTrue="1" operator="equal">
      <formula>"売"</formula>
    </cfRule>
  </conditionalFormatting>
  <conditionalFormatting sqref="G45">
    <cfRule type="cellIs" dxfId="69" priority="21" stopIfTrue="1" operator="equal">
      <formula>"買"</formula>
    </cfRule>
    <cfRule type="cellIs" dxfId="68" priority="22" stopIfTrue="1" operator="equal">
      <formula>"売"</formula>
    </cfRule>
  </conditionalFormatting>
  <conditionalFormatting sqref="G46">
    <cfRule type="cellIs" dxfId="63" priority="19" stopIfTrue="1" operator="equal">
      <formula>"買"</formula>
    </cfRule>
    <cfRule type="cellIs" dxfId="62" priority="20" stopIfTrue="1" operator="equal">
      <formula>"売"</formula>
    </cfRule>
  </conditionalFormatting>
  <conditionalFormatting sqref="G48">
    <cfRule type="cellIs" dxfId="55" priority="17" stopIfTrue="1" operator="equal">
      <formula>"買"</formula>
    </cfRule>
    <cfRule type="cellIs" dxfId="54" priority="18" stopIfTrue="1" operator="equal">
      <formula>"売"</formula>
    </cfRule>
  </conditionalFormatting>
  <conditionalFormatting sqref="G49">
    <cfRule type="cellIs" dxfId="49" priority="15" stopIfTrue="1" operator="equal">
      <formula>"買"</formula>
    </cfRule>
    <cfRule type="cellIs" dxfId="48" priority="16" stopIfTrue="1" operator="equal">
      <formula>"売"</formula>
    </cfRule>
  </conditionalFormatting>
  <conditionalFormatting sqref="G50">
    <cfRule type="cellIs" dxfId="45" priority="13" stopIfTrue="1" operator="equal">
      <formula>"買"</formula>
    </cfRule>
    <cfRule type="cellIs" dxfId="44" priority="14" stopIfTrue="1" operator="equal">
      <formula>"売"</formula>
    </cfRule>
  </conditionalFormatting>
  <conditionalFormatting sqref="G51">
    <cfRule type="cellIs" dxfId="39" priority="11" stopIfTrue="1" operator="equal">
      <formula>"買"</formula>
    </cfRule>
    <cfRule type="cellIs" dxfId="38" priority="12" stopIfTrue="1" operator="equal">
      <formula>"売"</formula>
    </cfRule>
  </conditionalFormatting>
  <conditionalFormatting sqref="G52">
    <cfRule type="cellIs" dxfId="35" priority="9" stopIfTrue="1" operator="equal">
      <formula>"買"</formula>
    </cfRule>
    <cfRule type="cellIs" dxfId="34" priority="10" stopIfTrue="1" operator="equal">
      <formula>"売"</formula>
    </cfRule>
  </conditionalFormatting>
  <conditionalFormatting sqref="G54">
    <cfRule type="cellIs" dxfId="29" priority="7" stopIfTrue="1" operator="equal">
      <formula>"買"</formula>
    </cfRule>
    <cfRule type="cellIs" dxfId="28" priority="8" stopIfTrue="1" operator="equal">
      <formula>"売"</formula>
    </cfRule>
  </conditionalFormatting>
  <conditionalFormatting sqref="G55">
    <cfRule type="cellIs" dxfId="23" priority="5" stopIfTrue="1" operator="equal">
      <formula>"買"</formula>
    </cfRule>
    <cfRule type="cellIs" dxfId="22" priority="6" stopIfTrue="1" operator="equal">
      <formula>"売"</formula>
    </cfRule>
  </conditionalFormatting>
  <conditionalFormatting sqref="G57">
    <cfRule type="cellIs" dxfId="13" priority="3" stopIfTrue="1" operator="equal">
      <formula>"買"</formula>
    </cfRule>
    <cfRule type="cellIs" dxfId="12" priority="4" stopIfTrue="1" operator="equal">
      <formula>"売"</formula>
    </cfRule>
  </conditionalFormatting>
  <conditionalFormatting sqref="G58">
    <cfRule type="cellIs" dxfId="5" priority="1" stopIfTrue="1" operator="equal">
      <formula>"買"</formula>
    </cfRule>
    <cfRule type="cellIs" dxfId="4"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C1" zoomScale="90" zoomScaleNormal="90" workbookViewId="0">
      <pane ySplit="8" topLeftCell="A54" activePane="bottomLeft" state="frozen"/>
      <selection pane="bottomLeft" activeCell="P59" sqref="P59:Q59"/>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7" t="s">
        <v>67</v>
      </c>
      <c r="E2" s="57"/>
      <c r="F2" s="52" t="s">
        <v>6</v>
      </c>
      <c r="G2" s="52"/>
      <c r="H2" s="55" t="s">
        <v>68</v>
      </c>
      <c r="I2" s="55"/>
      <c r="J2" s="52" t="s">
        <v>7</v>
      </c>
      <c r="K2" s="52"/>
      <c r="L2" s="56">
        <v>100000</v>
      </c>
      <c r="M2" s="57"/>
      <c r="N2" s="52" t="s">
        <v>8</v>
      </c>
      <c r="O2" s="52"/>
      <c r="P2" s="58">
        <f>SUM(L2,D4)</f>
        <v>105203.44306781326</v>
      </c>
      <c r="Q2" s="55"/>
      <c r="R2" s="1"/>
      <c r="S2" s="1"/>
      <c r="T2" s="1"/>
    </row>
    <row r="3" spans="2:25" ht="57" customHeight="1" x14ac:dyDescent="0.2">
      <c r="B3" s="52" t="s">
        <v>9</v>
      </c>
      <c r="C3" s="52"/>
      <c r="D3" s="59" t="s">
        <v>38</v>
      </c>
      <c r="E3" s="59"/>
      <c r="F3" s="59"/>
      <c r="G3" s="59"/>
      <c r="H3" s="59"/>
      <c r="I3" s="59"/>
      <c r="J3" s="52" t="s">
        <v>10</v>
      </c>
      <c r="K3" s="52"/>
      <c r="L3" s="59" t="s">
        <v>63</v>
      </c>
      <c r="M3" s="60"/>
      <c r="N3" s="60"/>
      <c r="O3" s="60"/>
      <c r="P3" s="60"/>
      <c r="Q3" s="60"/>
      <c r="R3" s="1"/>
      <c r="S3" s="1"/>
    </row>
    <row r="4" spans="2:25" x14ac:dyDescent="0.2">
      <c r="B4" s="52" t="s">
        <v>11</v>
      </c>
      <c r="C4" s="52"/>
      <c r="D4" s="53">
        <f>SUM($R$9:$S$993)</f>
        <v>5203.443067813263</v>
      </c>
      <c r="E4" s="53"/>
      <c r="F4" s="52" t="s">
        <v>12</v>
      </c>
      <c r="G4" s="52"/>
      <c r="H4" s="54">
        <f>SUM($T$9:$U$108)</f>
        <v>42.000000000003013</v>
      </c>
      <c r="I4" s="55"/>
      <c r="J4" s="61" t="s">
        <v>60</v>
      </c>
      <c r="K4" s="61"/>
      <c r="L4" s="58">
        <f>MAX($C$9:$D$990)-C9</f>
        <v>16789.281994640231</v>
      </c>
      <c r="M4" s="58"/>
      <c r="N4" s="61" t="s">
        <v>59</v>
      </c>
      <c r="O4" s="61"/>
      <c r="P4" s="62">
        <f>MAX(Y:Y)</f>
        <v>0.19201715521887264</v>
      </c>
      <c r="Q4" s="62"/>
      <c r="R4" s="1"/>
      <c r="S4" s="1"/>
      <c r="T4" s="1"/>
    </row>
    <row r="5" spans="2:25" x14ac:dyDescent="0.2">
      <c r="B5" s="36" t="s">
        <v>15</v>
      </c>
      <c r="C5" s="2">
        <f>COUNTIF($R$9:$R$990,"&gt;0")</f>
        <v>23</v>
      </c>
      <c r="D5" s="37" t="s">
        <v>16</v>
      </c>
      <c r="E5" s="15">
        <f>COUNTIF($R$9:$R$990,"&lt;0")</f>
        <v>27</v>
      </c>
      <c r="F5" s="37" t="s">
        <v>17</v>
      </c>
      <c r="G5" s="2">
        <f>COUNTIF($R$9:$R$990,"=0")</f>
        <v>0</v>
      </c>
      <c r="H5" s="37" t="s">
        <v>18</v>
      </c>
      <c r="I5" s="3">
        <f>C5/SUM(C5,E5,G5)</f>
        <v>0.46</v>
      </c>
      <c r="J5" s="63" t="s">
        <v>19</v>
      </c>
      <c r="K5" s="52"/>
      <c r="L5" s="64">
        <f>MAX(V9:V993)</f>
        <v>4</v>
      </c>
      <c r="M5" s="65"/>
      <c r="N5" s="17" t="s">
        <v>20</v>
      </c>
      <c r="O5" s="9"/>
      <c r="P5" s="64">
        <v>5</v>
      </c>
      <c r="Q5" s="65"/>
      <c r="R5" s="1"/>
      <c r="S5" s="1"/>
      <c r="T5" s="1"/>
    </row>
    <row r="6" spans="2:25" x14ac:dyDescent="0.2">
      <c r="B6" s="11"/>
      <c r="C6" s="13"/>
      <c r="D6" s="14"/>
      <c r="E6" s="10"/>
      <c r="F6" s="11"/>
      <c r="G6" s="10"/>
      <c r="H6" s="11"/>
      <c r="I6" s="16"/>
      <c r="J6" s="11"/>
      <c r="K6" s="11"/>
      <c r="L6" s="10"/>
      <c r="M6" s="43" t="s">
        <v>64</v>
      </c>
      <c r="N6" s="12"/>
      <c r="O6" s="12"/>
      <c r="P6" s="10"/>
      <c r="Q6" s="7"/>
      <c r="R6" s="1"/>
      <c r="S6" s="1"/>
      <c r="T6" s="1"/>
    </row>
    <row r="7" spans="2:25" x14ac:dyDescent="0.2">
      <c r="B7" s="73" t="s">
        <v>21</v>
      </c>
      <c r="C7" s="75" t="s">
        <v>22</v>
      </c>
      <c r="D7" s="76"/>
      <c r="E7" s="79" t="s">
        <v>23</v>
      </c>
      <c r="F7" s="80"/>
      <c r="G7" s="80"/>
      <c r="H7" s="80"/>
      <c r="I7" s="68"/>
      <c r="J7" s="81" t="s">
        <v>24</v>
      </c>
      <c r="K7" s="82"/>
      <c r="L7" s="70"/>
      <c r="M7" s="83" t="s">
        <v>25</v>
      </c>
      <c r="N7" s="84" t="s">
        <v>26</v>
      </c>
      <c r="O7" s="85"/>
      <c r="P7" s="85"/>
      <c r="Q7" s="72"/>
      <c r="R7" s="66" t="s">
        <v>27</v>
      </c>
      <c r="S7" s="66"/>
      <c r="T7" s="66"/>
      <c r="U7" s="66"/>
    </row>
    <row r="8" spans="2:25" x14ac:dyDescent="0.2">
      <c r="B8" s="74"/>
      <c r="C8" s="77"/>
      <c r="D8" s="78"/>
      <c r="E8" s="18" t="s">
        <v>28</v>
      </c>
      <c r="F8" s="18" t="s">
        <v>29</v>
      </c>
      <c r="G8" s="18" t="s">
        <v>30</v>
      </c>
      <c r="H8" s="67" t="s">
        <v>31</v>
      </c>
      <c r="I8" s="68"/>
      <c r="J8" s="4" t="s">
        <v>32</v>
      </c>
      <c r="K8" s="69" t="s">
        <v>33</v>
      </c>
      <c r="L8" s="70"/>
      <c r="M8" s="83"/>
      <c r="N8" s="5" t="s">
        <v>28</v>
      </c>
      <c r="O8" s="5" t="s">
        <v>29</v>
      </c>
      <c r="P8" s="71" t="s">
        <v>31</v>
      </c>
      <c r="Q8" s="72"/>
      <c r="R8" s="66" t="s">
        <v>34</v>
      </c>
      <c r="S8" s="66"/>
      <c r="T8" s="66" t="s">
        <v>32</v>
      </c>
      <c r="U8" s="66"/>
      <c r="Y8" t="s">
        <v>58</v>
      </c>
    </row>
    <row r="9" spans="2:25" x14ac:dyDescent="0.2">
      <c r="B9" s="35">
        <v>1</v>
      </c>
      <c r="C9" s="86">
        <f>L2</f>
        <v>100000</v>
      </c>
      <c r="D9" s="86"/>
      <c r="E9" s="46">
        <v>2019</v>
      </c>
      <c r="F9" s="8">
        <v>43525</v>
      </c>
      <c r="G9" s="46" t="s">
        <v>4</v>
      </c>
      <c r="H9" s="87">
        <v>111.68</v>
      </c>
      <c r="I9" s="87"/>
      <c r="J9" s="46">
        <v>6</v>
      </c>
      <c r="K9" s="86">
        <f>IF(J9="","",C9*0.03)</f>
        <v>3000</v>
      </c>
      <c r="L9" s="86"/>
      <c r="M9" s="47">
        <f>IF(J9="","",(K9/J9)/LOOKUP(RIGHT($D$2,3),定数!$A$6:$A$13,定数!$B$6:$B$13))</f>
        <v>5</v>
      </c>
      <c r="N9" s="46">
        <v>2019</v>
      </c>
      <c r="O9" s="8">
        <v>43525</v>
      </c>
      <c r="P9" s="87">
        <v>111.738</v>
      </c>
      <c r="Q9" s="87"/>
      <c r="R9" s="91">
        <f>IF(P9="","",T9*M9*LOOKUP(RIGHT($D$2,3),定数!$A$6:$A$13,定数!$B$6:$B$13))</f>
        <v>2899.9999999996362</v>
      </c>
      <c r="S9" s="91"/>
      <c r="T9" s="92">
        <f>IF(P9="","",IF(G9="買",(P9-H9),(H9-P9))*IF(RIGHT($D$2,3)="JPY",100,10000))</f>
        <v>5.7999999999992724</v>
      </c>
      <c r="U9" s="92"/>
      <c r="V9" s="1">
        <f>IF(T9&lt;&gt;"",IF(T9&gt;0,1+V8,0),"")</f>
        <v>1</v>
      </c>
      <c r="W9">
        <f>IF(T9&lt;&gt;"",IF(T9&lt;0,1+W8,0),"")</f>
        <v>0</v>
      </c>
    </row>
    <row r="10" spans="2:25" x14ac:dyDescent="0.2">
      <c r="B10" s="35">
        <v>2</v>
      </c>
      <c r="C10" s="86">
        <f t="shared" ref="C10:C73" si="0">IF(R9="","",C9+R9)</f>
        <v>102899.99999999964</v>
      </c>
      <c r="D10" s="86"/>
      <c r="E10" s="46">
        <v>2019</v>
      </c>
      <c r="F10" s="8">
        <v>43528</v>
      </c>
      <c r="G10" s="46" t="s">
        <v>3</v>
      </c>
      <c r="H10" s="87">
        <v>111.85</v>
      </c>
      <c r="I10" s="87"/>
      <c r="J10" s="46">
        <v>11</v>
      </c>
      <c r="K10" s="88">
        <f t="shared" ref="K10:K20" si="1">IF(J10="","",C10*0.03)</f>
        <v>3086.9999999999891</v>
      </c>
      <c r="L10" s="89"/>
      <c r="M10" s="47">
        <f>IF(J10="","",(K10/J10)/LOOKUP(RIGHT($D$2,3),定数!$A$6:$A$13,定数!$B$6:$B$13))</f>
        <v>2.8063636363636264</v>
      </c>
      <c r="N10" s="46">
        <v>2019</v>
      </c>
      <c r="O10" s="8">
        <v>43528</v>
      </c>
      <c r="P10" s="90">
        <v>111.96</v>
      </c>
      <c r="Q10" s="90"/>
      <c r="R10" s="91">
        <f>IF(P10="","",T10*M10*LOOKUP(RIGHT($D$2,3),定数!$A$6:$A$13,定数!$B$6:$B$13))</f>
        <v>-3086.9999999999732</v>
      </c>
      <c r="S10" s="91"/>
      <c r="T10" s="92">
        <f>IF(P10="","",IF(G10="買",(P10-H10),(H10-P10))*IF(RIGHT($D$2,3)="JPY",100,10000))</f>
        <v>-10.999999999999943</v>
      </c>
      <c r="U10" s="92"/>
      <c r="V10" s="22">
        <f t="shared" ref="V10:V22" si="2">IF(T10&lt;&gt;"",IF(T10&gt;0,1+V9,0),"")</f>
        <v>0</v>
      </c>
      <c r="W10">
        <f t="shared" ref="W10:W73" si="3">IF(T10&lt;&gt;"",IF(T10&lt;0,1+W9,0),"")</f>
        <v>1</v>
      </c>
      <c r="X10" s="41">
        <f>IF(C10&lt;&gt;"",MAX(C10,C9),"")</f>
        <v>102899.99999999964</v>
      </c>
    </row>
    <row r="11" spans="2:25" x14ac:dyDescent="0.2">
      <c r="B11" s="35">
        <v>3</v>
      </c>
      <c r="C11" s="86">
        <f t="shared" ref="C11:C16" si="4">IF(R10="","",C10+R10)</f>
        <v>99812.999999999665</v>
      </c>
      <c r="D11" s="86"/>
      <c r="E11" s="46">
        <v>2019</v>
      </c>
      <c r="F11" s="8">
        <v>43529</v>
      </c>
      <c r="G11" s="46" t="s">
        <v>3</v>
      </c>
      <c r="H11" s="87">
        <v>111.85</v>
      </c>
      <c r="I11" s="87"/>
      <c r="J11" s="46">
        <v>8</v>
      </c>
      <c r="K11" s="88">
        <f t="shared" si="1"/>
        <v>2994.3899999999899</v>
      </c>
      <c r="L11" s="89"/>
      <c r="M11" s="47">
        <f>IF(J11="","",(K11/J11)/LOOKUP(RIGHT($D$2,3),定数!$A$6:$A$13,定数!$B$6:$B$13))</f>
        <v>3.7429874999999875</v>
      </c>
      <c r="N11" s="46">
        <v>2019</v>
      </c>
      <c r="O11" s="8">
        <v>43529</v>
      </c>
      <c r="P11" s="90">
        <v>111.803</v>
      </c>
      <c r="Q11" s="90"/>
      <c r="R11" s="91">
        <f>IF(P11="","",T11*M11*LOOKUP(RIGHT($D$2,3),定数!$A$6:$A$13,定数!$B$6:$B$13))</f>
        <v>1759.2041249998836</v>
      </c>
      <c r="S11" s="91"/>
      <c r="T11" s="92">
        <f>IF(P11="","",IF(G11="買",(P11-H11),(H11-P11))*IF(RIGHT($D$2,3)="JPY",100,10000))</f>
        <v>4.6999999999997044</v>
      </c>
      <c r="U11" s="92"/>
      <c r="V11" s="22">
        <f t="shared" si="2"/>
        <v>1</v>
      </c>
      <c r="W11">
        <f t="shared" si="3"/>
        <v>0</v>
      </c>
      <c r="X11" s="41">
        <f>IF(C11&lt;&gt;"",MAX(X10,C11),"")</f>
        <v>102899.99999999964</v>
      </c>
      <c r="Y11" s="42">
        <f>IF(X11&lt;&gt;"",1-(C11/X11),"")</f>
        <v>2.9999999999999805E-2</v>
      </c>
    </row>
    <row r="12" spans="2:25" x14ac:dyDescent="0.2">
      <c r="B12" s="35">
        <v>4</v>
      </c>
      <c r="C12" s="86">
        <f t="shared" si="4"/>
        <v>101572.20412499955</v>
      </c>
      <c r="D12" s="86"/>
      <c r="E12" s="46">
        <v>2019</v>
      </c>
      <c r="F12" s="8">
        <v>43535</v>
      </c>
      <c r="G12" s="46" t="s">
        <v>4</v>
      </c>
      <c r="H12" s="87">
        <v>111.24</v>
      </c>
      <c r="I12" s="87"/>
      <c r="J12" s="46">
        <v>7</v>
      </c>
      <c r="K12" s="88">
        <f t="shared" si="1"/>
        <v>3047.1661237499866</v>
      </c>
      <c r="L12" s="89"/>
      <c r="M12" s="47">
        <f>IF(J12="","",(K12/J12)/LOOKUP(RIGHT($D$2,3),定数!$A$6:$A$13,定数!$B$6:$B$13))</f>
        <v>4.353094462499981</v>
      </c>
      <c r="N12" s="46">
        <v>2019</v>
      </c>
      <c r="O12" s="8">
        <v>43535</v>
      </c>
      <c r="P12" s="90">
        <v>111.17</v>
      </c>
      <c r="Q12" s="90"/>
      <c r="R12" s="91">
        <f>IF(P12="","",T12*M12*LOOKUP(RIGHT($D$2,3),定数!$A$6:$A$13,定数!$B$6:$B$13))</f>
        <v>-3047.1661237496896</v>
      </c>
      <c r="S12" s="91"/>
      <c r="T12" s="92">
        <f t="shared" ref="T12:T75" si="5">IF(P12="","",IF(G12="買",(P12-H12),(H12-P12))*IF(RIGHT($D$2,3)="JPY",100,10000))</f>
        <v>-6.9999999999993179</v>
      </c>
      <c r="U12" s="92"/>
      <c r="V12" s="22">
        <f t="shared" si="2"/>
        <v>0</v>
      </c>
      <c r="W12">
        <f t="shared" si="3"/>
        <v>1</v>
      </c>
      <c r="X12" s="41">
        <f t="shared" ref="X12:X75" si="6">IF(C12&lt;&gt;"",MAX(X11,C12),"")</f>
        <v>102899.99999999964</v>
      </c>
      <c r="Y12" s="42">
        <f t="shared" ref="Y12:Y75" si="7">IF(X12&lt;&gt;"",1-(C12/X12),"")</f>
        <v>1.290375000000088E-2</v>
      </c>
    </row>
    <row r="13" spans="2:25" x14ac:dyDescent="0.2">
      <c r="B13" s="35">
        <v>5</v>
      </c>
      <c r="C13" s="86">
        <f t="shared" si="4"/>
        <v>98525.038001249864</v>
      </c>
      <c r="D13" s="86"/>
      <c r="E13" s="46">
        <v>2019</v>
      </c>
      <c r="F13" s="8">
        <v>43537</v>
      </c>
      <c r="G13" s="46" t="s">
        <v>4</v>
      </c>
      <c r="H13" s="87">
        <v>111.34</v>
      </c>
      <c r="I13" s="87"/>
      <c r="J13" s="46">
        <v>7</v>
      </c>
      <c r="K13" s="88">
        <f t="shared" si="1"/>
        <v>2955.751140037496</v>
      </c>
      <c r="L13" s="89"/>
      <c r="M13" s="47">
        <f>IF(J13="","",(K13/J13)/LOOKUP(RIGHT($D$2,3),定数!$A$6:$A$13,定数!$B$6:$B$13))</f>
        <v>4.2225016286249941</v>
      </c>
      <c r="N13" s="46">
        <v>2019</v>
      </c>
      <c r="O13" s="8">
        <v>43537</v>
      </c>
      <c r="P13" s="90">
        <v>111.43300000000001</v>
      </c>
      <c r="Q13" s="90"/>
      <c r="R13" s="91">
        <f>IF(P13="","",T13*M13*LOOKUP(RIGHT($D$2,3),定数!$A$6:$A$13,定数!$B$6:$B$13))</f>
        <v>3926.9265146213934</v>
      </c>
      <c r="S13" s="91"/>
      <c r="T13" s="92">
        <f t="shared" si="5"/>
        <v>9.3000000000003524</v>
      </c>
      <c r="U13" s="92"/>
      <c r="V13" s="22">
        <f t="shared" si="2"/>
        <v>1</v>
      </c>
      <c r="W13">
        <f t="shared" si="3"/>
        <v>0</v>
      </c>
      <c r="X13" s="41">
        <f t="shared" si="6"/>
        <v>102899.99999999964</v>
      </c>
      <c r="Y13" s="42">
        <f t="shared" si="7"/>
        <v>4.25166374999979E-2</v>
      </c>
    </row>
    <row r="14" spans="2:25" x14ac:dyDescent="0.2">
      <c r="B14" s="35">
        <v>6</v>
      </c>
      <c r="C14" s="86">
        <f t="shared" si="4"/>
        <v>102451.96451587125</v>
      </c>
      <c r="D14" s="86"/>
      <c r="E14" s="46">
        <v>2019</v>
      </c>
      <c r="F14" s="8">
        <v>43537</v>
      </c>
      <c r="G14" s="46" t="s">
        <v>4</v>
      </c>
      <c r="H14" s="90">
        <v>111.35</v>
      </c>
      <c r="I14" s="90"/>
      <c r="J14" s="46">
        <v>8</v>
      </c>
      <c r="K14" s="88">
        <f t="shared" si="1"/>
        <v>3073.5589354761373</v>
      </c>
      <c r="L14" s="89"/>
      <c r="M14" s="47">
        <f>IF(J14="","",(K14/J14)/LOOKUP(RIGHT($D$2,3),定数!$A$6:$A$13,定数!$B$6:$B$13))</f>
        <v>3.8419486693451717</v>
      </c>
      <c r="N14" s="46">
        <v>2019</v>
      </c>
      <c r="O14" s="8">
        <v>43537</v>
      </c>
      <c r="P14" s="90">
        <v>111.44</v>
      </c>
      <c r="Q14" s="90"/>
      <c r="R14" s="91">
        <f>IF(P14="","",T14*M14*LOOKUP(RIGHT($D$2,3),定数!$A$6:$A$13,定数!$B$6:$B$13))</f>
        <v>3457.7538024107853</v>
      </c>
      <c r="S14" s="91"/>
      <c r="T14" s="92">
        <f t="shared" si="5"/>
        <v>9.0000000000003411</v>
      </c>
      <c r="U14" s="92"/>
      <c r="V14" s="22">
        <f t="shared" si="2"/>
        <v>2</v>
      </c>
      <c r="W14">
        <f t="shared" si="3"/>
        <v>0</v>
      </c>
      <c r="X14" s="41">
        <f t="shared" si="6"/>
        <v>102899.99999999964</v>
      </c>
      <c r="Y14" s="42">
        <f t="shared" si="7"/>
        <v>4.3540863374964545E-3</v>
      </c>
    </row>
    <row r="15" spans="2:25" x14ac:dyDescent="0.2">
      <c r="B15" s="35">
        <v>7</v>
      </c>
      <c r="C15" s="86">
        <f t="shared" si="4"/>
        <v>105909.71831828204</v>
      </c>
      <c r="D15" s="86"/>
      <c r="E15" s="46">
        <v>2019</v>
      </c>
      <c r="F15" s="8">
        <v>43537</v>
      </c>
      <c r="G15" s="46" t="s">
        <v>4</v>
      </c>
      <c r="H15" s="90">
        <v>111.36</v>
      </c>
      <c r="I15" s="90"/>
      <c r="J15" s="46">
        <v>5</v>
      </c>
      <c r="K15" s="88">
        <f t="shared" si="1"/>
        <v>3177.2915495484613</v>
      </c>
      <c r="L15" s="89"/>
      <c r="M15" s="47">
        <f>IF(J15="","",(K15/J15)/LOOKUP(RIGHT($D$2,3),定数!$A$6:$A$13,定数!$B$6:$B$13))</f>
        <v>6.3545830990969225</v>
      </c>
      <c r="N15" s="46">
        <v>2019</v>
      </c>
      <c r="O15" s="8">
        <v>43537</v>
      </c>
      <c r="P15" s="90">
        <v>111.40900000000001</v>
      </c>
      <c r="Q15" s="90"/>
      <c r="R15" s="91">
        <f>IF(P15="","",T15*M15*LOOKUP(RIGHT($D$2,3),定数!$A$6:$A$13,定数!$B$6:$B$13))</f>
        <v>3113.745718557911</v>
      </c>
      <c r="S15" s="91"/>
      <c r="T15" s="92">
        <f t="shared" si="5"/>
        <v>4.9000000000006594</v>
      </c>
      <c r="U15" s="92"/>
      <c r="V15" s="22">
        <f t="shared" si="2"/>
        <v>3</v>
      </c>
      <c r="W15">
        <f t="shared" si="3"/>
        <v>0</v>
      </c>
      <c r="X15" s="41">
        <f t="shared" si="6"/>
        <v>105909.71831828204</v>
      </c>
      <c r="Y15" s="42">
        <f t="shared" si="7"/>
        <v>0</v>
      </c>
    </row>
    <row r="16" spans="2:25" x14ac:dyDescent="0.2">
      <c r="B16" s="35">
        <v>8</v>
      </c>
      <c r="C16" s="86">
        <f t="shared" si="4"/>
        <v>109023.46403683996</v>
      </c>
      <c r="D16" s="86"/>
      <c r="E16" s="46">
        <v>2019</v>
      </c>
      <c r="F16" s="8">
        <v>43538</v>
      </c>
      <c r="G16" s="46" t="s">
        <v>4</v>
      </c>
      <c r="H16" s="90">
        <v>111.26</v>
      </c>
      <c r="I16" s="90"/>
      <c r="J16" s="46">
        <v>13</v>
      </c>
      <c r="K16" s="88">
        <f t="shared" si="1"/>
        <v>3270.7039211051983</v>
      </c>
      <c r="L16" s="89"/>
      <c r="M16" s="47">
        <f>IF(J16="","",(K16/J16)/LOOKUP(RIGHT($D$2,3),定数!$A$6:$A$13,定数!$B$6:$B$13))</f>
        <v>2.5159260931578449</v>
      </c>
      <c r="N16" s="46">
        <v>2019</v>
      </c>
      <c r="O16" s="8">
        <v>43538</v>
      </c>
      <c r="P16" s="90">
        <v>111.46</v>
      </c>
      <c r="Q16" s="90"/>
      <c r="R16" s="91">
        <f>IF(P16="","",T16*M16*LOOKUP(RIGHT($D$2,3),定数!$A$6:$A$13,定数!$B$6:$B$13))</f>
        <v>5031.8521863154037</v>
      </c>
      <c r="S16" s="91"/>
      <c r="T16" s="92">
        <f t="shared" si="5"/>
        <v>19.999999999998863</v>
      </c>
      <c r="U16" s="92"/>
      <c r="V16" s="22">
        <f t="shared" si="2"/>
        <v>4</v>
      </c>
      <c r="W16">
        <f t="shared" si="3"/>
        <v>0</v>
      </c>
      <c r="X16" s="41">
        <f t="shared" si="6"/>
        <v>109023.46403683996</v>
      </c>
      <c r="Y16" s="42">
        <f t="shared" si="7"/>
        <v>0</v>
      </c>
    </row>
    <row r="17" spans="2:25" x14ac:dyDescent="0.2">
      <c r="B17" s="35">
        <v>9</v>
      </c>
      <c r="C17" s="86">
        <f t="shared" si="0"/>
        <v>114055.31622315536</v>
      </c>
      <c r="D17" s="86"/>
      <c r="E17" s="46">
        <v>2019</v>
      </c>
      <c r="F17" s="8">
        <v>43538</v>
      </c>
      <c r="G17" s="46" t="s">
        <v>4</v>
      </c>
      <c r="H17" s="90">
        <v>111.76</v>
      </c>
      <c r="I17" s="90"/>
      <c r="J17" s="46">
        <v>9</v>
      </c>
      <c r="K17" s="88">
        <f t="shared" si="1"/>
        <v>3421.6594866946607</v>
      </c>
      <c r="L17" s="89"/>
      <c r="M17" s="47">
        <f>IF(J17="","",(K17/J17)/LOOKUP(RIGHT($D$2,3),定数!$A$6:$A$13,定数!$B$6:$B$13))</f>
        <v>3.8018438741051783</v>
      </c>
      <c r="N17" s="46">
        <v>2019</v>
      </c>
      <c r="O17" s="8">
        <v>43538</v>
      </c>
      <c r="P17" s="90">
        <v>111.67</v>
      </c>
      <c r="Q17" s="90"/>
      <c r="R17" s="91">
        <f>IF(P17="","",T17*M17*LOOKUP(RIGHT($D$2,3),定数!$A$6:$A$13,定数!$B$6:$B$13))</f>
        <v>-3421.6594866947898</v>
      </c>
      <c r="S17" s="91"/>
      <c r="T17" s="92">
        <f t="shared" si="5"/>
        <v>-9.0000000000003411</v>
      </c>
      <c r="U17" s="92"/>
      <c r="V17" s="22">
        <f t="shared" si="2"/>
        <v>0</v>
      </c>
      <c r="W17">
        <f t="shared" si="3"/>
        <v>1</v>
      </c>
      <c r="X17" s="41">
        <f t="shared" si="6"/>
        <v>114055.31622315536</v>
      </c>
      <c r="Y17" s="42">
        <f t="shared" si="7"/>
        <v>0</v>
      </c>
    </row>
    <row r="18" spans="2:25" x14ac:dyDescent="0.2">
      <c r="B18" s="35">
        <v>10</v>
      </c>
      <c r="C18" s="86">
        <f t="shared" si="0"/>
        <v>110633.65673646057</v>
      </c>
      <c r="D18" s="86"/>
      <c r="E18" s="46">
        <v>2019</v>
      </c>
      <c r="F18" s="8">
        <v>43539</v>
      </c>
      <c r="G18" s="46" t="s">
        <v>3</v>
      </c>
      <c r="H18" s="90">
        <v>111.62</v>
      </c>
      <c r="I18" s="90"/>
      <c r="J18" s="46">
        <v>8</v>
      </c>
      <c r="K18" s="88">
        <f t="shared" si="1"/>
        <v>3319.0097020938169</v>
      </c>
      <c r="L18" s="89"/>
      <c r="M18" s="47">
        <f>IF(J18="","",(K18/J18)/LOOKUP(RIGHT($D$2,3),定数!$A$6:$A$13,定数!$B$6:$B$13))</f>
        <v>4.148762127617271</v>
      </c>
      <c r="N18" s="46">
        <v>2019</v>
      </c>
      <c r="O18" s="8">
        <v>43539</v>
      </c>
      <c r="P18" s="90">
        <v>111.7</v>
      </c>
      <c r="Q18" s="90"/>
      <c r="R18" s="91">
        <f>IF(P18="","",T18*M18*LOOKUP(RIGHT($D$2,3),定数!$A$6:$A$13,定数!$B$6:$B$13))</f>
        <v>-3319.0097020937455</v>
      </c>
      <c r="S18" s="91"/>
      <c r="T18" s="92">
        <f t="shared" si="5"/>
        <v>-7.9999999999998295</v>
      </c>
      <c r="U18" s="92"/>
      <c r="V18" s="22">
        <f t="shared" si="2"/>
        <v>0</v>
      </c>
      <c r="W18">
        <f t="shared" si="3"/>
        <v>2</v>
      </c>
      <c r="X18" s="41">
        <f t="shared" si="6"/>
        <v>114055.31622315536</v>
      </c>
      <c r="Y18" s="42">
        <f t="shared" si="7"/>
        <v>3.0000000000001137E-2</v>
      </c>
    </row>
    <row r="19" spans="2:25" x14ac:dyDescent="0.2">
      <c r="B19" s="35">
        <v>11</v>
      </c>
      <c r="C19" s="86">
        <f t="shared" si="0"/>
        <v>107314.64703436683</v>
      </c>
      <c r="D19" s="86"/>
      <c r="E19" s="46">
        <v>2019</v>
      </c>
      <c r="F19" s="8">
        <v>43539</v>
      </c>
      <c r="G19" s="46" t="s">
        <v>3</v>
      </c>
      <c r="H19" s="90">
        <v>111.47</v>
      </c>
      <c r="I19" s="90"/>
      <c r="J19" s="46">
        <v>5</v>
      </c>
      <c r="K19" s="88">
        <f t="shared" si="1"/>
        <v>3219.439411031005</v>
      </c>
      <c r="L19" s="89"/>
      <c r="M19" s="47">
        <f>IF(J19="","",(K19/J19)/LOOKUP(RIGHT($D$2,3),定数!$A$6:$A$13,定数!$B$6:$B$13))</f>
        <v>6.4388788220620095</v>
      </c>
      <c r="N19" s="46">
        <v>2019</v>
      </c>
      <c r="O19" s="8">
        <v>43539</v>
      </c>
      <c r="P19" s="90">
        <v>111.52</v>
      </c>
      <c r="Q19" s="90"/>
      <c r="R19" s="91">
        <f>IF(P19="","",T19*M19*LOOKUP(RIGHT($D$2,3),定数!$A$6:$A$13,定数!$B$6:$B$13))</f>
        <v>-3219.4394110308217</v>
      </c>
      <c r="S19" s="91"/>
      <c r="T19" s="92">
        <f t="shared" si="5"/>
        <v>-4.9999999999997158</v>
      </c>
      <c r="U19" s="92"/>
      <c r="V19" s="22">
        <f t="shared" si="2"/>
        <v>0</v>
      </c>
      <c r="W19">
        <f t="shared" si="3"/>
        <v>3</v>
      </c>
      <c r="X19" s="41">
        <f t="shared" si="6"/>
        <v>114055.31622315536</v>
      </c>
      <c r="Y19" s="42">
        <f t="shared" si="7"/>
        <v>5.9100000000000374E-2</v>
      </c>
    </row>
    <row r="20" spans="2:25" x14ac:dyDescent="0.2">
      <c r="B20" s="35">
        <v>12</v>
      </c>
      <c r="C20" s="86">
        <f t="shared" si="0"/>
        <v>104095.20762333601</v>
      </c>
      <c r="D20" s="86"/>
      <c r="E20" s="46">
        <v>2019</v>
      </c>
      <c r="F20" s="8">
        <v>43539</v>
      </c>
      <c r="G20" s="46" t="s">
        <v>3</v>
      </c>
      <c r="H20" s="90">
        <v>111.47</v>
      </c>
      <c r="I20" s="90"/>
      <c r="J20" s="46">
        <v>4</v>
      </c>
      <c r="K20" s="88">
        <f t="shared" si="1"/>
        <v>3122.8562287000805</v>
      </c>
      <c r="L20" s="89"/>
      <c r="M20" s="47">
        <f>IF(J20="","",(K20/J20)/LOOKUP(RIGHT($D$2,3),定数!$A$6:$A$13,定数!$B$6:$B$13))</f>
        <v>7.8071405717502014</v>
      </c>
      <c r="N20" s="46">
        <v>2019</v>
      </c>
      <c r="O20" s="8">
        <v>43539</v>
      </c>
      <c r="P20" s="90">
        <v>111.51</v>
      </c>
      <c r="Q20" s="90"/>
      <c r="R20" s="91">
        <f>IF(P20="","",T20*M20*LOOKUP(RIGHT($D$2,3),定数!$A$6:$A$13,定数!$B$6:$B$13))</f>
        <v>-3122.8562287005689</v>
      </c>
      <c r="S20" s="91"/>
      <c r="T20" s="92">
        <f t="shared" si="5"/>
        <v>-4.0000000000006253</v>
      </c>
      <c r="U20" s="92"/>
      <c r="V20" s="22">
        <f t="shared" si="2"/>
        <v>0</v>
      </c>
      <c r="W20">
        <f t="shared" si="3"/>
        <v>4</v>
      </c>
      <c r="X20" s="41">
        <f t="shared" si="6"/>
        <v>114055.31622315536</v>
      </c>
      <c r="Y20" s="42">
        <f t="shared" si="7"/>
        <v>8.7326999999998711E-2</v>
      </c>
    </row>
    <row r="21" spans="2:25" x14ac:dyDescent="0.2">
      <c r="B21" s="35">
        <v>13</v>
      </c>
      <c r="C21" s="86">
        <f t="shared" si="0"/>
        <v>100972.35139463545</v>
      </c>
      <c r="D21" s="86"/>
      <c r="E21" s="35">
        <v>2019</v>
      </c>
      <c r="F21" s="8">
        <v>43542</v>
      </c>
      <c r="G21" s="35" t="s">
        <v>4</v>
      </c>
      <c r="H21" s="87">
        <v>111.57</v>
      </c>
      <c r="I21" s="87"/>
      <c r="J21" s="35">
        <v>8</v>
      </c>
      <c r="K21" s="88">
        <f t="shared" ref="K21:K30" si="8">IF(J21="","",C21*0.03)</f>
        <v>3029.1705418390634</v>
      </c>
      <c r="L21" s="89"/>
      <c r="M21" s="6">
        <f>IF(J21="","",(K21/J21)/LOOKUP(RIGHT($D$2,3),定数!$A$6:$A$13,定数!$B$6:$B$13))</f>
        <v>3.7864631772988293</v>
      </c>
      <c r="N21" s="35">
        <v>2019</v>
      </c>
      <c r="O21" s="8">
        <v>43542</v>
      </c>
      <c r="P21" s="90">
        <v>111.49</v>
      </c>
      <c r="Q21" s="90"/>
      <c r="R21" s="91">
        <f>IF(P21="","",T21*M21*LOOKUP(RIGHT($D$2,3),定数!$A$6:$A$13,定数!$B$6:$B$13))</f>
        <v>-3029.1705418389988</v>
      </c>
      <c r="S21" s="91"/>
      <c r="T21" s="92">
        <f t="shared" si="5"/>
        <v>-7.9999999999998295</v>
      </c>
      <c r="U21" s="92"/>
      <c r="V21" s="22">
        <f t="shared" si="2"/>
        <v>0</v>
      </c>
      <c r="W21">
        <f t="shared" si="3"/>
        <v>5</v>
      </c>
      <c r="X21" s="41">
        <f t="shared" si="6"/>
        <v>114055.31622315536</v>
      </c>
      <c r="Y21" s="42">
        <f t="shared" si="7"/>
        <v>0.11470719000000296</v>
      </c>
    </row>
    <row r="22" spans="2:25" x14ac:dyDescent="0.2">
      <c r="B22" s="35">
        <v>14</v>
      </c>
      <c r="C22" s="86">
        <f t="shared" si="0"/>
        <v>97943.180852796446</v>
      </c>
      <c r="D22" s="86"/>
      <c r="E22" s="46">
        <v>2019</v>
      </c>
      <c r="F22" s="8">
        <v>43542</v>
      </c>
      <c r="G22" s="46" t="s">
        <v>3</v>
      </c>
      <c r="H22" s="90">
        <v>111.46</v>
      </c>
      <c r="I22" s="90"/>
      <c r="J22" s="46">
        <v>9</v>
      </c>
      <c r="K22" s="88">
        <f t="shared" si="8"/>
        <v>2938.2954255838931</v>
      </c>
      <c r="L22" s="89"/>
      <c r="M22" s="47">
        <f>IF(J22="","",(K22/J22)/LOOKUP(RIGHT($D$2,3),定数!$A$6:$A$13,定数!$B$6:$B$13))</f>
        <v>3.2647726950932143</v>
      </c>
      <c r="N22" s="46">
        <v>2019</v>
      </c>
      <c r="O22" s="8">
        <v>43542</v>
      </c>
      <c r="P22" s="90">
        <v>111.55</v>
      </c>
      <c r="Q22" s="90"/>
      <c r="R22" s="91">
        <f>IF(P22="","",T22*M22*LOOKUP(RIGHT($D$2,3),定数!$A$6:$A$13,定数!$B$6:$B$13))</f>
        <v>-2938.2954255840045</v>
      </c>
      <c r="S22" s="91"/>
      <c r="T22" s="92">
        <f t="shared" si="5"/>
        <v>-9.0000000000003411</v>
      </c>
      <c r="U22" s="92"/>
      <c r="V22" s="22">
        <f t="shared" si="2"/>
        <v>0</v>
      </c>
      <c r="W22">
        <f t="shared" si="3"/>
        <v>6</v>
      </c>
      <c r="X22" s="41">
        <f t="shared" si="6"/>
        <v>114055.31622315536</v>
      </c>
      <c r="Y22" s="42">
        <f t="shared" si="7"/>
        <v>0.14126597430000243</v>
      </c>
    </row>
    <row r="23" spans="2:25" x14ac:dyDescent="0.2">
      <c r="B23" s="35">
        <v>15</v>
      </c>
      <c r="C23" s="86">
        <f t="shared" si="0"/>
        <v>95004.885427212444</v>
      </c>
      <c r="D23" s="86"/>
      <c r="E23" s="46">
        <v>2019</v>
      </c>
      <c r="F23" s="8">
        <v>43542</v>
      </c>
      <c r="G23" s="46" t="s">
        <v>3</v>
      </c>
      <c r="H23" s="90">
        <v>111.37</v>
      </c>
      <c r="I23" s="90"/>
      <c r="J23" s="46">
        <v>8</v>
      </c>
      <c r="K23" s="88">
        <f t="shared" si="8"/>
        <v>2850.1465628163733</v>
      </c>
      <c r="L23" s="89"/>
      <c r="M23" s="47">
        <f>IF(J23="","",(K23/J23)/LOOKUP(RIGHT($D$2,3),定数!$A$6:$A$13,定数!$B$6:$B$13))</f>
        <v>3.5626832035204665</v>
      </c>
      <c r="N23" s="46">
        <v>2019</v>
      </c>
      <c r="O23" s="8">
        <v>43542</v>
      </c>
      <c r="P23" s="90">
        <v>111.45</v>
      </c>
      <c r="Q23" s="90"/>
      <c r="R23" s="91">
        <f>IF(P23="","",T23*M23*LOOKUP(RIGHT($D$2,3),定数!$A$6:$A$13,定数!$B$6:$B$13))</f>
        <v>-2850.1465628163123</v>
      </c>
      <c r="S23" s="91"/>
      <c r="T23" s="92">
        <f t="shared" si="5"/>
        <v>-7.9999999999998295</v>
      </c>
      <c r="U23" s="92"/>
      <c r="V23" t="str">
        <f t="shared" ref="V23:W74" si="9">IF(S23&lt;&gt;"",IF(S23&lt;0,1+V22,0),"")</f>
        <v/>
      </c>
      <c r="W23">
        <f t="shared" si="3"/>
        <v>7</v>
      </c>
      <c r="X23" s="41">
        <f t="shared" si="6"/>
        <v>114055.31622315536</v>
      </c>
      <c r="Y23" s="42">
        <f t="shared" si="7"/>
        <v>0.1670279950710033</v>
      </c>
    </row>
    <row r="24" spans="2:25" x14ac:dyDescent="0.2">
      <c r="B24" s="35">
        <v>16</v>
      </c>
      <c r="C24" s="86">
        <f t="shared" si="0"/>
        <v>92154.738864396131</v>
      </c>
      <c r="D24" s="86"/>
      <c r="E24" s="46">
        <v>2019</v>
      </c>
      <c r="F24" s="8">
        <v>43543</v>
      </c>
      <c r="G24" s="46" t="s">
        <v>3</v>
      </c>
      <c r="H24" s="90">
        <v>111.34</v>
      </c>
      <c r="I24" s="90"/>
      <c r="J24" s="46">
        <v>9</v>
      </c>
      <c r="K24" s="88">
        <f t="shared" si="8"/>
        <v>2764.6421659318839</v>
      </c>
      <c r="L24" s="89"/>
      <c r="M24" s="47">
        <f>IF(J24="","",(K24/J24)/LOOKUP(RIGHT($D$2,3),定数!$A$6:$A$13,定数!$B$6:$B$13))</f>
        <v>3.0718246288132041</v>
      </c>
      <c r="N24" s="46">
        <v>2019</v>
      </c>
      <c r="O24" s="8">
        <v>43543</v>
      </c>
      <c r="P24" s="90">
        <v>111.218</v>
      </c>
      <c r="Q24" s="90"/>
      <c r="R24" s="91">
        <f>IF(P24="","",T24*M24*LOOKUP(RIGHT($D$2,3),定数!$A$6:$A$13,定数!$B$6:$B$13))</f>
        <v>3747.626047152105</v>
      </c>
      <c r="S24" s="91"/>
      <c r="T24" s="92">
        <f t="shared" si="5"/>
        <v>12.199999999999989</v>
      </c>
      <c r="U24" s="92"/>
      <c r="V24" t="str">
        <f t="shared" si="9"/>
        <v/>
      </c>
      <c r="W24">
        <f t="shared" si="3"/>
        <v>0</v>
      </c>
      <c r="X24" s="41">
        <f t="shared" si="6"/>
        <v>114055.31622315536</v>
      </c>
      <c r="Y24" s="42">
        <f t="shared" si="7"/>
        <v>0.19201715521887264</v>
      </c>
    </row>
    <row r="25" spans="2:25" x14ac:dyDescent="0.2">
      <c r="B25" s="35">
        <v>17</v>
      </c>
      <c r="C25" s="86">
        <f t="shared" si="0"/>
        <v>95902.36491154824</v>
      </c>
      <c r="D25" s="86"/>
      <c r="E25" s="46">
        <v>2019</v>
      </c>
      <c r="F25" s="8">
        <v>43543</v>
      </c>
      <c r="G25" s="46" t="s">
        <v>3</v>
      </c>
      <c r="H25" s="90">
        <v>111.26</v>
      </c>
      <c r="I25" s="90"/>
      <c r="J25" s="46">
        <v>11</v>
      </c>
      <c r="K25" s="88">
        <f t="shared" si="8"/>
        <v>2877.0709473464472</v>
      </c>
      <c r="L25" s="89"/>
      <c r="M25" s="47">
        <f>IF(J25="","",(K25/J25)/LOOKUP(RIGHT($D$2,3),定数!$A$6:$A$13,定数!$B$6:$B$13))</f>
        <v>2.6155190430422248</v>
      </c>
      <c r="N25" s="46">
        <v>2019</v>
      </c>
      <c r="O25" s="8">
        <v>43543</v>
      </c>
      <c r="P25" s="90">
        <v>111.37</v>
      </c>
      <c r="Q25" s="90"/>
      <c r="R25" s="91">
        <f>IF(P25="","",T25*M25*LOOKUP(RIGHT($D$2,3),定数!$A$6:$A$13,定数!$B$6:$B$13))</f>
        <v>-2877.0709473464326</v>
      </c>
      <c r="S25" s="91"/>
      <c r="T25" s="92">
        <f t="shared" si="5"/>
        <v>-10.999999999999943</v>
      </c>
      <c r="U25" s="92"/>
      <c r="V25" t="str">
        <f t="shared" si="9"/>
        <v/>
      </c>
      <c r="W25">
        <f t="shared" si="3"/>
        <v>1</v>
      </c>
      <c r="X25" s="41">
        <f t="shared" si="6"/>
        <v>114055.31622315536</v>
      </c>
      <c r="Y25" s="42">
        <f t="shared" si="7"/>
        <v>0.15915918619777347</v>
      </c>
    </row>
    <row r="26" spans="2:25" x14ac:dyDescent="0.2">
      <c r="B26" s="35">
        <v>18</v>
      </c>
      <c r="C26" s="86">
        <f t="shared" si="0"/>
        <v>93025.293964201803</v>
      </c>
      <c r="D26" s="86"/>
      <c r="E26" s="46">
        <v>2019</v>
      </c>
      <c r="F26" s="8">
        <v>43543</v>
      </c>
      <c r="G26" s="46" t="s">
        <v>4</v>
      </c>
      <c r="H26" s="90">
        <v>111.28</v>
      </c>
      <c r="I26" s="90"/>
      <c r="J26" s="46">
        <v>7</v>
      </c>
      <c r="K26" s="88">
        <f t="shared" si="8"/>
        <v>2790.7588189260541</v>
      </c>
      <c r="L26" s="89"/>
      <c r="M26" s="47">
        <f>IF(J26="","",(K26/J26)/LOOKUP(RIGHT($D$2,3),定数!$A$6:$A$13,定数!$B$6:$B$13))</f>
        <v>3.9867983127515059</v>
      </c>
      <c r="N26" s="46">
        <v>2019</v>
      </c>
      <c r="O26" s="8">
        <v>43543</v>
      </c>
      <c r="P26" s="90">
        <v>111.378</v>
      </c>
      <c r="Q26" s="90"/>
      <c r="R26" s="91">
        <f>IF(P26="","",T26*M26*LOOKUP(RIGHT($D$2,3),定数!$A$6:$A$13,定数!$B$6:$B$13))</f>
        <v>3907.0623464964351</v>
      </c>
      <c r="S26" s="91"/>
      <c r="T26" s="92">
        <f t="shared" si="5"/>
        <v>9.7999999999998977</v>
      </c>
      <c r="U26" s="92"/>
      <c r="V26" t="str">
        <f t="shared" si="9"/>
        <v/>
      </c>
      <c r="W26">
        <f t="shared" si="3"/>
        <v>0</v>
      </c>
      <c r="X26" s="41">
        <f t="shared" si="6"/>
        <v>114055.31622315536</v>
      </c>
      <c r="Y26" s="42">
        <f t="shared" si="7"/>
        <v>0.18438441061184019</v>
      </c>
    </row>
    <row r="27" spans="2:25" x14ac:dyDescent="0.2">
      <c r="B27" s="35">
        <v>19</v>
      </c>
      <c r="C27" s="86">
        <f t="shared" si="0"/>
        <v>96932.356310698233</v>
      </c>
      <c r="D27" s="86"/>
      <c r="E27" s="46">
        <v>2019</v>
      </c>
      <c r="F27" s="8">
        <v>43543</v>
      </c>
      <c r="G27" s="46" t="s">
        <v>4</v>
      </c>
      <c r="H27" s="90">
        <v>111.41</v>
      </c>
      <c r="I27" s="90"/>
      <c r="J27" s="46">
        <v>14</v>
      </c>
      <c r="K27" s="88">
        <f t="shared" si="8"/>
        <v>2907.9706893209468</v>
      </c>
      <c r="L27" s="89"/>
      <c r="M27" s="47">
        <f>IF(J27="","",(K27/J27)/LOOKUP(RIGHT($D$2,3),定数!$A$6:$A$13,定数!$B$6:$B$13))</f>
        <v>2.0771219209435334</v>
      </c>
      <c r="N27" s="46">
        <v>2019</v>
      </c>
      <c r="O27" s="8">
        <v>43544</v>
      </c>
      <c r="P27" s="96">
        <v>111.631</v>
      </c>
      <c r="Q27" s="97"/>
      <c r="R27" s="91">
        <f>IF(P27="","",T27*M27*LOOKUP(RIGHT($D$2,3),定数!$A$6:$A$13,定数!$B$6:$B$13))</f>
        <v>4590.4394452852839</v>
      </c>
      <c r="S27" s="91"/>
      <c r="T27" s="92">
        <f t="shared" si="5"/>
        <v>22.100000000000364</v>
      </c>
      <c r="U27" s="92"/>
      <c r="V27" t="str">
        <f t="shared" si="9"/>
        <v/>
      </c>
      <c r="W27">
        <f t="shared" si="3"/>
        <v>0</v>
      </c>
      <c r="X27" s="41">
        <f t="shared" si="6"/>
        <v>114055.31622315536</v>
      </c>
      <c r="Y27" s="42">
        <f t="shared" si="7"/>
        <v>0.15012855585753793</v>
      </c>
    </row>
    <row r="28" spans="2:25" x14ac:dyDescent="0.2">
      <c r="B28" s="35">
        <v>20</v>
      </c>
      <c r="C28" s="86">
        <f t="shared" si="0"/>
        <v>101522.79575598352</v>
      </c>
      <c r="D28" s="86"/>
      <c r="E28" s="46">
        <v>2019</v>
      </c>
      <c r="F28" s="8">
        <v>43544</v>
      </c>
      <c r="G28" s="46" t="s">
        <v>3</v>
      </c>
      <c r="H28" s="87">
        <v>111.41</v>
      </c>
      <c r="I28" s="87"/>
      <c r="J28" s="46">
        <v>11</v>
      </c>
      <c r="K28" s="88">
        <f t="shared" si="8"/>
        <v>3045.6838726795054</v>
      </c>
      <c r="L28" s="89"/>
      <c r="M28" s="47">
        <f>IF(J28="","",(K28/J28)/LOOKUP(RIGHT($D$2,3),定数!$A$6:$A$13,定数!$B$6:$B$13))</f>
        <v>2.7688035206177322</v>
      </c>
      <c r="N28" s="46">
        <v>2019</v>
      </c>
      <c r="O28" s="8">
        <v>43544</v>
      </c>
      <c r="P28" s="90">
        <v>111.52</v>
      </c>
      <c r="Q28" s="90"/>
      <c r="R28" s="91">
        <f>IF(P28="","",T28*M28*LOOKUP(RIGHT($D$2,3),定数!$A$6:$A$13,定数!$B$6:$B$13))</f>
        <v>-3045.6838726794895</v>
      </c>
      <c r="S28" s="91"/>
      <c r="T28" s="92">
        <f t="shared" si="5"/>
        <v>-10.999999999999943</v>
      </c>
      <c r="U28" s="92"/>
      <c r="V28" t="str">
        <f t="shared" si="9"/>
        <v/>
      </c>
      <c r="W28">
        <f t="shared" si="3"/>
        <v>1</v>
      </c>
      <c r="X28" s="41">
        <f t="shared" si="6"/>
        <v>114055.31622315536</v>
      </c>
      <c r="Y28" s="42">
        <f t="shared" si="7"/>
        <v>0.10988107246707635</v>
      </c>
    </row>
    <row r="29" spans="2:25" x14ac:dyDescent="0.2">
      <c r="B29" s="35">
        <v>21</v>
      </c>
      <c r="C29" s="86">
        <f t="shared" si="0"/>
        <v>98477.111883304024</v>
      </c>
      <c r="D29" s="86"/>
      <c r="E29" s="46">
        <v>2019</v>
      </c>
      <c r="F29" s="8">
        <v>43544</v>
      </c>
      <c r="G29" s="46" t="s">
        <v>3</v>
      </c>
      <c r="H29" s="93">
        <v>111.38</v>
      </c>
      <c r="I29" s="93"/>
      <c r="J29" s="46">
        <v>10</v>
      </c>
      <c r="K29" s="88">
        <f t="shared" si="8"/>
        <v>2954.3133564991208</v>
      </c>
      <c r="L29" s="89"/>
      <c r="M29" s="47">
        <f>IF(J29="","",(K29/J29)/LOOKUP(RIGHT($D$2,3),定数!$A$6:$A$13,定数!$B$6:$B$13))</f>
        <v>2.9543133564991204</v>
      </c>
      <c r="N29" s="46">
        <v>2019</v>
      </c>
      <c r="O29" s="8">
        <v>43544</v>
      </c>
      <c r="P29" s="90">
        <v>111.48</v>
      </c>
      <c r="Q29" s="90"/>
      <c r="R29" s="91">
        <f>IF(P29="","",T29*M29*LOOKUP(RIGHT($D$2,3),定数!$A$6:$A$13,定数!$B$6:$B$13))</f>
        <v>-2954.3133564993723</v>
      </c>
      <c r="S29" s="91"/>
      <c r="T29" s="92">
        <f t="shared" si="5"/>
        <v>-10.000000000000853</v>
      </c>
      <c r="U29" s="92"/>
      <c r="V29" t="str">
        <f t="shared" si="9"/>
        <v/>
      </c>
      <c r="W29">
        <f t="shared" si="3"/>
        <v>2</v>
      </c>
      <c r="X29" s="41">
        <f t="shared" si="6"/>
        <v>114055.31622315536</v>
      </c>
      <c r="Y29" s="42">
        <f t="shared" si="7"/>
        <v>0.13658464029306394</v>
      </c>
    </row>
    <row r="30" spans="2:25" x14ac:dyDescent="0.2">
      <c r="B30" s="35">
        <v>22</v>
      </c>
      <c r="C30" s="86">
        <f t="shared" si="0"/>
        <v>95522.798526804647</v>
      </c>
      <c r="D30" s="86"/>
      <c r="E30" s="46">
        <v>2019</v>
      </c>
      <c r="F30" s="8">
        <v>43544</v>
      </c>
      <c r="G30" s="46" t="s">
        <v>3</v>
      </c>
      <c r="H30" s="93">
        <v>111.37</v>
      </c>
      <c r="I30" s="93"/>
      <c r="J30" s="46">
        <v>15</v>
      </c>
      <c r="K30" s="88">
        <f t="shared" si="8"/>
        <v>2865.6839558041393</v>
      </c>
      <c r="L30" s="89"/>
      <c r="M30" s="47">
        <f>IF(J30="","",(K30/J30)/LOOKUP(RIGHT($D$2,3),定数!$A$6:$A$13,定数!$B$6:$B$13))</f>
        <v>1.9104559705360926</v>
      </c>
      <c r="N30" s="46">
        <v>2019</v>
      </c>
      <c r="O30" s="8">
        <v>43544</v>
      </c>
      <c r="P30" s="96">
        <v>111.125</v>
      </c>
      <c r="Q30" s="97"/>
      <c r="R30" s="91">
        <f>IF(P30="","",T30*M30*LOOKUP(RIGHT($D$2,3),定数!$A$6:$A$13,定数!$B$6:$B$13))</f>
        <v>4680.6171278135134</v>
      </c>
      <c r="S30" s="91"/>
      <c r="T30" s="92">
        <f t="shared" si="5"/>
        <v>24.500000000000455</v>
      </c>
      <c r="U30" s="92"/>
      <c r="V30" t="str">
        <f t="shared" si="9"/>
        <v/>
      </c>
      <c r="W30">
        <f t="shared" si="3"/>
        <v>0</v>
      </c>
      <c r="X30" s="41">
        <f t="shared" si="6"/>
        <v>114055.31622315536</v>
      </c>
      <c r="Y30" s="42">
        <f t="shared" si="7"/>
        <v>0.16248710108427422</v>
      </c>
    </row>
    <row r="31" spans="2:25" x14ac:dyDescent="0.2">
      <c r="B31" s="35">
        <v>23</v>
      </c>
      <c r="C31" s="86">
        <f t="shared" si="0"/>
        <v>100203.41565461816</v>
      </c>
      <c r="D31" s="86"/>
      <c r="E31" s="44">
        <v>2019</v>
      </c>
      <c r="F31" s="8">
        <v>43545</v>
      </c>
      <c r="G31" s="44" t="s">
        <v>3</v>
      </c>
      <c r="H31" s="94">
        <v>111.64</v>
      </c>
      <c r="I31" s="95"/>
      <c r="J31" s="44">
        <v>8</v>
      </c>
      <c r="K31" s="88">
        <f t="shared" ref="K31:K36" si="10">IF(J31="","",C31*0.03)</f>
        <v>3006.1024696385448</v>
      </c>
      <c r="L31" s="89"/>
      <c r="M31" s="45">
        <f>IF(J31="","",(K31/J31)/LOOKUP(RIGHT($D$2,3),定数!$A$6:$A$13,定数!$B$6:$B$13))</f>
        <v>3.7576280870481811</v>
      </c>
      <c r="N31" s="44">
        <v>2019</v>
      </c>
      <c r="O31" s="8">
        <v>43545</v>
      </c>
      <c r="P31" s="96">
        <v>111.72</v>
      </c>
      <c r="Q31" s="97"/>
      <c r="R31" s="91">
        <f>IF(P31="","",T31*M31*LOOKUP(RIGHT($D$2,3),定数!$A$6:$A$13,定数!$B$6:$B$13))</f>
        <v>-3006.1024696384811</v>
      </c>
      <c r="S31" s="91"/>
      <c r="T31" s="92">
        <f t="shared" si="5"/>
        <v>-7.9999999999998295</v>
      </c>
      <c r="U31" s="92"/>
      <c r="V31" t="str">
        <f t="shared" si="9"/>
        <v/>
      </c>
      <c r="W31">
        <f t="shared" si="3"/>
        <v>1</v>
      </c>
      <c r="X31" s="41">
        <f t="shared" si="6"/>
        <v>114055.31622315536</v>
      </c>
      <c r="Y31" s="42">
        <f t="shared" si="7"/>
        <v>0.12144896903740299</v>
      </c>
    </row>
    <row r="32" spans="2:25" x14ac:dyDescent="0.2">
      <c r="B32" s="35">
        <v>24</v>
      </c>
      <c r="C32" s="86">
        <f t="shared" si="0"/>
        <v>97197.313184979677</v>
      </c>
      <c r="D32" s="86"/>
      <c r="E32" s="46">
        <v>2019</v>
      </c>
      <c r="F32" s="8">
        <v>43550</v>
      </c>
      <c r="G32" s="46" t="s">
        <v>4</v>
      </c>
      <c r="H32" s="93">
        <v>110.07</v>
      </c>
      <c r="I32" s="93"/>
      <c r="J32" s="46">
        <v>8</v>
      </c>
      <c r="K32" s="88">
        <f t="shared" si="10"/>
        <v>2915.9193955493902</v>
      </c>
      <c r="L32" s="89"/>
      <c r="M32" s="47">
        <f>IF(J32="","",(K32/J32)/LOOKUP(RIGHT($D$2,3),定数!$A$6:$A$13,定数!$B$6:$B$13))</f>
        <v>3.6448992444367376</v>
      </c>
      <c r="N32" s="46">
        <v>2019</v>
      </c>
      <c r="O32" s="8">
        <v>43550</v>
      </c>
      <c r="P32" s="96">
        <v>110.19199999999999</v>
      </c>
      <c r="Q32" s="97"/>
      <c r="R32" s="91">
        <f>IF(P32="","",T32*M32*LOOKUP(RIGHT($D$2,3),定数!$A$6:$A$13,定数!$B$6:$B$13))</f>
        <v>4446.7770782128155</v>
      </c>
      <c r="S32" s="91"/>
      <c r="T32" s="92">
        <f t="shared" si="5"/>
        <v>12.199999999999989</v>
      </c>
      <c r="U32" s="92"/>
      <c r="V32" t="str">
        <f t="shared" si="9"/>
        <v/>
      </c>
      <c r="W32">
        <f t="shared" si="3"/>
        <v>0</v>
      </c>
      <c r="X32" s="41">
        <f t="shared" si="6"/>
        <v>114055.31622315536</v>
      </c>
      <c r="Y32" s="42">
        <f t="shared" si="7"/>
        <v>0.14780549996628034</v>
      </c>
    </row>
    <row r="33" spans="2:25" x14ac:dyDescent="0.2">
      <c r="B33" s="35">
        <v>25</v>
      </c>
      <c r="C33" s="86">
        <f t="shared" si="0"/>
        <v>101644.0902631925</v>
      </c>
      <c r="D33" s="86"/>
      <c r="E33" s="46">
        <v>2019</v>
      </c>
      <c r="F33" s="8">
        <v>43550</v>
      </c>
      <c r="G33" s="46" t="s">
        <v>4</v>
      </c>
      <c r="H33" s="93">
        <v>110.18</v>
      </c>
      <c r="I33" s="93"/>
      <c r="J33" s="46">
        <v>8</v>
      </c>
      <c r="K33" s="88">
        <f t="shared" si="10"/>
        <v>3049.3227078957748</v>
      </c>
      <c r="L33" s="89"/>
      <c r="M33" s="47">
        <f>IF(J33="","",(K33/J33)/LOOKUP(RIGHT($D$2,3),定数!$A$6:$A$13,定数!$B$6:$B$13))</f>
        <v>3.8116533848697185</v>
      </c>
      <c r="N33" s="46">
        <v>2019</v>
      </c>
      <c r="O33" s="8">
        <v>43550</v>
      </c>
      <c r="P33" s="96">
        <v>110.271</v>
      </c>
      <c r="Q33" s="97"/>
      <c r="R33" s="91">
        <f>IF(P33="","",T33*M33*LOOKUP(RIGHT($D$2,3),定数!$A$6:$A$13,定数!$B$6:$B$13))</f>
        <v>3468.6045802312142</v>
      </c>
      <c r="S33" s="91"/>
      <c r="T33" s="92">
        <f t="shared" si="5"/>
        <v>9.0999999999993975</v>
      </c>
      <c r="U33" s="92"/>
      <c r="V33" t="str">
        <f t="shared" si="9"/>
        <v/>
      </c>
      <c r="W33">
        <f t="shared" si="3"/>
        <v>0</v>
      </c>
      <c r="X33" s="41">
        <f t="shared" si="6"/>
        <v>114055.31622315536</v>
      </c>
      <c r="Y33" s="42">
        <f t="shared" si="7"/>
        <v>0.10881760158973763</v>
      </c>
    </row>
    <row r="34" spans="2:25" x14ac:dyDescent="0.2">
      <c r="B34" s="35">
        <v>26</v>
      </c>
      <c r="C34" s="86">
        <f t="shared" si="0"/>
        <v>105112.69484342371</v>
      </c>
      <c r="D34" s="86"/>
      <c r="E34" s="46">
        <v>2019</v>
      </c>
      <c r="F34" s="8">
        <v>43551</v>
      </c>
      <c r="G34" s="46" t="s">
        <v>3</v>
      </c>
      <c r="H34" s="93">
        <v>110.34</v>
      </c>
      <c r="I34" s="93"/>
      <c r="J34" s="46">
        <v>15</v>
      </c>
      <c r="K34" s="88">
        <f t="shared" si="10"/>
        <v>3153.3808453027114</v>
      </c>
      <c r="L34" s="89"/>
      <c r="M34" s="47">
        <f>IF(J34="","",(K34/J34)/LOOKUP(RIGHT($D$2,3),定数!$A$6:$A$13,定数!$B$6:$B$13))</f>
        <v>2.1022538968684743</v>
      </c>
      <c r="N34" s="46">
        <v>2019</v>
      </c>
      <c r="O34" s="8">
        <v>43551</v>
      </c>
      <c r="P34" s="90">
        <v>110.49</v>
      </c>
      <c r="Q34" s="90"/>
      <c r="R34" s="91">
        <f>IF(P34="","",T34*M34*LOOKUP(RIGHT($D$2,3),定数!$A$6:$A$13,定数!$B$6:$B$13))</f>
        <v>-3153.3808453025322</v>
      </c>
      <c r="S34" s="91"/>
      <c r="T34" s="92">
        <f t="shared" si="5"/>
        <v>-14.999999999999147</v>
      </c>
      <c r="U34" s="92"/>
      <c r="V34" t="str">
        <f t="shared" si="9"/>
        <v/>
      </c>
      <c r="W34">
        <f t="shared" si="3"/>
        <v>1</v>
      </c>
      <c r="X34" s="41">
        <f t="shared" si="6"/>
        <v>114055.31622315536</v>
      </c>
      <c r="Y34" s="42">
        <f t="shared" si="7"/>
        <v>7.8406002243989414E-2</v>
      </c>
    </row>
    <row r="35" spans="2:25" x14ac:dyDescent="0.2">
      <c r="B35" s="35">
        <v>27</v>
      </c>
      <c r="C35" s="86">
        <f t="shared" si="0"/>
        <v>101959.31399812119</v>
      </c>
      <c r="D35" s="86"/>
      <c r="E35" s="46">
        <v>2019</v>
      </c>
      <c r="F35" s="8">
        <v>43553</v>
      </c>
      <c r="G35" s="46" t="s">
        <v>4</v>
      </c>
      <c r="H35" s="93">
        <v>110.82</v>
      </c>
      <c r="I35" s="93"/>
      <c r="J35" s="46">
        <v>20</v>
      </c>
      <c r="K35" s="88">
        <f t="shared" si="10"/>
        <v>3058.7794199436353</v>
      </c>
      <c r="L35" s="89"/>
      <c r="M35" s="47">
        <f>IF(J35="","",(K35/J35)/LOOKUP(RIGHT($D$2,3),定数!$A$6:$A$13,定数!$B$6:$B$13))</f>
        <v>1.5293897099718177</v>
      </c>
      <c r="N35" s="46">
        <v>2019</v>
      </c>
      <c r="O35" s="8">
        <v>43556</v>
      </c>
      <c r="P35" s="96">
        <v>111.152</v>
      </c>
      <c r="Q35" s="97"/>
      <c r="R35" s="91">
        <f>IF(P35="","",T35*M35*LOOKUP(RIGHT($D$2,3),定数!$A$6:$A$13,定数!$B$6:$B$13))</f>
        <v>5077.5738371065545</v>
      </c>
      <c r="S35" s="91"/>
      <c r="T35" s="92">
        <f t="shared" si="5"/>
        <v>33.200000000000784</v>
      </c>
      <c r="U35" s="92"/>
      <c r="V35" t="str">
        <f t="shared" si="9"/>
        <v/>
      </c>
      <c r="W35">
        <f t="shared" si="3"/>
        <v>0</v>
      </c>
      <c r="X35" s="41">
        <f t="shared" si="6"/>
        <v>114055.31622315536</v>
      </c>
      <c r="Y35" s="42">
        <f t="shared" si="7"/>
        <v>0.10605382217666814</v>
      </c>
    </row>
    <row r="36" spans="2:25" x14ac:dyDescent="0.2">
      <c r="B36" s="35">
        <v>28</v>
      </c>
      <c r="C36" s="86">
        <f t="shared" si="0"/>
        <v>107036.88783522774</v>
      </c>
      <c r="D36" s="86"/>
      <c r="E36" s="48">
        <v>2019</v>
      </c>
      <c r="F36" s="8">
        <v>43556</v>
      </c>
      <c r="G36" s="48" t="s">
        <v>3</v>
      </c>
      <c r="H36" s="93">
        <v>110.96</v>
      </c>
      <c r="I36" s="93"/>
      <c r="J36" s="48">
        <v>6</v>
      </c>
      <c r="K36" s="88">
        <f t="shared" si="10"/>
        <v>3211.1066350568321</v>
      </c>
      <c r="L36" s="89"/>
      <c r="M36" s="49">
        <f>IF(J36="","",(K36/J36)/LOOKUP(RIGHT($D$2,3),定数!$A$6:$A$13,定数!$B$6:$B$13))</f>
        <v>5.3518443917613867</v>
      </c>
      <c r="N36" s="48">
        <v>2019</v>
      </c>
      <c r="O36" s="8">
        <v>43556</v>
      </c>
      <c r="P36" s="96">
        <v>110.821</v>
      </c>
      <c r="Q36" s="97"/>
      <c r="R36" s="91">
        <f>IF(P36="","",T36*M36*LOOKUP(RIGHT($D$2,3),定数!$A$6:$A$13,定数!$B$6:$B$13))</f>
        <v>7439.0637045481026</v>
      </c>
      <c r="S36" s="91"/>
      <c r="T36" s="92">
        <f t="shared" si="5"/>
        <v>13.899999999999579</v>
      </c>
      <c r="U36" s="92"/>
      <c r="V36" t="str">
        <f t="shared" si="9"/>
        <v/>
      </c>
      <c r="W36">
        <f t="shared" si="3"/>
        <v>0</v>
      </c>
      <c r="X36" s="41">
        <f t="shared" si="6"/>
        <v>114055.31622315536</v>
      </c>
      <c r="Y36" s="42">
        <f t="shared" si="7"/>
        <v>6.1535302521065205E-2</v>
      </c>
    </row>
    <row r="37" spans="2:25" x14ac:dyDescent="0.2">
      <c r="B37" s="35">
        <v>29</v>
      </c>
      <c r="C37" s="86">
        <f t="shared" si="0"/>
        <v>114475.95153977584</v>
      </c>
      <c r="D37" s="86"/>
      <c r="E37" s="44">
        <v>2019</v>
      </c>
      <c r="F37" s="8">
        <v>43559</v>
      </c>
      <c r="G37" s="44" t="s">
        <v>3</v>
      </c>
      <c r="H37" s="94">
        <v>111.38</v>
      </c>
      <c r="I37" s="95"/>
      <c r="J37" s="44">
        <v>7</v>
      </c>
      <c r="K37" s="88">
        <f t="shared" ref="K37:K38" si="11">IF(J37="","",C37*0.03)</f>
        <v>3434.2785461932749</v>
      </c>
      <c r="L37" s="89"/>
      <c r="M37" s="45">
        <f>IF(J37="","",(K37/J37)/LOOKUP(RIGHT($D$2,3),定数!$A$6:$A$13,定数!$B$6:$B$13))</f>
        <v>4.9061122088475351</v>
      </c>
      <c r="N37" s="44">
        <v>2019</v>
      </c>
      <c r="O37" s="8">
        <v>43559</v>
      </c>
      <c r="P37" s="96">
        <v>111.45</v>
      </c>
      <c r="Q37" s="97"/>
      <c r="R37" s="91">
        <f>IF(P37="","",T37*M37*LOOKUP(RIGHT($D$2,3),定数!$A$6:$A$13,定数!$B$6:$B$13))</f>
        <v>-3434.2785461936373</v>
      </c>
      <c r="S37" s="91"/>
      <c r="T37" s="92">
        <f t="shared" si="5"/>
        <v>-7.000000000000739</v>
      </c>
      <c r="U37" s="92"/>
      <c r="V37" t="str">
        <f t="shared" si="9"/>
        <v/>
      </c>
      <c r="W37">
        <f t="shared" si="3"/>
        <v>1</v>
      </c>
      <c r="X37" s="41">
        <f t="shared" si="6"/>
        <v>114475.95153977584</v>
      </c>
      <c r="Y37" s="42">
        <f t="shared" si="7"/>
        <v>0</v>
      </c>
    </row>
    <row r="38" spans="2:25" x14ac:dyDescent="0.2">
      <c r="B38" s="35">
        <v>30</v>
      </c>
      <c r="C38" s="86">
        <f t="shared" si="0"/>
        <v>111041.67299358219</v>
      </c>
      <c r="D38" s="86"/>
      <c r="E38" s="48">
        <v>2019</v>
      </c>
      <c r="F38" s="8">
        <v>43560</v>
      </c>
      <c r="G38" s="48" t="s">
        <v>4</v>
      </c>
      <c r="H38" s="93">
        <v>111.63</v>
      </c>
      <c r="I38" s="93"/>
      <c r="J38" s="48">
        <v>5</v>
      </c>
      <c r="K38" s="88">
        <f t="shared" si="11"/>
        <v>3331.2501898074656</v>
      </c>
      <c r="L38" s="89"/>
      <c r="M38" s="49">
        <f>IF(J38="","",(K38/J38)/LOOKUP(RIGHT($D$2,3),定数!$A$6:$A$13,定数!$B$6:$B$13))</f>
        <v>6.6625003796149311</v>
      </c>
      <c r="N38" s="48">
        <v>2019</v>
      </c>
      <c r="O38" s="8">
        <v>43560</v>
      </c>
      <c r="P38" s="96">
        <v>111.69</v>
      </c>
      <c r="Q38" s="97"/>
      <c r="R38" s="91">
        <f>IF(P38="","",T38*M38*LOOKUP(RIGHT($D$2,3),定数!$A$6:$A$13,定数!$B$6:$B$13))</f>
        <v>3997.5002277691106</v>
      </c>
      <c r="S38" s="91"/>
      <c r="T38" s="92">
        <f>IF(P38="","",IF(G38="買",(P38-H38),(H38-P38))*IF(RIGHT($D$2,3)="JPY",100,10000))</f>
        <v>6.0000000000002274</v>
      </c>
      <c r="U38" s="92"/>
      <c r="V38" t="str">
        <f t="shared" si="9"/>
        <v/>
      </c>
      <c r="W38">
        <f t="shared" si="3"/>
        <v>0</v>
      </c>
      <c r="X38" s="41">
        <f t="shared" si="6"/>
        <v>114475.95153977584</v>
      </c>
      <c r="Y38" s="42">
        <f t="shared" si="7"/>
        <v>3.0000000000003246E-2</v>
      </c>
    </row>
    <row r="39" spans="2:25" x14ac:dyDescent="0.2">
      <c r="B39" s="35">
        <v>31</v>
      </c>
      <c r="C39" s="86">
        <f t="shared" si="0"/>
        <v>115039.1732213513</v>
      </c>
      <c r="D39" s="86"/>
      <c r="E39" s="44">
        <v>2019</v>
      </c>
      <c r="F39" s="8">
        <v>43563</v>
      </c>
      <c r="G39" s="44" t="s">
        <v>4</v>
      </c>
      <c r="H39" s="94">
        <v>111.47</v>
      </c>
      <c r="I39" s="95"/>
      <c r="J39" s="44">
        <v>6</v>
      </c>
      <c r="K39" s="88">
        <f t="shared" ref="K39:K58" si="12">IF(J39="","",C39*0.03)</f>
        <v>3451.1751966405391</v>
      </c>
      <c r="L39" s="89"/>
      <c r="M39" s="45">
        <f>IF(J39="","",(K39/J39)/LOOKUP(RIGHT($D$2,3),定数!$A$6:$A$13,定数!$B$6:$B$13))</f>
        <v>5.7519586610675653</v>
      </c>
      <c r="N39" s="44">
        <v>2019</v>
      </c>
      <c r="O39" s="8">
        <v>43563</v>
      </c>
      <c r="P39" s="96">
        <v>111.41</v>
      </c>
      <c r="Q39" s="97"/>
      <c r="R39" s="91">
        <f>IF(P39="","",T39*M39*LOOKUP(RIGHT($D$2,3),定数!$A$6:$A$13,定数!$B$6:$B$13))</f>
        <v>-3451.17519664067</v>
      </c>
      <c r="S39" s="91"/>
      <c r="T39" s="92">
        <f>IF(P39="","",IF(G39="買",(P39-H39),(H39-P39))*IF(RIGHT($D$2,3)="JPY",100,10000))</f>
        <v>-6.0000000000002274</v>
      </c>
      <c r="U39" s="92"/>
      <c r="V39" t="str">
        <f t="shared" si="9"/>
        <v/>
      </c>
      <c r="W39">
        <f t="shared" si="3"/>
        <v>1</v>
      </c>
      <c r="X39" s="41">
        <f t="shared" si="6"/>
        <v>115039.1732213513</v>
      </c>
      <c r="Y39" s="42">
        <f t="shared" si="7"/>
        <v>0</v>
      </c>
    </row>
    <row r="40" spans="2:25" x14ac:dyDescent="0.2">
      <c r="B40" s="35">
        <v>32</v>
      </c>
      <c r="C40" s="86">
        <f t="shared" si="0"/>
        <v>111587.99802471063</v>
      </c>
      <c r="D40" s="86"/>
      <c r="E40" s="35">
        <v>2019</v>
      </c>
      <c r="F40" s="8">
        <v>43564</v>
      </c>
      <c r="G40" s="35" t="s">
        <v>3</v>
      </c>
      <c r="H40" s="93">
        <v>111.31</v>
      </c>
      <c r="I40" s="93"/>
      <c r="J40" s="35">
        <v>6</v>
      </c>
      <c r="K40" s="88">
        <f t="shared" si="12"/>
        <v>3347.6399407413187</v>
      </c>
      <c r="L40" s="89"/>
      <c r="M40" s="6">
        <f>IF(J40="","",(K40/J40)/LOOKUP(RIGHT($D$2,3),定数!$A$6:$A$13,定数!$B$6:$B$13))</f>
        <v>5.5793999012355311</v>
      </c>
      <c r="N40" s="35">
        <v>2019</v>
      </c>
      <c r="O40" s="8">
        <v>43564</v>
      </c>
      <c r="P40" s="90">
        <v>111.255</v>
      </c>
      <c r="Q40" s="90"/>
      <c r="R40" s="91">
        <f>IF(P40="","",T40*M40*LOOKUP(RIGHT($D$2,3),定数!$A$6:$A$13,定数!$B$6:$B$13))</f>
        <v>3068.6699456799224</v>
      </c>
      <c r="S40" s="91"/>
      <c r="T40" s="92">
        <f t="shared" si="5"/>
        <v>5.5000000000006821</v>
      </c>
      <c r="U40" s="92"/>
      <c r="V40" t="str">
        <f t="shared" si="9"/>
        <v/>
      </c>
      <c r="W40">
        <f t="shared" si="3"/>
        <v>0</v>
      </c>
      <c r="X40" s="41">
        <f t="shared" si="6"/>
        <v>115039.1732213513</v>
      </c>
      <c r="Y40" s="42">
        <f t="shared" si="7"/>
        <v>3.0000000000001137E-2</v>
      </c>
    </row>
    <row r="41" spans="2:25" x14ac:dyDescent="0.2">
      <c r="B41" s="35">
        <v>33</v>
      </c>
      <c r="C41" s="86">
        <f t="shared" si="0"/>
        <v>114656.66797039055</v>
      </c>
      <c r="D41" s="86"/>
      <c r="E41" s="48">
        <v>2019</v>
      </c>
      <c r="F41" s="8">
        <v>43570</v>
      </c>
      <c r="G41" s="48" t="s">
        <v>3</v>
      </c>
      <c r="H41" s="93">
        <v>111.97</v>
      </c>
      <c r="I41" s="93"/>
      <c r="J41" s="48">
        <v>5</v>
      </c>
      <c r="K41" s="88">
        <f t="shared" si="12"/>
        <v>3439.7000391117167</v>
      </c>
      <c r="L41" s="89"/>
      <c r="M41" s="49">
        <f>IF(J41="","",(K41/J41)/LOOKUP(RIGHT($D$2,3),定数!$A$6:$A$13,定数!$B$6:$B$13))</f>
        <v>6.8794000782234335</v>
      </c>
      <c r="N41" s="48">
        <v>2019</v>
      </c>
      <c r="O41" s="8">
        <v>43570</v>
      </c>
      <c r="P41" s="90">
        <v>111.93899999999999</v>
      </c>
      <c r="Q41" s="90"/>
      <c r="R41" s="91">
        <f>IF(P41="","",T41*M41*LOOKUP(RIGHT($D$2,3),定数!$A$6:$A$13,定数!$B$6:$B$13))</f>
        <v>2132.6140242496708</v>
      </c>
      <c r="S41" s="91"/>
      <c r="T41" s="92">
        <f t="shared" si="5"/>
        <v>3.1000000000005912</v>
      </c>
      <c r="U41" s="92"/>
      <c r="V41" t="str">
        <f t="shared" si="9"/>
        <v/>
      </c>
      <c r="W41">
        <f t="shared" si="3"/>
        <v>0</v>
      </c>
      <c r="X41" s="41">
        <f t="shared" si="6"/>
        <v>115039.1732213513</v>
      </c>
      <c r="Y41" s="42">
        <f t="shared" si="7"/>
        <v>3.324999999997913E-3</v>
      </c>
    </row>
    <row r="42" spans="2:25" x14ac:dyDescent="0.2">
      <c r="B42" s="35">
        <v>34</v>
      </c>
      <c r="C42" s="86">
        <f t="shared" si="0"/>
        <v>116789.28199464023</v>
      </c>
      <c r="D42" s="86"/>
      <c r="E42" s="35">
        <v>2019</v>
      </c>
      <c r="F42" s="8">
        <v>43570</v>
      </c>
      <c r="G42" s="35" t="s">
        <v>4</v>
      </c>
      <c r="H42" s="93">
        <v>112.02</v>
      </c>
      <c r="I42" s="93"/>
      <c r="J42" s="35">
        <v>7</v>
      </c>
      <c r="K42" s="88">
        <f t="shared" si="12"/>
        <v>3503.6784598392069</v>
      </c>
      <c r="L42" s="89"/>
      <c r="M42" s="6">
        <f>IF(J42="","",(K42/J42)/LOOKUP(RIGHT($D$2,3),定数!$A$6:$A$13,定数!$B$6:$B$13))</f>
        <v>5.0052549426274382</v>
      </c>
      <c r="N42" s="35">
        <v>2019</v>
      </c>
      <c r="O42" s="8">
        <v>43570</v>
      </c>
      <c r="P42" s="90">
        <v>111.95</v>
      </c>
      <c r="Q42" s="90"/>
      <c r="R42" s="91">
        <f>IF(P42="","",T42*M42*LOOKUP(RIGHT($D$2,3),定数!$A$6:$A$13,定数!$B$6:$B$13))</f>
        <v>-3503.6784598388649</v>
      </c>
      <c r="S42" s="91"/>
      <c r="T42" s="92">
        <f t="shared" si="5"/>
        <v>-6.9999999999993179</v>
      </c>
      <c r="U42" s="92"/>
      <c r="V42" t="str">
        <f t="shared" si="9"/>
        <v/>
      </c>
      <c r="W42">
        <f t="shared" si="3"/>
        <v>1</v>
      </c>
      <c r="X42" s="41">
        <f t="shared" si="6"/>
        <v>116789.28199464023</v>
      </c>
      <c r="Y42" s="42">
        <f t="shared" si="7"/>
        <v>0</v>
      </c>
    </row>
    <row r="43" spans="2:25" x14ac:dyDescent="0.2">
      <c r="B43" s="35">
        <v>35</v>
      </c>
      <c r="C43" s="86">
        <f t="shared" si="0"/>
        <v>113285.60353480137</v>
      </c>
      <c r="D43" s="86"/>
      <c r="E43" s="50">
        <v>2019</v>
      </c>
      <c r="F43" s="8">
        <v>43571</v>
      </c>
      <c r="G43" s="50" t="s">
        <v>4</v>
      </c>
      <c r="H43" s="93">
        <v>112</v>
      </c>
      <c r="I43" s="93"/>
      <c r="J43" s="50">
        <v>5</v>
      </c>
      <c r="K43" s="88">
        <f t="shared" si="12"/>
        <v>3398.5681060440411</v>
      </c>
      <c r="L43" s="89"/>
      <c r="M43" s="51">
        <f>IF(J43="","",(K43/J43)/LOOKUP(RIGHT($D$2,3),定数!$A$6:$A$13,定数!$B$6:$B$13))</f>
        <v>6.7971362120880823</v>
      </c>
      <c r="N43" s="50">
        <v>2019</v>
      </c>
      <c r="O43" s="8">
        <v>43572</v>
      </c>
      <c r="P43" s="90">
        <v>111.95</v>
      </c>
      <c r="Q43" s="90"/>
      <c r="R43" s="91">
        <f>IF(P43="","",T43*M43*LOOKUP(RIGHT($D$2,3),定数!$A$6:$A$13,定数!$B$6:$B$13))</f>
        <v>-3398.5681060438483</v>
      </c>
      <c r="S43" s="91"/>
      <c r="T43" s="92">
        <f t="shared" si="5"/>
        <v>-4.9999999999997158</v>
      </c>
      <c r="U43" s="92"/>
      <c r="V43" t="str">
        <f t="shared" si="9"/>
        <v/>
      </c>
      <c r="W43">
        <f t="shared" si="3"/>
        <v>2</v>
      </c>
      <c r="X43" s="41">
        <f t="shared" si="6"/>
        <v>116789.28199464023</v>
      </c>
      <c r="Y43" s="42">
        <f t="shared" si="7"/>
        <v>2.9999999999997029E-2</v>
      </c>
    </row>
    <row r="44" spans="2:25" x14ac:dyDescent="0.2">
      <c r="B44" s="35">
        <v>36</v>
      </c>
      <c r="C44" s="86">
        <f t="shared" si="0"/>
        <v>109887.03542875752</v>
      </c>
      <c r="D44" s="86"/>
      <c r="E44" s="50">
        <v>2019</v>
      </c>
      <c r="F44" s="8">
        <v>43573</v>
      </c>
      <c r="G44" s="50" t="s">
        <v>3</v>
      </c>
      <c r="H44" s="93">
        <v>111.86</v>
      </c>
      <c r="I44" s="93"/>
      <c r="J44" s="50">
        <v>7</v>
      </c>
      <c r="K44" s="88">
        <f t="shared" si="12"/>
        <v>3296.6110628627252</v>
      </c>
      <c r="L44" s="89"/>
      <c r="M44" s="51">
        <f>IF(J44="","",(K44/J44)/LOOKUP(RIGHT($D$2,3),定数!$A$6:$A$13,定数!$B$6:$B$13))</f>
        <v>4.7094443755181787</v>
      </c>
      <c r="N44" s="50">
        <v>2019</v>
      </c>
      <c r="O44" s="8">
        <v>43573</v>
      </c>
      <c r="P44" s="93">
        <v>111.93</v>
      </c>
      <c r="Q44" s="93"/>
      <c r="R44" s="91">
        <f>IF(P44="","",T44*M44*LOOKUP(RIGHT($D$2,3),定数!$A$6:$A$13,定数!$B$6:$B$13))</f>
        <v>-3296.6110628630731</v>
      </c>
      <c r="S44" s="91"/>
      <c r="T44" s="92">
        <f t="shared" si="5"/>
        <v>-7.000000000000739</v>
      </c>
      <c r="U44" s="92"/>
      <c r="V44" t="str">
        <f t="shared" si="9"/>
        <v/>
      </c>
      <c r="W44">
        <f t="shared" si="3"/>
        <v>3</v>
      </c>
      <c r="X44" s="41">
        <f t="shared" si="6"/>
        <v>116789.28199464023</v>
      </c>
      <c r="Y44" s="42">
        <f t="shared" si="7"/>
        <v>5.9099999999995489E-2</v>
      </c>
    </row>
    <row r="45" spans="2:25" x14ac:dyDescent="0.2">
      <c r="B45" s="35">
        <v>37</v>
      </c>
      <c r="C45" s="86">
        <f t="shared" si="0"/>
        <v>106590.42436589445</v>
      </c>
      <c r="D45" s="86"/>
      <c r="E45" s="50">
        <v>2019</v>
      </c>
      <c r="F45" s="8">
        <v>43574</v>
      </c>
      <c r="G45" s="50" t="s">
        <v>4</v>
      </c>
      <c r="H45" s="93">
        <v>111.99</v>
      </c>
      <c r="I45" s="93"/>
      <c r="J45" s="50">
        <v>4</v>
      </c>
      <c r="K45" s="88">
        <f t="shared" si="12"/>
        <v>3197.7127309768334</v>
      </c>
      <c r="L45" s="89"/>
      <c r="M45" s="51">
        <f>IF(J45="","",(K45/J45)/LOOKUP(RIGHT($D$2,3),定数!$A$6:$A$13,定数!$B$6:$B$13))</f>
        <v>7.9942818274420837</v>
      </c>
      <c r="N45" s="50">
        <v>2019</v>
      </c>
      <c r="O45" s="8">
        <v>43574</v>
      </c>
      <c r="P45" s="93">
        <v>111.95</v>
      </c>
      <c r="Q45" s="93"/>
      <c r="R45" s="91">
        <f>IF(P45="","",T45*M45*LOOKUP(RIGHT($D$2,3),定数!$A$6:$A$13,定数!$B$6:$B$13))</f>
        <v>-3197.7127309761972</v>
      </c>
      <c r="S45" s="91"/>
      <c r="T45" s="92">
        <f t="shared" si="5"/>
        <v>-3.9999999999992042</v>
      </c>
      <c r="U45" s="92"/>
      <c r="V45" t="str">
        <f t="shared" si="9"/>
        <v/>
      </c>
      <c r="W45">
        <f t="shared" si="3"/>
        <v>4</v>
      </c>
      <c r="X45" s="41">
        <f t="shared" si="6"/>
        <v>116789.28199464023</v>
      </c>
      <c r="Y45" s="42">
        <f t="shared" si="7"/>
        <v>8.73269999999986E-2</v>
      </c>
    </row>
    <row r="46" spans="2:25" x14ac:dyDescent="0.2">
      <c r="B46" s="35">
        <v>38</v>
      </c>
      <c r="C46" s="86">
        <f t="shared" si="0"/>
        <v>103392.71163491825</v>
      </c>
      <c r="D46" s="86"/>
      <c r="E46" s="50">
        <v>2019</v>
      </c>
      <c r="F46" s="8">
        <v>43579</v>
      </c>
      <c r="G46" s="50" t="s">
        <v>3</v>
      </c>
      <c r="H46" s="93">
        <v>111.79</v>
      </c>
      <c r="I46" s="93"/>
      <c r="J46" s="50">
        <v>6</v>
      </c>
      <c r="K46" s="88">
        <f t="shared" si="12"/>
        <v>3101.7813490475473</v>
      </c>
      <c r="L46" s="89"/>
      <c r="M46" s="51">
        <f>IF(J46="","",(K46/J46)/LOOKUP(RIGHT($D$2,3),定数!$A$6:$A$13,定数!$B$6:$B$13))</f>
        <v>5.1696355817459114</v>
      </c>
      <c r="N46" s="50">
        <v>2019</v>
      </c>
      <c r="O46" s="8">
        <v>43579</v>
      </c>
      <c r="P46" s="93">
        <v>111.85</v>
      </c>
      <c r="Q46" s="93"/>
      <c r="R46" s="91">
        <f>IF(P46="","",T46*M46*LOOKUP(RIGHT($D$2,3),定数!$A$6:$A$13,定数!$B$6:$B$13))</f>
        <v>-3101.7813490469298</v>
      </c>
      <c r="S46" s="91"/>
      <c r="T46" s="92">
        <f t="shared" si="5"/>
        <v>-5.9999999999988063</v>
      </c>
      <c r="U46" s="92"/>
      <c r="V46" t="str">
        <f t="shared" si="9"/>
        <v/>
      </c>
      <c r="W46">
        <f t="shared" si="3"/>
        <v>5</v>
      </c>
      <c r="X46" s="41">
        <f t="shared" si="6"/>
        <v>116789.28199464023</v>
      </c>
      <c r="Y46" s="42">
        <f t="shared" si="7"/>
        <v>0.11470718999999319</v>
      </c>
    </row>
    <row r="47" spans="2:25" x14ac:dyDescent="0.2">
      <c r="B47" s="35">
        <v>39</v>
      </c>
      <c r="C47" s="86">
        <f t="shared" si="0"/>
        <v>100290.93028587132</v>
      </c>
      <c r="D47" s="86"/>
      <c r="E47" s="50">
        <v>2019</v>
      </c>
      <c r="F47" s="8">
        <v>43580</v>
      </c>
      <c r="G47" s="50" t="s">
        <v>3</v>
      </c>
      <c r="H47" s="90">
        <v>111.54</v>
      </c>
      <c r="I47" s="90"/>
      <c r="J47" s="50">
        <v>7</v>
      </c>
      <c r="K47" s="88">
        <f t="shared" si="12"/>
        <v>3008.7279085761393</v>
      </c>
      <c r="L47" s="89"/>
      <c r="M47" s="51">
        <f>IF(J47="","",(K47/J47)/LOOKUP(RIGHT($D$2,3),定数!$A$6:$A$13,定数!$B$6:$B$13))</f>
        <v>4.298182726537342</v>
      </c>
      <c r="N47" s="50">
        <v>2019</v>
      </c>
      <c r="O47" s="8">
        <v>43580</v>
      </c>
      <c r="P47" s="93">
        <v>111.61</v>
      </c>
      <c r="Q47" s="93"/>
      <c r="R47" s="91">
        <f>IF(P47="","",T47*M47*LOOKUP(RIGHT($D$2,3),定数!$A$6:$A$13,定数!$B$6:$B$13))</f>
        <v>-3008.727908575846</v>
      </c>
      <c r="S47" s="91"/>
      <c r="T47" s="92">
        <f t="shared" si="5"/>
        <v>-6.9999999999993179</v>
      </c>
      <c r="U47" s="92"/>
      <c r="V47" t="str">
        <f t="shared" si="9"/>
        <v/>
      </c>
      <c r="W47">
        <f t="shared" si="3"/>
        <v>6</v>
      </c>
      <c r="X47" s="41">
        <f t="shared" si="6"/>
        <v>116789.28199464023</v>
      </c>
      <c r="Y47" s="42">
        <f t="shared" si="7"/>
        <v>0.14126597429998811</v>
      </c>
    </row>
    <row r="48" spans="2:25" x14ac:dyDescent="0.2">
      <c r="B48" s="35">
        <v>40</v>
      </c>
      <c r="C48" s="86">
        <f t="shared" si="0"/>
        <v>97282.202377295471</v>
      </c>
      <c r="D48" s="86"/>
      <c r="E48" s="50">
        <v>2019</v>
      </c>
      <c r="F48" s="8">
        <v>43584</v>
      </c>
      <c r="G48" s="50" t="s">
        <v>4</v>
      </c>
      <c r="H48" s="90">
        <v>111.62</v>
      </c>
      <c r="I48" s="90"/>
      <c r="J48" s="50">
        <v>6</v>
      </c>
      <c r="K48" s="88">
        <f t="shared" si="12"/>
        <v>2918.4660713188641</v>
      </c>
      <c r="L48" s="89"/>
      <c r="M48" s="51">
        <f>IF(J48="","",(K48/J48)/LOOKUP(RIGHT($D$2,3),定数!$A$6:$A$13,定数!$B$6:$B$13))</f>
        <v>4.8641101188647733</v>
      </c>
      <c r="N48" s="50">
        <v>2019</v>
      </c>
      <c r="O48" s="8">
        <v>43584</v>
      </c>
      <c r="P48" s="90">
        <v>111.678</v>
      </c>
      <c r="Q48" s="90"/>
      <c r="R48" s="91">
        <f>IF(P48="","",T48*M48*LOOKUP(RIGHT($D$2,3),定数!$A$6:$A$13,定数!$B$6:$B$13))</f>
        <v>2821.1838689412148</v>
      </c>
      <c r="S48" s="91"/>
      <c r="T48" s="92">
        <f t="shared" si="5"/>
        <v>5.7999999999992724</v>
      </c>
      <c r="U48" s="92"/>
      <c r="V48" t="str">
        <f t="shared" si="9"/>
        <v/>
      </c>
      <c r="W48">
        <f t="shared" si="3"/>
        <v>0</v>
      </c>
      <c r="X48" s="41">
        <f t="shared" si="6"/>
        <v>116789.28199464023</v>
      </c>
      <c r="Y48" s="42">
        <f t="shared" si="7"/>
        <v>0.16702799507098598</v>
      </c>
    </row>
    <row r="49" spans="2:25" x14ac:dyDescent="0.2">
      <c r="B49" s="35">
        <v>41</v>
      </c>
      <c r="C49" s="86">
        <f t="shared" si="0"/>
        <v>100103.38624623668</v>
      </c>
      <c r="D49" s="86"/>
      <c r="E49" s="50">
        <v>2019</v>
      </c>
      <c r="F49" s="8">
        <v>43585</v>
      </c>
      <c r="G49" s="50" t="s">
        <v>3</v>
      </c>
      <c r="H49" s="90">
        <v>111.35</v>
      </c>
      <c r="I49" s="90"/>
      <c r="J49" s="50">
        <v>8</v>
      </c>
      <c r="K49" s="88">
        <f t="shared" si="12"/>
        <v>3003.1015873871002</v>
      </c>
      <c r="L49" s="89"/>
      <c r="M49" s="51">
        <f>IF(J49="","",(K49/J49)/LOOKUP(RIGHT($D$2,3),定数!$A$6:$A$13,定数!$B$6:$B$13))</f>
        <v>3.7538769842338753</v>
      </c>
      <c r="N49" s="50">
        <v>2019</v>
      </c>
      <c r="O49" s="8">
        <v>43585</v>
      </c>
      <c r="P49" s="90">
        <v>111.238</v>
      </c>
      <c r="Q49" s="90"/>
      <c r="R49" s="91">
        <f>IF(P49="","",T49*M49*LOOKUP(RIGHT($D$2,3),定数!$A$6:$A$13,定数!$B$6:$B$13))</f>
        <v>4204.3422223417438</v>
      </c>
      <c r="S49" s="91"/>
      <c r="T49" s="92">
        <f t="shared" ref="T49" si="13">IF(P49="","",IF(G49="買",(P49-H49),(H49-P49))*IF(RIGHT($D$2,3)="JPY",100,10000))</f>
        <v>11.199999999999477</v>
      </c>
      <c r="U49" s="92"/>
      <c r="V49" t="str">
        <f t="shared" si="9"/>
        <v/>
      </c>
      <c r="W49">
        <f t="shared" si="3"/>
        <v>0</v>
      </c>
      <c r="X49" s="41">
        <f t="shared" si="6"/>
        <v>116789.28199464023</v>
      </c>
      <c r="Y49" s="42">
        <f t="shared" si="7"/>
        <v>0.14287180692804768</v>
      </c>
    </row>
    <row r="50" spans="2:25" x14ac:dyDescent="0.2">
      <c r="B50" s="35">
        <v>42</v>
      </c>
      <c r="C50" s="86">
        <f t="shared" si="0"/>
        <v>104307.72846857843</v>
      </c>
      <c r="D50" s="86"/>
      <c r="E50" s="50">
        <v>2019</v>
      </c>
      <c r="F50" s="8">
        <v>43585</v>
      </c>
      <c r="G50" s="50" t="s">
        <v>3</v>
      </c>
      <c r="H50" s="90">
        <v>111.29</v>
      </c>
      <c r="I50" s="90"/>
      <c r="J50" s="50">
        <v>6</v>
      </c>
      <c r="K50" s="88">
        <f t="shared" si="12"/>
        <v>3129.2318540573528</v>
      </c>
      <c r="L50" s="89"/>
      <c r="M50" s="51">
        <f>IF(J50="","",(K50/J50)/LOOKUP(RIGHT($D$2,3),定数!$A$6:$A$13,定数!$B$6:$B$13))</f>
        <v>5.2153864234289209</v>
      </c>
      <c r="N50" s="50">
        <v>2019</v>
      </c>
      <c r="O50" s="8">
        <v>43585</v>
      </c>
      <c r="P50" s="90">
        <v>111.35</v>
      </c>
      <c r="Q50" s="90"/>
      <c r="R50" s="91">
        <f>IF(P50="","",T50*M50*LOOKUP(RIGHT($D$2,3),定数!$A$6:$A$13,定数!$B$6:$B$13))</f>
        <v>-3129.2318540567303</v>
      </c>
      <c r="S50" s="91"/>
      <c r="T50" s="92">
        <f t="shared" si="5"/>
        <v>-5.9999999999988063</v>
      </c>
      <c r="U50" s="92"/>
      <c r="V50" t="str">
        <f t="shared" si="9"/>
        <v/>
      </c>
      <c r="W50">
        <f t="shared" si="3"/>
        <v>1</v>
      </c>
      <c r="X50" s="41">
        <f t="shared" si="6"/>
        <v>116789.28199464023</v>
      </c>
      <c r="Y50" s="42">
        <f t="shared" si="7"/>
        <v>0.10687242281902731</v>
      </c>
    </row>
    <row r="51" spans="2:25" x14ac:dyDescent="0.2">
      <c r="B51" s="35">
        <v>43</v>
      </c>
      <c r="C51" s="86">
        <f t="shared" si="0"/>
        <v>101178.49661452169</v>
      </c>
      <c r="D51" s="86"/>
      <c r="E51" s="50">
        <v>2019</v>
      </c>
      <c r="F51" s="8">
        <v>43585</v>
      </c>
      <c r="G51" s="50" t="s">
        <v>4</v>
      </c>
      <c r="H51" s="90">
        <v>111.38</v>
      </c>
      <c r="I51" s="90"/>
      <c r="J51" s="50">
        <v>7</v>
      </c>
      <c r="K51" s="88">
        <f t="shared" si="12"/>
        <v>3035.3548984356507</v>
      </c>
      <c r="L51" s="89"/>
      <c r="M51" s="51">
        <f>IF(J51="","",(K51/J51)/LOOKUP(RIGHT($D$2,3),定数!$A$6:$A$13,定数!$B$6:$B$13))</f>
        <v>4.3362212834795004</v>
      </c>
      <c r="N51" s="50">
        <v>2019</v>
      </c>
      <c r="O51" s="8">
        <v>43585</v>
      </c>
      <c r="P51" s="90">
        <v>111.47</v>
      </c>
      <c r="Q51" s="90"/>
      <c r="R51" s="91">
        <f>IF(P51="","",T51*M51*LOOKUP(RIGHT($D$2,3),定数!$A$6:$A$13,定数!$B$6:$B$13))</f>
        <v>3902.5991551316984</v>
      </c>
      <c r="S51" s="91"/>
      <c r="T51" s="92">
        <f t="shared" si="5"/>
        <v>9.0000000000003411</v>
      </c>
      <c r="U51" s="92"/>
      <c r="V51" t="str">
        <f t="shared" si="9"/>
        <v/>
      </c>
      <c r="W51">
        <f t="shared" si="3"/>
        <v>0</v>
      </c>
      <c r="X51" s="41">
        <f t="shared" si="6"/>
        <v>116789.28199464023</v>
      </c>
      <c r="Y51" s="42">
        <f t="shared" si="7"/>
        <v>0.13366625013445121</v>
      </c>
    </row>
    <row r="52" spans="2:25" x14ac:dyDescent="0.2">
      <c r="B52" s="35">
        <v>44</v>
      </c>
      <c r="C52" s="86">
        <f t="shared" si="0"/>
        <v>105081.09576965339</v>
      </c>
      <c r="D52" s="86"/>
      <c r="E52" s="50">
        <v>2019</v>
      </c>
      <c r="F52" s="8">
        <v>43587</v>
      </c>
      <c r="G52" s="50" t="s">
        <v>4</v>
      </c>
      <c r="H52" s="90">
        <v>111.56</v>
      </c>
      <c r="I52" s="90"/>
      <c r="J52" s="50">
        <v>6</v>
      </c>
      <c r="K52" s="88">
        <f t="shared" si="12"/>
        <v>3152.4328730896013</v>
      </c>
      <c r="L52" s="89"/>
      <c r="M52" s="51">
        <f>IF(J52="","",(K52/J52)/LOOKUP(RIGHT($D$2,3),定数!$A$6:$A$13,定数!$B$6:$B$13))</f>
        <v>5.2540547884826685</v>
      </c>
      <c r="N52" s="50">
        <v>2019</v>
      </c>
      <c r="O52" s="8">
        <v>43587</v>
      </c>
      <c r="P52" s="93">
        <v>111.5</v>
      </c>
      <c r="Q52" s="93"/>
      <c r="R52" s="91">
        <f>IF(P52="","",T52*M52*LOOKUP(RIGHT($D$2,3),定数!$A$6:$A$13,定数!$B$6:$B$13))</f>
        <v>-3152.4328730897205</v>
      </c>
      <c r="S52" s="91"/>
      <c r="T52" s="92">
        <f t="shared" si="5"/>
        <v>-6.0000000000002274</v>
      </c>
      <c r="U52" s="92"/>
      <c r="V52" t="str">
        <f t="shared" si="9"/>
        <v/>
      </c>
      <c r="W52">
        <f t="shared" si="3"/>
        <v>1</v>
      </c>
      <c r="X52" s="41">
        <f t="shared" si="6"/>
        <v>116789.28199464023</v>
      </c>
      <c r="Y52" s="42">
        <f t="shared" si="7"/>
        <v>0.10025051978249311</v>
      </c>
    </row>
    <row r="53" spans="2:25" x14ac:dyDescent="0.2">
      <c r="B53" s="35">
        <v>45</v>
      </c>
      <c r="C53" s="86">
        <f t="shared" si="0"/>
        <v>101928.66289656366</v>
      </c>
      <c r="D53" s="86"/>
      <c r="E53" s="44">
        <v>2019</v>
      </c>
      <c r="F53" s="8">
        <v>43588</v>
      </c>
      <c r="G53" s="44" t="s">
        <v>4</v>
      </c>
      <c r="H53" s="94">
        <v>111.51</v>
      </c>
      <c r="I53" s="95"/>
      <c r="J53" s="44">
        <v>5</v>
      </c>
      <c r="K53" s="88">
        <f t="shared" si="12"/>
        <v>3057.8598868969098</v>
      </c>
      <c r="L53" s="89"/>
      <c r="M53" s="45">
        <f>IF(J53="","",(K53/J53)/LOOKUP(RIGHT($D$2,3),定数!$A$6:$A$13,定数!$B$6:$B$13))</f>
        <v>6.1157197737938187</v>
      </c>
      <c r="N53" s="44">
        <v>2019</v>
      </c>
      <c r="O53" s="8">
        <v>43588</v>
      </c>
      <c r="P53" s="90">
        <v>111.46</v>
      </c>
      <c r="Q53" s="90"/>
      <c r="R53" s="91">
        <f>IF(P53="","",T53*M53*LOOKUP(RIGHT($D$2,3),定数!$A$6:$A$13,定数!$B$6:$B$13))</f>
        <v>-3057.8598868976046</v>
      </c>
      <c r="S53" s="91"/>
      <c r="T53" s="92">
        <f t="shared" si="5"/>
        <v>-5.0000000000011369</v>
      </c>
      <c r="U53" s="92"/>
      <c r="V53" t="str">
        <f t="shared" si="9"/>
        <v/>
      </c>
      <c r="W53">
        <f t="shared" si="3"/>
        <v>2</v>
      </c>
      <c r="X53" s="41">
        <f t="shared" si="6"/>
        <v>116789.28199464023</v>
      </c>
      <c r="Y53" s="42">
        <f t="shared" si="7"/>
        <v>0.12724300418901935</v>
      </c>
    </row>
    <row r="54" spans="2:25" x14ac:dyDescent="0.2">
      <c r="B54" s="35">
        <v>46</v>
      </c>
      <c r="C54" s="86">
        <f t="shared" si="0"/>
        <v>98870.803009666051</v>
      </c>
      <c r="D54" s="86"/>
      <c r="E54" s="50">
        <v>2019</v>
      </c>
      <c r="F54" s="8">
        <v>43588</v>
      </c>
      <c r="G54" s="50" t="s">
        <v>4</v>
      </c>
      <c r="H54" s="90">
        <v>111.5</v>
      </c>
      <c r="I54" s="90"/>
      <c r="J54" s="50">
        <v>4</v>
      </c>
      <c r="K54" s="88">
        <f t="shared" si="12"/>
        <v>2966.1240902899813</v>
      </c>
      <c r="L54" s="89"/>
      <c r="M54" s="51">
        <f>IF(J54="","",(K54/J54)/LOOKUP(RIGHT($D$2,3),定数!$A$6:$A$13,定数!$B$6:$B$13))</f>
        <v>7.4153102257249532</v>
      </c>
      <c r="N54" s="50">
        <v>2019</v>
      </c>
      <c r="O54" s="8">
        <v>43588</v>
      </c>
      <c r="P54" s="93">
        <v>111.52500000000001</v>
      </c>
      <c r="Q54" s="93"/>
      <c r="R54" s="91">
        <f>IF(P54="","",T54*M54*LOOKUP(RIGHT($D$2,3),定数!$A$6:$A$13,定数!$B$6:$B$13))</f>
        <v>1853.82755643166</v>
      </c>
      <c r="S54" s="91"/>
      <c r="T54" s="92">
        <f t="shared" si="5"/>
        <v>2.5000000000005684</v>
      </c>
      <c r="U54" s="92"/>
      <c r="V54" t="str">
        <f t="shared" si="9"/>
        <v/>
      </c>
      <c r="W54">
        <f t="shared" si="3"/>
        <v>0</v>
      </c>
      <c r="X54" s="41">
        <f t="shared" si="6"/>
        <v>116789.28199464023</v>
      </c>
      <c r="Y54" s="42">
        <f t="shared" si="7"/>
        <v>0.15342571406335481</v>
      </c>
    </row>
    <row r="55" spans="2:25" x14ac:dyDescent="0.2">
      <c r="B55" s="35">
        <v>47</v>
      </c>
      <c r="C55" s="86">
        <f t="shared" si="0"/>
        <v>100724.63056609771</v>
      </c>
      <c r="D55" s="86"/>
      <c r="E55" s="50">
        <v>2019</v>
      </c>
      <c r="F55" s="8">
        <v>43591</v>
      </c>
      <c r="G55" s="50" t="s">
        <v>4</v>
      </c>
      <c r="H55" s="90">
        <v>110.77</v>
      </c>
      <c r="I55" s="90"/>
      <c r="J55" s="50">
        <v>7</v>
      </c>
      <c r="K55" s="88">
        <f t="shared" si="12"/>
        <v>3021.7389169829312</v>
      </c>
      <c r="L55" s="89"/>
      <c r="M55" s="51">
        <f>IF(J55="","",(K55/J55)/LOOKUP(RIGHT($D$2,3),定数!$A$6:$A$13,定数!$B$6:$B$13))</f>
        <v>4.3167698814041877</v>
      </c>
      <c r="N55" s="50">
        <v>2019</v>
      </c>
      <c r="O55" s="8">
        <v>43591</v>
      </c>
      <c r="P55" s="90">
        <v>110.92100000000001</v>
      </c>
      <c r="Q55" s="90"/>
      <c r="R55" s="91">
        <f>IF(P55="","",T55*M55*LOOKUP(RIGHT($D$2,3),定数!$A$6:$A$13,定数!$B$6:$B$13))</f>
        <v>6518.3225209207749</v>
      </c>
      <c r="S55" s="91"/>
      <c r="T55" s="92">
        <f t="shared" si="5"/>
        <v>15.100000000001046</v>
      </c>
      <c r="U55" s="92"/>
      <c r="V55" t="str">
        <f t="shared" si="9"/>
        <v/>
      </c>
      <c r="W55">
        <f t="shared" si="3"/>
        <v>0</v>
      </c>
      <c r="X55" s="41">
        <f t="shared" si="6"/>
        <v>116789.28199464023</v>
      </c>
      <c r="Y55" s="42">
        <f t="shared" si="7"/>
        <v>0.1375524462020391</v>
      </c>
    </row>
    <row r="56" spans="2:25" x14ac:dyDescent="0.2">
      <c r="B56" s="35">
        <v>48</v>
      </c>
      <c r="C56" s="86">
        <f t="shared" si="0"/>
        <v>107242.95308701848</v>
      </c>
      <c r="D56" s="86"/>
      <c r="E56" s="50">
        <v>2019</v>
      </c>
      <c r="F56" s="8">
        <v>43592</v>
      </c>
      <c r="G56" s="50" t="s">
        <v>3</v>
      </c>
      <c r="H56" s="87">
        <v>110.66</v>
      </c>
      <c r="I56" s="87"/>
      <c r="J56" s="50">
        <v>15</v>
      </c>
      <c r="K56" s="88">
        <f t="shared" si="12"/>
        <v>3217.2885926105541</v>
      </c>
      <c r="L56" s="89"/>
      <c r="M56" s="51">
        <f>IF(J56="","",(K56/J56)/LOOKUP(RIGHT($D$2,3),定数!$A$6:$A$13,定数!$B$6:$B$13))</f>
        <v>2.1448590617403696</v>
      </c>
      <c r="N56" s="50">
        <v>2019</v>
      </c>
      <c r="O56" s="8">
        <v>43592</v>
      </c>
      <c r="P56" s="90">
        <v>110.81</v>
      </c>
      <c r="Q56" s="90"/>
      <c r="R56" s="91">
        <f>IF(P56="","",T56*M56*LOOKUP(RIGHT($D$2,3),定数!$A$6:$A$13,定数!$B$6:$B$13))</f>
        <v>-3217.2885926106765</v>
      </c>
      <c r="S56" s="91"/>
      <c r="T56" s="92">
        <f t="shared" si="5"/>
        <v>-15.000000000000568</v>
      </c>
      <c r="U56" s="92"/>
      <c r="V56" t="str">
        <f t="shared" si="9"/>
        <v/>
      </c>
      <c r="W56">
        <f t="shared" si="3"/>
        <v>1</v>
      </c>
      <c r="X56" s="41">
        <f t="shared" si="6"/>
        <v>116789.28199464023</v>
      </c>
      <c r="Y56" s="42">
        <f t="shared" si="7"/>
        <v>8.1739768791967204E-2</v>
      </c>
    </row>
    <row r="57" spans="2:25" x14ac:dyDescent="0.2">
      <c r="B57" s="35">
        <v>49</v>
      </c>
      <c r="C57" s="86">
        <f t="shared" si="0"/>
        <v>104025.6644944078</v>
      </c>
      <c r="D57" s="86"/>
      <c r="E57" s="50">
        <v>2019</v>
      </c>
      <c r="F57" s="8">
        <v>43593</v>
      </c>
      <c r="G57" s="50" t="s">
        <v>4</v>
      </c>
      <c r="H57" s="90">
        <v>110.14</v>
      </c>
      <c r="I57" s="90"/>
      <c r="J57" s="50">
        <v>9</v>
      </c>
      <c r="K57" s="88">
        <f t="shared" si="12"/>
        <v>3120.769934832234</v>
      </c>
      <c r="L57" s="89"/>
      <c r="M57" s="51">
        <f>IF(J57="","",(K57/J57)/LOOKUP(RIGHT($D$2,3),定数!$A$6:$A$13,定数!$B$6:$B$13))</f>
        <v>3.4675221498135933</v>
      </c>
      <c r="N57" s="50">
        <v>2019</v>
      </c>
      <c r="O57" s="8">
        <v>43593</v>
      </c>
      <c r="P57" s="93">
        <v>110.05</v>
      </c>
      <c r="Q57" s="93"/>
      <c r="R57" s="91">
        <f>IF(P57="","",T57*M57*LOOKUP(RIGHT($D$2,3),定数!$A$6:$A$13,定数!$B$6:$B$13))</f>
        <v>-3120.7699348323522</v>
      </c>
      <c r="S57" s="91"/>
      <c r="T57" s="92">
        <f t="shared" si="5"/>
        <v>-9.0000000000003411</v>
      </c>
      <c r="U57" s="92"/>
      <c r="V57" t="str">
        <f t="shared" si="9"/>
        <v/>
      </c>
      <c r="W57">
        <f t="shared" si="3"/>
        <v>2</v>
      </c>
      <c r="X57" s="41">
        <f t="shared" si="6"/>
        <v>116789.28199464023</v>
      </c>
      <c r="Y57" s="42">
        <f t="shared" si="7"/>
        <v>0.10928757572820924</v>
      </c>
    </row>
    <row r="58" spans="2:25" x14ac:dyDescent="0.2">
      <c r="B58" s="35">
        <v>50</v>
      </c>
      <c r="C58" s="86">
        <f t="shared" si="0"/>
        <v>100904.89455957545</v>
      </c>
      <c r="D58" s="86"/>
      <c r="E58" s="50">
        <v>2019</v>
      </c>
      <c r="F58" s="8">
        <v>43594</v>
      </c>
      <c r="G58" s="50" t="s">
        <v>3</v>
      </c>
      <c r="H58" s="90">
        <v>110.06</v>
      </c>
      <c r="I58" s="90"/>
      <c r="J58" s="50">
        <v>5</v>
      </c>
      <c r="K58" s="88">
        <f t="shared" si="12"/>
        <v>3027.1468367872635</v>
      </c>
      <c r="L58" s="89"/>
      <c r="M58" s="51">
        <f>IF(J58="","",(K58/J58)/LOOKUP(RIGHT($D$2,3),定数!$A$6:$A$13,定数!$B$6:$B$13))</f>
        <v>6.0542936735745272</v>
      </c>
      <c r="N58" s="50">
        <v>2019</v>
      </c>
      <c r="O58" s="8">
        <v>43594</v>
      </c>
      <c r="P58" s="90">
        <v>109.989</v>
      </c>
      <c r="Q58" s="90"/>
      <c r="R58" s="91">
        <f>IF(P58="","",T58*M58*LOOKUP(RIGHT($D$2,3),定数!$A$6:$A$13,定数!$B$6:$B$13))</f>
        <v>4298.5485082377909</v>
      </c>
      <c r="S58" s="91"/>
      <c r="T58" s="92">
        <f t="shared" si="5"/>
        <v>7.0999999999997954</v>
      </c>
      <c r="U58" s="92"/>
      <c r="V58" t="str">
        <f t="shared" si="9"/>
        <v/>
      </c>
      <c r="W58">
        <f t="shared" si="3"/>
        <v>0</v>
      </c>
      <c r="X58" s="41">
        <f t="shared" si="6"/>
        <v>116789.28199464023</v>
      </c>
      <c r="Y58" s="42">
        <f t="shared" si="7"/>
        <v>0.13600894845636402</v>
      </c>
    </row>
    <row r="59" spans="2:25" x14ac:dyDescent="0.2">
      <c r="B59" s="35">
        <v>51</v>
      </c>
      <c r="C59" s="86">
        <f t="shared" si="0"/>
        <v>105203.44306781323</v>
      </c>
      <c r="D59" s="86"/>
      <c r="E59" s="44"/>
      <c r="F59" s="8"/>
      <c r="G59" s="44"/>
      <c r="H59" s="94"/>
      <c r="I59" s="95"/>
      <c r="J59" s="44"/>
      <c r="K59" s="88"/>
      <c r="L59" s="89"/>
      <c r="M59" s="45" t="str">
        <f>IF(J59="","",(K59/J59)/LOOKUP(RIGHT($D$2,3),定数!$A$6:$A$13,定数!$B$6:$B$13))</f>
        <v/>
      </c>
      <c r="N59" s="44"/>
      <c r="O59" s="8"/>
      <c r="P59" s="90"/>
      <c r="Q59" s="90"/>
      <c r="R59" s="91" t="str">
        <f>IF(P59="","",T59*M59*LOOKUP(RIGHT($D$2,3),定数!$A$6:$A$13,定数!$B$6:$B$13))</f>
        <v/>
      </c>
      <c r="S59" s="91"/>
      <c r="T59" s="92" t="str">
        <f t="shared" si="5"/>
        <v/>
      </c>
      <c r="U59" s="92"/>
      <c r="V59" t="str">
        <f t="shared" si="9"/>
        <v/>
      </c>
      <c r="W59" t="str">
        <f t="shared" si="3"/>
        <v/>
      </c>
      <c r="X59" s="41">
        <f t="shared" si="6"/>
        <v>116789.28199464023</v>
      </c>
      <c r="Y59" s="42">
        <f t="shared" si="7"/>
        <v>9.9202929660606176E-2</v>
      </c>
    </row>
    <row r="60" spans="2:25" x14ac:dyDescent="0.2">
      <c r="B60" s="35">
        <v>52</v>
      </c>
      <c r="C60" s="86" t="str">
        <f t="shared" si="0"/>
        <v/>
      </c>
      <c r="D60" s="86"/>
      <c r="E60" s="35"/>
      <c r="F60" s="8"/>
      <c r="G60" s="35"/>
      <c r="H60" s="87"/>
      <c r="I60" s="87"/>
      <c r="J60" s="35"/>
      <c r="K60" s="88" t="str">
        <f t="shared" ref="K60:K74" si="14">IF(J60="","",C60*0.03)</f>
        <v/>
      </c>
      <c r="L60" s="89"/>
      <c r="M60" s="6" t="str">
        <f>IF(J60="","",(K60/J60)/LOOKUP(RIGHT($D$2,3),定数!$A$6:$A$13,定数!$B$6:$B$13))</f>
        <v/>
      </c>
      <c r="N60" s="35"/>
      <c r="O60" s="8"/>
      <c r="P60" s="90"/>
      <c r="Q60" s="90"/>
      <c r="R60" s="91" t="str">
        <f>IF(P60="","",T60*M60*LOOKUP(RIGHT($D$2,3),定数!$A$6:$A$13,定数!$B$6:$B$13))</f>
        <v/>
      </c>
      <c r="S60" s="91"/>
      <c r="T60" s="92" t="str">
        <f t="shared" si="5"/>
        <v/>
      </c>
      <c r="U60" s="92"/>
      <c r="V60" t="str">
        <f t="shared" si="9"/>
        <v/>
      </c>
      <c r="W60" t="str">
        <f t="shared" si="3"/>
        <v/>
      </c>
      <c r="X60" s="41" t="str">
        <f t="shared" si="6"/>
        <v/>
      </c>
      <c r="Y60" s="42" t="str">
        <f t="shared" si="7"/>
        <v/>
      </c>
    </row>
    <row r="61" spans="2:25" x14ac:dyDescent="0.2">
      <c r="B61" s="35">
        <v>53</v>
      </c>
      <c r="C61" s="86" t="str">
        <f t="shared" si="0"/>
        <v/>
      </c>
      <c r="D61" s="86"/>
      <c r="E61" s="35"/>
      <c r="F61" s="8"/>
      <c r="G61" s="35"/>
      <c r="H61" s="87"/>
      <c r="I61" s="87"/>
      <c r="J61" s="35"/>
      <c r="K61" s="88" t="str">
        <f t="shared" si="14"/>
        <v/>
      </c>
      <c r="L61" s="89"/>
      <c r="M61" s="6" t="str">
        <f>IF(J61="","",(K61/J61)/LOOKUP(RIGHT($D$2,3),定数!$A$6:$A$13,定数!$B$6:$B$13))</f>
        <v/>
      </c>
      <c r="N61" s="35"/>
      <c r="O61" s="8"/>
      <c r="P61" s="90"/>
      <c r="Q61" s="90"/>
      <c r="R61" s="91" t="str">
        <f>IF(P61="","",T61*M61*LOOKUP(RIGHT($D$2,3),定数!$A$6:$A$13,定数!$B$6:$B$13))</f>
        <v/>
      </c>
      <c r="S61" s="91"/>
      <c r="T61" s="92" t="str">
        <f t="shared" si="5"/>
        <v/>
      </c>
      <c r="U61" s="92"/>
      <c r="V61" t="str">
        <f t="shared" si="9"/>
        <v/>
      </c>
      <c r="W61" t="str">
        <f t="shared" si="3"/>
        <v/>
      </c>
      <c r="X61" s="41" t="str">
        <f t="shared" si="6"/>
        <v/>
      </c>
      <c r="Y61" s="42" t="str">
        <f t="shared" si="7"/>
        <v/>
      </c>
    </row>
    <row r="62" spans="2:25" x14ac:dyDescent="0.2">
      <c r="B62" s="35">
        <v>54</v>
      </c>
      <c r="C62" s="86" t="str">
        <f t="shared" si="0"/>
        <v/>
      </c>
      <c r="D62" s="86"/>
      <c r="E62" s="35"/>
      <c r="F62" s="8"/>
      <c r="G62" s="35"/>
      <c r="H62" s="87"/>
      <c r="I62" s="87"/>
      <c r="J62" s="35"/>
      <c r="K62" s="88" t="str">
        <f t="shared" si="14"/>
        <v/>
      </c>
      <c r="L62" s="89"/>
      <c r="M62" s="6" t="str">
        <f>IF(J62="","",(K62/J62)/LOOKUP(RIGHT($D$2,3),定数!$A$6:$A$13,定数!$B$6:$B$13))</f>
        <v/>
      </c>
      <c r="N62" s="35"/>
      <c r="O62" s="8"/>
      <c r="P62" s="90"/>
      <c r="Q62" s="90"/>
      <c r="R62" s="91" t="str">
        <f>IF(P62="","",T62*M62*LOOKUP(RIGHT($D$2,3),定数!$A$6:$A$13,定数!$B$6:$B$13))</f>
        <v/>
      </c>
      <c r="S62" s="91"/>
      <c r="T62" s="92" t="str">
        <f t="shared" si="5"/>
        <v/>
      </c>
      <c r="U62" s="92"/>
      <c r="V62" t="str">
        <f t="shared" si="9"/>
        <v/>
      </c>
      <c r="W62" t="str">
        <f t="shared" si="3"/>
        <v/>
      </c>
      <c r="X62" s="41" t="str">
        <f t="shared" si="6"/>
        <v/>
      </c>
      <c r="Y62" s="42" t="str">
        <f t="shared" si="7"/>
        <v/>
      </c>
    </row>
    <row r="63" spans="2:25" x14ac:dyDescent="0.2">
      <c r="B63" s="35">
        <v>55</v>
      </c>
      <c r="C63" s="86" t="str">
        <f t="shared" si="0"/>
        <v/>
      </c>
      <c r="D63" s="86"/>
      <c r="E63" s="35"/>
      <c r="F63" s="8"/>
      <c r="G63" s="35"/>
      <c r="H63" s="87"/>
      <c r="I63" s="87"/>
      <c r="J63" s="35"/>
      <c r="K63" s="88" t="str">
        <f t="shared" si="14"/>
        <v/>
      </c>
      <c r="L63" s="89"/>
      <c r="M63" s="6" t="str">
        <f>IF(J63="","",(K63/J63)/LOOKUP(RIGHT($D$2,3),定数!$A$6:$A$13,定数!$B$6:$B$13))</f>
        <v/>
      </c>
      <c r="N63" s="35"/>
      <c r="O63" s="8"/>
      <c r="P63" s="87"/>
      <c r="Q63" s="87"/>
      <c r="R63" s="91" t="str">
        <f>IF(P63="","",T63*M63*LOOKUP(RIGHT($D$2,3),定数!$A$6:$A$13,定数!$B$6:$B$13))</f>
        <v/>
      </c>
      <c r="S63" s="91"/>
      <c r="T63" s="92" t="str">
        <f t="shared" si="5"/>
        <v/>
      </c>
      <c r="U63" s="92"/>
      <c r="V63" t="str">
        <f t="shared" si="9"/>
        <v/>
      </c>
      <c r="W63" t="str">
        <f t="shared" si="3"/>
        <v/>
      </c>
      <c r="X63" s="41" t="str">
        <f t="shared" si="6"/>
        <v/>
      </c>
      <c r="Y63" s="42" t="str">
        <f t="shared" si="7"/>
        <v/>
      </c>
    </row>
    <row r="64" spans="2:25" x14ac:dyDescent="0.2">
      <c r="B64" s="35">
        <v>56</v>
      </c>
      <c r="C64" s="86" t="str">
        <f t="shared" si="0"/>
        <v/>
      </c>
      <c r="D64" s="86"/>
      <c r="E64" s="35"/>
      <c r="F64" s="8"/>
      <c r="G64" s="35"/>
      <c r="H64" s="87"/>
      <c r="I64" s="87"/>
      <c r="J64" s="35"/>
      <c r="K64" s="88" t="str">
        <f t="shared" si="14"/>
        <v/>
      </c>
      <c r="L64" s="89"/>
      <c r="M64" s="6" t="str">
        <f>IF(J64="","",(K64/J64)/LOOKUP(RIGHT($D$2,3),定数!$A$6:$A$13,定数!$B$6:$B$13))</f>
        <v/>
      </c>
      <c r="N64" s="35"/>
      <c r="O64" s="8"/>
      <c r="P64" s="87"/>
      <c r="Q64" s="87"/>
      <c r="R64" s="91" t="str">
        <f>IF(P64="","",T64*M64*LOOKUP(RIGHT($D$2,3),定数!$A$6:$A$13,定数!$B$6:$B$13))</f>
        <v/>
      </c>
      <c r="S64" s="91"/>
      <c r="T64" s="92" t="str">
        <f t="shared" si="5"/>
        <v/>
      </c>
      <c r="U64" s="92"/>
      <c r="V64" t="str">
        <f t="shared" si="9"/>
        <v/>
      </c>
      <c r="W64" t="str">
        <f t="shared" si="3"/>
        <v/>
      </c>
      <c r="X64" s="41" t="str">
        <f t="shared" si="6"/>
        <v/>
      </c>
      <c r="Y64" s="42" t="str">
        <f t="shared" si="7"/>
        <v/>
      </c>
    </row>
    <row r="65" spans="2:25" x14ac:dyDescent="0.2">
      <c r="B65" s="35">
        <v>57</v>
      </c>
      <c r="C65" s="86" t="str">
        <f t="shared" si="0"/>
        <v/>
      </c>
      <c r="D65" s="86"/>
      <c r="E65" s="35"/>
      <c r="F65" s="8"/>
      <c r="G65" s="35"/>
      <c r="H65" s="87"/>
      <c r="I65" s="87"/>
      <c r="J65" s="35"/>
      <c r="K65" s="88" t="str">
        <f t="shared" si="14"/>
        <v/>
      </c>
      <c r="L65" s="89"/>
      <c r="M65" s="6" t="str">
        <f>IF(J65="","",(K65/J65)/LOOKUP(RIGHT($D$2,3),定数!$A$6:$A$13,定数!$B$6:$B$13))</f>
        <v/>
      </c>
      <c r="N65" s="35"/>
      <c r="O65" s="8"/>
      <c r="P65" s="87"/>
      <c r="Q65" s="87"/>
      <c r="R65" s="91" t="str">
        <f>IF(P65="","",T65*M65*LOOKUP(RIGHT($D$2,3),定数!$A$6:$A$13,定数!$B$6:$B$13))</f>
        <v/>
      </c>
      <c r="S65" s="91"/>
      <c r="T65" s="92" t="str">
        <f t="shared" si="5"/>
        <v/>
      </c>
      <c r="U65" s="92"/>
      <c r="V65" t="str">
        <f t="shared" si="9"/>
        <v/>
      </c>
      <c r="W65" t="str">
        <f t="shared" si="3"/>
        <v/>
      </c>
      <c r="X65" s="41" t="str">
        <f t="shared" si="6"/>
        <v/>
      </c>
      <c r="Y65" s="42" t="str">
        <f t="shared" si="7"/>
        <v/>
      </c>
    </row>
    <row r="66" spans="2:25" x14ac:dyDescent="0.2">
      <c r="B66" s="35">
        <v>58</v>
      </c>
      <c r="C66" s="86" t="str">
        <f t="shared" si="0"/>
        <v/>
      </c>
      <c r="D66" s="86"/>
      <c r="E66" s="35"/>
      <c r="F66" s="8"/>
      <c r="G66" s="35"/>
      <c r="H66" s="87"/>
      <c r="I66" s="87"/>
      <c r="J66" s="35"/>
      <c r="K66" s="88" t="str">
        <f t="shared" si="14"/>
        <v/>
      </c>
      <c r="L66" s="89"/>
      <c r="M66" s="6" t="str">
        <f>IF(J66="","",(K66/J66)/LOOKUP(RIGHT($D$2,3),定数!$A$6:$A$13,定数!$B$6:$B$13))</f>
        <v/>
      </c>
      <c r="N66" s="35"/>
      <c r="O66" s="8"/>
      <c r="P66" s="87"/>
      <c r="Q66" s="87"/>
      <c r="R66" s="91" t="str">
        <f>IF(P66="","",T66*M66*LOOKUP(RIGHT($D$2,3),定数!$A$6:$A$13,定数!$B$6:$B$13))</f>
        <v/>
      </c>
      <c r="S66" s="91"/>
      <c r="T66" s="92" t="str">
        <f t="shared" si="5"/>
        <v/>
      </c>
      <c r="U66" s="92"/>
      <c r="V66" t="str">
        <f t="shared" si="9"/>
        <v/>
      </c>
      <c r="W66" t="str">
        <f t="shared" si="3"/>
        <v/>
      </c>
      <c r="X66" s="41" t="str">
        <f t="shared" si="6"/>
        <v/>
      </c>
      <c r="Y66" s="42" t="str">
        <f t="shared" si="7"/>
        <v/>
      </c>
    </row>
    <row r="67" spans="2:25" x14ac:dyDescent="0.2">
      <c r="B67" s="35">
        <v>59</v>
      </c>
      <c r="C67" s="86" t="str">
        <f t="shared" si="0"/>
        <v/>
      </c>
      <c r="D67" s="86"/>
      <c r="E67" s="35"/>
      <c r="F67" s="8"/>
      <c r="G67" s="35"/>
      <c r="H67" s="87"/>
      <c r="I67" s="87"/>
      <c r="J67" s="35"/>
      <c r="K67" s="88" t="str">
        <f t="shared" si="14"/>
        <v/>
      </c>
      <c r="L67" s="89"/>
      <c r="M67" s="6" t="str">
        <f>IF(J67="","",(K67/J67)/LOOKUP(RIGHT($D$2,3),定数!$A$6:$A$13,定数!$B$6:$B$13))</f>
        <v/>
      </c>
      <c r="N67" s="35"/>
      <c r="O67" s="8"/>
      <c r="P67" s="87"/>
      <c r="Q67" s="87"/>
      <c r="R67" s="91" t="str">
        <f>IF(P67="","",T67*M67*LOOKUP(RIGHT($D$2,3),定数!$A$6:$A$13,定数!$B$6:$B$13))</f>
        <v/>
      </c>
      <c r="S67" s="91"/>
      <c r="T67" s="92" t="str">
        <f t="shared" si="5"/>
        <v/>
      </c>
      <c r="U67" s="92"/>
      <c r="V67" t="str">
        <f t="shared" si="9"/>
        <v/>
      </c>
      <c r="W67" t="str">
        <f t="shared" si="3"/>
        <v/>
      </c>
      <c r="X67" s="41" t="str">
        <f t="shared" si="6"/>
        <v/>
      </c>
      <c r="Y67" s="42" t="str">
        <f t="shared" si="7"/>
        <v/>
      </c>
    </row>
    <row r="68" spans="2:25" x14ac:dyDescent="0.2">
      <c r="B68" s="35">
        <v>60</v>
      </c>
      <c r="C68" s="86" t="str">
        <f t="shared" si="0"/>
        <v/>
      </c>
      <c r="D68" s="86"/>
      <c r="E68" s="35"/>
      <c r="F68" s="8"/>
      <c r="G68" s="35"/>
      <c r="H68" s="87"/>
      <c r="I68" s="87"/>
      <c r="J68" s="35"/>
      <c r="K68" s="88" t="str">
        <f t="shared" si="14"/>
        <v/>
      </c>
      <c r="L68" s="89"/>
      <c r="M68" s="6" t="str">
        <f>IF(J68="","",(K68/J68)/LOOKUP(RIGHT($D$2,3),定数!$A$6:$A$13,定数!$B$6:$B$13))</f>
        <v/>
      </c>
      <c r="N68" s="35"/>
      <c r="O68" s="8"/>
      <c r="P68" s="87"/>
      <c r="Q68" s="87"/>
      <c r="R68" s="91" t="str">
        <f>IF(P68="","",T68*M68*LOOKUP(RIGHT($D$2,3),定数!$A$6:$A$13,定数!$B$6:$B$13))</f>
        <v/>
      </c>
      <c r="S68" s="91"/>
      <c r="T68" s="92" t="str">
        <f t="shared" si="5"/>
        <v/>
      </c>
      <c r="U68" s="92"/>
      <c r="V68" t="str">
        <f t="shared" si="9"/>
        <v/>
      </c>
      <c r="W68" t="str">
        <f t="shared" si="3"/>
        <v/>
      </c>
      <c r="X68" s="41" t="str">
        <f t="shared" si="6"/>
        <v/>
      </c>
      <c r="Y68" s="42" t="str">
        <f t="shared" si="7"/>
        <v/>
      </c>
    </row>
    <row r="69" spans="2:25" x14ac:dyDescent="0.2">
      <c r="B69" s="35">
        <v>61</v>
      </c>
      <c r="C69" s="86" t="str">
        <f t="shared" si="0"/>
        <v/>
      </c>
      <c r="D69" s="86"/>
      <c r="E69" s="35"/>
      <c r="F69" s="8"/>
      <c r="G69" s="35"/>
      <c r="H69" s="87"/>
      <c r="I69" s="87"/>
      <c r="J69" s="35"/>
      <c r="K69" s="88" t="str">
        <f t="shared" si="14"/>
        <v/>
      </c>
      <c r="L69" s="89"/>
      <c r="M69" s="6" t="str">
        <f>IF(J69="","",(K69/J69)/LOOKUP(RIGHT($D$2,3),定数!$A$6:$A$13,定数!$B$6:$B$13))</f>
        <v/>
      </c>
      <c r="N69" s="35"/>
      <c r="O69" s="8"/>
      <c r="P69" s="87"/>
      <c r="Q69" s="87"/>
      <c r="R69" s="91" t="str">
        <f>IF(P69="","",T69*M69*LOOKUP(RIGHT($D$2,3),定数!$A$6:$A$13,定数!$B$6:$B$13))</f>
        <v/>
      </c>
      <c r="S69" s="91"/>
      <c r="T69" s="92" t="str">
        <f t="shared" si="5"/>
        <v/>
      </c>
      <c r="U69" s="92"/>
      <c r="V69" t="str">
        <f t="shared" si="9"/>
        <v/>
      </c>
      <c r="W69" t="str">
        <f t="shared" si="3"/>
        <v/>
      </c>
      <c r="X69" s="41" t="str">
        <f t="shared" si="6"/>
        <v/>
      </c>
      <c r="Y69" s="42" t="str">
        <f t="shared" si="7"/>
        <v/>
      </c>
    </row>
    <row r="70" spans="2:25" x14ac:dyDescent="0.2">
      <c r="B70" s="35">
        <v>62</v>
      </c>
      <c r="C70" s="86" t="str">
        <f t="shared" si="0"/>
        <v/>
      </c>
      <c r="D70" s="86"/>
      <c r="E70" s="35"/>
      <c r="F70" s="8"/>
      <c r="G70" s="35"/>
      <c r="H70" s="87"/>
      <c r="I70" s="87"/>
      <c r="J70" s="35"/>
      <c r="K70" s="88" t="str">
        <f t="shared" si="14"/>
        <v/>
      </c>
      <c r="L70" s="89"/>
      <c r="M70" s="6" t="str">
        <f>IF(J70="","",(K70/J70)/LOOKUP(RIGHT($D$2,3),定数!$A$6:$A$13,定数!$B$6:$B$13))</f>
        <v/>
      </c>
      <c r="N70" s="35"/>
      <c r="O70" s="8"/>
      <c r="P70" s="87"/>
      <c r="Q70" s="87"/>
      <c r="R70" s="91" t="str">
        <f>IF(P70="","",T70*M70*LOOKUP(RIGHT($D$2,3),定数!$A$6:$A$13,定数!$B$6:$B$13))</f>
        <v/>
      </c>
      <c r="S70" s="91"/>
      <c r="T70" s="92" t="str">
        <f t="shared" si="5"/>
        <v/>
      </c>
      <c r="U70" s="92"/>
      <c r="V70" t="str">
        <f t="shared" si="9"/>
        <v/>
      </c>
      <c r="W70" t="str">
        <f t="shared" si="3"/>
        <v/>
      </c>
      <c r="X70" s="41" t="str">
        <f t="shared" si="6"/>
        <v/>
      </c>
      <c r="Y70" s="42" t="str">
        <f t="shared" si="7"/>
        <v/>
      </c>
    </row>
    <row r="71" spans="2:25" x14ac:dyDescent="0.2">
      <c r="B71" s="35">
        <v>63</v>
      </c>
      <c r="C71" s="86" t="str">
        <f t="shared" si="0"/>
        <v/>
      </c>
      <c r="D71" s="86"/>
      <c r="E71" s="35"/>
      <c r="F71" s="8"/>
      <c r="G71" s="35"/>
      <c r="H71" s="87"/>
      <c r="I71" s="87"/>
      <c r="J71" s="35"/>
      <c r="K71" s="88" t="str">
        <f t="shared" si="14"/>
        <v/>
      </c>
      <c r="L71" s="89"/>
      <c r="M71" s="6" t="str">
        <f>IF(J71="","",(K71/J71)/LOOKUP(RIGHT($D$2,3),定数!$A$6:$A$13,定数!$B$6:$B$13))</f>
        <v/>
      </c>
      <c r="N71" s="35"/>
      <c r="O71" s="8"/>
      <c r="P71" s="87"/>
      <c r="Q71" s="87"/>
      <c r="R71" s="91" t="str">
        <f>IF(P71="","",T71*M71*LOOKUP(RIGHT($D$2,3),定数!$A$6:$A$13,定数!$B$6:$B$13))</f>
        <v/>
      </c>
      <c r="S71" s="91"/>
      <c r="T71" s="92" t="str">
        <f t="shared" si="5"/>
        <v/>
      </c>
      <c r="U71" s="92"/>
      <c r="V71" t="str">
        <f t="shared" si="9"/>
        <v/>
      </c>
      <c r="W71" t="str">
        <f t="shared" si="3"/>
        <v/>
      </c>
      <c r="X71" s="41" t="str">
        <f t="shared" si="6"/>
        <v/>
      </c>
      <c r="Y71" s="42" t="str">
        <f t="shared" si="7"/>
        <v/>
      </c>
    </row>
    <row r="72" spans="2:25" x14ac:dyDescent="0.2">
      <c r="B72" s="35">
        <v>64</v>
      </c>
      <c r="C72" s="86" t="str">
        <f t="shared" si="0"/>
        <v/>
      </c>
      <c r="D72" s="86"/>
      <c r="E72" s="35"/>
      <c r="F72" s="8"/>
      <c r="G72" s="35"/>
      <c r="H72" s="87"/>
      <c r="I72" s="87"/>
      <c r="J72" s="35"/>
      <c r="K72" s="88" t="str">
        <f t="shared" si="14"/>
        <v/>
      </c>
      <c r="L72" s="89"/>
      <c r="M72" s="6" t="str">
        <f>IF(J72="","",(K72/J72)/LOOKUP(RIGHT($D$2,3),定数!$A$6:$A$13,定数!$B$6:$B$13))</f>
        <v/>
      </c>
      <c r="N72" s="35"/>
      <c r="O72" s="8"/>
      <c r="P72" s="87"/>
      <c r="Q72" s="87"/>
      <c r="R72" s="91" t="str">
        <f>IF(P72="","",T72*M72*LOOKUP(RIGHT($D$2,3),定数!$A$6:$A$13,定数!$B$6:$B$13))</f>
        <v/>
      </c>
      <c r="S72" s="91"/>
      <c r="T72" s="92" t="str">
        <f t="shared" si="5"/>
        <v/>
      </c>
      <c r="U72" s="92"/>
      <c r="V72" t="str">
        <f t="shared" si="9"/>
        <v/>
      </c>
      <c r="W72" t="str">
        <f t="shared" si="3"/>
        <v/>
      </c>
      <c r="X72" s="41" t="str">
        <f t="shared" si="6"/>
        <v/>
      </c>
      <c r="Y72" s="42" t="str">
        <f t="shared" si="7"/>
        <v/>
      </c>
    </row>
    <row r="73" spans="2:25" x14ac:dyDescent="0.2">
      <c r="B73" s="35">
        <v>65</v>
      </c>
      <c r="C73" s="86" t="str">
        <f t="shared" si="0"/>
        <v/>
      </c>
      <c r="D73" s="86"/>
      <c r="E73" s="35"/>
      <c r="F73" s="8"/>
      <c r="G73" s="35"/>
      <c r="H73" s="87"/>
      <c r="I73" s="87"/>
      <c r="J73" s="35"/>
      <c r="K73" s="88" t="str">
        <f t="shared" si="14"/>
        <v/>
      </c>
      <c r="L73" s="89"/>
      <c r="M73" s="6" t="str">
        <f>IF(J73="","",(K73/J73)/LOOKUP(RIGHT($D$2,3),定数!$A$6:$A$13,定数!$B$6:$B$13))</f>
        <v/>
      </c>
      <c r="N73" s="35"/>
      <c r="O73" s="8"/>
      <c r="P73" s="87"/>
      <c r="Q73" s="87"/>
      <c r="R73" s="91" t="str">
        <f>IF(P73="","",T73*M73*LOOKUP(RIGHT($D$2,3),定数!$A$6:$A$13,定数!$B$6:$B$13))</f>
        <v/>
      </c>
      <c r="S73" s="91"/>
      <c r="T73" s="92" t="str">
        <f t="shared" si="5"/>
        <v/>
      </c>
      <c r="U73" s="92"/>
      <c r="V73" t="str">
        <f t="shared" si="9"/>
        <v/>
      </c>
      <c r="W73" t="str">
        <f t="shared" si="3"/>
        <v/>
      </c>
      <c r="X73" s="41" t="str">
        <f t="shared" si="6"/>
        <v/>
      </c>
      <c r="Y73" s="42" t="str">
        <f t="shared" si="7"/>
        <v/>
      </c>
    </row>
    <row r="74" spans="2:25" x14ac:dyDescent="0.2">
      <c r="B74" s="35">
        <v>66</v>
      </c>
      <c r="C74" s="86" t="str">
        <f t="shared" ref="C74:C108" si="15">IF(R73="","",C73+R73)</f>
        <v/>
      </c>
      <c r="D74" s="86"/>
      <c r="E74" s="35"/>
      <c r="F74" s="8"/>
      <c r="G74" s="35"/>
      <c r="H74" s="87"/>
      <c r="I74" s="87"/>
      <c r="J74" s="35"/>
      <c r="K74" s="88" t="str">
        <f t="shared" si="14"/>
        <v/>
      </c>
      <c r="L74" s="89"/>
      <c r="M74" s="6" t="str">
        <f>IF(J74="","",(K74/J74)/LOOKUP(RIGHT($D$2,3),定数!$A$6:$A$13,定数!$B$6:$B$13))</f>
        <v/>
      </c>
      <c r="N74" s="35"/>
      <c r="O74" s="8"/>
      <c r="P74" s="87"/>
      <c r="Q74" s="87"/>
      <c r="R74" s="91" t="str">
        <f>IF(P74="","",T74*M74*LOOKUP(RIGHT($D$2,3),定数!$A$6:$A$13,定数!$B$6:$B$13))</f>
        <v/>
      </c>
      <c r="S74" s="91"/>
      <c r="T74" s="92" t="str">
        <f t="shared" si="5"/>
        <v/>
      </c>
      <c r="U74" s="92"/>
      <c r="V74" t="str">
        <f t="shared" si="9"/>
        <v/>
      </c>
      <c r="W74" t="str">
        <f t="shared" si="9"/>
        <v/>
      </c>
      <c r="X74" s="41" t="str">
        <f t="shared" si="6"/>
        <v/>
      </c>
      <c r="Y74" s="42" t="str">
        <f t="shared" si="7"/>
        <v/>
      </c>
    </row>
    <row r="75" spans="2:25" x14ac:dyDescent="0.2">
      <c r="B75" s="35">
        <v>67</v>
      </c>
      <c r="C75" s="86" t="str">
        <f t="shared" si="15"/>
        <v/>
      </c>
      <c r="D75" s="86"/>
      <c r="E75" s="35"/>
      <c r="F75" s="8"/>
      <c r="G75" s="35"/>
      <c r="H75" s="87"/>
      <c r="I75" s="87"/>
      <c r="J75" s="35"/>
      <c r="K75" s="88" t="str">
        <f t="shared" ref="K75:K108" si="16">IF(J75="","",C75*0.03)</f>
        <v/>
      </c>
      <c r="L75" s="89"/>
      <c r="M75" s="6" t="str">
        <f>IF(J75="","",(K75/J75)/LOOKUP(RIGHT($D$2,3),定数!$A$6:$A$13,定数!$B$6:$B$13))</f>
        <v/>
      </c>
      <c r="N75" s="35"/>
      <c r="O75" s="8"/>
      <c r="P75" s="87"/>
      <c r="Q75" s="87"/>
      <c r="R75" s="91" t="str">
        <f>IF(P75="","",T75*M75*LOOKUP(RIGHT($D$2,3),定数!$A$6:$A$13,定数!$B$6:$B$13))</f>
        <v/>
      </c>
      <c r="S75" s="91"/>
      <c r="T75" s="92" t="str">
        <f t="shared" si="5"/>
        <v/>
      </c>
      <c r="U75" s="92"/>
      <c r="V75" t="str">
        <f t="shared" ref="V75:W90" si="17">IF(S75&lt;&gt;"",IF(S75&lt;0,1+V74,0),"")</f>
        <v/>
      </c>
      <c r="W75" t="str">
        <f t="shared" si="17"/>
        <v/>
      </c>
      <c r="X75" s="41" t="str">
        <f t="shared" si="6"/>
        <v/>
      </c>
      <c r="Y75" s="42" t="str">
        <f t="shared" si="7"/>
        <v/>
      </c>
    </row>
    <row r="76" spans="2:25" x14ac:dyDescent="0.2">
      <c r="B76" s="35">
        <v>68</v>
      </c>
      <c r="C76" s="86" t="str">
        <f t="shared" si="15"/>
        <v/>
      </c>
      <c r="D76" s="86"/>
      <c r="E76" s="35"/>
      <c r="F76" s="8"/>
      <c r="G76" s="35"/>
      <c r="H76" s="87"/>
      <c r="I76" s="87"/>
      <c r="J76" s="35"/>
      <c r="K76" s="88" t="str">
        <f t="shared" si="16"/>
        <v/>
      </c>
      <c r="L76" s="89"/>
      <c r="M76" s="6" t="str">
        <f>IF(J76="","",(K76/J76)/LOOKUP(RIGHT($D$2,3),定数!$A$6:$A$13,定数!$B$6:$B$13))</f>
        <v/>
      </c>
      <c r="N76" s="35"/>
      <c r="O76" s="8"/>
      <c r="P76" s="87"/>
      <c r="Q76" s="87"/>
      <c r="R76" s="91" t="str">
        <f>IF(P76="","",T76*M76*LOOKUP(RIGHT($D$2,3),定数!$A$6:$A$13,定数!$B$6:$B$13))</f>
        <v/>
      </c>
      <c r="S76" s="91"/>
      <c r="T76" s="92" t="str">
        <f t="shared" ref="T76:T108" si="18">IF(P76="","",IF(G76="買",(P76-H76),(H76-P76))*IF(RIGHT($D$2,3)="JPY",100,10000))</f>
        <v/>
      </c>
      <c r="U76" s="92"/>
      <c r="V76" t="str">
        <f t="shared" si="17"/>
        <v/>
      </c>
      <c r="W76" t="str">
        <f t="shared" si="17"/>
        <v/>
      </c>
      <c r="X76" s="41" t="str">
        <f t="shared" ref="X76:X108" si="19">IF(C76&lt;&gt;"",MAX(X75,C76),"")</f>
        <v/>
      </c>
      <c r="Y76" s="42" t="str">
        <f t="shared" ref="Y76:Y108" si="20">IF(X76&lt;&gt;"",1-(C76/X76),"")</f>
        <v/>
      </c>
    </row>
    <row r="77" spans="2:25" x14ac:dyDescent="0.2">
      <c r="B77" s="35">
        <v>69</v>
      </c>
      <c r="C77" s="86" t="str">
        <f t="shared" si="15"/>
        <v/>
      </c>
      <c r="D77" s="86"/>
      <c r="E77" s="35"/>
      <c r="F77" s="8"/>
      <c r="G77" s="35"/>
      <c r="H77" s="87"/>
      <c r="I77" s="87"/>
      <c r="J77" s="35"/>
      <c r="K77" s="88" t="str">
        <f t="shared" si="16"/>
        <v/>
      </c>
      <c r="L77" s="89"/>
      <c r="M77" s="6" t="str">
        <f>IF(J77="","",(K77/J77)/LOOKUP(RIGHT($D$2,3),定数!$A$6:$A$13,定数!$B$6:$B$13))</f>
        <v/>
      </c>
      <c r="N77" s="35"/>
      <c r="O77" s="8"/>
      <c r="P77" s="87"/>
      <c r="Q77" s="87"/>
      <c r="R77" s="91" t="str">
        <f>IF(P77="","",T77*M77*LOOKUP(RIGHT($D$2,3),定数!$A$6:$A$13,定数!$B$6:$B$13))</f>
        <v/>
      </c>
      <c r="S77" s="91"/>
      <c r="T77" s="92" t="str">
        <f t="shared" si="18"/>
        <v/>
      </c>
      <c r="U77" s="92"/>
      <c r="V77" t="str">
        <f t="shared" si="17"/>
        <v/>
      </c>
      <c r="W77" t="str">
        <f t="shared" si="17"/>
        <v/>
      </c>
      <c r="X77" s="41" t="str">
        <f t="shared" si="19"/>
        <v/>
      </c>
      <c r="Y77" s="42" t="str">
        <f t="shared" si="20"/>
        <v/>
      </c>
    </row>
    <row r="78" spans="2:25" x14ac:dyDescent="0.2">
      <c r="B78" s="35">
        <v>70</v>
      </c>
      <c r="C78" s="86" t="str">
        <f t="shared" si="15"/>
        <v/>
      </c>
      <c r="D78" s="86"/>
      <c r="E78" s="35"/>
      <c r="F78" s="8"/>
      <c r="G78" s="35"/>
      <c r="H78" s="87"/>
      <c r="I78" s="87"/>
      <c r="J78" s="35"/>
      <c r="K78" s="88" t="str">
        <f t="shared" si="16"/>
        <v/>
      </c>
      <c r="L78" s="89"/>
      <c r="M78" s="6" t="str">
        <f>IF(J78="","",(K78/J78)/LOOKUP(RIGHT($D$2,3),定数!$A$6:$A$13,定数!$B$6:$B$13))</f>
        <v/>
      </c>
      <c r="N78" s="35"/>
      <c r="O78" s="8"/>
      <c r="P78" s="87"/>
      <c r="Q78" s="87"/>
      <c r="R78" s="91" t="str">
        <f>IF(P78="","",T78*M78*LOOKUP(RIGHT($D$2,3),定数!$A$6:$A$13,定数!$B$6:$B$13))</f>
        <v/>
      </c>
      <c r="S78" s="91"/>
      <c r="T78" s="92" t="str">
        <f t="shared" si="18"/>
        <v/>
      </c>
      <c r="U78" s="92"/>
      <c r="V78" t="str">
        <f t="shared" si="17"/>
        <v/>
      </c>
      <c r="W78" t="str">
        <f t="shared" si="17"/>
        <v/>
      </c>
      <c r="X78" s="41" t="str">
        <f t="shared" si="19"/>
        <v/>
      </c>
      <c r="Y78" s="42" t="str">
        <f t="shared" si="20"/>
        <v/>
      </c>
    </row>
    <row r="79" spans="2:25" x14ac:dyDescent="0.2">
      <c r="B79" s="35">
        <v>71</v>
      </c>
      <c r="C79" s="86" t="str">
        <f t="shared" si="15"/>
        <v/>
      </c>
      <c r="D79" s="86"/>
      <c r="E79" s="35"/>
      <c r="F79" s="8"/>
      <c r="G79" s="35"/>
      <c r="H79" s="87"/>
      <c r="I79" s="87"/>
      <c r="J79" s="35"/>
      <c r="K79" s="88" t="str">
        <f t="shared" si="16"/>
        <v/>
      </c>
      <c r="L79" s="89"/>
      <c r="M79" s="6" t="str">
        <f>IF(J79="","",(K79/J79)/LOOKUP(RIGHT($D$2,3),定数!$A$6:$A$13,定数!$B$6:$B$13))</f>
        <v/>
      </c>
      <c r="N79" s="35"/>
      <c r="O79" s="8"/>
      <c r="P79" s="87"/>
      <c r="Q79" s="87"/>
      <c r="R79" s="91" t="str">
        <f>IF(P79="","",T79*M79*LOOKUP(RIGHT($D$2,3),定数!$A$6:$A$13,定数!$B$6:$B$13))</f>
        <v/>
      </c>
      <c r="S79" s="91"/>
      <c r="T79" s="92" t="str">
        <f t="shared" si="18"/>
        <v/>
      </c>
      <c r="U79" s="92"/>
      <c r="V79" t="str">
        <f t="shared" si="17"/>
        <v/>
      </c>
      <c r="W79" t="str">
        <f t="shared" si="17"/>
        <v/>
      </c>
      <c r="X79" s="41" t="str">
        <f t="shared" si="19"/>
        <v/>
      </c>
      <c r="Y79" s="42" t="str">
        <f t="shared" si="20"/>
        <v/>
      </c>
    </row>
    <row r="80" spans="2:25" x14ac:dyDescent="0.2">
      <c r="B80" s="35">
        <v>72</v>
      </c>
      <c r="C80" s="86" t="str">
        <f t="shared" si="15"/>
        <v/>
      </c>
      <c r="D80" s="86"/>
      <c r="E80" s="35"/>
      <c r="F80" s="8"/>
      <c r="G80" s="35"/>
      <c r="H80" s="87"/>
      <c r="I80" s="87"/>
      <c r="J80" s="35"/>
      <c r="K80" s="88" t="str">
        <f t="shared" si="16"/>
        <v/>
      </c>
      <c r="L80" s="89"/>
      <c r="M80" s="6" t="str">
        <f>IF(J80="","",(K80/J80)/LOOKUP(RIGHT($D$2,3),定数!$A$6:$A$13,定数!$B$6:$B$13))</f>
        <v/>
      </c>
      <c r="N80" s="35"/>
      <c r="O80" s="8"/>
      <c r="P80" s="87"/>
      <c r="Q80" s="87"/>
      <c r="R80" s="91" t="str">
        <f>IF(P80="","",T80*M80*LOOKUP(RIGHT($D$2,3),定数!$A$6:$A$13,定数!$B$6:$B$13))</f>
        <v/>
      </c>
      <c r="S80" s="91"/>
      <c r="T80" s="92" t="str">
        <f t="shared" si="18"/>
        <v/>
      </c>
      <c r="U80" s="92"/>
      <c r="V80" t="str">
        <f t="shared" si="17"/>
        <v/>
      </c>
      <c r="W80" t="str">
        <f t="shared" si="17"/>
        <v/>
      </c>
      <c r="X80" s="41" t="str">
        <f t="shared" si="19"/>
        <v/>
      </c>
      <c r="Y80" s="42" t="str">
        <f t="shared" si="20"/>
        <v/>
      </c>
    </row>
    <row r="81" spans="2:25" x14ac:dyDescent="0.2">
      <c r="B81" s="35">
        <v>73</v>
      </c>
      <c r="C81" s="86" t="str">
        <f t="shared" si="15"/>
        <v/>
      </c>
      <c r="D81" s="86"/>
      <c r="E81" s="35"/>
      <c r="F81" s="8"/>
      <c r="G81" s="35"/>
      <c r="H81" s="87"/>
      <c r="I81" s="87"/>
      <c r="J81" s="35"/>
      <c r="K81" s="88" t="str">
        <f t="shared" si="16"/>
        <v/>
      </c>
      <c r="L81" s="89"/>
      <c r="M81" s="6" t="str">
        <f>IF(J81="","",(K81/J81)/LOOKUP(RIGHT($D$2,3),定数!$A$6:$A$13,定数!$B$6:$B$13))</f>
        <v/>
      </c>
      <c r="N81" s="35"/>
      <c r="O81" s="8"/>
      <c r="P81" s="87"/>
      <c r="Q81" s="87"/>
      <c r="R81" s="91" t="str">
        <f>IF(P81="","",T81*M81*LOOKUP(RIGHT($D$2,3),定数!$A$6:$A$13,定数!$B$6:$B$13))</f>
        <v/>
      </c>
      <c r="S81" s="91"/>
      <c r="T81" s="92" t="str">
        <f t="shared" si="18"/>
        <v/>
      </c>
      <c r="U81" s="92"/>
      <c r="V81" t="str">
        <f t="shared" si="17"/>
        <v/>
      </c>
      <c r="W81" t="str">
        <f t="shared" si="17"/>
        <v/>
      </c>
      <c r="X81" s="41" t="str">
        <f t="shared" si="19"/>
        <v/>
      </c>
      <c r="Y81" s="42" t="str">
        <f t="shared" si="20"/>
        <v/>
      </c>
    </row>
    <row r="82" spans="2:25" x14ac:dyDescent="0.2">
      <c r="B82" s="35">
        <v>74</v>
      </c>
      <c r="C82" s="86" t="str">
        <f t="shared" si="15"/>
        <v/>
      </c>
      <c r="D82" s="86"/>
      <c r="E82" s="35"/>
      <c r="F82" s="8"/>
      <c r="G82" s="35"/>
      <c r="H82" s="87"/>
      <c r="I82" s="87"/>
      <c r="J82" s="35"/>
      <c r="K82" s="88" t="str">
        <f t="shared" si="16"/>
        <v/>
      </c>
      <c r="L82" s="89"/>
      <c r="M82" s="6" t="str">
        <f>IF(J82="","",(K82/J82)/LOOKUP(RIGHT($D$2,3),定数!$A$6:$A$13,定数!$B$6:$B$13))</f>
        <v/>
      </c>
      <c r="N82" s="35"/>
      <c r="O82" s="8"/>
      <c r="P82" s="87"/>
      <c r="Q82" s="87"/>
      <c r="R82" s="91" t="str">
        <f>IF(P82="","",T82*M82*LOOKUP(RIGHT($D$2,3),定数!$A$6:$A$13,定数!$B$6:$B$13))</f>
        <v/>
      </c>
      <c r="S82" s="91"/>
      <c r="T82" s="92" t="str">
        <f t="shared" si="18"/>
        <v/>
      </c>
      <c r="U82" s="92"/>
      <c r="V82" t="str">
        <f t="shared" si="17"/>
        <v/>
      </c>
      <c r="W82" t="str">
        <f t="shared" si="17"/>
        <v/>
      </c>
      <c r="X82" s="41" t="str">
        <f t="shared" si="19"/>
        <v/>
      </c>
      <c r="Y82" s="42" t="str">
        <f t="shared" si="20"/>
        <v/>
      </c>
    </row>
    <row r="83" spans="2:25" x14ac:dyDescent="0.2">
      <c r="B83" s="35">
        <v>75</v>
      </c>
      <c r="C83" s="86" t="str">
        <f t="shared" si="15"/>
        <v/>
      </c>
      <c r="D83" s="86"/>
      <c r="E83" s="35"/>
      <c r="F83" s="8"/>
      <c r="G83" s="35"/>
      <c r="H83" s="87"/>
      <c r="I83" s="87"/>
      <c r="J83" s="35"/>
      <c r="K83" s="88" t="str">
        <f t="shared" si="16"/>
        <v/>
      </c>
      <c r="L83" s="89"/>
      <c r="M83" s="6" t="str">
        <f>IF(J83="","",(K83/J83)/LOOKUP(RIGHT($D$2,3),定数!$A$6:$A$13,定数!$B$6:$B$13))</f>
        <v/>
      </c>
      <c r="N83" s="35"/>
      <c r="O83" s="8"/>
      <c r="P83" s="87"/>
      <c r="Q83" s="87"/>
      <c r="R83" s="91" t="str">
        <f>IF(P83="","",T83*M83*LOOKUP(RIGHT($D$2,3),定数!$A$6:$A$13,定数!$B$6:$B$13))</f>
        <v/>
      </c>
      <c r="S83" s="91"/>
      <c r="T83" s="92" t="str">
        <f t="shared" si="18"/>
        <v/>
      </c>
      <c r="U83" s="92"/>
      <c r="V83" t="str">
        <f t="shared" si="17"/>
        <v/>
      </c>
      <c r="W83" t="str">
        <f t="shared" si="17"/>
        <v/>
      </c>
      <c r="X83" s="41" t="str">
        <f t="shared" si="19"/>
        <v/>
      </c>
      <c r="Y83" s="42" t="str">
        <f t="shared" si="20"/>
        <v/>
      </c>
    </row>
    <row r="84" spans="2:25" x14ac:dyDescent="0.2">
      <c r="B84" s="35">
        <v>76</v>
      </c>
      <c r="C84" s="86" t="str">
        <f t="shared" si="15"/>
        <v/>
      </c>
      <c r="D84" s="86"/>
      <c r="E84" s="35"/>
      <c r="F84" s="8"/>
      <c r="G84" s="35"/>
      <c r="H84" s="87"/>
      <c r="I84" s="87"/>
      <c r="J84" s="35"/>
      <c r="K84" s="88" t="str">
        <f t="shared" si="16"/>
        <v/>
      </c>
      <c r="L84" s="89"/>
      <c r="M84" s="6" t="str">
        <f>IF(J84="","",(K84/J84)/LOOKUP(RIGHT($D$2,3),定数!$A$6:$A$13,定数!$B$6:$B$13))</f>
        <v/>
      </c>
      <c r="N84" s="35"/>
      <c r="O84" s="8"/>
      <c r="P84" s="87"/>
      <c r="Q84" s="87"/>
      <c r="R84" s="91" t="str">
        <f>IF(P84="","",T84*M84*LOOKUP(RIGHT($D$2,3),定数!$A$6:$A$13,定数!$B$6:$B$13))</f>
        <v/>
      </c>
      <c r="S84" s="91"/>
      <c r="T84" s="92" t="str">
        <f t="shared" si="18"/>
        <v/>
      </c>
      <c r="U84" s="92"/>
      <c r="V84" t="str">
        <f t="shared" si="17"/>
        <v/>
      </c>
      <c r="W84" t="str">
        <f t="shared" si="17"/>
        <v/>
      </c>
      <c r="X84" s="41" t="str">
        <f t="shared" si="19"/>
        <v/>
      </c>
      <c r="Y84" s="42" t="str">
        <f t="shared" si="20"/>
        <v/>
      </c>
    </row>
    <row r="85" spans="2:25" x14ac:dyDescent="0.2">
      <c r="B85" s="35">
        <v>77</v>
      </c>
      <c r="C85" s="86" t="str">
        <f t="shared" si="15"/>
        <v/>
      </c>
      <c r="D85" s="86"/>
      <c r="E85" s="35"/>
      <c r="F85" s="8"/>
      <c r="G85" s="35"/>
      <c r="H85" s="87"/>
      <c r="I85" s="87"/>
      <c r="J85" s="35"/>
      <c r="K85" s="88" t="str">
        <f t="shared" si="16"/>
        <v/>
      </c>
      <c r="L85" s="89"/>
      <c r="M85" s="6" t="str">
        <f>IF(J85="","",(K85/J85)/LOOKUP(RIGHT($D$2,3),定数!$A$6:$A$13,定数!$B$6:$B$13))</f>
        <v/>
      </c>
      <c r="N85" s="35"/>
      <c r="O85" s="8"/>
      <c r="P85" s="87"/>
      <c r="Q85" s="87"/>
      <c r="R85" s="91" t="str">
        <f>IF(P85="","",T85*M85*LOOKUP(RIGHT($D$2,3),定数!$A$6:$A$13,定数!$B$6:$B$13))</f>
        <v/>
      </c>
      <c r="S85" s="91"/>
      <c r="T85" s="92" t="str">
        <f t="shared" si="18"/>
        <v/>
      </c>
      <c r="U85" s="92"/>
      <c r="V85" t="str">
        <f t="shared" si="17"/>
        <v/>
      </c>
      <c r="W85" t="str">
        <f t="shared" si="17"/>
        <v/>
      </c>
      <c r="X85" s="41" t="str">
        <f t="shared" si="19"/>
        <v/>
      </c>
      <c r="Y85" s="42" t="str">
        <f t="shared" si="20"/>
        <v/>
      </c>
    </row>
    <row r="86" spans="2:25" x14ac:dyDescent="0.2">
      <c r="B86" s="35">
        <v>78</v>
      </c>
      <c r="C86" s="86" t="str">
        <f t="shared" si="15"/>
        <v/>
      </c>
      <c r="D86" s="86"/>
      <c r="E86" s="35"/>
      <c r="F86" s="8"/>
      <c r="G86" s="35"/>
      <c r="H86" s="87"/>
      <c r="I86" s="87"/>
      <c r="J86" s="35"/>
      <c r="K86" s="88" t="str">
        <f t="shared" si="16"/>
        <v/>
      </c>
      <c r="L86" s="89"/>
      <c r="M86" s="6" t="str">
        <f>IF(J86="","",(K86/J86)/LOOKUP(RIGHT($D$2,3),定数!$A$6:$A$13,定数!$B$6:$B$13))</f>
        <v/>
      </c>
      <c r="N86" s="35"/>
      <c r="O86" s="8"/>
      <c r="P86" s="87"/>
      <c r="Q86" s="87"/>
      <c r="R86" s="91" t="str">
        <f>IF(P86="","",T86*M86*LOOKUP(RIGHT($D$2,3),定数!$A$6:$A$13,定数!$B$6:$B$13))</f>
        <v/>
      </c>
      <c r="S86" s="91"/>
      <c r="T86" s="92" t="str">
        <f t="shared" si="18"/>
        <v/>
      </c>
      <c r="U86" s="92"/>
      <c r="V86" t="str">
        <f t="shared" si="17"/>
        <v/>
      </c>
      <c r="W86" t="str">
        <f t="shared" si="17"/>
        <v/>
      </c>
      <c r="X86" s="41" t="str">
        <f t="shared" si="19"/>
        <v/>
      </c>
      <c r="Y86" s="42" t="str">
        <f t="shared" si="20"/>
        <v/>
      </c>
    </row>
    <row r="87" spans="2:25" x14ac:dyDescent="0.2">
      <c r="B87" s="35">
        <v>79</v>
      </c>
      <c r="C87" s="86" t="str">
        <f t="shared" si="15"/>
        <v/>
      </c>
      <c r="D87" s="86"/>
      <c r="E87" s="35"/>
      <c r="F87" s="8"/>
      <c r="G87" s="35"/>
      <c r="H87" s="87"/>
      <c r="I87" s="87"/>
      <c r="J87" s="35"/>
      <c r="K87" s="88" t="str">
        <f t="shared" si="16"/>
        <v/>
      </c>
      <c r="L87" s="89"/>
      <c r="M87" s="6" t="str">
        <f>IF(J87="","",(K87/J87)/LOOKUP(RIGHT($D$2,3),定数!$A$6:$A$13,定数!$B$6:$B$13))</f>
        <v/>
      </c>
      <c r="N87" s="35"/>
      <c r="O87" s="8"/>
      <c r="P87" s="87"/>
      <c r="Q87" s="87"/>
      <c r="R87" s="91" t="str">
        <f>IF(P87="","",T87*M87*LOOKUP(RIGHT($D$2,3),定数!$A$6:$A$13,定数!$B$6:$B$13))</f>
        <v/>
      </c>
      <c r="S87" s="91"/>
      <c r="T87" s="92" t="str">
        <f t="shared" si="18"/>
        <v/>
      </c>
      <c r="U87" s="92"/>
      <c r="V87" t="str">
        <f t="shared" si="17"/>
        <v/>
      </c>
      <c r="W87" t="str">
        <f t="shared" si="17"/>
        <v/>
      </c>
      <c r="X87" s="41" t="str">
        <f t="shared" si="19"/>
        <v/>
      </c>
      <c r="Y87" s="42" t="str">
        <f t="shared" si="20"/>
        <v/>
      </c>
    </row>
    <row r="88" spans="2:25" x14ac:dyDescent="0.2">
      <c r="B88" s="35">
        <v>80</v>
      </c>
      <c r="C88" s="86" t="str">
        <f t="shared" si="15"/>
        <v/>
      </c>
      <c r="D88" s="86"/>
      <c r="E88" s="35"/>
      <c r="F88" s="8"/>
      <c r="G88" s="35"/>
      <c r="H88" s="87"/>
      <c r="I88" s="87"/>
      <c r="J88" s="35"/>
      <c r="K88" s="88" t="str">
        <f t="shared" si="16"/>
        <v/>
      </c>
      <c r="L88" s="89"/>
      <c r="M88" s="6" t="str">
        <f>IF(J88="","",(K88/J88)/LOOKUP(RIGHT($D$2,3),定数!$A$6:$A$13,定数!$B$6:$B$13))</f>
        <v/>
      </c>
      <c r="N88" s="35"/>
      <c r="O88" s="8"/>
      <c r="P88" s="87"/>
      <c r="Q88" s="87"/>
      <c r="R88" s="91" t="str">
        <f>IF(P88="","",T88*M88*LOOKUP(RIGHT($D$2,3),定数!$A$6:$A$13,定数!$B$6:$B$13))</f>
        <v/>
      </c>
      <c r="S88" s="91"/>
      <c r="T88" s="92" t="str">
        <f t="shared" si="18"/>
        <v/>
      </c>
      <c r="U88" s="92"/>
      <c r="V88" t="str">
        <f t="shared" si="17"/>
        <v/>
      </c>
      <c r="W88" t="str">
        <f t="shared" si="17"/>
        <v/>
      </c>
      <c r="X88" s="41" t="str">
        <f t="shared" si="19"/>
        <v/>
      </c>
      <c r="Y88" s="42" t="str">
        <f t="shared" si="20"/>
        <v/>
      </c>
    </row>
    <row r="89" spans="2:25" x14ac:dyDescent="0.2">
      <c r="B89" s="35">
        <v>81</v>
      </c>
      <c r="C89" s="86" t="str">
        <f t="shared" si="15"/>
        <v/>
      </c>
      <c r="D89" s="86"/>
      <c r="E89" s="35"/>
      <c r="F89" s="8"/>
      <c r="G89" s="35"/>
      <c r="H89" s="87"/>
      <c r="I89" s="87"/>
      <c r="J89" s="35"/>
      <c r="K89" s="88" t="str">
        <f t="shared" si="16"/>
        <v/>
      </c>
      <c r="L89" s="89"/>
      <c r="M89" s="6" t="str">
        <f>IF(J89="","",(K89/J89)/LOOKUP(RIGHT($D$2,3),定数!$A$6:$A$13,定数!$B$6:$B$13))</f>
        <v/>
      </c>
      <c r="N89" s="35"/>
      <c r="O89" s="8"/>
      <c r="P89" s="87"/>
      <c r="Q89" s="87"/>
      <c r="R89" s="91" t="str">
        <f>IF(P89="","",T89*M89*LOOKUP(RIGHT($D$2,3),定数!$A$6:$A$13,定数!$B$6:$B$13))</f>
        <v/>
      </c>
      <c r="S89" s="91"/>
      <c r="T89" s="92" t="str">
        <f t="shared" si="18"/>
        <v/>
      </c>
      <c r="U89" s="92"/>
      <c r="V89" t="str">
        <f t="shared" si="17"/>
        <v/>
      </c>
      <c r="W89" t="str">
        <f t="shared" si="17"/>
        <v/>
      </c>
      <c r="X89" s="41" t="str">
        <f t="shared" si="19"/>
        <v/>
      </c>
      <c r="Y89" s="42" t="str">
        <f t="shared" si="20"/>
        <v/>
      </c>
    </row>
    <row r="90" spans="2:25" x14ac:dyDescent="0.2">
      <c r="B90" s="35">
        <v>82</v>
      </c>
      <c r="C90" s="86" t="str">
        <f t="shared" si="15"/>
        <v/>
      </c>
      <c r="D90" s="86"/>
      <c r="E90" s="35"/>
      <c r="F90" s="8"/>
      <c r="G90" s="35"/>
      <c r="H90" s="87"/>
      <c r="I90" s="87"/>
      <c r="J90" s="35"/>
      <c r="K90" s="88" t="str">
        <f t="shared" si="16"/>
        <v/>
      </c>
      <c r="L90" s="89"/>
      <c r="M90" s="6" t="str">
        <f>IF(J90="","",(K90/J90)/LOOKUP(RIGHT($D$2,3),定数!$A$6:$A$13,定数!$B$6:$B$13))</f>
        <v/>
      </c>
      <c r="N90" s="35"/>
      <c r="O90" s="8"/>
      <c r="P90" s="87"/>
      <c r="Q90" s="87"/>
      <c r="R90" s="91" t="str">
        <f>IF(P90="","",T90*M90*LOOKUP(RIGHT($D$2,3),定数!$A$6:$A$13,定数!$B$6:$B$13))</f>
        <v/>
      </c>
      <c r="S90" s="91"/>
      <c r="T90" s="92" t="str">
        <f t="shared" si="18"/>
        <v/>
      </c>
      <c r="U90" s="92"/>
      <c r="V90" t="str">
        <f t="shared" si="17"/>
        <v/>
      </c>
      <c r="W90" t="str">
        <f t="shared" si="17"/>
        <v/>
      </c>
      <c r="X90" s="41" t="str">
        <f t="shared" si="19"/>
        <v/>
      </c>
      <c r="Y90" s="42" t="str">
        <f t="shared" si="20"/>
        <v/>
      </c>
    </row>
    <row r="91" spans="2:25" x14ac:dyDescent="0.2">
      <c r="B91" s="35">
        <v>83</v>
      </c>
      <c r="C91" s="86" t="str">
        <f t="shared" si="15"/>
        <v/>
      </c>
      <c r="D91" s="86"/>
      <c r="E91" s="35"/>
      <c r="F91" s="8"/>
      <c r="G91" s="35"/>
      <c r="H91" s="87"/>
      <c r="I91" s="87"/>
      <c r="J91" s="35"/>
      <c r="K91" s="88" t="str">
        <f t="shared" si="16"/>
        <v/>
      </c>
      <c r="L91" s="89"/>
      <c r="M91" s="6" t="str">
        <f>IF(J91="","",(K91/J91)/LOOKUP(RIGHT($D$2,3),定数!$A$6:$A$13,定数!$B$6:$B$13))</f>
        <v/>
      </c>
      <c r="N91" s="35"/>
      <c r="O91" s="8"/>
      <c r="P91" s="87"/>
      <c r="Q91" s="87"/>
      <c r="R91" s="91" t="str">
        <f>IF(P91="","",T91*M91*LOOKUP(RIGHT($D$2,3),定数!$A$6:$A$13,定数!$B$6:$B$13))</f>
        <v/>
      </c>
      <c r="S91" s="91"/>
      <c r="T91" s="92" t="str">
        <f t="shared" si="18"/>
        <v/>
      </c>
      <c r="U91" s="92"/>
      <c r="V91" t="str">
        <f t="shared" ref="V91:W106" si="21">IF(S91&lt;&gt;"",IF(S91&lt;0,1+V90,0),"")</f>
        <v/>
      </c>
      <c r="W91" t="str">
        <f t="shared" si="21"/>
        <v/>
      </c>
      <c r="X91" s="41" t="str">
        <f t="shared" si="19"/>
        <v/>
      </c>
      <c r="Y91" s="42" t="str">
        <f t="shared" si="20"/>
        <v/>
      </c>
    </row>
    <row r="92" spans="2:25" x14ac:dyDescent="0.2">
      <c r="B92" s="35">
        <v>84</v>
      </c>
      <c r="C92" s="86" t="str">
        <f t="shared" si="15"/>
        <v/>
      </c>
      <c r="D92" s="86"/>
      <c r="E92" s="35"/>
      <c r="F92" s="8"/>
      <c r="G92" s="35"/>
      <c r="H92" s="87"/>
      <c r="I92" s="87"/>
      <c r="J92" s="35"/>
      <c r="K92" s="88" t="str">
        <f t="shared" si="16"/>
        <v/>
      </c>
      <c r="L92" s="89"/>
      <c r="M92" s="6" t="str">
        <f>IF(J92="","",(K92/J92)/LOOKUP(RIGHT($D$2,3),定数!$A$6:$A$13,定数!$B$6:$B$13))</f>
        <v/>
      </c>
      <c r="N92" s="35"/>
      <c r="O92" s="8"/>
      <c r="P92" s="87"/>
      <c r="Q92" s="87"/>
      <c r="R92" s="91" t="str">
        <f>IF(P92="","",T92*M92*LOOKUP(RIGHT($D$2,3),定数!$A$6:$A$13,定数!$B$6:$B$13))</f>
        <v/>
      </c>
      <c r="S92" s="91"/>
      <c r="T92" s="92" t="str">
        <f t="shared" si="18"/>
        <v/>
      </c>
      <c r="U92" s="92"/>
      <c r="V92" t="str">
        <f t="shared" si="21"/>
        <v/>
      </c>
      <c r="W92" t="str">
        <f t="shared" si="21"/>
        <v/>
      </c>
      <c r="X92" s="41" t="str">
        <f t="shared" si="19"/>
        <v/>
      </c>
      <c r="Y92" s="42" t="str">
        <f t="shared" si="20"/>
        <v/>
      </c>
    </row>
    <row r="93" spans="2:25" x14ac:dyDescent="0.2">
      <c r="B93" s="35">
        <v>85</v>
      </c>
      <c r="C93" s="86" t="str">
        <f t="shared" si="15"/>
        <v/>
      </c>
      <c r="D93" s="86"/>
      <c r="E93" s="35"/>
      <c r="F93" s="8"/>
      <c r="G93" s="35"/>
      <c r="H93" s="87"/>
      <c r="I93" s="87"/>
      <c r="J93" s="35"/>
      <c r="K93" s="88" t="str">
        <f t="shared" si="16"/>
        <v/>
      </c>
      <c r="L93" s="89"/>
      <c r="M93" s="6" t="str">
        <f>IF(J93="","",(K93/J93)/LOOKUP(RIGHT($D$2,3),定数!$A$6:$A$13,定数!$B$6:$B$13))</f>
        <v/>
      </c>
      <c r="N93" s="35"/>
      <c r="O93" s="8"/>
      <c r="P93" s="87"/>
      <c r="Q93" s="87"/>
      <c r="R93" s="91" t="str">
        <f>IF(P93="","",T93*M93*LOOKUP(RIGHT($D$2,3),定数!$A$6:$A$13,定数!$B$6:$B$13))</f>
        <v/>
      </c>
      <c r="S93" s="91"/>
      <c r="T93" s="92" t="str">
        <f t="shared" si="18"/>
        <v/>
      </c>
      <c r="U93" s="92"/>
      <c r="V93" t="str">
        <f t="shared" si="21"/>
        <v/>
      </c>
      <c r="W93" t="str">
        <f t="shared" si="21"/>
        <v/>
      </c>
      <c r="X93" s="41" t="str">
        <f t="shared" si="19"/>
        <v/>
      </c>
      <c r="Y93" s="42" t="str">
        <f t="shared" si="20"/>
        <v/>
      </c>
    </row>
    <row r="94" spans="2:25" x14ac:dyDescent="0.2">
      <c r="B94" s="35">
        <v>86</v>
      </c>
      <c r="C94" s="86" t="str">
        <f t="shared" si="15"/>
        <v/>
      </c>
      <c r="D94" s="86"/>
      <c r="E94" s="35"/>
      <c r="F94" s="8"/>
      <c r="G94" s="35"/>
      <c r="H94" s="87"/>
      <c r="I94" s="87"/>
      <c r="J94" s="35"/>
      <c r="K94" s="88" t="str">
        <f t="shared" si="16"/>
        <v/>
      </c>
      <c r="L94" s="89"/>
      <c r="M94" s="6" t="str">
        <f>IF(J94="","",(K94/J94)/LOOKUP(RIGHT($D$2,3),定数!$A$6:$A$13,定数!$B$6:$B$13))</f>
        <v/>
      </c>
      <c r="N94" s="35"/>
      <c r="O94" s="8"/>
      <c r="P94" s="87"/>
      <c r="Q94" s="87"/>
      <c r="R94" s="91" t="str">
        <f>IF(P94="","",T94*M94*LOOKUP(RIGHT($D$2,3),定数!$A$6:$A$13,定数!$B$6:$B$13))</f>
        <v/>
      </c>
      <c r="S94" s="91"/>
      <c r="T94" s="92" t="str">
        <f t="shared" si="18"/>
        <v/>
      </c>
      <c r="U94" s="92"/>
      <c r="V94" t="str">
        <f t="shared" si="21"/>
        <v/>
      </c>
      <c r="W94" t="str">
        <f t="shared" si="21"/>
        <v/>
      </c>
      <c r="X94" s="41" t="str">
        <f t="shared" si="19"/>
        <v/>
      </c>
      <c r="Y94" s="42" t="str">
        <f t="shared" si="20"/>
        <v/>
      </c>
    </row>
    <row r="95" spans="2:25" x14ac:dyDescent="0.2">
      <c r="B95" s="35">
        <v>87</v>
      </c>
      <c r="C95" s="86" t="str">
        <f t="shared" si="15"/>
        <v/>
      </c>
      <c r="D95" s="86"/>
      <c r="E95" s="35"/>
      <c r="F95" s="8"/>
      <c r="G95" s="35"/>
      <c r="H95" s="87"/>
      <c r="I95" s="87"/>
      <c r="J95" s="35"/>
      <c r="K95" s="88" t="str">
        <f t="shared" si="16"/>
        <v/>
      </c>
      <c r="L95" s="89"/>
      <c r="M95" s="6" t="str">
        <f>IF(J95="","",(K95/J95)/LOOKUP(RIGHT($D$2,3),定数!$A$6:$A$13,定数!$B$6:$B$13))</f>
        <v/>
      </c>
      <c r="N95" s="35"/>
      <c r="O95" s="8"/>
      <c r="P95" s="87"/>
      <c r="Q95" s="87"/>
      <c r="R95" s="91" t="str">
        <f>IF(P95="","",T95*M95*LOOKUP(RIGHT($D$2,3),定数!$A$6:$A$13,定数!$B$6:$B$13))</f>
        <v/>
      </c>
      <c r="S95" s="91"/>
      <c r="T95" s="92" t="str">
        <f t="shared" si="18"/>
        <v/>
      </c>
      <c r="U95" s="92"/>
      <c r="V95" t="str">
        <f t="shared" si="21"/>
        <v/>
      </c>
      <c r="W95" t="str">
        <f t="shared" si="21"/>
        <v/>
      </c>
      <c r="X95" s="41" t="str">
        <f t="shared" si="19"/>
        <v/>
      </c>
      <c r="Y95" s="42" t="str">
        <f t="shared" si="20"/>
        <v/>
      </c>
    </row>
    <row r="96" spans="2:25" x14ac:dyDescent="0.2">
      <c r="B96" s="35">
        <v>88</v>
      </c>
      <c r="C96" s="86" t="str">
        <f t="shared" si="15"/>
        <v/>
      </c>
      <c r="D96" s="86"/>
      <c r="E96" s="35"/>
      <c r="F96" s="8"/>
      <c r="G96" s="35"/>
      <c r="H96" s="87"/>
      <c r="I96" s="87"/>
      <c r="J96" s="35"/>
      <c r="K96" s="88" t="str">
        <f t="shared" si="16"/>
        <v/>
      </c>
      <c r="L96" s="89"/>
      <c r="M96" s="6" t="str">
        <f>IF(J96="","",(K96/J96)/LOOKUP(RIGHT($D$2,3),定数!$A$6:$A$13,定数!$B$6:$B$13))</f>
        <v/>
      </c>
      <c r="N96" s="35"/>
      <c r="O96" s="8"/>
      <c r="P96" s="87"/>
      <c r="Q96" s="87"/>
      <c r="R96" s="91" t="str">
        <f>IF(P96="","",T96*M96*LOOKUP(RIGHT($D$2,3),定数!$A$6:$A$13,定数!$B$6:$B$13))</f>
        <v/>
      </c>
      <c r="S96" s="91"/>
      <c r="T96" s="92" t="str">
        <f t="shared" si="18"/>
        <v/>
      </c>
      <c r="U96" s="92"/>
      <c r="V96" t="str">
        <f t="shared" si="21"/>
        <v/>
      </c>
      <c r="W96" t="str">
        <f t="shared" si="21"/>
        <v/>
      </c>
      <c r="X96" s="41" t="str">
        <f t="shared" si="19"/>
        <v/>
      </c>
      <c r="Y96" s="42" t="str">
        <f t="shared" si="20"/>
        <v/>
      </c>
    </row>
    <row r="97" spans="2:25" x14ac:dyDescent="0.2">
      <c r="B97" s="35">
        <v>89</v>
      </c>
      <c r="C97" s="86" t="str">
        <f t="shared" si="15"/>
        <v/>
      </c>
      <c r="D97" s="86"/>
      <c r="E97" s="35"/>
      <c r="F97" s="8"/>
      <c r="G97" s="35"/>
      <c r="H97" s="87"/>
      <c r="I97" s="87"/>
      <c r="J97" s="35"/>
      <c r="K97" s="88" t="str">
        <f t="shared" si="16"/>
        <v/>
      </c>
      <c r="L97" s="89"/>
      <c r="M97" s="6" t="str">
        <f>IF(J97="","",(K97/J97)/LOOKUP(RIGHT($D$2,3),定数!$A$6:$A$13,定数!$B$6:$B$13))</f>
        <v/>
      </c>
      <c r="N97" s="35"/>
      <c r="O97" s="8"/>
      <c r="P97" s="87"/>
      <c r="Q97" s="87"/>
      <c r="R97" s="91" t="str">
        <f>IF(P97="","",T97*M97*LOOKUP(RIGHT($D$2,3),定数!$A$6:$A$13,定数!$B$6:$B$13))</f>
        <v/>
      </c>
      <c r="S97" s="91"/>
      <c r="T97" s="92" t="str">
        <f t="shared" si="18"/>
        <v/>
      </c>
      <c r="U97" s="92"/>
      <c r="V97" t="str">
        <f t="shared" si="21"/>
        <v/>
      </c>
      <c r="W97" t="str">
        <f t="shared" si="21"/>
        <v/>
      </c>
      <c r="X97" s="41" t="str">
        <f t="shared" si="19"/>
        <v/>
      </c>
      <c r="Y97" s="42" t="str">
        <f t="shared" si="20"/>
        <v/>
      </c>
    </row>
    <row r="98" spans="2:25" x14ac:dyDescent="0.2">
      <c r="B98" s="35">
        <v>90</v>
      </c>
      <c r="C98" s="86" t="str">
        <f t="shared" si="15"/>
        <v/>
      </c>
      <c r="D98" s="86"/>
      <c r="E98" s="35"/>
      <c r="F98" s="8"/>
      <c r="G98" s="35"/>
      <c r="H98" s="87"/>
      <c r="I98" s="87"/>
      <c r="J98" s="35"/>
      <c r="K98" s="88" t="str">
        <f t="shared" si="16"/>
        <v/>
      </c>
      <c r="L98" s="89"/>
      <c r="M98" s="6" t="str">
        <f>IF(J98="","",(K98/J98)/LOOKUP(RIGHT($D$2,3),定数!$A$6:$A$13,定数!$B$6:$B$13))</f>
        <v/>
      </c>
      <c r="N98" s="35"/>
      <c r="O98" s="8"/>
      <c r="P98" s="87"/>
      <c r="Q98" s="87"/>
      <c r="R98" s="91" t="str">
        <f>IF(P98="","",T98*M98*LOOKUP(RIGHT($D$2,3),定数!$A$6:$A$13,定数!$B$6:$B$13))</f>
        <v/>
      </c>
      <c r="S98" s="91"/>
      <c r="T98" s="92" t="str">
        <f t="shared" si="18"/>
        <v/>
      </c>
      <c r="U98" s="92"/>
      <c r="V98" t="str">
        <f t="shared" si="21"/>
        <v/>
      </c>
      <c r="W98" t="str">
        <f t="shared" si="21"/>
        <v/>
      </c>
      <c r="X98" s="41" t="str">
        <f t="shared" si="19"/>
        <v/>
      </c>
      <c r="Y98" s="42" t="str">
        <f t="shared" si="20"/>
        <v/>
      </c>
    </row>
    <row r="99" spans="2:25" x14ac:dyDescent="0.2">
      <c r="B99" s="35">
        <v>91</v>
      </c>
      <c r="C99" s="86" t="str">
        <f t="shared" si="15"/>
        <v/>
      </c>
      <c r="D99" s="86"/>
      <c r="E99" s="35"/>
      <c r="F99" s="8"/>
      <c r="G99" s="35"/>
      <c r="H99" s="87"/>
      <c r="I99" s="87"/>
      <c r="J99" s="35"/>
      <c r="K99" s="88" t="str">
        <f t="shared" si="16"/>
        <v/>
      </c>
      <c r="L99" s="89"/>
      <c r="M99" s="6" t="str">
        <f>IF(J99="","",(K99/J99)/LOOKUP(RIGHT($D$2,3),定数!$A$6:$A$13,定数!$B$6:$B$13))</f>
        <v/>
      </c>
      <c r="N99" s="35"/>
      <c r="O99" s="8"/>
      <c r="P99" s="87"/>
      <c r="Q99" s="87"/>
      <c r="R99" s="91" t="str">
        <f>IF(P99="","",T99*M99*LOOKUP(RIGHT($D$2,3),定数!$A$6:$A$13,定数!$B$6:$B$13))</f>
        <v/>
      </c>
      <c r="S99" s="91"/>
      <c r="T99" s="92" t="str">
        <f t="shared" si="18"/>
        <v/>
      </c>
      <c r="U99" s="92"/>
      <c r="V99" t="str">
        <f t="shared" si="21"/>
        <v/>
      </c>
      <c r="W99" t="str">
        <f t="shared" si="21"/>
        <v/>
      </c>
      <c r="X99" s="41" t="str">
        <f t="shared" si="19"/>
        <v/>
      </c>
      <c r="Y99" s="42" t="str">
        <f t="shared" si="20"/>
        <v/>
      </c>
    </row>
    <row r="100" spans="2:25" x14ac:dyDescent="0.2">
      <c r="B100" s="35">
        <v>92</v>
      </c>
      <c r="C100" s="86" t="str">
        <f t="shared" si="15"/>
        <v/>
      </c>
      <c r="D100" s="86"/>
      <c r="E100" s="35"/>
      <c r="F100" s="8"/>
      <c r="G100" s="35"/>
      <c r="H100" s="87"/>
      <c r="I100" s="87"/>
      <c r="J100" s="35"/>
      <c r="K100" s="88" t="str">
        <f t="shared" si="16"/>
        <v/>
      </c>
      <c r="L100" s="89"/>
      <c r="M100" s="6" t="str">
        <f>IF(J100="","",(K100/J100)/LOOKUP(RIGHT($D$2,3),定数!$A$6:$A$13,定数!$B$6:$B$13))</f>
        <v/>
      </c>
      <c r="N100" s="35"/>
      <c r="O100" s="8"/>
      <c r="P100" s="87"/>
      <c r="Q100" s="87"/>
      <c r="R100" s="91" t="str">
        <f>IF(P100="","",T100*M100*LOOKUP(RIGHT($D$2,3),定数!$A$6:$A$13,定数!$B$6:$B$13))</f>
        <v/>
      </c>
      <c r="S100" s="91"/>
      <c r="T100" s="92" t="str">
        <f t="shared" si="18"/>
        <v/>
      </c>
      <c r="U100" s="92"/>
      <c r="V100" t="str">
        <f t="shared" si="21"/>
        <v/>
      </c>
      <c r="W100" t="str">
        <f t="shared" si="21"/>
        <v/>
      </c>
      <c r="X100" s="41" t="str">
        <f t="shared" si="19"/>
        <v/>
      </c>
      <c r="Y100" s="42" t="str">
        <f t="shared" si="20"/>
        <v/>
      </c>
    </row>
    <row r="101" spans="2:25" x14ac:dyDescent="0.2">
      <c r="B101" s="35">
        <v>93</v>
      </c>
      <c r="C101" s="86" t="str">
        <f t="shared" si="15"/>
        <v/>
      </c>
      <c r="D101" s="86"/>
      <c r="E101" s="35"/>
      <c r="F101" s="8"/>
      <c r="G101" s="35"/>
      <c r="H101" s="87"/>
      <c r="I101" s="87"/>
      <c r="J101" s="35"/>
      <c r="K101" s="88" t="str">
        <f t="shared" si="16"/>
        <v/>
      </c>
      <c r="L101" s="89"/>
      <c r="M101" s="6" t="str">
        <f>IF(J101="","",(K101/J101)/LOOKUP(RIGHT($D$2,3),定数!$A$6:$A$13,定数!$B$6:$B$13))</f>
        <v/>
      </c>
      <c r="N101" s="35"/>
      <c r="O101" s="8"/>
      <c r="P101" s="87"/>
      <c r="Q101" s="87"/>
      <c r="R101" s="91" t="str">
        <f>IF(P101="","",T101*M101*LOOKUP(RIGHT($D$2,3),定数!$A$6:$A$13,定数!$B$6:$B$13))</f>
        <v/>
      </c>
      <c r="S101" s="91"/>
      <c r="T101" s="92" t="str">
        <f t="shared" si="18"/>
        <v/>
      </c>
      <c r="U101" s="92"/>
      <c r="V101" t="str">
        <f t="shared" si="21"/>
        <v/>
      </c>
      <c r="W101" t="str">
        <f t="shared" si="21"/>
        <v/>
      </c>
      <c r="X101" s="41" t="str">
        <f t="shared" si="19"/>
        <v/>
      </c>
      <c r="Y101" s="42" t="str">
        <f t="shared" si="20"/>
        <v/>
      </c>
    </row>
    <row r="102" spans="2:25" x14ac:dyDescent="0.2">
      <c r="B102" s="35">
        <v>94</v>
      </c>
      <c r="C102" s="86" t="str">
        <f t="shared" si="15"/>
        <v/>
      </c>
      <c r="D102" s="86"/>
      <c r="E102" s="35"/>
      <c r="F102" s="8"/>
      <c r="G102" s="35"/>
      <c r="H102" s="87"/>
      <c r="I102" s="87"/>
      <c r="J102" s="35"/>
      <c r="K102" s="88" t="str">
        <f t="shared" si="16"/>
        <v/>
      </c>
      <c r="L102" s="89"/>
      <c r="M102" s="6" t="str">
        <f>IF(J102="","",(K102/J102)/LOOKUP(RIGHT($D$2,3),定数!$A$6:$A$13,定数!$B$6:$B$13))</f>
        <v/>
      </c>
      <c r="N102" s="35"/>
      <c r="O102" s="8"/>
      <c r="P102" s="87"/>
      <c r="Q102" s="87"/>
      <c r="R102" s="91" t="str">
        <f>IF(P102="","",T102*M102*LOOKUP(RIGHT($D$2,3),定数!$A$6:$A$13,定数!$B$6:$B$13))</f>
        <v/>
      </c>
      <c r="S102" s="91"/>
      <c r="T102" s="92" t="str">
        <f t="shared" si="18"/>
        <v/>
      </c>
      <c r="U102" s="92"/>
      <c r="V102" t="str">
        <f t="shared" si="21"/>
        <v/>
      </c>
      <c r="W102" t="str">
        <f t="shared" si="21"/>
        <v/>
      </c>
      <c r="X102" s="41" t="str">
        <f t="shared" si="19"/>
        <v/>
      </c>
      <c r="Y102" s="42" t="str">
        <f t="shared" si="20"/>
        <v/>
      </c>
    </row>
    <row r="103" spans="2:25" x14ac:dyDescent="0.2">
      <c r="B103" s="35">
        <v>95</v>
      </c>
      <c r="C103" s="86" t="str">
        <f t="shared" si="15"/>
        <v/>
      </c>
      <c r="D103" s="86"/>
      <c r="E103" s="35"/>
      <c r="F103" s="8"/>
      <c r="G103" s="35"/>
      <c r="H103" s="87"/>
      <c r="I103" s="87"/>
      <c r="J103" s="35"/>
      <c r="K103" s="88" t="str">
        <f t="shared" si="16"/>
        <v/>
      </c>
      <c r="L103" s="89"/>
      <c r="M103" s="6" t="str">
        <f>IF(J103="","",(K103/J103)/LOOKUP(RIGHT($D$2,3),定数!$A$6:$A$13,定数!$B$6:$B$13))</f>
        <v/>
      </c>
      <c r="N103" s="35"/>
      <c r="O103" s="8"/>
      <c r="P103" s="87"/>
      <c r="Q103" s="87"/>
      <c r="R103" s="91" t="str">
        <f>IF(P103="","",T103*M103*LOOKUP(RIGHT($D$2,3),定数!$A$6:$A$13,定数!$B$6:$B$13))</f>
        <v/>
      </c>
      <c r="S103" s="91"/>
      <c r="T103" s="92" t="str">
        <f t="shared" si="18"/>
        <v/>
      </c>
      <c r="U103" s="92"/>
      <c r="V103" t="str">
        <f t="shared" si="21"/>
        <v/>
      </c>
      <c r="W103" t="str">
        <f t="shared" si="21"/>
        <v/>
      </c>
      <c r="X103" s="41" t="str">
        <f t="shared" si="19"/>
        <v/>
      </c>
      <c r="Y103" s="42" t="str">
        <f t="shared" si="20"/>
        <v/>
      </c>
    </row>
    <row r="104" spans="2:25" x14ac:dyDescent="0.2">
      <c r="B104" s="35">
        <v>96</v>
      </c>
      <c r="C104" s="86" t="str">
        <f t="shared" si="15"/>
        <v/>
      </c>
      <c r="D104" s="86"/>
      <c r="E104" s="35"/>
      <c r="F104" s="8"/>
      <c r="G104" s="35"/>
      <c r="H104" s="87"/>
      <c r="I104" s="87"/>
      <c r="J104" s="35"/>
      <c r="K104" s="88" t="str">
        <f t="shared" si="16"/>
        <v/>
      </c>
      <c r="L104" s="89"/>
      <c r="M104" s="6" t="str">
        <f>IF(J104="","",(K104/J104)/LOOKUP(RIGHT($D$2,3),定数!$A$6:$A$13,定数!$B$6:$B$13))</f>
        <v/>
      </c>
      <c r="N104" s="35"/>
      <c r="O104" s="8"/>
      <c r="P104" s="87"/>
      <c r="Q104" s="87"/>
      <c r="R104" s="91" t="str">
        <f>IF(P104="","",T104*M104*LOOKUP(RIGHT($D$2,3),定数!$A$6:$A$13,定数!$B$6:$B$13))</f>
        <v/>
      </c>
      <c r="S104" s="91"/>
      <c r="T104" s="92" t="str">
        <f t="shared" si="18"/>
        <v/>
      </c>
      <c r="U104" s="92"/>
      <c r="V104" t="str">
        <f t="shared" si="21"/>
        <v/>
      </c>
      <c r="W104" t="str">
        <f t="shared" si="21"/>
        <v/>
      </c>
      <c r="X104" s="41" t="str">
        <f t="shared" si="19"/>
        <v/>
      </c>
      <c r="Y104" s="42" t="str">
        <f t="shared" si="20"/>
        <v/>
      </c>
    </row>
    <row r="105" spans="2:25" x14ac:dyDescent="0.2">
      <c r="B105" s="35">
        <v>97</v>
      </c>
      <c r="C105" s="86" t="str">
        <f t="shared" si="15"/>
        <v/>
      </c>
      <c r="D105" s="86"/>
      <c r="E105" s="35"/>
      <c r="F105" s="8"/>
      <c r="G105" s="35"/>
      <c r="H105" s="87"/>
      <c r="I105" s="87"/>
      <c r="J105" s="35"/>
      <c r="K105" s="88" t="str">
        <f t="shared" si="16"/>
        <v/>
      </c>
      <c r="L105" s="89"/>
      <c r="M105" s="6" t="str">
        <f>IF(J105="","",(K105/J105)/LOOKUP(RIGHT($D$2,3),定数!$A$6:$A$13,定数!$B$6:$B$13))</f>
        <v/>
      </c>
      <c r="N105" s="35"/>
      <c r="O105" s="8"/>
      <c r="P105" s="87"/>
      <c r="Q105" s="87"/>
      <c r="R105" s="91" t="str">
        <f>IF(P105="","",T105*M105*LOOKUP(RIGHT($D$2,3),定数!$A$6:$A$13,定数!$B$6:$B$13))</f>
        <v/>
      </c>
      <c r="S105" s="91"/>
      <c r="T105" s="92" t="str">
        <f t="shared" si="18"/>
        <v/>
      </c>
      <c r="U105" s="92"/>
      <c r="V105" t="str">
        <f t="shared" si="21"/>
        <v/>
      </c>
      <c r="W105" t="str">
        <f t="shared" si="21"/>
        <v/>
      </c>
      <c r="X105" s="41" t="str">
        <f t="shared" si="19"/>
        <v/>
      </c>
      <c r="Y105" s="42" t="str">
        <f t="shared" si="20"/>
        <v/>
      </c>
    </row>
    <row r="106" spans="2:25" x14ac:dyDescent="0.2">
      <c r="B106" s="35">
        <v>98</v>
      </c>
      <c r="C106" s="86" t="str">
        <f t="shared" si="15"/>
        <v/>
      </c>
      <c r="D106" s="86"/>
      <c r="E106" s="35"/>
      <c r="F106" s="8"/>
      <c r="G106" s="35"/>
      <c r="H106" s="87"/>
      <c r="I106" s="87"/>
      <c r="J106" s="35"/>
      <c r="K106" s="88" t="str">
        <f t="shared" si="16"/>
        <v/>
      </c>
      <c r="L106" s="89"/>
      <c r="M106" s="6" t="str">
        <f>IF(J106="","",(K106/J106)/LOOKUP(RIGHT($D$2,3),定数!$A$6:$A$13,定数!$B$6:$B$13))</f>
        <v/>
      </c>
      <c r="N106" s="35"/>
      <c r="O106" s="8"/>
      <c r="P106" s="87"/>
      <c r="Q106" s="87"/>
      <c r="R106" s="91" t="str">
        <f>IF(P106="","",T106*M106*LOOKUP(RIGHT($D$2,3),定数!$A$6:$A$13,定数!$B$6:$B$13))</f>
        <v/>
      </c>
      <c r="S106" s="91"/>
      <c r="T106" s="92" t="str">
        <f t="shared" si="18"/>
        <v/>
      </c>
      <c r="U106" s="92"/>
      <c r="V106" t="str">
        <f t="shared" si="21"/>
        <v/>
      </c>
      <c r="W106" t="str">
        <f t="shared" si="21"/>
        <v/>
      </c>
      <c r="X106" s="41" t="str">
        <f t="shared" si="19"/>
        <v/>
      </c>
      <c r="Y106" s="42" t="str">
        <f t="shared" si="20"/>
        <v/>
      </c>
    </row>
    <row r="107" spans="2:25" x14ac:dyDescent="0.2">
      <c r="B107" s="35">
        <v>99</v>
      </c>
      <c r="C107" s="86" t="str">
        <f t="shared" si="15"/>
        <v/>
      </c>
      <c r="D107" s="86"/>
      <c r="E107" s="35"/>
      <c r="F107" s="8"/>
      <c r="G107" s="35"/>
      <c r="H107" s="87"/>
      <c r="I107" s="87"/>
      <c r="J107" s="35"/>
      <c r="K107" s="88" t="str">
        <f t="shared" si="16"/>
        <v/>
      </c>
      <c r="L107" s="89"/>
      <c r="M107" s="6" t="str">
        <f>IF(J107="","",(K107/J107)/LOOKUP(RIGHT($D$2,3),定数!$A$6:$A$13,定数!$B$6:$B$13))</f>
        <v/>
      </c>
      <c r="N107" s="35"/>
      <c r="O107" s="8"/>
      <c r="P107" s="87"/>
      <c r="Q107" s="87"/>
      <c r="R107" s="91" t="str">
        <f>IF(P107="","",T107*M107*LOOKUP(RIGHT($D$2,3),定数!$A$6:$A$13,定数!$B$6:$B$13))</f>
        <v/>
      </c>
      <c r="S107" s="91"/>
      <c r="T107" s="92" t="str">
        <f t="shared" si="18"/>
        <v/>
      </c>
      <c r="U107" s="92"/>
      <c r="V107" t="str">
        <f>IF(S107&lt;&gt;"",IF(S107&lt;0,1+V106,0),"")</f>
        <v/>
      </c>
      <c r="W107" t="str">
        <f>IF(T107&lt;&gt;"",IF(T107&lt;0,1+W106,0),"")</f>
        <v/>
      </c>
      <c r="X107" s="41" t="str">
        <f t="shared" si="19"/>
        <v/>
      </c>
      <c r="Y107" s="42" t="str">
        <f t="shared" si="20"/>
        <v/>
      </c>
    </row>
    <row r="108" spans="2:25" x14ac:dyDescent="0.2">
      <c r="B108" s="35">
        <v>100</v>
      </c>
      <c r="C108" s="86" t="str">
        <f t="shared" si="15"/>
        <v/>
      </c>
      <c r="D108" s="86"/>
      <c r="E108" s="35"/>
      <c r="F108" s="8"/>
      <c r="G108" s="35"/>
      <c r="H108" s="87"/>
      <c r="I108" s="87"/>
      <c r="J108" s="35"/>
      <c r="K108" s="88" t="str">
        <f t="shared" si="16"/>
        <v/>
      </c>
      <c r="L108" s="89"/>
      <c r="M108" s="6" t="str">
        <f>IF(J108="","",(K108/J108)/LOOKUP(RIGHT($D$2,3),定数!$A$6:$A$13,定数!$B$6:$B$13))</f>
        <v/>
      </c>
      <c r="N108" s="35"/>
      <c r="O108" s="8"/>
      <c r="P108" s="87"/>
      <c r="Q108" s="87"/>
      <c r="R108" s="91" t="str">
        <f>IF(P108="","",T108*M108*LOOKUP(RIGHT($D$2,3),定数!$A$6:$A$13,定数!$B$6:$B$13))</f>
        <v/>
      </c>
      <c r="S108" s="91"/>
      <c r="T108" s="92" t="str">
        <f t="shared" si="18"/>
        <v/>
      </c>
      <c r="U108" s="92"/>
      <c r="V108" t="str">
        <f>IF(S108&lt;&gt;"",IF(S108&lt;0,1+V107,0),"")</f>
        <v/>
      </c>
      <c r="W108" t="str">
        <f>IF(T108&lt;&gt;"",IF(T108&lt;0,1+W107,0),"")</f>
        <v/>
      </c>
      <c r="X108" s="41" t="str">
        <f t="shared" si="19"/>
        <v/>
      </c>
      <c r="Y108" s="42" t="str">
        <f t="shared" si="20"/>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49:I49"/>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T48:U48"/>
    <mergeCell ref="C47:D47"/>
    <mergeCell ref="H47:I47"/>
    <mergeCell ref="K47:L47"/>
    <mergeCell ref="P47:Q47"/>
    <mergeCell ref="R47:S47"/>
    <mergeCell ref="T47:U47"/>
    <mergeCell ref="C49:D49"/>
    <mergeCell ref="K49:L49"/>
    <mergeCell ref="P49:Q49"/>
    <mergeCell ref="R49:S49"/>
    <mergeCell ref="T49:U49"/>
    <mergeCell ref="C48:D48"/>
    <mergeCell ref="H48:I48"/>
    <mergeCell ref="K48:L48"/>
    <mergeCell ref="P48:Q48"/>
    <mergeCell ref="R48:S48"/>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T106:U106"/>
    <mergeCell ref="C105:D105"/>
    <mergeCell ref="H105:I105"/>
    <mergeCell ref="K105:L105"/>
    <mergeCell ref="P105:Q105"/>
    <mergeCell ref="R105:S105"/>
    <mergeCell ref="T105:U105"/>
    <mergeCell ref="C102:D102"/>
    <mergeCell ref="H102:I102"/>
    <mergeCell ref="K102:L102"/>
    <mergeCell ref="P102:Q102"/>
    <mergeCell ref="R102:S102"/>
    <mergeCell ref="T102:U102"/>
    <mergeCell ref="C103:D103"/>
    <mergeCell ref="H103:I103"/>
    <mergeCell ref="K103:L103"/>
    <mergeCell ref="P103:Q103"/>
    <mergeCell ref="R103:S103"/>
    <mergeCell ref="T103:U103"/>
    <mergeCell ref="T108:U108"/>
    <mergeCell ref="C107:D107"/>
    <mergeCell ref="H107:I107"/>
    <mergeCell ref="K107:L107"/>
    <mergeCell ref="P107:Q107"/>
    <mergeCell ref="R107:S107"/>
    <mergeCell ref="T107:U107"/>
    <mergeCell ref="H38:I38"/>
    <mergeCell ref="C108:D108"/>
    <mergeCell ref="H108:I108"/>
    <mergeCell ref="K108:L108"/>
    <mergeCell ref="P108:Q108"/>
    <mergeCell ref="R108:S108"/>
    <mergeCell ref="C106:D106"/>
    <mergeCell ref="H106:I106"/>
    <mergeCell ref="K106:L106"/>
    <mergeCell ref="P106:Q106"/>
    <mergeCell ref="C104:D104"/>
    <mergeCell ref="H104:I104"/>
    <mergeCell ref="K104:L104"/>
    <mergeCell ref="P104:Q104"/>
    <mergeCell ref="R104:S104"/>
    <mergeCell ref="T104:U104"/>
    <mergeCell ref="R106:S106"/>
  </mergeCells>
  <phoneticPr fontId="2"/>
  <conditionalFormatting sqref="G21 G53 G31 G37 G39:G40 G42 G59:G108">
    <cfRule type="cellIs" dxfId="145" priority="93" stopIfTrue="1" operator="equal">
      <formula>"買"</formula>
    </cfRule>
    <cfRule type="cellIs" dxfId="144" priority="94" stopIfTrue="1" operator="equal">
      <formula>"売"</formula>
    </cfRule>
  </conditionalFormatting>
  <conditionalFormatting sqref="G9">
    <cfRule type="cellIs" dxfId="143" priority="85" stopIfTrue="1" operator="equal">
      <formula>"買"</formula>
    </cfRule>
    <cfRule type="cellIs" dxfId="142" priority="86" stopIfTrue="1" operator="equal">
      <formula>"売"</formula>
    </cfRule>
  </conditionalFormatting>
  <conditionalFormatting sqref="G10">
    <cfRule type="cellIs" dxfId="141" priority="83" stopIfTrue="1" operator="equal">
      <formula>"買"</formula>
    </cfRule>
    <cfRule type="cellIs" dxfId="140" priority="84" stopIfTrue="1" operator="equal">
      <formula>"売"</formula>
    </cfRule>
  </conditionalFormatting>
  <conditionalFormatting sqref="G11">
    <cfRule type="cellIs" dxfId="139" priority="81" stopIfTrue="1" operator="equal">
      <formula>"買"</formula>
    </cfRule>
    <cfRule type="cellIs" dxfId="138" priority="82" stopIfTrue="1" operator="equal">
      <formula>"売"</formula>
    </cfRule>
  </conditionalFormatting>
  <conditionalFormatting sqref="G12">
    <cfRule type="cellIs" dxfId="137" priority="79" stopIfTrue="1" operator="equal">
      <formula>"買"</formula>
    </cfRule>
    <cfRule type="cellIs" dxfId="136" priority="80" stopIfTrue="1" operator="equal">
      <formula>"売"</formula>
    </cfRule>
  </conditionalFormatting>
  <conditionalFormatting sqref="G13">
    <cfRule type="cellIs" dxfId="135" priority="77" stopIfTrue="1" operator="equal">
      <formula>"買"</formula>
    </cfRule>
    <cfRule type="cellIs" dxfId="134" priority="78" stopIfTrue="1" operator="equal">
      <formula>"売"</formula>
    </cfRule>
  </conditionalFormatting>
  <conditionalFormatting sqref="G14">
    <cfRule type="cellIs" dxfId="133" priority="75" stopIfTrue="1" operator="equal">
      <formula>"買"</formula>
    </cfRule>
    <cfRule type="cellIs" dxfId="132" priority="76" stopIfTrue="1" operator="equal">
      <formula>"売"</formula>
    </cfRule>
  </conditionalFormatting>
  <conditionalFormatting sqref="G15">
    <cfRule type="cellIs" dxfId="131" priority="73" stopIfTrue="1" operator="equal">
      <formula>"買"</formula>
    </cfRule>
    <cfRule type="cellIs" dxfId="130" priority="74" stopIfTrue="1" operator="equal">
      <formula>"売"</formula>
    </cfRule>
  </conditionalFormatting>
  <conditionalFormatting sqref="G16">
    <cfRule type="cellIs" dxfId="129" priority="71" stopIfTrue="1" operator="equal">
      <formula>"買"</formula>
    </cfRule>
    <cfRule type="cellIs" dxfId="128" priority="72" stopIfTrue="1" operator="equal">
      <formula>"売"</formula>
    </cfRule>
  </conditionalFormatting>
  <conditionalFormatting sqref="G17">
    <cfRule type="cellIs" dxfId="127" priority="69" stopIfTrue="1" operator="equal">
      <formula>"買"</formula>
    </cfRule>
    <cfRule type="cellIs" dxfId="126" priority="70" stopIfTrue="1" operator="equal">
      <formula>"売"</formula>
    </cfRule>
  </conditionalFormatting>
  <conditionalFormatting sqref="G18">
    <cfRule type="cellIs" dxfId="125" priority="67" stopIfTrue="1" operator="equal">
      <formula>"買"</formula>
    </cfRule>
    <cfRule type="cellIs" dxfId="124" priority="68" stopIfTrue="1" operator="equal">
      <formula>"売"</formula>
    </cfRule>
  </conditionalFormatting>
  <conditionalFormatting sqref="G19">
    <cfRule type="cellIs" dxfId="123" priority="65" stopIfTrue="1" operator="equal">
      <formula>"買"</formula>
    </cfRule>
    <cfRule type="cellIs" dxfId="122" priority="66" stopIfTrue="1" operator="equal">
      <formula>"売"</formula>
    </cfRule>
  </conditionalFormatting>
  <conditionalFormatting sqref="G20">
    <cfRule type="cellIs" dxfId="121" priority="63" stopIfTrue="1" operator="equal">
      <formula>"買"</formula>
    </cfRule>
    <cfRule type="cellIs" dxfId="120" priority="64" stopIfTrue="1" operator="equal">
      <formula>"売"</formula>
    </cfRule>
  </conditionalFormatting>
  <conditionalFormatting sqref="G22">
    <cfRule type="cellIs" dxfId="119" priority="61" stopIfTrue="1" operator="equal">
      <formula>"買"</formula>
    </cfRule>
    <cfRule type="cellIs" dxfId="118" priority="62" stopIfTrue="1" operator="equal">
      <formula>"売"</formula>
    </cfRule>
  </conditionalFormatting>
  <conditionalFormatting sqref="G23">
    <cfRule type="cellIs" dxfId="117" priority="59" stopIfTrue="1" operator="equal">
      <formula>"買"</formula>
    </cfRule>
    <cfRule type="cellIs" dxfId="116" priority="60" stopIfTrue="1" operator="equal">
      <formula>"売"</formula>
    </cfRule>
  </conditionalFormatting>
  <conditionalFormatting sqref="G24">
    <cfRule type="cellIs" dxfId="115" priority="57" stopIfTrue="1" operator="equal">
      <formula>"買"</formula>
    </cfRule>
    <cfRule type="cellIs" dxfId="114" priority="58" stopIfTrue="1" operator="equal">
      <formula>"売"</formula>
    </cfRule>
  </conditionalFormatting>
  <conditionalFormatting sqref="G25">
    <cfRule type="cellIs" dxfId="113" priority="55" stopIfTrue="1" operator="equal">
      <formula>"買"</formula>
    </cfRule>
    <cfRule type="cellIs" dxfId="112" priority="56" stopIfTrue="1" operator="equal">
      <formula>"売"</formula>
    </cfRule>
  </conditionalFormatting>
  <conditionalFormatting sqref="G26">
    <cfRule type="cellIs" dxfId="111" priority="53" stopIfTrue="1" operator="equal">
      <formula>"買"</formula>
    </cfRule>
    <cfRule type="cellIs" dxfId="110" priority="54" stopIfTrue="1" operator="equal">
      <formula>"売"</formula>
    </cfRule>
  </conditionalFormatting>
  <conditionalFormatting sqref="G27">
    <cfRule type="cellIs" dxfId="109" priority="51" stopIfTrue="1" operator="equal">
      <formula>"買"</formula>
    </cfRule>
    <cfRule type="cellIs" dxfId="108" priority="52" stopIfTrue="1" operator="equal">
      <formula>"売"</formula>
    </cfRule>
  </conditionalFormatting>
  <conditionalFormatting sqref="G28">
    <cfRule type="cellIs" dxfId="107" priority="49" stopIfTrue="1" operator="equal">
      <formula>"買"</formula>
    </cfRule>
    <cfRule type="cellIs" dxfId="106" priority="50" stopIfTrue="1" operator="equal">
      <formula>"売"</formula>
    </cfRule>
  </conditionalFormatting>
  <conditionalFormatting sqref="G29">
    <cfRule type="cellIs" dxfId="105" priority="47" stopIfTrue="1" operator="equal">
      <formula>"買"</formula>
    </cfRule>
    <cfRule type="cellIs" dxfId="104" priority="48" stopIfTrue="1" operator="equal">
      <formula>"売"</formula>
    </cfRule>
  </conditionalFormatting>
  <conditionalFormatting sqref="G30">
    <cfRule type="cellIs" dxfId="103" priority="45" stopIfTrue="1" operator="equal">
      <formula>"買"</formula>
    </cfRule>
    <cfRule type="cellIs" dxfId="102" priority="46" stopIfTrue="1" operator="equal">
      <formula>"売"</formula>
    </cfRule>
  </conditionalFormatting>
  <conditionalFormatting sqref="G32">
    <cfRule type="cellIs" dxfId="101" priority="43" stopIfTrue="1" operator="equal">
      <formula>"買"</formula>
    </cfRule>
    <cfRule type="cellIs" dxfId="100" priority="44" stopIfTrue="1" operator="equal">
      <formula>"売"</formula>
    </cfRule>
  </conditionalFormatting>
  <conditionalFormatting sqref="G33">
    <cfRule type="cellIs" dxfId="99" priority="41" stopIfTrue="1" operator="equal">
      <formula>"買"</formula>
    </cfRule>
    <cfRule type="cellIs" dxfId="98" priority="42" stopIfTrue="1" operator="equal">
      <formula>"売"</formula>
    </cfRule>
  </conditionalFormatting>
  <conditionalFormatting sqref="G34">
    <cfRule type="cellIs" dxfId="97" priority="39" stopIfTrue="1" operator="equal">
      <formula>"買"</formula>
    </cfRule>
    <cfRule type="cellIs" dxfId="96" priority="40" stopIfTrue="1" operator="equal">
      <formula>"売"</formula>
    </cfRule>
  </conditionalFormatting>
  <conditionalFormatting sqref="G35">
    <cfRule type="cellIs" dxfId="95" priority="37" stopIfTrue="1" operator="equal">
      <formula>"買"</formula>
    </cfRule>
    <cfRule type="cellIs" dxfId="94" priority="38" stopIfTrue="1" operator="equal">
      <formula>"売"</formula>
    </cfRule>
  </conditionalFormatting>
  <conditionalFormatting sqref="G36">
    <cfRule type="cellIs" dxfId="93" priority="35" stopIfTrue="1" operator="equal">
      <formula>"買"</formula>
    </cfRule>
    <cfRule type="cellIs" dxfId="92" priority="36" stopIfTrue="1" operator="equal">
      <formula>"売"</formula>
    </cfRule>
  </conditionalFormatting>
  <conditionalFormatting sqref="G38">
    <cfRule type="cellIs" dxfId="91" priority="33" stopIfTrue="1" operator="equal">
      <formula>"買"</formula>
    </cfRule>
    <cfRule type="cellIs" dxfId="90" priority="34" stopIfTrue="1" operator="equal">
      <formula>"売"</formula>
    </cfRule>
  </conditionalFormatting>
  <conditionalFormatting sqref="G41">
    <cfRule type="cellIs" dxfId="89" priority="31" stopIfTrue="1" operator="equal">
      <formula>"買"</formula>
    </cfRule>
    <cfRule type="cellIs" dxfId="88" priority="32" stopIfTrue="1" operator="equal">
      <formula>"売"</formula>
    </cfRule>
  </conditionalFormatting>
  <conditionalFormatting sqref="G43">
    <cfRule type="cellIs" dxfId="77" priority="29" stopIfTrue="1" operator="equal">
      <formula>"買"</formula>
    </cfRule>
    <cfRule type="cellIs" dxfId="76" priority="30" stopIfTrue="1" operator="equal">
      <formula>"売"</formula>
    </cfRule>
  </conditionalFormatting>
  <conditionalFormatting sqref="G44">
    <cfRule type="cellIs" dxfId="73" priority="27" stopIfTrue="1" operator="equal">
      <formula>"買"</formula>
    </cfRule>
    <cfRule type="cellIs" dxfId="72" priority="28" stopIfTrue="1" operator="equal">
      <formula>"売"</formula>
    </cfRule>
  </conditionalFormatting>
  <conditionalFormatting sqref="G45">
    <cfRule type="cellIs" dxfId="67" priority="25" stopIfTrue="1" operator="equal">
      <formula>"買"</formula>
    </cfRule>
    <cfRule type="cellIs" dxfId="66" priority="26" stopIfTrue="1" operator="equal">
      <formula>"売"</formula>
    </cfRule>
  </conditionalFormatting>
  <conditionalFormatting sqref="G46">
    <cfRule type="cellIs" dxfId="61" priority="23" stopIfTrue="1" operator="equal">
      <formula>"買"</formula>
    </cfRule>
    <cfRule type="cellIs" dxfId="60" priority="24" stopIfTrue="1" operator="equal">
      <formula>"売"</formula>
    </cfRule>
  </conditionalFormatting>
  <conditionalFormatting sqref="G47">
    <cfRule type="cellIs" dxfId="57" priority="21" stopIfTrue="1" operator="equal">
      <formula>"買"</formula>
    </cfRule>
    <cfRule type="cellIs" dxfId="56" priority="22" stopIfTrue="1" operator="equal">
      <formula>"売"</formula>
    </cfRule>
  </conditionalFormatting>
  <conditionalFormatting sqref="G48">
    <cfRule type="cellIs" dxfId="53" priority="19" stopIfTrue="1" operator="equal">
      <formula>"買"</formula>
    </cfRule>
    <cfRule type="cellIs" dxfId="52" priority="20" stopIfTrue="1" operator="equal">
      <formula>"売"</formula>
    </cfRule>
  </conditionalFormatting>
  <conditionalFormatting sqref="G49">
    <cfRule type="cellIs" dxfId="47" priority="17" stopIfTrue="1" operator="equal">
      <formula>"買"</formula>
    </cfRule>
    <cfRule type="cellIs" dxfId="46" priority="18" stopIfTrue="1" operator="equal">
      <formula>"売"</formula>
    </cfRule>
  </conditionalFormatting>
  <conditionalFormatting sqref="G50">
    <cfRule type="cellIs" dxfId="41" priority="15" stopIfTrue="1" operator="equal">
      <formula>"買"</formula>
    </cfRule>
    <cfRule type="cellIs" dxfId="40" priority="16" stopIfTrue="1" operator="equal">
      <formula>"売"</formula>
    </cfRule>
  </conditionalFormatting>
  <conditionalFormatting sqref="G51">
    <cfRule type="cellIs" dxfId="37" priority="13" stopIfTrue="1" operator="equal">
      <formula>"買"</formula>
    </cfRule>
    <cfRule type="cellIs" dxfId="36" priority="14" stopIfTrue="1" operator="equal">
      <formula>"売"</formula>
    </cfRule>
  </conditionalFormatting>
  <conditionalFormatting sqref="G52">
    <cfRule type="cellIs" dxfId="33" priority="11" stopIfTrue="1" operator="equal">
      <formula>"買"</formula>
    </cfRule>
    <cfRule type="cellIs" dxfId="32" priority="12" stopIfTrue="1" operator="equal">
      <formula>"売"</formula>
    </cfRule>
  </conditionalFormatting>
  <conditionalFormatting sqref="G54">
    <cfRule type="cellIs" dxfId="27" priority="9" stopIfTrue="1" operator="equal">
      <formula>"買"</formula>
    </cfRule>
    <cfRule type="cellIs" dxfId="26" priority="10" stopIfTrue="1" operator="equal">
      <formula>"売"</formula>
    </cfRule>
  </conditionalFormatting>
  <conditionalFormatting sqref="G55">
    <cfRule type="cellIs" dxfId="19" priority="7" stopIfTrue="1" operator="equal">
      <formula>"買"</formula>
    </cfRule>
    <cfRule type="cellIs" dxfId="18" priority="8" stopIfTrue="1" operator="equal">
      <formula>"売"</formula>
    </cfRule>
  </conditionalFormatting>
  <conditionalFormatting sqref="G56">
    <cfRule type="cellIs" dxfId="17" priority="5" stopIfTrue="1" operator="equal">
      <formula>"買"</formula>
    </cfRule>
    <cfRule type="cellIs" dxfId="16" priority="6" stopIfTrue="1" operator="equal">
      <formula>"売"</formula>
    </cfRule>
  </conditionalFormatting>
  <conditionalFormatting sqref="G57">
    <cfRule type="cellIs" dxfId="9" priority="3" stopIfTrue="1" operator="equal">
      <formula>"買"</formula>
    </cfRule>
    <cfRule type="cellIs" dxfId="8" priority="4" stopIfTrue="1" operator="equal">
      <formula>"売"</formula>
    </cfRule>
  </conditionalFormatting>
  <conditionalFormatting sqref="G58">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316" zoomScale="80" zoomScaleNormal="80" workbookViewId="0">
      <selection activeCell="E345" sqref="E345"/>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opLeftCell="A10" zoomScale="145" zoomScaleNormal="145" zoomScaleSheetLayoutView="100" workbookViewId="0">
      <selection activeCell="A22" sqref="A22:J29"/>
    </sheetView>
  </sheetViews>
  <sheetFormatPr defaultColWidth="9" defaultRowHeight="13.2" x14ac:dyDescent="0.2"/>
  <sheetData>
    <row r="1" spans="1:10" x14ac:dyDescent="0.2">
      <c r="A1" t="s">
        <v>0</v>
      </c>
    </row>
    <row r="2" spans="1:10" x14ac:dyDescent="0.2">
      <c r="A2" s="102" t="s">
        <v>69</v>
      </c>
      <c r="B2" s="103"/>
      <c r="C2" s="103"/>
      <c r="D2" s="103"/>
      <c r="E2" s="103"/>
      <c r="F2" s="103"/>
      <c r="G2" s="103"/>
      <c r="H2" s="103"/>
      <c r="I2" s="103"/>
      <c r="J2" s="103"/>
    </row>
    <row r="3" spans="1:10" x14ac:dyDescent="0.2">
      <c r="A3" s="103"/>
      <c r="B3" s="103"/>
      <c r="C3" s="103"/>
      <c r="D3" s="103"/>
      <c r="E3" s="103"/>
      <c r="F3" s="103"/>
      <c r="G3" s="103"/>
      <c r="H3" s="103"/>
      <c r="I3" s="103"/>
      <c r="J3" s="103"/>
    </row>
    <row r="4" spans="1:10" x14ac:dyDescent="0.2">
      <c r="A4" s="103"/>
      <c r="B4" s="103"/>
      <c r="C4" s="103"/>
      <c r="D4" s="103"/>
      <c r="E4" s="103"/>
      <c r="F4" s="103"/>
      <c r="G4" s="103"/>
      <c r="H4" s="103"/>
      <c r="I4" s="103"/>
      <c r="J4" s="103"/>
    </row>
    <row r="5" spans="1:10" x14ac:dyDescent="0.2">
      <c r="A5" s="103"/>
      <c r="B5" s="103"/>
      <c r="C5" s="103"/>
      <c r="D5" s="103"/>
      <c r="E5" s="103"/>
      <c r="F5" s="103"/>
      <c r="G5" s="103"/>
      <c r="H5" s="103"/>
      <c r="I5" s="103"/>
      <c r="J5" s="103"/>
    </row>
    <row r="6" spans="1:10" x14ac:dyDescent="0.2">
      <c r="A6" s="103"/>
      <c r="B6" s="103"/>
      <c r="C6" s="103"/>
      <c r="D6" s="103"/>
      <c r="E6" s="103"/>
      <c r="F6" s="103"/>
      <c r="G6" s="103"/>
      <c r="H6" s="103"/>
      <c r="I6" s="103"/>
      <c r="J6" s="103"/>
    </row>
    <row r="7" spans="1:10" x14ac:dyDescent="0.2">
      <c r="A7" s="103"/>
      <c r="B7" s="103"/>
      <c r="C7" s="103"/>
      <c r="D7" s="103"/>
      <c r="E7" s="103"/>
      <c r="F7" s="103"/>
      <c r="G7" s="103"/>
      <c r="H7" s="103"/>
      <c r="I7" s="103"/>
      <c r="J7" s="103"/>
    </row>
    <row r="8" spans="1:10" x14ac:dyDescent="0.2">
      <c r="A8" s="103"/>
      <c r="B8" s="103"/>
      <c r="C8" s="103"/>
      <c r="D8" s="103"/>
      <c r="E8" s="103"/>
      <c r="F8" s="103"/>
      <c r="G8" s="103"/>
      <c r="H8" s="103"/>
      <c r="I8" s="103"/>
      <c r="J8" s="103"/>
    </row>
    <row r="9" spans="1:10" x14ac:dyDescent="0.2">
      <c r="A9" s="103"/>
      <c r="B9" s="103"/>
      <c r="C9" s="103"/>
      <c r="D9" s="103"/>
      <c r="E9" s="103"/>
      <c r="F9" s="103"/>
      <c r="G9" s="103"/>
      <c r="H9" s="103"/>
      <c r="I9" s="103"/>
      <c r="J9" s="103"/>
    </row>
    <row r="11" spans="1:10" x14ac:dyDescent="0.2">
      <c r="A11" t="s">
        <v>1</v>
      </c>
    </row>
    <row r="12" spans="1:10" x14ac:dyDescent="0.2">
      <c r="A12" s="104" t="s">
        <v>70</v>
      </c>
      <c r="B12" s="105"/>
      <c r="C12" s="105"/>
      <c r="D12" s="105"/>
      <c r="E12" s="105"/>
      <c r="F12" s="105"/>
      <c r="G12" s="105"/>
      <c r="H12" s="105"/>
      <c r="I12" s="105"/>
      <c r="J12" s="105"/>
    </row>
    <row r="13" spans="1:10" x14ac:dyDescent="0.2">
      <c r="A13" s="105"/>
      <c r="B13" s="105"/>
      <c r="C13" s="105"/>
      <c r="D13" s="105"/>
      <c r="E13" s="105"/>
      <c r="F13" s="105"/>
      <c r="G13" s="105"/>
      <c r="H13" s="105"/>
      <c r="I13" s="105"/>
      <c r="J13" s="105"/>
    </row>
    <row r="14" spans="1:10" x14ac:dyDescent="0.2">
      <c r="A14" s="105"/>
      <c r="B14" s="105"/>
      <c r="C14" s="105"/>
      <c r="D14" s="105"/>
      <c r="E14" s="105"/>
      <c r="F14" s="105"/>
      <c r="G14" s="105"/>
      <c r="H14" s="105"/>
      <c r="I14" s="105"/>
      <c r="J14" s="105"/>
    </row>
    <row r="15" spans="1:10" x14ac:dyDescent="0.2">
      <c r="A15" s="105"/>
      <c r="B15" s="105"/>
      <c r="C15" s="105"/>
      <c r="D15" s="105"/>
      <c r="E15" s="105"/>
      <c r="F15" s="105"/>
      <c r="G15" s="105"/>
      <c r="H15" s="105"/>
      <c r="I15" s="105"/>
      <c r="J15" s="105"/>
    </row>
    <row r="16" spans="1:10" x14ac:dyDescent="0.2">
      <c r="A16" s="105"/>
      <c r="B16" s="105"/>
      <c r="C16" s="105"/>
      <c r="D16" s="105"/>
      <c r="E16" s="105"/>
      <c r="F16" s="105"/>
      <c r="G16" s="105"/>
      <c r="H16" s="105"/>
      <c r="I16" s="105"/>
      <c r="J16" s="105"/>
    </row>
    <row r="17" spans="1:10" x14ac:dyDescent="0.2">
      <c r="A17" s="105"/>
      <c r="B17" s="105"/>
      <c r="C17" s="105"/>
      <c r="D17" s="105"/>
      <c r="E17" s="105"/>
      <c r="F17" s="105"/>
      <c r="G17" s="105"/>
      <c r="H17" s="105"/>
      <c r="I17" s="105"/>
      <c r="J17" s="105"/>
    </row>
    <row r="18" spans="1:10" x14ac:dyDescent="0.2">
      <c r="A18" s="105"/>
      <c r="B18" s="105"/>
      <c r="C18" s="105"/>
      <c r="D18" s="105"/>
      <c r="E18" s="105"/>
      <c r="F18" s="105"/>
      <c r="G18" s="105"/>
      <c r="H18" s="105"/>
      <c r="I18" s="105"/>
      <c r="J18" s="105"/>
    </row>
    <row r="19" spans="1:10" x14ac:dyDescent="0.2">
      <c r="A19" s="105"/>
      <c r="B19" s="105"/>
      <c r="C19" s="105"/>
      <c r="D19" s="105"/>
      <c r="E19" s="105"/>
      <c r="F19" s="105"/>
      <c r="G19" s="105"/>
      <c r="H19" s="105"/>
      <c r="I19" s="105"/>
      <c r="J19" s="105"/>
    </row>
    <row r="21" spans="1:10" x14ac:dyDescent="0.2">
      <c r="A21" t="s">
        <v>2</v>
      </c>
    </row>
    <row r="22" spans="1:10" x14ac:dyDescent="0.2">
      <c r="A22" s="104" t="s">
        <v>71</v>
      </c>
      <c r="B22" s="104"/>
      <c r="C22" s="104"/>
      <c r="D22" s="104"/>
      <c r="E22" s="104"/>
      <c r="F22" s="104"/>
      <c r="G22" s="104"/>
      <c r="H22" s="104"/>
      <c r="I22" s="104"/>
      <c r="J22" s="104"/>
    </row>
    <row r="23" spans="1:10" x14ac:dyDescent="0.2">
      <c r="A23" s="104"/>
      <c r="B23" s="104"/>
      <c r="C23" s="104"/>
      <c r="D23" s="104"/>
      <c r="E23" s="104"/>
      <c r="F23" s="104"/>
      <c r="G23" s="104"/>
      <c r="H23" s="104"/>
      <c r="I23" s="104"/>
      <c r="J23" s="104"/>
    </row>
    <row r="24" spans="1:10" x14ac:dyDescent="0.2">
      <c r="A24" s="104"/>
      <c r="B24" s="104"/>
      <c r="C24" s="104"/>
      <c r="D24" s="104"/>
      <c r="E24" s="104"/>
      <c r="F24" s="104"/>
      <c r="G24" s="104"/>
      <c r="H24" s="104"/>
      <c r="I24" s="104"/>
      <c r="J24" s="104"/>
    </row>
    <row r="25" spans="1:10" x14ac:dyDescent="0.2">
      <c r="A25" s="104"/>
      <c r="B25" s="104"/>
      <c r="C25" s="104"/>
      <c r="D25" s="104"/>
      <c r="E25" s="104"/>
      <c r="F25" s="104"/>
      <c r="G25" s="104"/>
      <c r="H25" s="104"/>
      <c r="I25" s="104"/>
      <c r="J25" s="104"/>
    </row>
    <row r="26" spans="1:10" x14ac:dyDescent="0.2">
      <c r="A26" s="104"/>
      <c r="B26" s="104"/>
      <c r="C26" s="104"/>
      <c r="D26" s="104"/>
      <c r="E26" s="104"/>
      <c r="F26" s="104"/>
      <c r="G26" s="104"/>
      <c r="H26" s="104"/>
      <c r="I26" s="104"/>
      <c r="J26" s="104"/>
    </row>
    <row r="27" spans="1:10" x14ac:dyDescent="0.2">
      <c r="A27" s="104"/>
      <c r="B27" s="104"/>
      <c r="C27" s="104"/>
      <c r="D27" s="104"/>
      <c r="E27" s="104"/>
      <c r="F27" s="104"/>
      <c r="G27" s="104"/>
      <c r="H27" s="104"/>
      <c r="I27" s="104"/>
      <c r="J27" s="104"/>
    </row>
    <row r="28" spans="1:10" x14ac:dyDescent="0.2">
      <c r="A28" s="104"/>
      <c r="B28" s="104"/>
      <c r="C28" s="104"/>
      <c r="D28" s="104"/>
      <c r="E28" s="104"/>
      <c r="F28" s="104"/>
      <c r="G28" s="104"/>
      <c r="H28" s="104"/>
      <c r="I28" s="104"/>
      <c r="J28" s="104"/>
    </row>
    <row r="29" spans="1:10" x14ac:dyDescent="0.2">
      <c r="A29" s="104"/>
      <c r="B29" s="104"/>
      <c r="C29" s="104"/>
      <c r="D29" s="104"/>
      <c r="E29" s="104"/>
      <c r="F29" s="104"/>
      <c r="G29" s="104"/>
      <c r="H29" s="104"/>
      <c r="I29" s="104"/>
      <c r="J29" s="10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14"/>
  <sheetViews>
    <sheetView tabSelected="1" zoomScaleSheetLayoutView="100" workbookViewId="0">
      <selection activeCell="H20" sqref="H20"/>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0" width="15.88671875" style="25" customWidth="1"/>
    <col min="11" max="11" width="15.88671875" style="26" customWidth="1"/>
    <col min="12" max="16384" width="8.88671875" style="26"/>
  </cols>
  <sheetData>
    <row r="2" spans="2:11" x14ac:dyDescent="0.2">
      <c r="B2" s="24" t="s">
        <v>39</v>
      </c>
      <c r="C2" s="26"/>
    </row>
    <row r="4" spans="2:11" x14ac:dyDescent="0.2">
      <c r="B4" s="29" t="s">
        <v>42</v>
      </c>
      <c r="C4" s="29" t="s">
        <v>40</v>
      </c>
      <c r="D4" s="29" t="s">
        <v>45</v>
      </c>
      <c r="E4" s="30" t="s">
        <v>41</v>
      </c>
      <c r="F4" s="29" t="s">
        <v>46</v>
      </c>
      <c r="G4" s="30" t="s">
        <v>41</v>
      </c>
      <c r="H4" s="29" t="s">
        <v>47</v>
      </c>
      <c r="I4" s="30" t="s">
        <v>41</v>
      </c>
      <c r="J4" s="29" t="s">
        <v>72</v>
      </c>
      <c r="K4" s="30" t="s">
        <v>41</v>
      </c>
    </row>
    <row r="5" spans="2:11" x14ac:dyDescent="0.2">
      <c r="B5" s="27" t="s">
        <v>43</v>
      </c>
      <c r="C5" s="28" t="s">
        <v>44</v>
      </c>
      <c r="D5" s="28">
        <v>54</v>
      </c>
      <c r="E5" s="32">
        <v>42194</v>
      </c>
      <c r="F5" s="28">
        <v>100</v>
      </c>
      <c r="G5" s="32">
        <v>42197</v>
      </c>
      <c r="H5" s="28">
        <v>50</v>
      </c>
      <c r="I5" s="32">
        <v>43682</v>
      </c>
      <c r="J5" s="28">
        <v>50</v>
      </c>
      <c r="K5" s="106">
        <v>43698</v>
      </c>
    </row>
    <row r="6" spans="2:11" x14ac:dyDescent="0.2">
      <c r="B6" s="27" t="s">
        <v>43</v>
      </c>
      <c r="C6" s="28" t="s">
        <v>73</v>
      </c>
      <c r="D6" s="28">
        <v>46</v>
      </c>
      <c r="E6" s="32">
        <v>43676</v>
      </c>
      <c r="F6" s="28">
        <v>51</v>
      </c>
      <c r="G6" s="32">
        <v>43682</v>
      </c>
      <c r="H6" s="28">
        <v>30</v>
      </c>
      <c r="I6" s="32">
        <v>43682</v>
      </c>
      <c r="J6" s="28">
        <v>50</v>
      </c>
      <c r="K6" s="106">
        <v>43698</v>
      </c>
    </row>
    <row r="7" spans="2:11" x14ac:dyDescent="0.2">
      <c r="B7" s="27" t="s">
        <v>43</v>
      </c>
      <c r="C7" s="28" t="s">
        <v>74</v>
      </c>
      <c r="D7" s="28">
        <v>4</v>
      </c>
      <c r="E7" s="32">
        <v>43683</v>
      </c>
      <c r="F7" s="28">
        <v>24</v>
      </c>
      <c r="G7" s="32">
        <v>43683</v>
      </c>
      <c r="H7" s="28">
        <v>60</v>
      </c>
      <c r="I7" s="32">
        <v>43685</v>
      </c>
      <c r="J7" s="28"/>
      <c r="K7" s="106"/>
    </row>
    <row r="8" spans="2:11" x14ac:dyDescent="0.2">
      <c r="B8" s="27" t="s">
        <v>43</v>
      </c>
      <c r="C8" s="28" t="s">
        <v>75</v>
      </c>
      <c r="D8" s="28">
        <v>17</v>
      </c>
      <c r="E8" s="32">
        <v>43686</v>
      </c>
      <c r="F8" s="28">
        <v>40</v>
      </c>
      <c r="G8" s="32">
        <v>43687</v>
      </c>
      <c r="H8" s="28">
        <v>64</v>
      </c>
      <c r="I8" s="32">
        <v>43688</v>
      </c>
      <c r="J8" s="28"/>
      <c r="K8" s="106"/>
    </row>
    <row r="9" spans="2:11" x14ac:dyDescent="0.2">
      <c r="B9" s="27" t="s">
        <v>43</v>
      </c>
      <c r="C9" s="28" t="s">
        <v>76</v>
      </c>
      <c r="D9" s="28">
        <v>15</v>
      </c>
      <c r="E9" s="32">
        <v>43688</v>
      </c>
      <c r="F9" s="28">
        <v>40</v>
      </c>
      <c r="G9" s="32">
        <v>43689</v>
      </c>
      <c r="H9" s="28">
        <v>40</v>
      </c>
      <c r="I9" s="32">
        <v>43690</v>
      </c>
      <c r="J9" s="28"/>
      <c r="K9" s="106"/>
    </row>
    <row r="10" spans="2:11" x14ac:dyDescent="0.2">
      <c r="B10" s="27" t="s">
        <v>43</v>
      </c>
      <c r="C10" s="28" t="s">
        <v>77</v>
      </c>
      <c r="D10" s="28">
        <v>30</v>
      </c>
      <c r="E10" s="32">
        <v>43693</v>
      </c>
      <c r="F10" s="28">
        <v>50</v>
      </c>
      <c r="G10" s="32">
        <v>43694</v>
      </c>
      <c r="H10" s="28">
        <v>50</v>
      </c>
      <c r="I10" s="32">
        <v>43695</v>
      </c>
      <c r="J10" s="28"/>
      <c r="K10" s="106"/>
    </row>
    <row r="11" spans="2:11" x14ac:dyDescent="0.2">
      <c r="B11" s="27" t="s">
        <v>43</v>
      </c>
      <c r="C11" s="28" t="s">
        <v>78</v>
      </c>
      <c r="D11" s="28"/>
      <c r="E11" s="32"/>
      <c r="F11" s="28"/>
      <c r="G11" s="32"/>
      <c r="H11" s="28">
        <v>50</v>
      </c>
      <c r="I11" s="32">
        <v>43695</v>
      </c>
      <c r="J11" s="28"/>
      <c r="K11" s="106"/>
    </row>
    <row r="12" spans="2:11" x14ac:dyDescent="0.2">
      <c r="B12" s="27" t="s">
        <v>43</v>
      </c>
      <c r="C12" s="28" t="s">
        <v>79</v>
      </c>
      <c r="D12" s="28"/>
      <c r="E12" s="32"/>
      <c r="F12" s="28"/>
      <c r="G12" s="32"/>
      <c r="H12" s="28">
        <v>50</v>
      </c>
      <c r="I12" s="32">
        <v>43697</v>
      </c>
      <c r="J12" s="28"/>
      <c r="K12" s="106"/>
    </row>
    <row r="13" spans="2:11" x14ac:dyDescent="0.2">
      <c r="B13" s="27" t="s">
        <v>43</v>
      </c>
      <c r="C13" s="28" t="s">
        <v>80</v>
      </c>
      <c r="D13" s="28"/>
      <c r="E13" s="33"/>
      <c r="F13" s="28"/>
      <c r="G13" s="33"/>
      <c r="H13" s="28"/>
      <c r="I13" s="33"/>
      <c r="J13" s="28"/>
      <c r="K13" s="107"/>
    </row>
    <row r="14" spans="2:11" x14ac:dyDescent="0.2">
      <c r="B14" s="27" t="s">
        <v>43</v>
      </c>
      <c r="C14" s="28"/>
      <c r="D14" s="28"/>
      <c r="E14" s="33"/>
      <c r="F14" s="28"/>
      <c r="G14" s="33"/>
      <c r="H14" s="28"/>
      <c r="I14" s="33"/>
      <c r="J14" s="28"/>
      <c r="K14" s="10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2" t="s">
        <v>5</v>
      </c>
      <c r="C2" s="52"/>
      <c r="D2" s="55"/>
      <c r="E2" s="55"/>
      <c r="F2" s="52" t="s">
        <v>6</v>
      </c>
      <c r="G2" s="52"/>
      <c r="H2" s="55" t="s">
        <v>36</v>
      </c>
      <c r="I2" s="55"/>
      <c r="J2" s="52" t="s">
        <v>7</v>
      </c>
      <c r="K2" s="52"/>
      <c r="L2" s="58">
        <f>C9</f>
        <v>1000000</v>
      </c>
      <c r="M2" s="55"/>
      <c r="N2" s="52" t="s">
        <v>8</v>
      </c>
      <c r="O2" s="52"/>
      <c r="P2" s="58" t="e">
        <f>C108+R108</f>
        <v>#VALUE!</v>
      </c>
      <c r="Q2" s="55"/>
      <c r="R2" s="1"/>
      <c r="S2" s="1"/>
      <c r="T2" s="1"/>
    </row>
    <row r="3" spans="2:21" ht="57" customHeight="1" x14ac:dyDescent="0.2">
      <c r="B3" s="52" t="s">
        <v>9</v>
      </c>
      <c r="C3" s="52"/>
      <c r="D3" s="59" t="s">
        <v>38</v>
      </c>
      <c r="E3" s="59"/>
      <c r="F3" s="59"/>
      <c r="G3" s="59"/>
      <c r="H3" s="59"/>
      <c r="I3" s="59"/>
      <c r="J3" s="52" t="s">
        <v>10</v>
      </c>
      <c r="K3" s="52"/>
      <c r="L3" s="59" t="s">
        <v>35</v>
      </c>
      <c r="M3" s="60"/>
      <c r="N3" s="60"/>
      <c r="O3" s="60"/>
      <c r="P3" s="60"/>
      <c r="Q3" s="60"/>
      <c r="R3" s="1"/>
      <c r="S3" s="1"/>
    </row>
    <row r="4" spans="2:21" x14ac:dyDescent="0.2">
      <c r="B4" s="52" t="s">
        <v>11</v>
      </c>
      <c r="C4" s="52"/>
      <c r="D4" s="53">
        <f>SUM($R$9:$S$993)</f>
        <v>153684.21052631587</v>
      </c>
      <c r="E4" s="53"/>
      <c r="F4" s="52" t="s">
        <v>12</v>
      </c>
      <c r="G4" s="52"/>
      <c r="H4" s="54">
        <f>SUM($T$9:$U$108)</f>
        <v>292.00000000000017</v>
      </c>
      <c r="I4" s="55"/>
      <c r="J4" s="61" t="s">
        <v>13</v>
      </c>
      <c r="K4" s="61"/>
      <c r="L4" s="58">
        <f>MAX($C$9:$D$990)-C9</f>
        <v>153684.21052631596</v>
      </c>
      <c r="M4" s="58"/>
      <c r="N4" s="61" t="s">
        <v>14</v>
      </c>
      <c r="O4" s="61"/>
      <c r="P4" s="53">
        <f>MIN($C$9:$D$990)-C9</f>
        <v>0</v>
      </c>
      <c r="Q4" s="53"/>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3" t="s">
        <v>19</v>
      </c>
      <c r="K5" s="52"/>
      <c r="L5" s="64"/>
      <c r="M5" s="65"/>
      <c r="N5" s="17" t="s">
        <v>20</v>
      </c>
      <c r="O5" s="9"/>
      <c r="P5" s="64"/>
      <c r="Q5" s="6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73" t="s">
        <v>21</v>
      </c>
      <c r="C7" s="75" t="s">
        <v>22</v>
      </c>
      <c r="D7" s="76"/>
      <c r="E7" s="79" t="s">
        <v>23</v>
      </c>
      <c r="F7" s="80"/>
      <c r="G7" s="80"/>
      <c r="H7" s="80"/>
      <c r="I7" s="68"/>
      <c r="J7" s="81" t="s">
        <v>24</v>
      </c>
      <c r="K7" s="82"/>
      <c r="L7" s="70"/>
      <c r="M7" s="83" t="s">
        <v>25</v>
      </c>
      <c r="N7" s="84" t="s">
        <v>26</v>
      </c>
      <c r="O7" s="85"/>
      <c r="P7" s="85"/>
      <c r="Q7" s="72"/>
      <c r="R7" s="66" t="s">
        <v>27</v>
      </c>
      <c r="S7" s="66"/>
      <c r="T7" s="66"/>
      <c r="U7" s="66"/>
    </row>
    <row r="8" spans="2:21" x14ac:dyDescent="0.2">
      <c r="B8" s="74"/>
      <c r="C8" s="77"/>
      <c r="D8" s="78"/>
      <c r="E8" s="18" t="s">
        <v>28</v>
      </c>
      <c r="F8" s="18" t="s">
        <v>29</v>
      </c>
      <c r="G8" s="18" t="s">
        <v>30</v>
      </c>
      <c r="H8" s="67" t="s">
        <v>31</v>
      </c>
      <c r="I8" s="68"/>
      <c r="J8" s="4" t="s">
        <v>32</v>
      </c>
      <c r="K8" s="69" t="s">
        <v>33</v>
      </c>
      <c r="L8" s="70"/>
      <c r="M8" s="83"/>
      <c r="N8" s="5" t="s">
        <v>28</v>
      </c>
      <c r="O8" s="5" t="s">
        <v>29</v>
      </c>
      <c r="P8" s="71" t="s">
        <v>31</v>
      </c>
      <c r="Q8" s="72"/>
      <c r="R8" s="66" t="s">
        <v>34</v>
      </c>
      <c r="S8" s="66"/>
      <c r="T8" s="66" t="s">
        <v>32</v>
      </c>
      <c r="U8" s="66"/>
    </row>
    <row r="9" spans="2:21" x14ac:dyDescent="0.2">
      <c r="B9" s="19">
        <v>1</v>
      </c>
      <c r="C9" s="86">
        <v>1000000</v>
      </c>
      <c r="D9" s="86"/>
      <c r="E9" s="19">
        <v>2001</v>
      </c>
      <c r="F9" s="8">
        <v>42111</v>
      </c>
      <c r="G9" s="19" t="s">
        <v>4</v>
      </c>
      <c r="H9" s="87">
        <v>105.33</v>
      </c>
      <c r="I9" s="87"/>
      <c r="J9" s="19">
        <v>57</v>
      </c>
      <c r="K9" s="86">
        <f t="shared" ref="K9:K72" si="0">IF(F9="","",C9*0.03)</f>
        <v>30000</v>
      </c>
      <c r="L9" s="86"/>
      <c r="M9" s="6">
        <f>IF(J9="","",(K9/J9)/1000)</f>
        <v>0.52631578947368418</v>
      </c>
      <c r="N9" s="19">
        <v>2001</v>
      </c>
      <c r="O9" s="8">
        <v>42111</v>
      </c>
      <c r="P9" s="87">
        <v>108.25</v>
      </c>
      <c r="Q9" s="87"/>
      <c r="R9" s="91">
        <f>IF(O9="","",(IF(G9="売",H9-P9,P9-H9))*M9*100000)</f>
        <v>153684.21052631587</v>
      </c>
      <c r="S9" s="91"/>
      <c r="T9" s="92">
        <f>IF(O9="","",IF(R9&lt;0,J9*(-1),IF(G9="買",(P9-H9)*100,(H9-P9)*100)))</f>
        <v>292.00000000000017</v>
      </c>
      <c r="U9" s="92"/>
    </row>
    <row r="10" spans="2:21" x14ac:dyDescent="0.2">
      <c r="B10" s="19">
        <v>2</v>
      </c>
      <c r="C10" s="86">
        <f t="shared" ref="C10:C73" si="1">IF(R9="","",C9+R9)</f>
        <v>1153684.210526316</v>
      </c>
      <c r="D10" s="86"/>
      <c r="E10" s="19"/>
      <c r="F10" s="8"/>
      <c r="G10" s="19" t="s">
        <v>4</v>
      </c>
      <c r="H10" s="87"/>
      <c r="I10" s="87"/>
      <c r="J10" s="19"/>
      <c r="K10" s="86" t="str">
        <f t="shared" si="0"/>
        <v/>
      </c>
      <c r="L10" s="86"/>
      <c r="M10" s="6" t="str">
        <f t="shared" ref="M10:M73" si="2">IF(J10="","",(K10/J10)/1000)</f>
        <v/>
      </c>
      <c r="N10" s="19"/>
      <c r="O10" s="8"/>
      <c r="P10" s="87"/>
      <c r="Q10" s="87"/>
      <c r="R10" s="91" t="str">
        <f t="shared" ref="R10:R73" si="3">IF(O10="","",(IF(G10="売",H10-P10,P10-H10))*M10*100000)</f>
        <v/>
      </c>
      <c r="S10" s="91"/>
      <c r="T10" s="92" t="str">
        <f t="shared" ref="T10:T73" si="4">IF(O10="","",IF(R10&lt;0,J10*(-1),IF(G10="買",(P10-H10)*100,(H10-P10)*100)))</f>
        <v/>
      </c>
      <c r="U10" s="92"/>
    </row>
    <row r="11" spans="2:21" x14ac:dyDescent="0.2">
      <c r="B11" s="19">
        <v>3</v>
      </c>
      <c r="C11" s="86" t="str">
        <f t="shared" si="1"/>
        <v/>
      </c>
      <c r="D11" s="86"/>
      <c r="E11" s="19"/>
      <c r="F11" s="8"/>
      <c r="G11" s="19" t="s">
        <v>4</v>
      </c>
      <c r="H11" s="87"/>
      <c r="I11" s="87"/>
      <c r="J11" s="19"/>
      <c r="K11" s="86" t="str">
        <f t="shared" si="0"/>
        <v/>
      </c>
      <c r="L11" s="86"/>
      <c r="M11" s="6" t="str">
        <f t="shared" si="2"/>
        <v/>
      </c>
      <c r="N11" s="19"/>
      <c r="O11" s="8"/>
      <c r="P11" s="87"/>
      <c r="Q11" s="87"/>
      <c r="R11" s="91" t="str">
        <f t="shared" si="3"/>
        <v/>
      </c>
      <c r="S11" s="91"/>
      <c r="T11" s="92" t="str">
        <f t="shared" si="4"/>
        <v/>
      </c>
      <c r="U11" s="92"/>
    </row>
    <row r="12" spans="2:21" x14ac:dyDescent="0.2">
      <c r="B12" s="19">
        <v>4</v>
      </c>
      <c r="C12" s="86" t="str">
        <f t="shared" si="1"/>
        <v/>
      </c>
      <c r="D12" s="86"/>
      <c r="E12" s="19"/>
      <c r="F12" s="8"/>
      <c r="G12" s="19" t="s">
        <v>3</v>
      </c>
      <c r="H12" s="87"/>
      <c r="I12" s="87"/>
      <c r="J12" s="19"/>
      <c r="K12" s="86" t="str">
        <f t="shared" si="0"/>
        <v/>
      </c>
      <c r="L12" s="86"/>
      <c r="M12" s="6" t="str">
        <f t="shared" si="2"/>
        <v/>
      </c>
      <c r="N12" s="19"/>
      <c r="O12" s="8"/>
      <c r="P12" s="87"/>
      <c r="Q12" s="87"/>
      <c r="R12" s="91" t="str">
        <f t="shared" si="3"/>
        <v/>
      </c>
      <c r="S12" s="91"/>
      <c r="T12" s="92" t="str">
        <f t="shared" si="4"/>
        <v/>
      </c>
      <c r="U12" s="92"/>
    </row>
    <row r="13" spans="2:21" x14ac:dyDescent="0.2">
      <c r="B13" s="19">
        <v>5</v>
      </c>
      <c r="C13" s="86" t="str">
        <f t="shared" si="1"/>
        <v/>
      </c>
      <c r="D13" s="86"/>
      <c r="E13" s="19"/>
      <c r="F13" s="8"/>
      <c r="G13" s="19" t="s">
        <v>3</v>
      </c>
      <c r="H13" s="87"/>
      <c r="I13" s="87"/>
      <c r="J13" s="19"/>
      <c r="K13" s="86" t="str">
        <f t="shared" si="0"/>
        <v/>
      </c>
      <c r="L13" s="86"/>
      <c r="M13" s="6" t="str">
        <f t="shared" si="2"/>
        <v/>
      </c>
      <c r="N13" s="19"/>
      <c r="O13" s="8"/>
      <c r="P13" s="87"/>
      <c r="Q13" s="87"/>
      <c r="R13" s="91" t="str">
        <f t="shared" si="3"/>
        <v/>
      </c>
      <c r="S13" s="91"/>
      <c r="T13" s="92" t="str">
        <f t="shared" si="4"/>
        <v/>
      </c>
      <c r="U13" s="92"/>
    </row>
    <row r="14" spans="2:21" x14ac:dyDescent="0.2">
      <c r="B14" s="19">
        <v>6</v>
      </c>
      <c r="C14" s="86" t="str">
        <f t="shared" si="1"/>
        <v/>
      </c>
      <c r="D14" s="86"/>
      <c r="E14" s="19"/>
      <c r="F14" s="8"/>
      <c r="G14" s="19" t="s">
        <v>4</v>
      </c>
      <c r="H14" s="87"/>
      <c r="I14" s="87"/>
      <c r="J14" s="19"/>
      <c r="K14" s="86" t="str">
        <f t="shared" si="0"/>
        <v/>
      </c>
      <c r="L14" s="86"/>
      <c r="M14" s="6" t="str">
        <f t="shared" si="2"/>
        <v/>
      </c>
      <c r="N14" s="19"/>
      <c r="O14" s="8"/>
      <c r="P14" s="87"/>
      <c r="Q14" s="87"/>
      <c r="R14" s="91" t="str">
        <f t="shared" si="3"/>
        <v/>
      </c>
      <c r="S14" s="91"/>
      <c r="T14" s="92" t="str">
        <f t="shared" si="4"/>
        <v/>
      </c>
      <c r="U14" s="92"/>
    </row>
    <row r="15" spans="2:21" x14ac:dyDescent="0.2">
      <c r="B15" s="19">
        <v>7</v>
      </c>
      <c r="C15" s="86" t="str">
        <f t="shared" si="1"/>
        <v/>
      </c>
      <c r="D15" s="86"/>
      <c r="E15" s="19"/>
      <c r="F15" s="8"/>
      <c r="G15" s="19" t="s">
        <v>4</v>
      </c>
      <c r="H15" s="87"/>
      <c r="I15" s="87"/>
      <c r="J15" s="19"/>
      <c r="K15" s="86" t="str">
        <f t="shared" si="0"/>
        <v/>
      </c>
      <c r="L15" s="86"/>
      <c r="M15" s="6" t="str">
        <f t="shared" si="2"/>
        <v/>
      </c>
      <c r="N15" s="19"/>
      <c r="O15" s="8"/>
      <c r="P15" s="87"/>
      <c r="Q15" s="87"/>
      <c r="R15" s="91" t="str">
        <f t="shared" si="3"/>
        <v/>
      </c>
      <c r="S15" s="91"/>
      <c r="T15" s="92" t="str">
        <f t="shared" si="4"/>
        <v/>
      </c>
      <c r="U15" s="92"/>
    </row>
    <row r="16" spans="2:21" x14ac:dyDescent="0.2">
      <c r="B16" s="19">
        <v>8</v>
      </c>
      <c r="C16" s="86" t="str">
        <f t="shared" si="1"/>
        <v/>
      </c>
      <c r="D16" s="86"/>
      <c r="E16" s="19"/>
      <c r="F16" s="8"/>
      <c r="G16" s="19" t="s">
        <v>4</v>
      </c>
      <c r="H16" s="87"/>
      <c r="I16" s="87"/>
      <c r="J16" s="19"/>
      <c r="K16" s="86" t="str">
        <f t="shared" si="0"/>
        <v/>
      </c>
      <c r="L16" s="86"/>
      <c r="M16" s="6" t="str">
        <f t="shared" si="2"/>
        <v/>
      </c>
      <c r="N16" s="19"/>
      <c r="O16" s="8"/>
      <c r="P16" s="87"/>
      <c r="Q16" s="87"/>
      <c r="R16" s="91" t="str">
        <f t="shared" si="3"/>
        <v/>
      </c>
      <c r="S16" s="91"/>
      <c r="T16" s="92" t="str">
        <f t="shared" si="4"/>
        <v/>
      </c>
      <c r="U16" s="92"/>
    </row>
    <row r="17" spans="2:21" x14ac:dyDescent="0.2">
      <c r="B17" s="19">
        <v>9</v>
      </c>
      <c r="C17" s="86" t="str">
        <f t="shared" si="1"/>
        <v/>
      </c>
      <c r="D17" s="86"/>
      <c r="E17" s="19"/>
      <c r="F17" s="8"/>
      <c r="G17" s="19" t="s">
        <v>4</v>
      </c>
      <c r="H17" s="87"/>
      <c r="I17" s="87"/>
      <c r="J17" s="19"/>
      <c r="K17" s="86" t="str">
        <f t="shared" si="0"/>
        <v/>
      </c>
      <c r="L17" s="86"/>
      <c r="M17" s="6" t="str">
        <f t="shared" si="2"/>
        <v/>
      </c>
      <c r="N17" s="19"/>
      <c r="O17" s="8"/>
      <c r="P17" s="87"/>
      <c r="Q17" s="87"/>
      <c r="R17" s="91" t="str">
        <f t="shared" si="3"/>
        <v/>
      </c>
      <c r="S17" s="91"/>
      <c r="T17" s="92" t="str">
        <f t="shared" si="4"/>
        <v/>
      </c>
      <c r="U17" s="92"/>
    </row>
    <row r="18" spans="2:21" x14ac:dyDescent="0.2">
      <c r="B18" s="19">
        <v>10</v>
      </c>
      <c r="C18" s="86" t="str">
        <f t="shared" si="1"/>
        <v/>
      </c>
      <c r="D18" s="86"/>
      <c r="E18" s="19"/>
      <c r="F18" s="8"/>
      <c r="G18" s="19" t="s">
        <v>4</v>
      </c>
      <c r="H18" s="87"/>
      <c r="I18" s="87"/>
      <c r="J18" s="19"/>
      <c r="K18" s="86" t="str">
        <f t="shared" si="0"/>
        <v/>
      </c>
      <c r="L18" s="86"/>
      <c r="M18" s="6" t="str">
        <f t="shared" si="2"/>
        <v/>
      </c>
      <c r="N18" s="19"/>
      <c r="O18" s="8"/>
      <c r="P18" s="87"/>
      <c r="Q18" s="87"/>
      <c r="R18" s="91" t="str">
        <f t="shared" si="3"/>
        <v/>
      </c>
      <c r="S18" s="91"/>
      <c r="T18" s="92" t="str">
        <f t="shared" si="4"/>
        <v/>
      </c>
      <c r="U18" s="92"/>
    </row>
    <row r="19" spans="2:21" x14ac:dyDescent="0.2">
      <c r="B19" s="19">
        <v>11</v>
      </c>
      <c r="C19" s="86" t="str">
        <f t="shared" si="1"/>
        <v/>
      </c>
      <c r="D19" s="86"/>
      <c r="E19" s="19"/>
      <c r="F19" s="8"/>
      <c r="G19" s="19" t="s">
        <v>4</v>
      </c>
      <c r="H19" s="87"/>
      <c r="I19" s="87"/>
      <c r="J19" s="19"/>
      <c r="K19" s="86" t="str">
        <f t="shared" si="0"/>
        <v/>
      </c>
      <c r="L19" s="86"/>
      <c r="M19" s="6" t="str">
        <f t="shared" si="2"/>
        <v/>
      </c>
      <c r="N19" s="19"/>
      <c r="O19" s="8"/>
      <c r="P19" s="87"/>
      <c r="Q19" s="87"/>
      <c r="R19" s="91" t="str">
        <f t="shared" si="3"/>
        <v/>
      </c>
      <c r="S19" s="91"/>
      <c r="T19" s="92" t="str">
        <f t="shared" si="4"/>
        <v/>
      </c>
      <c r="U19" s="92"/>
    </row>
    <row r="20" spans="2:21" x14ac:dyDescent="0.2">
      <c r="B20" s="19">
        <v>12</v>
      </c>
      <c r="C20" s="86" t="str">
        <f t="shared" si="1"/>
        <v/>
      </c>
      <c r="D20" s="86"/>
      <c r="E20" s="19"/>
      <c r="F20" s="8"/>
      <c r="G20" s="19" t="s">
        <v>4</v>
      </c>
      <c r="H20" s="87"/>
      <c r="I20" s="87"/>
      <c r="J20" s="19"/>
      <c r="K20" s="86" t="str">
        <f t="shared" si="0"/>
        <v/>
      </c>
      <c r="L20" s="86"/>
      <c r="M20" s="6" t="str">
        <f t="shared" si="2"/>
        <v/>
      </c>
      <c r="N20" s="19"/>
      <c r="O20" s="8"/>
      <c r="P20" s="87"/>
      <c r="Q20" s="87"/>
      <c r="R20" s="91" t="str">
        <f t="shared" si="3"/>
        <v/>
      </c>
      <c r="S20" s="91"/>
      <c r="T20" s="92" t="str">
        <f t="shared" si="4"/>
        <v/>
      </c>
      <c r="U20" s="92"/>
    </row>
    <row r="21" spans="2:21" x14ac:dyDescent="0.2">
      <c r="B21" s="19">
        <v>13</v>
      </c>
      <c r="C21" s="86" t="str">
        <f t="shared" si="1"/>
        <v/>
      </c>
      <c r="D21" s="86"/>
      <c r="E21" s="19"/>
      <c r="F21" s="8"/>
      <c r="G21" s="19" t="s">
        <v>4</v>
      </c>
      <c r="H21" s="87"/>
      <c r="I21" s="87"/>
      <c r="J21" s="19"/>
      <c r="K21" s="86" t="str">
        <f t="shared" si="0"/>
        <v/>
      </c>
      <c r="L21" s="86"/>
      <c r="M21" s="6" t="str">
        <f t="shared" si="2"/>
        <v/>
      </c>
      <c r="N21" s="19"/>
      <c r="O21" s="8"/>
      <c r="P21" s="87"/>
      <c r="Q21" s="87"/>
      <c r="R21" s="91" t="str">
        <f t="shared" si="3"/>
        <v/>
      </c>
      <c r="S21" s="91"/>
      <c r="T21" s="92" t="str">
        <f t="shared" si="4"/>
        <v/>
      </c>
      <c r="U21" s="92"/>
    </row>
    <row r="22" spans="2:21" x14ac:dyDescent="0.2">
      <c r="B22" s="19">
        <v>14</v>
      </c>
      <c r="C22" s="86" t="str">
        <f t="shared" si="1"/>
        <v/>
      </c>
      <c r="D22" s="86"/>
      <c r="E22" s="19"/>
      <c r="F22" s="8"/>
      <c r="G22" s="19" t="s">
        <v>3</v>
      </c>
      <c r="H22" s="87"/>
      <c r="I22" s="87"/>
      <c r="J22" s="19"/>
      <c r="K22" s="86" t="str">
        <f t="shared" si="0"/>
        <v/>
      </c>
      <c r="L22" s="86"/>
      <c r="M22" s="6" t="str">
        <f t="shared" si="2"/>
        <v/>
      </c>
      <c r="N22" s="19"/>
      <c r="O22" s="8"/>
      <c r="P22" s="87"/>
      <c r="Q22" s="87"/>
      <c r="R22" s="91" t="str">
        <f t="shared" si="3"/>
        <v/>
      </c>
      <c r="S22" s="91"/>
      <c r="T22" s="92" t="str">
        <f t="shared" si="4"/>
        <v/>
      </c>
      <c r="U22" s="92"/>
    </row>
    <row r="23" spans="2:21" x14ac:dyDescent="0.2">
      <c r="B23" s="19">
        <v>15</v>
      </c>
      <c r="C23" s="86" t="str">
        <f t="shared" si="1"/>
        <v/>
      </c>
      <c r="D23" s="86"/>
      <c r="E23" s="19"/>
      <c r="F23" s="8"/>
      <c r="G23" s="19" t="s">
        <v>4</v>
      </c>
      <c r="H23" s="87"/>
      <c r="I23" s="87"/>
      <c r="J23" s="19"/>
      <c r="K23" s="86" t="str">
        <f t="shared" si="0"/>
        <v/>
      </c>
      <c r="L23" s="86"/>
      <c r="M23" s="6" t="str">
        <f t="shared" si="2"/>
        <v/>
      </c>
      <c r="N23" s="19"/>
      <c r="O23" s="8"/>
      <c r="P23" s="87"/>
      <c r="Q23" s="87"/>
      <c r="R23" s="91" t="str">
        <f t="shared" si="3"/>
        <v/>
      </c>
      <c r="S23" s="91"/>
      <c r="T23" s="92" t="str">
        <f t="shared" si="4"/>
        <v/>
      </c>
      <c r="U23" s="92"/>
    </row>
    <row r="24" spans="2:21" x14ac:dyDescent="0.2">
      <c r="B24" s="19">
        <v>16</v>
      </c>
      <c r="C24" s="86" t="str">
        <f t="shared" si="1"/>
        <v/>
      </c>
      <c r="D24" s="86"/>
      <c r="E24" s="19"/>
      <c r="F24" s="8"/>
      <c r="G24" s="19" t="s">
        <v>4</v>
      </c>
      <c r="H24" s="87"/>
      <c r="I24" s="87"/>
      <c r="J24" s="19"/>
      <c r="K24" s="86" t="str">
        <f t="shared" si="0"/>
        <v/>
      </c>
      <c r="L24" s="86"/>
      <c r="M24" s="6" t="str">
        <f t="shared" si="2"/>
        <v/>
      </c>
      <c r="N24" s="19"/>
      <c r="O24" s="8"/>
      <c r="P24" s="87"/>
      <c r="Q24" s="87"/>
      <c r="R24" s="91" t="str">
        <f t="shared" si="3"/>
        <v/>
      </c>
      <c r="S24" s="91"/>
      <c r="T24" s="92" t="str">
        <f t="shared" si="4"/>
        <v/>
      </c>
      <c r="U24" s="92"/>
    </row>
    <row r="25" spans="2:21" x14ac:dyDescent="0.2">
      <c r="B25" s="19">
        <v>17</v>
      </c>
      <c r="C25" s="86" t="str">
        <f t="shared" si="1"/>
        <v/>
      </c>
      <c r="D25" s="86"/>
      <c r="E25" s="19"/>
      <c r="F25" s="8"/>
      <c r="G25" s="19" t="s">
        <v>4</v>
      </c>
      <c r="H25" s="87"/>
      <c r="I25" s="87"/>
      <c r="J25" s="19"/>
      <c r="K25" s="86" t="str">
        <f t="shared" si="0"/>
        <v/>
      </c>
      <c r="L25" s="86"/>
      <c r="M25" s="6" t="str">
        <f t="shared" si="2"/>
        <v/>
      </c>
      <c r="N25" s="19"/>
      <c r="O25" s="8"/>
      <c r="P25" s="87"/>
      <c r="Q25" s="87"/>
      <c r="R25" s="91" t="str">
        <f t="shared" si="3"/>
        <v/>
      </c>
      <c r="S25" s="91"/>
      <c r="T25" s="92" t="str">
        <f t="shared" si="4"/>
        <v/>
      </c>
      <c r="U25" s="92"/>
    </row>
    <row r="26" spans="2:21" x14ac:dyDescent="0.2">
      <c r="B26" s="19">
        <v>18</v>
      </c>
      <c r="C26" s="86" t="str">
        <f t="shared" si="1"/>
        <v/>
      </c>
      <c r="D26" s="86"/>
      <c r="E26" s="19"/>
      <c r="F26" s="8"/>
      <c r="G26" s="19" t="s">
        <v>4</v>
      </c>
      <c r="H26" s="87"/>
      <c r="I26" s="87"/>
      <c r="J26" s="19"/>
      <c r="K26" s="86" t="str">
        <f t="shared" si="0"/>
        <v/>
      </c>
      <c r="L26" s="86"/>
      <c r="M26" s="6" t="str">
        <f t="shared" si="2"/>
        <v/>
      </c>
      <c r="N26" s="19"/>
      <c r="O26" s="8"/>
      <c r="P26" s="87"/>
      <c r="Q26" s="87"/>
      <c r="R26" s="91" t="str">
        <f t="shared" si="3"/>
        <v/>
      </c>
      <c r="S26" s="91"/>
      <c r="T26" s="92" t="str">
        <f t="shared" si="4"/>
        <v/>
      </c>
      <c r="U26" s="92"/>
    </row>
    <row r="27" spans="2:21" x14ac:dyDescent="0.2">
      <c r="B27" s="19">
        <v>19</v>
      </c>
      <c r="C27" s="86" t="str">
        <f t="shared" si="1"/>
        <v/>
      </c>
      <c r="D27" s="86"/>
      <c r="E27" s="19"/>
      <c r="F27" s="8"/>
      <c r="G27" s="19" t="s">
        <v>3</v>
      </c>
      <c r="H27" s="87"/>
      <c r="I27" s="87"/>
      <c r="J27" s="19"/>
      <c r="K27" s="86" t="str">
        <f t="shared" si="0"/>
        <v/>
      </c>
      <c r="L27" s="86"/>
      <c r="M27" s="6" t="str">
        <f t="shared" si="2"/>
        <v/>
      </c>
      <c r="N27" s="19"/>
      <c r="O27" s="8"/>
      <c r="P27" s="87"/>
      <c r="Q27" s="87"/>
      <c r="R27" s="91" t="str">
        <f t="shared" si="3"/>
        <v/>
      </c>
      <c r="S27" s="91"/>
      <c r="T27" s="92" t="str">
        <f t="shared" si="4"/>
        <v/>
      </c>
      <c r="U27" s="92"/>
    </row>
    <row r="28" spans="2:21" x14ac:dyDescent="0.2">
      <c r="B28" s="19">
        <v>20</v>
      </c>
      <c r="C28" s="86" t="str">
        <f t="shared" si="1"/>
        <v/>
      </c>
      <c r="D28" s="86"/>
      <c r="E28" s="19"/>
      <c r="F28" s="8"/>
      <c r="G28" s="19" t="s">
        <v>4</v>
      </c>
      <c r="H28" s="87"/>
      <c r="I28" s="87"/>
      <c r="J28" s="19"/>
      <c r="K28" s="86" t="str">
        <f t="shared" si="0"/>
        <v/>
      </c>
      <c r="L28" s="86"/>
      <c r="M28" s="6" t="str">
        <f t="shared" si="2"/>
        <v/>
      </c>
      <c r="N28" s="19"/>
      <c r="O28" s="8"/>
      <c r="P28" s="87"/>
      <c r="Q28" s="87"/>
      <c r="R28" s="91" t="str">
        <f t="shared" si="3"/>
        <v/>
      </c>
      <c r="S28" s="91"/>
      <c r="T28" s="92" t="str">
        <f t="shared" si="4"/>
        <v/>
      </c>
      <c r="U28" s="92"/>
    </row>
    <row r="29" spans="2:21" x14ac:dyDescent="0.2">
      <c r="B29" s="19">
        <v>21</v>
      </c>
      <c r="C29" s="86" t="str">
        <f t="shared" si="1"/>
        <v/>
      </c>
      <c r="D29" s="86"/>
      <c r="E29" s="19"/>
      <c r="F29" s="8"/>
      <c r="G29" s="19" t="s">
        <v>3</v>
      </c>
      <c r="H29" s="87"/>
      <c r="I29" s="87"/>
      <c r="J29" s="19"/>
      <c r="K29" s="86" t="str">
        <f t="shared" si="0"/>
        <v/>
      </c>
      <c r="L29" s="86"/>
      <c r="M29" s="6" t="str">
        <f t="shared" si="2"/>
        <v/>
      </c>
      <c r="N29" s="19"/>
      <c r="O29" s="8"/>
      <c r="P29" s="87"/>
      <c r="Q29" s="87"/>
      <c r="R29" s="91" t="str">
        <f t="shared" si="3"/>
        <v/>
      </c>
      <c r="S29" s="91"/>
      <c r="T29" s="92" t="str">
        <f t="shared" si="4"/>
        <v/>
      </c>
      <c r="U29" s="92"/>
    </row>
    <row r="30" spans="2:21" x14ac:dyDescent="0.2">
      <c r="B30" s="19">
        <v>22</v>
      </c>
      <c r="C30" s="86" t="str">
        <f t="shared" si="1"/>
        <v/>
      </c>
      <c r="D30" s="86"/>
      <c r="E30" s="19"/>
      <c r="F30" s="8"/>
      <c r="G30" s="19" t="s">
        <v>3</v>
      </c>
      <c r="H30" s="87"/>
      <c r="I30" s="87"/>
      <c r="J30" s="19"/>
      <c r="K30" s="86" t="str">
        <f t="shared" si="0"/>
        <v/>
      </c>
      <c r="L30" s="86"/>
      <c r="M30" s="6" t="str">
        <f t="shared" si="2"/>
        <v/>
      </c>
      <c r="N30" s="19"/>
      <c r="O30" s="8"/>
      <c r="P30" s="87"/>
      <c r="Q30" s="87"/>
      <c r="R30" s="91" t="str">
        <f t="shared" si="3"/>
        <v/>
      </c>
      <c r="S30" s="91"/>
      <c r="T30" s="92" t="str">
        <f t="shared" si="4"/>
        <v/>
      </c>
      <c r="U30" s="92"/>
    </row>
    <row r="31" spans="2:21" x14ac:dyDescent="0.2">
      <c r="B31" s="19">
        <v>23</v>
      </c>
      <c r="C31" s="86" t="str">
        <f t="shared" si="1"/>
        <v/>
      </c>
      <c r="D31" s="86"/>
      <c r="E31" s="19"/>
      <c r="F31" s="8"/>
      <c r="G31" s="19" t="s">
        <v>3</v>
      </c>
      <c r="H31" s="87"/>
      <c r="I31" s="87"/>
      <c r="J31" s="19"/>
      <c r="K31" s="86" t="str">
        <f t="shared" si="0"/>
        <v/>
      </c>
      <c r="L31" s="86"/>
      <c r="M31" s="6" t="str">
        <f t="shared" si="2"/>
        <v/>
      </c>
      <c r="N31" s="19"/>
      <c r="O31" s="8"/>
      <c r="P31" s="87"/>
      <c r="Q31" s="87"/>
      <c r="R31" s="91" t="str">
        <f t="shared" si="3"/>
        <v/>
      </c>
      <c r="S31" s="91"/>
      <c r="T31" s="92" t="str">
        <f t="shared" si="4"/>
        <v/>
      </c>
      <c r="U31" s="92"/>
    </row>
    <row r="32" spans="2:21" x14ac:dyDescent="0.2">
      <c r="B32" s="19">
        <v>24</v>
      </c>
      <c r="C32" s="86" t="str">
        <f t="shared" si="1"/>
        <v/>
      </c>
      <c r="D32" s="86"/>
      <c r="E32" s="19"/>
      <c r="F32" s="8"/>
      <c r="G32" s="19" t="s">
        <v>3</v>
      </c>
      <c r="H32" s="87"/>
      <c r="I32" s="87"/>
      <c r="J32" s="19"/>
      <c r="K32" s="86" t="str">
        <f t="shared" si="0"/>
        <v/>
      </c>
      <c r="L32" s="86"/>
      <c r="M32" s="6" t="str">
        <f t="shared" si="2"/>
        <v/>
      </c>
      <c r="N32" s="19"/>
      <c r="O32" s="8"/>
      <c r="P32" s="87"/>
      <c r="Q32" s="87"/>
      <c r="R32" s="91" t="str">
        <f t="shared" si="3"/>
        <v/>
      </c>
      <c r="S32" s="91"/>
      <c r="T32" s="92" t="str">
        <f t="shared" si="4"/>
        <v/>
      </c>
      <c r="U32" s="92"/>
    </row>
    <row r="33" spans="2:21" x14ac:dyDescent="0.2">
      <c r="B33" s="19">
        <v>25</v>
      </c>
      <c r="C33" s="86" t="str">
        <f t="shared" si="1"/>
        <v/>
      </c>
      <c r="D33" s="86"/>
      <c r="E33" s="19"/>
      <c r="F33" s="8"/>
      <c r="G33" s="19" t="s">
        <v>4</v>
      </c>
      <c r="H33" s="87"/>
      <c r="I33" s="87"/>
      <c r="J33" s="19"/>
      <c r="K33" s="86" t="str">
        <f t="shared" si="0"/>
        <v/>
      </c>
      <c r="L33" s="86"/>
      <c r="M33" s="6" t="str">
        <f t="shared" si="2"/>
        <v/>
      </c>
      <c r="N33" s="19"/>
      <c r="O33" s="8"/>
      <c r="P33" s="87"/>
      <c r="Q33" s="87"/>
      <c r="R33" s="91" t="str">
        <f t="shared" si="3"/>
        <v/>
      </c>
      <c r="S33" s="91"/>
      <c r="T33" s="92" t="str">
        <f t="shared" si="4"/>
        <v/>
      </c>
      <c r="U33" s="92"/>
    </row>
    <row r="34" spans="2:21" x14ac:dyDescent="0.2">
      <c r="B34" s="19">
        <v>26</v>
      </c>
      <c r="C34" s="86" t="str">
        <f t="shared" si="1"/>
        <v/>
      </c>
      <c r="D34" s="86"/>
      <c r="E34" s="19"/>
      <c r="F34" s="8"/>
      <c r="G34" s="19" t="s">
        <v>3</v>
      </c>
      <c r="H34" s="87"/>
      <c r="I34" s="87"/>
      <c r="J34" s="19"/>
      <c r="K34" s="86" t="str">
        <f t="shared" si="0"/>
        <v/>
      </c>
      <c r="L34" s="86"/>
      <c r="M34" s="6" t="str">
        <f t="shared" si="2"/>
        <v/>
      </c>
      <c r="N34" s="19"/>
      <c r="O34" s="8"/>
      <c r="P34" s="87"/>
      <c r="Q34" s="87"/>
      <c r="R34" s="91" t="str">
        <f t="shared" si="3"/>
        <v/>
      </c>
      <c r="S34" s="91"/>
      <c r="T34" s="92" t="str">
        <f t="shared" si="4"/>
        <v/>
      </c>
      <c r="U34" s="92"/>
    </row>
    <row r="35" spans="2:21" x14ac:dyDescent="0.2">
      <c r="B35" s="19">
        <v>27</v>
      </c>
      <c r="C35" s="86" t="str">
        <f t="shared" si="1"/>
        <v/>
      </c>
      <c r="D35" s="86"/>
      <c r="E35" s="19"/>
      <c r="F35" s="8"/>
      <c r="G35" s="19" t="s">
        <v>3</v>
      </c>
      <c r="H35" s="87"/>
      <c r="I35" s="87"/>
      <c r="J35" s="19"/>
      <c r="K35" s="86" t="str">
        <f t="shared" si="0"/>
        <v/>
      </c>
      <c r="L35" s="86"/>
      <c r="M35" s="6" t="str">
        <f t="shared" si="2"/>
        <v/>
      </c>
      <c r="N35" s="19"/>
      <c r="O35" s="8"/>
      <c r="P35" s="87"/>
      <c r="Q35" s="87"/>
      <c r="R35" s="91" t="str">
        <f t="shared" si="3"/>
        <v/>
      </c>
      <c r="S35" s="91"/>
      <c r="T35" s="92" t="str">
        <f t="shared" si="4"/>
        <v/>
      </c>
      <c r="U35" s="92"/>
    </row>
    <row r="36" spans="2:21" x14ac:dyDescent="0.2">
      <c r="B36" s="19">
        <v>28</v>
      </c>
      <c r="C36" s="86" t="str">
        <f t="shared" si="1"/>
        <v/>
      </c>
      <c r="D36" s="86"/>
      <c r="E36" s="19"/>
      <c r="F36" s="8"/>
      <c r="G36" s="19" t="s">
        <v>3</v>
      </c>
      <c r="H36" s="87"/>
      <c r="I36" s="87"/>
      <c r="J36" s="19"/>
      <c r="K36" s="86" t="str">
        <f t="shared" si="0"/>
        <v/>
      </c>
      <c r="L36" s="86"/>
      <c r="M36" s="6" t="str">
        <f t="shared" si="2"/>
        <v/>
      </c>
      <c r="N36" s="19"/>
      <c r="O36" s="8"/>
      <c r="P36" s="87"/>
      <c r="Q36" s="87"/>
      <c r="R36" s="91" t="str">
        <f t="shared" si="3"/>
        <v/>
      </c>
      <c r="S36" s="91"/>
      <c r="T36" s="92" t="str">
        <f t="shared" si="4"/>
        <v/>
      </c>
      <c r="U36" s="92"/>
    </row>
    <row r="37" spans="2:21" x14ac:dyDescent="0.2">
      <c r="B37" s="19">
        <v>29</v>
      </c>
      <c r="C37" s="86" t="str">
        <f t="shared" si="1"/>
        <v/>
      </c>
      <c r="D37" s="86"/>
      <c r="E37" s="19"/>
      <c r="F37" s="8"/>
      <c r="G37" s="19" t="s">
        <v>3</v>
      </c>
      <c r="H37" s="87"/>
      <c r="I37" s="87"/>
      <c r="J37" s="19"/>
      <c r="K37" s="86" t="str">
        <f t="shared" si="0"/>
        <v/>
      </c>
      <c r="L37" s="86"/>
      <c r="M37" s="6" t="str">
        <f t="shared" si="2"/>
        <v/>
      </c>
      <c r="N37" s="19"/>
      <c r="O37" s="8"/>
      <c r="P37" s="87"/>
      <c r="Q37" s="87"/>
      <c r="R37" s="91" t="str">
        <f t="shared" si="3"/>
        <v/>
      </c>
      <c r="S37" s="91"/>
      <c r="T37" s="92" t="str">
        <f t="shared" si="4"/>
        <v/>
      </c>
      <c r="U37" s="92"/>
    </row>
    <row r="38" spans="2:21" x14ac:dyDescent="0.2">
      <c r="B38" s="19">
        <v>30</v>
      </c>
      <c r="C38" s="86" t="str">
        <f t="shared" si="1"/>
        <v/>
      </c>
      <c r="D38" s="86"/>
      <c r="E38" s="19"/>
      <c r="F38" s="8"/>
      <c r="G38" s="19" t="s">
        <v>4</v>
      </c>
      <c r="H38" s="87"/>
      <c r="I38" s="87"/>
      <c r="J38" s="19"/>
      <c r="K38" s="86" t="str">
        <f t="shared" si="0"/>
        <v/>
      </c>
      <c r="L38" s="86"/>
      <c r="M38" s="6" t="str">
        <f t="shared" si="2"/>
        <v/>
      </c>
      <c r="N38" s="19"/>
      <c r="O38" s="8"/>
      <c r="P38" s="87"/>
      <c r="Q38" s="87"/>
      <c r="R38" s="91" t="str">
        <f t="shared" si="3"/>
        <v/>
      </c>
      <c r="S38" s="91"/>
      <c r="T38" s="92" t="str">
        <f t="shared" si="4"/>
        <v/>
      </c>
      <c r="U38" s="92"/>
    </row>
    <row r="39" spans="2:21" x14ac:dyDescent="0.2">
      <c r="B39" s="19">
        <v>31</v>
      </c>
      <c r="C39" s="86" t="str">
        <f t="shared" si="1"/>
        <v/>
      </c>
      <c r="D39" s="86"/>
      <c r="E39" s="19"/>
      <c r="F39" s="8"/>
      <c r="G39" s="19" t="s">
        <v>4</v>
      </c>
      <c r="H39" s="87"/>
      <c r="I39" s="87"/>
      <c r="J39" s="19"/>
      <c r="K39" s="86" t="str">
        <f t="shared" si="0"/>
        <v/>
      </c>
      <c r="L39" s="86"/>
      <c r="M39" s="6" t="str">
        <f t="shared" si="2"/>
        <v/>
      </c>
      <c r="N39" s="19"/>
      <c r="O39" s="8"/>
      <c r="P39" s="87"/>
      <c r="Q39" s="87"/>
      <c r="R39" s="91" t="str">
        <f t="shared" si="3"/>
        <v/>
      </c>
      <c r="S39" s="91"/>
      <c r="T39" s="92" t="str">
        <f t="shared" si="4"/>
        <v/>
      </c>
      <c r="U39" s="92"/>
    </row>
    <row r="40" spans="2:21" x14ac:dyDescent="0.2">
      <c r="B40" s="19">
        <v>32</v>
      </c>
      <c r="C40" s="86" t="str">
        <f t="shared" si="1"/>
        <v/>
      </c>
      <c r="D40" s="86"/>
      <c r="E40" s="19"/>
      <c r="F40" s="8"/>
      <c r="G40" s="19" t="s">
        <v>4</v>
      </c>
      <c r="H40" s="87"/>
      <c r="I40" s="87"/>
      <c r="J40" s="19"/>
      <c r="K40" s="86" t="str">
        <f t="shared" si="0"/>
        <v/>
      </c>
      <c r="L40" s="86"/>
      <c r="M40" s="6" t="str">
        <f t="shared" si="2"/>
        <v/>
      </c>
      <c r="N40" s="19"/>
      <c r="O40" s="8"/>
      <c r="P40" s="87"/>
      <c r="Q40" s="87"/>
      <c r="R40" s="91" t="str">
        <f t="shared" si="3"/>
        <v/>
      </c>
      <c r="S40" s="91"/>
      <c r="T40" s="92" t="str">
        <f t="shared" si="4"/>
        <v/>
      </c>
      <c r="U40" s="92"/>
    </row>
    <row r="41" spans="2:21" x14ac:dyDescent="0.2">
      <c r="B41" s="19">
        <v>33</v>
      </c>
      <c r="C41" s="86" t="str">
        <f t="shared" si="1"/>
        <v/>
      </c>
      <c r="D41" s="86"/>
      <c r="E41" s="19"/>
      <c r="F41" s="8"/>
      <c r="G41" s="19" t="s">
        <v>3</v>
      </c>
      <c r="H41" s="87"/>
      <c r="I41" s="87"/>
      <c r="J41" s="19"/>
      <c r="K41" s="86" t="str">
        <f t="shared" si="0"/>
        <v/>
      </c>
      <c r="L41" s="86"/>
      <c r="M41" s="6" t="str">
        <f t="shared" si="2"/>
        <v/>
      </c>
      <c r="N41" s="19"/>
      <c r="O41" s="8"/>
      <c r="P41" s="87"/>
      <c r="Q41" s="87"/>
      <c r="R41" s="91" t="str">
        <f t="shared" si="3"/>
        <v/>
      </c>
      <c r="S41" s="91"/>
      <c r="T41" s="92" t="str">
        <f t="shared" si="4"/>
        <v/>
      </c>
      <c r="U41" s="92"/>
    </row>
    <row r="42" spans="2:21" x14ac:dyDescent="0.2">
      <c r="B42" s="19">
        <v>34</v>
      </c>
      <c r="C42" s="86" t="str">
        <f t="shared" si="1"/>
        <v/>
      </c>
      <c r="D42" s="86"/>
      <c r="E42" s="19"/>
      <c r="F42" s="8"/>
      <c r="G42" s="19" t="s">
        <v>4</v>
      </c>
      <c r="H42" s="87"/>
      <c r="I42" s="87"/>
      <c r="J42" s="19"/>
      <c r="K42" s="86" t="str">
        <f t="shared" si="0"/>
        <v/>
      </c>
      <c r="L42" s="86"/>
      <c r="M42" s="6" t="str">
        <f t="shared" si="2"/>
        <v/>
      </c>
      <c r="N42" s="19"/>
      <c r="O42" s="8"/>
      <c r="P42" s="87"/>
      <c r="Q42" s="87"/>
      <c r="R42" s="91" t="str">
        <f t="shared" si="3"/>
        <v/>
      </c>
      <c r="S42" s="91"/>
      <c r="T42" s="92" t="str">
        <f t="shared" si="4"/>
        <v/>
      </c>
      <c r="U42" s="92"/>
    </row>
    <row r="43" spans="2:21" x14ac:dyDescent="0.2">
      <c r="B43" s="19">
        <v>35</v>
      </c>
      <c r="C43" s="86" t="str">
        <f t="shared" si="1"/>
        <v/>
      </c>
      <c r="D43" s="86"/>
      <c r="E43" s="19"/>
      <c r="F43" s="8"/>
      <c r="G43" s="19" t="s">
        <v>3</v>
      </c>
      <c r="H43" s="87"/>
      <c r="I43" s="87"/>
      <c r="J43" s="19"/>
      <c r="K43" s="86" t="str">
        <f t="shared" si="0"/>
        <v/>
      </c>
      <c r="L43" s="86"/>
      <c r="M43" s="6" t="str">
        <f t="shared" si="2"/>
        <v/>
      </c>
      <c r="N43" s="19"/>
      <c r="O43" s="8"/>
      <c r="P43" s="87"/>
      <c r="Q43" s="87"/>
      <c r="R43" s="91" t="str">
        <f t="shared" si="3"/>
        <v/>
      </c>
      <c r="S43" s="91"/>
      <c r="T43" s="92" t="str">
        <f t="shared" si="4"/>
        <v/>
      </c>
      <c r="U43" s="92"/>
    </row>
    <row r="44" spans="2:21" x14ac:dyDescent="0.2">
      <c r="B44" s="19">
        <v>36</v>
      </c>
      <c r="C44" s="86" t="str">
        <f t="shared" si="1"/>
        <v/>
      </c>
      <c r="D44" s="86"/>
      <c r="E44" s="19"/>
      <c r="F44" s="8"/>
      <c r="G44" s="19" t="s">
        <v>4</v>
      </c>
      <c r="H44" s="87"/>
      <c r="I44" s="87"/>
      <c r="J44" s="19"/>
      <c r="K44" s="86" t="str">
        <f t="shared" si="0"/>
        <v/>
      </c>
      <c r="L44" s="86"/>
      <c r="M44" s="6" t="str">
        <f t="shared" si="2"/>
        <v/>
      </c>
      <c r="N44" s="19"/>
      <c r="O44" s="8"/>
      <c r="P44" s="87"/>
      <c r="Q44" s="87"/>
      <c r="R44" s="91" t="str">
        <f t="shared" si="3"/>
        <v/>
      </c>
      <c r="S44" s="91"/>
      <c r="T44" s="92" t="str">
        <f t="shared" si="4"/>
        <v/>
      </c>
      <c r="U44" s="92"/>
    </row>
    <row r="45" spans="2:21" x14ac:dyDescent="0.2">
      <c r="B45" s="19">
        <v>37</v>
      </c>
      <c r="C45" s="86" t="str">
        <f t="shared" si="1"/>
        <v/>
      </c>
      <c r="D45" s="86"/>
      <c r="E45" s="19"/>
      <c r="F45" s="8"/>
      <c r="G45" s="19" t="s">
        <v>3</v>
      </c>
      <c r="H45" s="87"/>
      <c r="I45" s="87"/>
      <c r="J45" s="19"/>
      <c r="K45" s="86" t="str">
        <f t="shared" si="0"/>
        <v/>
      </c>
      <c r="L45" s="86"/>
      <c r="M45" s="6" t="str">
        <f t="shared" si="2"/>
        <v/>
      </c>
      <c r="N45" s="19"/>
      <c r="O45" s="8"/>
      <c r="P45" s="87"/>
      <c r="Q45" s="87"/>
      <c r="R45" s="91" t="str">
        <f t="shared" si="3"/>
        <v/>
      </c>
      <c r="S45" s="91"/>
      <c r="T45" s="92" t="str">
        <f t="shared" si="4"/>
        <v/>
      </c>
      <c r="U45" s="92"/>
    </row>
    <row r="46" spans="2:21" x14ac:dyDescent="0.2">
      <c r="B46" s="19">
        <v>38</v>
      </c>
      <c r="C46" s="86" t="str">
        <f t="shared" si="1"/>
        <v/>
      </c>
      <c r="D46" s="86"/>
      <c r="E46" s="19"/>
      <c r="F46" s="8"/>
      <c r="G46" s="19" t="s">
        <v>4</v>
      </c>
      <c r="H46" s="87"/>
      <c r="I46" s="87"/>
      <c r="J46" s="19"/>
      <c r="K46" s="86" t="str">
        <f t="shared" si="0"/>
        <v/>
      </c>
      <c r="L46" s="86"/>
      <c r="M46" s="6" t="str">
        <f t="shared" si="2"/>
        <v/>
      </c>
      <c r="N46" s="19"/>
      <c r="O46" s="8"/>
      <c r="P46" s="87"/>
      <c r="Q46" s="87"/>
      <c r="R46" s="91" t="str">
        <f t="shared" si="3"/>
        <v/>
      </c>
      <c r="S46" s="91"/>
      <c r="T46" s="92" t="str">
        <f t="shared" si="4"/>
        <v/>
      </c>
      <c r="U46" s="92"/>
    </row>
    <row r="47" spans="2:21" x14ac:dyDescent="0.2">
      <c r="B47" s="19">
        <v>39</v>
      </c>
      <c r="C47" s="86" t="str">
        <f t="shared" si="1"/>
        <v/>
      </c>
      <c r="D47" s="86"/>
      <c r="E47" s="19"/>
      <c r="F47" s="8"/>
      <c r="G47" s="19" t="s">
        <v>4</v>
      </c>
      <c r="H47" s="87"/>
      <c r="I47" s="87"/>
      <c r="J47" s="19"/>
      <c r="K47" s="86" t="str">
        <f t="shared" si="0"/>
        <v/>
      </c>
      <c r="L47" s="86"/>
      <c r="M47" s="6" t="str">
        <f t="shared" si="2"/>
        <v/>
      </c>
      <c r="N47" s="19"/>
      <c r="O47" s="8"/>
      <c r="P47" s="87"/>
      <c r="Q47" s="87"/>
      <c r="R47" s="91" t="str">
        <f t="shared" si="3"/>
        <v/>
      </c>
      <c r="S47" s="91"/>
      <c r="T47" s="92" t="str">
        <f t="shared" si="4"/>
        <v/>
      </c>
      <c r="U47" s="92"/>
    </row>
    <row r="48" spans="2:21" x14ac:dyDescent="0.2">
      <c r="B48" s="19">
        <v>40</v>
      </c>
      <c r="C48" s="86" t="str">
        <f t="shared" si="1"/>
        <v/>
      </c>
      <c r="D48" s="86"/>
      <c r="E48" s="19"/>
      <c r="F48" s="8"/>
      <c r="G48" s="19" t="s">
        <v>37</v>
      </c>
      <c r="H48" s="87"/>
      <c r="I48" s="87"/>
      <c r="J48" s="19"/>
      <c r="K48" s="86" t="str">
        <f t="shared" si="0"/>
        <v/>
      </c>
      <c r="L48" s="86"/>
      <c r="M48" s="6" t="str">
        <f t="shared" si="2"/>
        <v/>
      </c>
      <c r="N48" s="19"/>
      <c r="O48" s="8"/>
      <c r="P48" s="87"/>
      <c r="Q48" s="87"/>
      <c r="R48" s="91" t="str">
        <f t="shared" si="3"/>
        <v/>
      </c>
      <c r="S48" s="91"/>
      <c r="T48" s="92" t="str">
        <f t="shared" si="4"/>
        <v/>
      </c>
      <c r="U48" s="92"/>
    </row>
    <row r="49" spans="2:21" x14ac:dyDescent="0.2">
      <c r="B49" s="19">
        <v>41</v>
      </c>
      <c r="C49" s="86" t="str">
        <f t="shared" si="1"/>
        <v/>
      </c>
      <c r="D49" s="86"/>
      <c r="E49" s="19"/>
      <c r="F49" s="8"/>
      <c r="G49" s="19" t="s">
        <v>4</v>
      </c>
      <c r="H49" s="87"/>
      <c r="I49" s="87"/>
      <c r="J49" s="19"/>
      <c r="K49" s="86" t="str">
        <f t="shared" si="0"/>
        <v/>
      </c>
      <c r="L49" s="86"/>
      <c r="M49" s="6" t="str">
        <f t="shared" si="2"/>
        <v/>
      </c>
      <c r="N49" s="19"/>
      <c r="O49" s="8"/>
      <c r="P49" s="87"/>
      <c r="Q49" s="87"/>
      <c r="R49" s="91" t="str">
        <f t="shared" si="3"/>
        <v/>
      </c>
      <c r="S49" s="91"/>
      <c r="T49" s="92" t="str">
        <f t="shared" si="4"/>
        <v/>
      </c>
      <c r="U49" s="92"/>
    </row>
    <row r="50" spans="2:21" x14ac:dyDescent="0.2">
      <c r="B50" s="19">
        <v>42</v>
      </c>
      <c r="C50" s="86" t="str">
        <f t="shared" si="1"/>
        <v/>
      </c>
      <c r="D50" s="86"/>
      <c r="E50" s="19"/>
      <c r="F50" s="8"/>
      <c r="G50" s="19" t="s">
        <v>4</v>
      </c>
      <c r="H50" s="87"/>
      <c r="I50" s="87"/>
      <c r="J50" s="19"/>
      <c r="K50" s="86" t="str">
        <f t="shared" si="0"/>
        <v/>
      </c>
      <c r="L50" s="86"/>
      <c r="M50" s="6" t="str">
        <f t="shared" si="2"/>
        <v/>
      </c>
      <c r="N50" s="19"/>
      <c r="O50" s="8"/>
      <c r="P50" s="87"/>
      <c r="Q50" s="87"/>
      <c r="R50" s="91" t="str">
        <f t="shared" si="3"/>
        <v/>
      </c>
      <c r="S50" s="91"/>
      <c r="T50" s="92" t="str">
        <f t="shared" si="4"/>
        <v/>
      </c>
      <c r="U50" s="92"/>
    </row>
    <row r="51" spans="2:21" x14ac:dyDescent="0.2">
      <c r="B51" s="19">
        <v>43</v>
      </c>
      <c r="C51" s="86" t="str">
        <f t="shared" si="1"/>
        <v/>
      </c>
      <c r="D51" s="86"/>
      <c r="E51" s="19"/>
      <c r="F51" s="8"/>
      <c r="G51" s="19" t="s">
        <v>3</v>
      </c>
      <c r="H51" s="87"/>
      <c r="I51" s="87"/>
      <c r="J51" s="19"/>
      <c r="K51" s="86" t="str">
        <f t="shared" si="0"/>
        <v/>
      </c>
      <c r="L51" s="86"/>
      <c r="M51" s="6" t="str">
        <f t="shared" si="2"/>
        <v/>
      </c>
      <c r="N51" s="19"/>
      <c r="O51" s="8"/>
      <c r="P51" s="87"/>
      <c r="Q51" s="87"/>
      <c r="R51" s="91" t="str">
        <f t="shared" si="3"/>
        <v/>
      </c>
      <c r="S51" s="91"/>
      <c r="T51" s="92" t="str">
        <f t="shared" si="4"/>
        <v/>
      </c>
      <c r="U51" s="92"/>
    </row>
    <row r="52" spans="2:21" x14ac:dyDescent="0.2">
      <c r="B52" s="19">
        <v>44</v>
      </c>
      <c r="C52" s="86" t="str">
        <f t="shared" si="1"/>
        <v/>
      </c>
      <c r="D52" s="86"/>
      <c r="E52" s="19"/>
      <c r="F52" s="8"/>
      <c r="G52" s="19" t="s">
        <v>3</v>
      </c>
      <c r="H52" s="87"/>
      <c r="I52" s="87"/>
      <c r="J52" s="19"/>
      <c r="K52" s="86" t="str">
        <f t="shared" si="0"/>
        <v/>
      </c>
      <c r="L52" s="86"/>
      <c r="M52" s="6" t="str">
        <f t="shared" si="2"/>
        <v/>
      </c>
      <c r="N52" s="19"/>
      <c r="O52" s="8"/>
      <c r="P52" s="87"/>
      <c r="Q52" s="87"/>
      <c r="R52" s="91" t="str">
        <f t="shared" si="3"/>
        <v/>
      </c>
      <c r="S52" s="91"/>
      <c r="T52" s="92" t="str">
        <f t="shared" si="4"/>
        <v/>
      </c>
      <c r="U52" s="92"/>
    </row>
    <row r="53" spans="2:21" x14ac:dyDescent="0.2">
      <c r="B53" s="19">
        <v>45</v>
      </c>
      <c r="C53" s="86" t="str">
        <f t="shared" si="1"/>
        <v/>
      </c>
      <c r="D53" s="86"/>
      <c r="E53" s="19"/>
      <c r="F53" s="8"/>
      <c r="G53" s="19" t="s">
        <v>4</v>
      </c>
      <c r="H53" s="87"/>
      <c r="I53" s="87"/>
      <c r="J53" s="19"/>
      <c r="K53" s="86" t="str">
        <f t="shared" si="0"/>
        <v/>
      </c>
      <c r="L53" s="86"/>
      <c r="M53" s="6" t="str">
        <f t="shared" si="2"/>
        <v/>
      </c>
      <c r="N53" s="19"/>
      <c r="O53" s="8"/>
      <c r="P53" s="87"/>
      <c r="Q53" s="87"/>
      <c r="R53" s="91" t="str">
        <f t="shared" si="3"/>
        <v/>
      </c>
      <c r="S53" s="91"/>
      <c r="T53" s="92" t="str">
        <f t="shared" si="4"/>
        <v/>
      </c>
      <c r="U53" s="92"/>
    </row>
    <row r="54" spans="2:21" x14ac:dyDescent="0.2">
      <c r="B54" s="19">
        <v>46</v>
      </c>
      <c r="C54" s="86" t="str">
        <f t="shared" si="1"/>
        <v/>
      </c>
      <c r="D54" s="86"/>
      <c r="E54" s="19"/>
      <c r="F54" s="8"/>
      <c r="G54" s="19" t="s">
        <v>4</v>
      </c>
      <c r="H54" s="87"/>
      <c r="I54" s="87"/>
      <c r="J54" s="19"/>
      <c r="K54" s="86" t="str">
        <f t="shared" si="0"/>
        <v/>
      </c>
      <c r="L54" s="86"/>
      <c r="M54" s="6" t="str">
        <f t="shared" si="2"/>
        <v/>
      </c>
      <c r="N54" s="19"/>
      <c r="O54" s="8"/>
      <c r="P54" s="87"/>
      <c r="Q54" s="87"/>
      <c r="R54" s="91" t="str">
        <f t="shared" si="3"/>
        <v/>
      </c>
      <c r="S54" s="91"/>
      <c r="T54" s="92" t="str">
        <f t="shared" si="4"/>
        <v/>
      </c>
      <c r="U54" s="92"/>
    </row>
    <row r="55" spans="2:21" x14ac:dyDescent="0.2">
      <c r="B55" s="19">
        <v>47</v>
      </c>
      <c r="C55" s="86" t="str">
        <f t="shared" si="1"/>
        <v/>
      </c>
      <c r="D55" s="86"/>
      <c r="E55" s="19"/>
      <c r="F55" s="8"/>
      <c r="G55" s="19" t="s">
        <v>3</v>
      </c>
      <c r="H55" s="87"/>
      <c r="I55" s="87"/>
      <c r="J55" s="19"/>
      <c r="K55" s="86" t="str">
        <f t="shared" si="0"/>
        <v/>
      </c>
      <c r="L55" s="86"/>
      <c r="M55" s="6" t="str">
        <f t="shared" si="2"/>
        <v/>
      </c>
      <c r="N55" s="19"/>
      <c r="O55" s="8"/>
      <c r="P55" s="87"/>
      <c r="Q55" s="87"/>
      <c r="R55" s="91" t="str">
        <f t="shared" si="3"/>
        <v/>
      </c>
      <c r="S55" s="91"/>
      <c r="T55" s="92" t="str">
        <f t="shared" si="4"/>
        <v/>
      </c>
      <c r="U55" s="92"/>
    </row>
    <row r="56" spans="2:21" x14ac:dyDescent="0.2">
      <c r="B56" s="19">
        <v>48</v>
      </c>
      <c r="C56" s="86" t="str">
        <f t="shared" si="1"/>
        <v/>
      </c>
      <c r="D56" s="86"/>
      <c r="E56" s="19"/>
      <c r="F56" s="8"/>
      <c r="G56" s="19" t="s">
        <v>3</v>
      </c>
      <c r="H56" s="87"/>
      <c r="I56" s="87"/>
      <c r="J56" s="19"/>
      <c r="K56" s="86" t="str">
        <f t="shared" si="0"/>
        <v/>
      </c>
      <c r="L56" s="86"/>
      <c r="M56" s="6" t="str">
        <f t="shared" si="2"/>
        <v/>
      </c>
      <c r="N56" s="19"/>
      <c r="O56" s="8"/>
      <c r="P56" s="87"/>
      <c r="Q56" s="87"/>
      <c r="R56" s="91" t="str">
        <f t="shared" si="3"/>
        <v/>
      </c>
      <c r="S56" s="91"/>
      <c r="T56" s="92" t="str">
        <f t="shared" si="4"/>
        <v/>
      </c>
      <c r="U56" s="92"/>
    </row>
    <row r="57" spans="2:21" x14ac:dyDescent="0.2">
      <c r="B57" s="19">
        <v>49</v>
      </c>
      <c r="C57" s="86" t="str">
        <f t="shared" si="1"/>
        <v/>
      </c>
      <c r="D57" s="86"/>
      <c r="E57" s="19"/>
      <c r="F57" s="8"/>
      <c r="G57" s="19" t="s">
        <v>3</v>
      </c>
      <c r="H57" s="87"/>
      <c r="I57" s="87"/>
      <c r="J57" s="19"/>
      <c r="K57" s="86" t="str">
        <f t="shared" si="0"/>
        <v/>
      </c>
      <c r="L57" s="86"/>
      <c r="M57" s="6" t="str">
        <f t="shared" si="2"/>
        <v/>
      </c>
      <c r="N57" s="19"/>
      <c r="O57" s="8"/>
      <c r="P57" s="87"/>
      <c r="Q57" s="87"/>
      <c r="R57" s="91" t="str">
        <f t="shared" si="3"/>
        <v/>
      </c>
      <c r="S57" s="91"/>
      <c r="T57" s="92" t="str">
        <f t="shared" si="4"/>
        <v/>
      </c>
      <c r="U57" s="92"/>
    </row>
    <row r="58" spans="2:21" x14ac:dyDescent="0.2">
      <c r="B58" s="19">
        <v>50</v>
      </c>
      <c r="C58" s="86" t="str">
        <f t="shared" si="1"/>
        <v/>
      </c>
      <c r="D58" s="86"/>
      <c r="E58" s="19"/>
      <c r="F58" s="8"/>
      <c r="G58" s="19" t="s">
        <v>3</v>
      </c>
      <c r="H58" s="87"/>
      <c r="I58" s="87"/>
      <c r="J58" s="19"/>
      <c r="K58" s="86" t="str">
        <f t="shared" si="0"/>
        <v/>
      </c>
      <c r="L58" s="86"/>
      <c r="M58" s="6" t="str">
        <f t="shared" si="2"/>
        <v/>
      </c>
      <c r="N58" s="19"/>
      <c r="O58" s="8"/>
      <c r="P58" s="87"/>
      <c r="Q58" s="87"/>
      <c r="R58" s="91" t="str">
        <f t="shared" si="3"/>
        <v/>
      </c>
      <c r="S58" s="91"/>
      <c r="T58" s="92" t="str">
        <f t="shared" si="4"/>
        <v/>
      </c>
      <c r="U58" s="92"/>
    </row>
    <row r="59" spans="2:21" x14ac:dyDescent="0.2">
      <c r="B59" s="19">
        <v>51</v>
      </c>
      <c r="C59" s="86" t="str">
        <f t="shared" si="1"/>
        <v/>
      </c>
      <c r="D59" s="86"/>
      <c r="E59" s="19"/>
      <c r="F59" s="8"/>
      <c r="G59" s="19" t="s">
        <v>3</v>
      </c>
      <c r="H59" s="87"/>
      <c r="I59" s="87"/>
      <c r="J59" s="19"/>
      <c r="K59" s="86" t="str">
        <f t="shared" si="0"/>
        <v/>
      </c>
      <c r="L59" s="86"/>
      <c r="M59" s="6" t="str">
        <f t="shared" si="2"/>
        <v/>
      </c>
      <c r="N59" s="19"/>
      <c r="O59" s="8"/>
      <c r="P59" s="87"/>
      <c r="Q59" s="87"/>
      <c r="R59" s="91" t="str">
        <f t="shared" si="3"/>
        <v/>
      </c>
      <c r="S59" s="91"/>
      <c r="T59" s="92" t="str">
        <f t="shared" si="4"/>
        <v/>
      </c>
      <c r="U59" s="92"/>
    </row>
    <row r="60" spans="2:21" x14ac:dyDescent="0.2">
      <c r="B60" s="19">
        <v>52</v>
      </c>
      <c r="C60" s="86" t="str">
        <f t="shared" si="1"/>
        <v/>
      </c>
      <c r="D60" s="86"/>
      <c r="E60" s="19"/>
      <c r="F60" s="8"/>
      <c r="G60" s="19" t="s">
        <v>3</v>
      </c>
      <c r="H60" s="87"/>
      <c r="I60" s="87"/>
      <c r="J60" s="19"/>
      <c r="K60" s="86" t="str">
        <f t="shared" si="0"/>
        <v/>
      </c>
      <c r="L60" s="86"/>
      <c r="M60" s="6" t="str">
        <f t="shared" si="2"/>
        <v/>
      </c>
      <c r="N60" s="19"/>
      <c r="O60" s="8"/>
      <c r="P60" s="87"/>
      <c r="Q60" s="87"/>
      <c r="R60" s="91" t="str">
        <f t="shared" si="3"/>
        <v/>
      </c>
      <c r="S60" s="91"/>
      <c r="T60" s="92" t="str">
        <f t="shared" si="4"/>
        <v/>
      </c>
      <c r="U60" s="92"/>
    </row>
    <row r="61" spans="2:21" x14ac:dyDescent="0.2">
      <c r="B61" s="19">
        <v>53</v>
      </c>
      <c r="C61" s="86" t="str">
        <f t="shared" si="1"/>
        <v/>
      </c>
      <c r="D61" s="86"/>
      <c r="E61" s="19"/>
      <c r="F61" s="8"/>
      <c r="G61" s="19" t="s">
        <v>3</v>
      </c>
      <c r="H61" s="87"/>
      <c r="I61" s="87"/>
      <c r="J61" s="19"/>
      <c r="K61" s="86" t="str">
        <f t="shared" si="0"/>
        <v/>
      </c>
      <c r="L61" s="86"/>
      <c r="M61" s="6" t="str">
        <f t="shared" si="2"/>
        <v/>
      </c>
      <c r="N61" s="19"/>
      <c r="O61" s="8"/>
      <c r="P61" s="87"/>
      <c r="Q61" s="87"/>
      <c r="R61" s="91" t="str">
        <f t="shared" si="3"/>
        <v/>
      </c>
      <c r="S61" s="91"/>
      <c r="T61" s="92" t="str">
        <f t="shared" si="4"/>
        <v/>
      </c>
      <c r="U61" s="92"/>
    </row>
    <row r="62" spans="2:21" x14ac:dyDescent="0.2">
      <c r="B62" s="19">
        <v>54</v>
      </c>
      <c r="C62" s="86" t="str">
        <f t="shared" si="1"/>
        <v/>
      </c>
      <c r="D62" s="86"/>
      <c r="E62" s="19"/>
      <c r="F62" s="8"/>
      <c r="G62" s="19" t="s">
        <v>3</v>
      </c>
      <c r="H62" s="87"/>
      <c r="I62" s="87"/>
      <c r="J62" s="19"/>
      <c r="K62" s="86" t="str">
        <f t="shared" si="0"/>
        <v/>
      </c>
      <c r="L62" s="86"/>
      <c r="M62" s="6" t="str">
        <f t="shared" si="2"/>
        <v/>
      </c>
      <c r="N62" s="19"/>
      <c r="O62" s="8"/>
      <c r="P62" s="87"/>
      <c r="Q62" s="87"/>
      <c r="R62" s="91" t="str">
        <f t="shared" si="3"/>
        <v/>
      </c>
      <c r="S62" s="91"/>
      <c r="T62" s="92" t="str">
        <f t="shared" si="4"/>
        <v/>
      </c>
      <c r="U62" s="92"/>
    </row>
    <row r="63" spans="2:21" x14ac:dyDescent="0.2">
      <c r="B63" s="19">
        <v>55</v>
      </c>
      <c r="C63" s="86" t="str">
        <f t="shared" si="1"/>
        <v/>
      </c>
      <c r="D63" s="86"/>
      <c r="E63" s="19"/>
      <c r="F63" s="8"/>
      <c r="G63" s="19" t="s">
        <v>4</v>
      </c>
      <c r="H63" s="87"/>
      <c r="I63" s="87"/>
      <c r="J63" s="19"/>
      <c r="K63" s="86" t="str">
        <f t="shared" si="0"/>
        <v/>
      </c>
      <c r="L63" s="86"/>
      <c r="M63" s="6" t="str">
        <f t="shared" si="2"/>
        <v/>
      </c>
      <c r="N63" s="19"/>
      <c r="O63" s="8"/>
      <c r="P63" s="87"/>
      <c r="Q63" s="87"/>
      <c r="R63" s="91" t="str">
        <f t="shared" si="3"/>
        <v/>
      </c>
      <c r="S63" s="91"/>
      <c r="T63" s="92" t="str">
        <f t="shared" si="4"/>
        <v/>
      </c>
      <c r="U63" s="92"/>
    </row>
    <row r="64" spans="2:21" x14ac:dyDescent="0.2">
      <c r="B64" s="19">
        <v>56</v>
      </c>
      <c r="C64" s="86" t="str">
        <f t="shared" si="1"/>
        <v/>
      </c>
      <c r="D64" s="86"/>
      <c r="E64" s="19"/>
      <c r="F64" s="8"/>
      <c r="G64" s="19" t="s">
        <v>3</v>
      </c>
      <c r="H64" s="87"/>
      <c r="I64" s="87"/>
      <c r="J64" s="19"/>
      <c r="K64" s="86" t="str">
        <f t="shared" si="0"/>
        <v/>
      </c>
      <c r="L64" s="86"/>
      <c r="M64" s="6" t="str">
        <f t="shared" si="2"/>
        <v/>
      </c>
      <c r="N64" s="19"/>
      <c r="O64" s="8"/>
      <c r="P64" s="87"/>
      <c r="Q64" s="87"/>
      <c r="R64" s="91" t="str">
        <f t="shared" si="3"/>
        <v/>
      </c>
      <c r="S64" s="91"/>
      <c r="T64" s="92" t="str">
        <f t="shared" si="4"/>
        <v/>
      </c>
      <c r="U64" s="92"/>
    </row>
    <row r="65" spans="2:21" x14ac:dyDescent="0.2">
      <c r="B65" s="19">
        <v>57</v>
      </c>
      <c r="C65" s="86" t="str">
        <f t="shared" si="1"/>
        <v/>
      </c>
      <c r="D65" s="86"/>
      <c r="E65" s="19"/>
      <c r="F65" s="8"/>
      <c r="G65" s="19" t="s">
        <v>3</v>
      </c>
      <c r="H65" s="87"/>
      <c r="I65" s="87"/>
      <c r="J65" s="19"/>
      <c r="K65" s="86" t="str">
        <f t="shared" si="0"/>
        <v/>
      </c>
      <c r="L65" s="86"/>
      <c r="M65" s="6" t="str">
        <f t="shared" si="2"/>
        <v/>
      </c>
      <c r="N65" s="19"/>
      <c r="O65" s="8"/>
      <c r="P65" s="87"/>
      <c r="Q65" s="87"/>
      <c r="R65" s="91" t="str">
        <f t="shared" si="3"/>
        <v/>
      </c>
      <c r="S65" s="91"/>
      <c r="T65" s="92" t="str">
        <f t="shared" si="4"/>
        <v/>
      </c>
      <c r="U65" s="92"/>
    </row>
    <row r="66" spans="2:21" x14ac:dyDescent="0.2">
      <c r="B66" s="19">
        <v>58</v>
      </c>
      <c r="C66" s="86" t="str">
        <f t="shared" si="1"/>
        <v/>
      </c>
      <c r="D66" s="86"/>
      <c r="E66" s="19"/>
      <c r="F66" s="8"/>
      <c r="G66" s="19" t="s">
        <v>3</v>
      </c>
      <c r="H66" s="87"/>
      <c r="I66" s="87"/>
      <c r="J66" s="19"/>
      <c r="K66" s="86" t="str">
        <f t="shared" si="0"/>
        <v/>
      </c>
      <c r="L66" s="86"/>
      <c r="M66" s="6" t="str">
        <f t="shared" si="2"/>
        <v/>
      </c>
      <c r="N66" s="19"/>
      <c r="O66" s="8"/>
      <c r="P66" s="87"/>
      <c r="Q66" s="87"/>
      <c r="R66" s="91" t="str">
        <f t="shared" si="3"/>
        <v/>
      </c>
      <c r="S66" s="91"/>
      <c r="T66" s="92" t="str">
        <f t="shared" si="4"/>
        <v/>
      </c>
      <c r="U66" s="92"/>
    </row>
    <row r="67" spans="2:21" x14ac:dyDescent="0.2">
      <c r="B67" s="19">
        <v>59</v>
      </c>
      <c r="C67" s="86" t="str">
        <f t="shared" si="1"/>
        <v/>
      </c>
      <c r="D67" s="86"/>
      <c r="E67" s="19"/>
      <c r="F67" s="8"/>
      <c r="G67" s="19" t="s">
        <v>3</v>
      </c>
      <c r="H67" s="87"/>
      <c r="I67" s="87"/>
      <c r="J67" s="19"/>
      <c r="K67" s="86" t="str">
        <f t="shared" si="0"/>
        <v/>
      </c>
      <c r="L67" s="86"/>
      <c r="M67" s="6" t="str">
        <f t="shared" si="2"/>
        <v/>
      </c>
      <c r="N67" s="19"/>
      <c r="O67" s="8"/>
      <c r="P67" s="87"/>
      <c r="Q67" s="87"/>
      <c r="R67" s="91" t="str">
        <f t="shared" si="3"/>
        <v/>
      </c>
      <c r="S67" s="91"/>
      <c r="T67" s="92" t="str">
        <f t="shared" si="4"/>
        <v/>
      </c>
      <c r="U67" s="92"/>
    </row>
    <row r="68" spans="2:21" x14ac:dyDescent="0.2">
      <c r="B68" s="19">
        <v>60</v>
      </c>
      <c r="C68" s="86" t="str">
        <f t="shared" si="1"/>
        <v/>
      </c>
      <c r="D68" s="86"/>
      <c r="E68" s="19"/>
      <c r="F68" s="8"/>
      <c r="G68" s="19" t="s">
        <v>4</v>
      </c>
      <c r="H68" s="87"/>
      <c r="I68" s="87"/>
      <c r="J68" s="19"/>
      <c r="K68" s="86" t="str">
        <f t="shared" si="0"/>
        <v/>
      </c>
      <c r="L68" s="86"/>
      <c r="M68" s="6" t="str">
        <f t="shared" si="2"/>
        <v/>
      </c>
      <c r="N68" s="19"/>
      <c r="O68" s="8"/>
      <c r="P68" s="87"/>
      <c r="Q68" s="87"/>
      <c r="R68" s="91" t="str">
        <f t="shared" si="3"/>
        <v/>
      </c>
      <c r="S68" s="91"/>
      <c r="T68" s="92" t="str">
        <f t="shared" si="4"/>
        <v/>
      </c>
      <c r="U68" s="92"/>
    </row>
    <row r="69" spans="2:21" x14ac:dyDescent="0.2">
      <c r="B69" s="19">
        <v>61</v>
      </c>
      <c r="C69" s="86" t="str">
        <f t="shared" si="1"/>
        <v/>
      </c>
      <c r="D69" s="86"/>
      <c r="E69" s="19"/>
      <c r="F69" s="8"/>
      <c r="G69" s="19" t="s">
        <v>4</v>
      </c>
      <c r="H69" s="87"/>
      <c r="I69" s="87"/>
      <c r="J69" s="19"/>
      <c r="K69" s="86" t="str">
        <f t="shared" si="0"/>
        <v/>
      </c>
      <c r="L69" s="86"/>
      <c r="M69" s="6" t="str">
        <f t="shared" si="2"/>
        <v/>
      </c>
      <c r="N69" s="19"/>
      <c r="O69" s="8"/>
      <c r="P69" s="87"/>
      <c r="Q69" s="87"/>
      <c r="R69" s="91" t="str">
        <f t="shared" si="3"/>
        <v/>
      </c>
      <c r="S69" s="91"/>
      <c r="T69" s="92" t="str">
        <f t="shared" si="4"/>
        <v/>
      </c>
      <c r="U69" s="92"/>
    </row>
    <row r="70" spans="2:21" x14ac:dyDescent="0.2">
      <c r="B70" s="19">
        <v>62</v>
      </c>
      <c r="C70" s="86" t="str">
        <f t="shared" si="1"/>
        <v/>
      </c>
      <c r="D70" s="86"/>
      <c r="E70" s="19"/>
      <c r="F70" s="8"/>
      <c r="G70" s="19" t="s">
        <v>3</v>
      </c>
      <c r="H70" s="87"/>
      <c r="I70" s="87"/>
      <c r="J70" s="19"/>
      <c r="K70" s="86" t="str">
        <f t="shared" si="0"/>
        <v/>
      </c>
      <c r="L70" s="86"/>
      <c r="M70" s="6" t="str">
        <f t="shared" si="2"/>
        <v/>
      </c>
      <c r="N70" s="19"/>
      <c r="O70" s="8"/>
      <c r="P70" s="87"/>
      <c r="Q70" s="87"/>
      <c r="R70" s="91" t="str">
        <f t="shared" si="3"/>
        <v/>
      </c>
      <c r="S70" s="91"/>
      <c r="T70" s="92" t="str">
        <f t="shared" si="4"/>
        <v/>
      </c>
      <c r="U70" s="92"/>
    </row>
    <row r="71" spans="2:21" x14ac:dyDescent="0.2">
      <c r="B71" s="19">
        <v>63</v>
      </c>
      <c r="C71" s="86" t="str">
        <f t="shared" si="1"/>
        <v/>
      </c>
      <c r="D71" s="86"/>
      <c r="E71" s="19"/>
      <c r="F71" s="8"/>
      <c r="G71" s="19" t="s">
        <v>4</v>
      </c>
      <c r="H71" s="87"/>
      <c r="I71" s="87"/>
      <c r="J71" s="19"/>
      <c r="K71" s="86" t="str">
        <f t="shared" si="0"/>
        <v/>
      </c>
      <c r="L71" s="86"/>
      <c r="M71" s="6" t="str">
        <f t="shared" si="2"/>
        <v/>
      </c>
      <c r="N71" s="19"/>
      <c r="O71" s="8"/>
      <c r="P71" s="87"/>
      <c r="Q71" s="87"/>
      <c r="R71" s="91" t="str">
        <f t="shared" si="3"/>
        <v/>
      </c>
      <c r="S71" s="91"/>
      <c r="T71" s="92" t="str">
        <f t="shared" si="4"/>
        <v/>
      </c>
      <c r="U71" s="92"/>
    </row>
    <row r="72" spans="2:21" x14ac:dyDescent="0.2">
      <c r="B72" s="19">
        <v>64</v>
      </c>
      <c r="C72" s="86" t="str">
        <f t="shared" si="1"/>
        <v/>
      </c>
      <c r="D72" s="86"/>
      <c r="E72" s="19"/>
      <c r="F72" s="8"/>
      <c r="G72" s="19" t="s">
        <v>3</v>
      </c>
      <c r="H72" s="87"/>
      <c r="I72" s="87"/>
      <c r="J72" s="19"/>
      <c r="K72" s="86" t="str">
        <f t="shared" si="0"/>
        <v/>
      </c>
      <c r="L72" s="86"/>
      <c r="M72" s="6" t="str">
        <f t="shared" si="2"/>
        <v/>
      </c>
      <c r="N72" s="19"/>
      <c r="O72" s="8"/>
      <c r="P72" s="87"/>
      <c r="Q72" s="87"/>
      <c r="R72" s="91" t="str">
        <f t="shared" si="3"/>
        <v/>
      </c>
      <c r="S72" s="91"/>
      <c r="T72" s="92" t="str">
        <f t="shared" si="4"/>
        <v/>
      </c>
      <c r="U72" s="92"/>
    </row>
    <row r="73" spans="2:21" x14ac:dyDescent="0.2">
      <c r="B73" s="19">
        <v>65</v>
      </c>
      <c r="C73" s="86" t="str">
        <f t="shared" si="1"/>
        <v/>
      </c>
      <c r="D73" s="86"/>
      <c r="E73" s="19"/>
      <c r="F73" s="8"/>
      <c r="G73" s="19" t="s">
        <v>4</v>
      </c>
      <c r="H73" s="87"/>
      <c r="I73" s="87"/>
      <c r="J73" s="19"/>
      <c r="K73" s="86" t="str">
        <f t="shared" ref="K73:K108" si="5">IF(F73="","",C73*0.03)</f>
        <v/>
      </c>
      <c r="L73" s="86"/>
      <c r="M73" s="6" t="str">
        <f t="shared" si="2"/>
        <v/>
      </c>
      <c r="N73" s="19"/>
      <c r="O73" s="8"/>
      <c r="P73" s="87"/>
      <c r="Q73" s="87"/>
      <c r="R73" s="91" t="str">
        <f t="shared" si="3"/>
        <v/>
      </c>
      <c r="S73" s="91"/>
      <c r="T73" s="92" t="str">
        <f t="shared" si="4"/>
        <v/>
      </c>
      <c r="U73" s="92"/>
    </row>
    <row r="74" spans="2:21" x14ac:dyDescent="0.2">
      <c r="B74" s="19">
        <v>66</v>
      </c>
      <c r="C74" s="86" t="str">
        <f t="shared" ref="C74:C108" si="6">IF(R73="","",C73+R73)</f>
        <v/>
      </c>
      <c r="D74" s="86"/>
      <c r="E74" s="19"/>
      <c r="F74" s="8"/>
      <c r="G74" s="19" t="s">
        <v>4</v>
      </c>
      <c r="H74" s="87"/>
      <c r="I74" s="87"/>
      <c r="J74" s="19"/>
      <c r="K74" s="86" t="str">
        <f t="shared" si="5"/>
        <v/>
      </c>
      <c r="L74" s="86"/>
      <c r="M74" s="6" t="str">
        <f t="shared" ref="M74:M108" si="7">IF(J74="","",(K74/J74)/1000)</f>
        <v/>
      </c>
      <c r="N74" s="19"/>
      <c r="O74" s="8"/>
      <c r="P74" s="87"/>
      <c r="Q74" s="87"/>
      <c r="R74" s="91" t="str">
        <f t="shared" ref="R74:R108" si="8">IF(O74="","",(IF(G74="売",H74-P74,P74-H74))*M74*100000)</f>
        <v/>
      </c>
      <c r="S74" s="91"/>
      <c r="T74" s="92" t="str">
        <f t="shared" ref="T74:T108" si="9">IF(O74="","",IF(R74&lt;0,J74*(-1),IF(G74="買",(P74-H74)*100,(H74-P74)*100)))</f>
        <v/>
      </c>
      <c r="U74" s="92"/>
    </row>
    <row r="75" spans="2:21" x14ac:dyDescent="0.2">
      <c r="B75" s="19">
        <v>67</v>
      </c>
      <c r="C75" s="86" t="str">
        <f t="shared" si="6"/>
        <v/>
      </c>
      <c r="D75" s="86"/>
      <c r="E75" s="19"/>
      <c r="F75" s="8"/>
      <c r="G75" s="19" t="s">
        <v>3</v>
      </c>
      <c r="H75" s="87"/>
      <c r="I75" s="87"/>
      <c r="J75" s="19"/>
      <c r="K75" s="86" t="str">
        <f t="shared" si="5"/>
        <v/>
      </c>
      <c r="L75" s="86"/>
      <c r="M75" s="6" t="str">
        <f t="shared" si="7"/>
        <v/>
      </c>
      <c r="N75" s="19"/>
      <c r="O75" s="8"/>
      <c r="P75" s="87"/>
      <c r="Q75" s="87"/>
      <c r="R75" s="91" t="str">
        <f t="shared" si="8"/>
        <v/>
      </c>
      <c r="S75" s="91"/>
      <c r="T75" s="92" t="str">
        <f t="shared" si="9"/>
        <v/>
      </c>
      <c r="U75" s="92"/>
    </row>
    <row r="76" spans="2:21" x14ac:dyDescent="0.2">
      <c r="B76" s="19">
        <v>68</v>
      </c>
      <c r="C76" s="86" t="str">
        <f t="shared" si="6"/>
        <v/>
      </c>
      <c r="D76" s="86"/>
      <c r="E76" s="19"/>
      <c r="F76" s="8"/>
      <c r="G76" s="19" t="s">
        <v>3</v>
      </c>
      <c r="H76" s="87"/>
      <c r="I76" s="87"/>
      <c r="J76" s="19"/>
      <c r="K76" s="86" t="str">
        <f t="shared" si="5"/>
        <v/>
      </c>
      <c r="L76" s="86"/>
      <c r="M76" s="6" t="str">
        <f t="shared" si="7"/>
        <v/>
      </c>
      <c r="N76" s="19"/>
      <c r="O76" s="8"/>
      <c r="P76" s="87"/>
      <c r="Q76" s="87"/>
      <c r="R76" s="91" t="str">
        <f t="shared" si="8"/>
        <v/>
      </c>
      <c r="S76" s="91"/>
      <c r="T76" s="92" t="str">
        <f t="shared" si="9"/>
        <v/>
      </c>
      <c r="U76" s="92"/>
    </row>
    <row r="77" spans="2:21" x14ac:dyDescent="0.2">
      <c r="B77" s="19">
        <v>69</v>
      </c>
      <c r="C77" s="86" t="str">
        <f t="shared" si="6"/>
        <v/>
      </c>
      <c r="D77" s="86"/>
      <c r="E77" s="19"/>
      <c r="F77" s="8"/>
      <c r="G77" s="19" t="s">
        <v>3</v>
      </c>
      <c r="H77" s="87"/>
      <c r="I77" s="87"/>
      <c r="J77" s="19"/>
      <c r="K77" s="86" t="str">
        <f t="shared" si="5"/>
        <v/>
      </c>
      <c r="L77" s="86"/>
      <c r="M77" s="6" t="str">
        <f t="shared" si="7"/>
        <v/>
      </c>
      <c r="N77" s="19"/>
      <c r="O77" s="8"/>
      <c r="P77" s="87"/>
      <c r="Q77" s="87"/>
      <c r="R77" s="91" t="str">
        <f t="shared" si="8"/>
        <v/>
      </c>
      <c r="S77" s="91"/>
      <c r="T77" s="92" t="str">
        <f t="shared" si="9"/>
        <v/>
      </c>
      <c r="U77" s="92"/>
    </row>
    <row r="78" spans="2:21" x14ac:dyDescent="0.2">
      <c r="B78" s="19">
        <v>70</v>
      </c>
      <c r="C78" s="86" t="str">
        <f t="shared" si="6"/>
        <v/>
      </c>
      <c r="D78" s="86"/>
      <c r="E78" s="19"/>
      <c r="F78" s="8"/>
      <c r="G78" s="19" t="s">
        <v>4</v>
      </c>
      <c r="H78" s="87"/>
      <c r="I78" s="87"/>
      <c r="J78" s="19"/>
      <c r="K78" s="86" t="str">
        <f t="shared" si="5"/>
        <v/>
      </c>
      <c r="L78" s="86"/>
      <c r="M78" s="6" t="str">
        <f t="shared" si="7"/>
        <v/>
      </c>
      <c r="N78" s="19"/>
      <c r="O78" s="8"/>
      <c r="P78" s="87"/>
      <c r="Q78" s="87"/>
      <c r="R78" s="91" t="str">
        <f t="shared" si="8"/>
        <v/>
      </c>
      <c r="S78" s="91"/>
      <c r="T78" s="92" t="str">
        <f t="shared" si="9"/>
        <v/>
      </c>
      <c r="U78" s="92"/>
    </row>
    <row r="79" spans="2:21" x14ac:dyDescent="0.2">
      <c r="B79" s="19">
        <v>71</v>
      </c>
      <c r="C79" s="86" t="str">
        <f t="shared" si="6"/>
        <v/>
      </c>
      <c r="D79" s="86"/>
      <c r="E79" s="19"/>
      <c r="F79" s="8"/>
      <c r="G79" s="19" t="s">
        <v>3</v>
      </c>
      <c r="H79" s="87"/>
      <c r="I79" s="87"/>
      <c r="J79" s="19"/>
      <c r="K79" s="86" t="str">
        <f t="shared" si="5"/>
        <v/>
      </c>
      <c r="L79" s="86"/>
      <c r="M79" s="6" t="str">
        <f t="shared" si="7"/>
        <v/>
      </c>
      <c r="N79" s="19"/>
      <c r="O79" s="8"/>
      <c r="P79" s="87"/>
      <c r="Q79" s="87"/>
      <c r="R79" s="91" t="str">
        <f t="shared" si="8"/>
        <v/>
      </c>
      <c r="S79" s="91"/>
      <c r="T79" s="92" t="str">
        <f t="shared" si="9"/>
        <v/>
      </c>
      <c r="U79" s="92"/>
    </row>
    <row r="80" spans="2:21" x14ac:dyDescent="0.2">
      <c r="B80" s="19">
        <v>72</v>
      </c>
      <c r="C80" s="86" t="str">
        <f t="shared" si="6"/>
        <v/>
      </c>
      <c r="D80" s="86"/>
      <c r="E80" s="19"/>
      <c r="F80" s="8"/>
      <c r="G80" s="19" t="s">
        <v>4</v>
      </c>
      <c r="H80" s="87"/>
      <c r="I80" s="87"/>
      <c r="J80" s="19"/>
      <c r="K80" s="86" t="str">
        <f t="shared" si="5"/>
        <v/>
      </c>
      <c r="L80" s="86"/>
      <c r="M80" s="6" t="str">
        <f t="shared" si="7"/>
        <v/>
      </c>
      <c r="N80" s="19"/>
      <c r="O80" s="8"/>
      <c r="P80" s="87"/>
      <c r="Q80" s="87"/>
      <c r="R80" s="91" t="str">
        <f t="shared" si="8"/>
        <v/>
      </c>
      <c r="S80" s="91"/>
      <c r="T80" s="92" t="str">
        <f t="shared" si="9"/>
        <v/>
      </c>
      <c r="U80" s="92"/>
    </row>
    <row r="81" spans="2:21" x14ac:dyDescent="0.2">
      <c r="B81" s="19">
        <v>73</v>
      </c>
      <c r="C81" s="86" t="str">
        <f t="shared" si="6"/>
        <v/>
      </c>
      <c r="D81" s="86"/>
      <c r="E81" s="19"/>
      <c r="F81" s="8"/>
      <c r="G81" s="19" t="s">
        <v>3</v>
      </c>
      <c r="H81" s="87"/>
      <c r="I81" s="87"/>
      <c r="J81" s="19"/>
      <c r="K81" s="86" t="str">
        <f t="shared" si="5"/>
        <v/>
      </c>
      <c r="L81" s="86"/>
      <c r="M81" s="6" t="str">
        <f t="shared" si="7"/>
        <v/>
      </c>
      <c r="N81" s="19"/>
      <c r="O81" s="8"/>
      <c r="P81" s="87"/>
      <c r="Q81" s="87"/>
      <c r="R81" s="91" t="str">
        <f t="shared" si="8"/>
        <v/>
      </c>
      <c r="S81" s="91"/>
      <c r="T81" s="92" t="str">
        <f t="shared" si="9"/>
        <v/>
      </c>
      <c r="U81" s="92"/>
    </row>
    <row r="82" spans="2:21" x14ac:dyDescent="0.2">
      <c r="B82" s="19">
        <v>74</v>
      </c>
      <c r="C82" s="86" t="str">
        <f t="shared" si="6"/>
        <v/>
      </c>
      <c r="D82" s="86"/>
      <c r="E82" s="19"/>
      <c r="F82" s="8"/>
      <c r="G82" s="19" t="s">
        <v>3</v>
      </c>
      <c r="H82" s="87"/>
      <c r="I82" s="87"/>
      <c r="J82" s="19"/>
      <c r="K82" s="86" t="str">
        <f t="shared" si="5"/>
        <v/>
      </c>
      <c r="L82" s="86"/>
      <c r="M82" s="6" t="str">
        <f t="shared" si="7"/>
        <v/>
      </c>
      <c r="N82" s="19"/>
      <c r="O82" s="8"/>
      <c r="P82" s="87"/>
      <c r="Q82" s="87"/>
      <c r="R82" s="91" t="str">
        <f t="shared" si="8"/>
        <v/>
      </c>
      <c r="S82" s="91"/>
      <c r="T82" s="92" t="str">
        <f t="shared" si="9"/>
        <v/>
      </c>
      <c r="U82" s="92"/>
    </row>
    <row r="83" spans="2:21" x14ac:dyDescent="0.2">
      <c r="B83" s="19">
        <v>75</v>
      </c>
      <c r="C83" s="86" t="str">
        <f t="shared" si="6"/>
        <v/>
      </c>
      <c r="D83" s="86"/>
      <c r="E83" s="19"/>
      <c r="F83" s="8"/>
      <c r="G83" s="19" t="s">
        <v>3</v>
      </c>
      <c r="H83" s="87"/>
      <c r="I83" s="87"/>
      <c r="J83" s="19"/>
      <c r="K83" s="86" t="str">
        <f t="shared" si="5"/>
        <v/>
      </c>
      <c r="L83" s="86"/>
      <c r="M83" s="6" t="str">
        <f t="shared" si="7"/>
        <v/>
      </c>
      <c r="N83" s="19"/>
      <c r="O83" s="8"/>
      <c r="P83" s="87"/>
      <c r="Q83" s="87"/>
      <c r="R83" s="91" t="str">
        <f t="shared" si="8"/>
        <v/>
      </c>
      <c r="S83" s="91"/>
      <c r="T83" s="92" t="str">
        <f t="shared" si="9"/>
        <v/>
      </c>
      <c r="U83" s="92"/>
    </row>
    <row r="84" spans="2:21" x14ac:dyDescent="0.2">
      <c r="B84" s="19">
        <v>76</v>
      </c>
      <c r="C84" s="86" t="str">
        <f t="shared" si="6"/>
        <v/>
      </c>
      <c r="D84" s="86"/>
      <c r="E84" s="19"/>
      <c r="F84" s="8"/>
      <c r="G84" s="19" t="s">
        <v>3</v>
      </c>
      <c r="H84" s="87"/>
      <c r="I84" s="87"/>
      <c r="J84" s="19"/>
      <c r="K84" s="86" t="str">
        <f t="shared" si="5"/>
        <v/>
      </c>
      <c r="L84" s="86"/>
      <c r="M84" s="6" t="str">
        <f t="shared" si="7"/>
        <v/>
      </c>
      <c r="N84" s="19"/>
      <c r="O84" s="8"/>
      <c r="P84" s="87"/>
      <c r="Q84" s="87"/>
      <c r="R84" s="91" t="str">
        <f t="shared" si="8"/>
        <v/>
      </c>
      <c r="S84" s="91"/>
      <c r="T84" s="92" t="str">
        <f t="shared" si="9"/>
        <v/>
      </c>
      <c r="U84" s="92"/>
    </row>
    <row r="85" spans="2:21" x14ac:dyDescent="0.2">
      <c r="B85" s="19">
        <v>77</v>
      </c>
      <c r="C85" s="86" t="str">
        <f t="shared" si="6"/>
        <v/>
      </c>
      <c r="D85" s="86"/>
      <c r="E85" s="19"/>
      <c r="F85" s="8"/>
      <c r="G85" s="19" t="s">
        <v>4</v>
      </c>
      <c r="H85" s="87"/>
      <c r="I85" s="87"/>
      <c r="J85" s="19"/>
      <c r="K85" s="86" t="str">
        <f t="shared" si="5"/>
        <v/>
      </c>
      <c r="L85" s="86"/>
      <c r="M85" s="6" t="str">
        <f t="shared" si="7"/>
        <v/>
      </c>
      <c r="N85" s="19"/>
      <c r="O85" s="8"/>
      <c r="P85" s="87"/>
      <c r="Q85" s="87"/>
      <c r="R85" s="91" t="str">
        <f t="shared" si="8"/>
        <v/>
      </c>
      <c r="S85" s="91"/>
      <c r="T85" s="92" t="str">
        <f t="shared" si="9"/>
        <v/>
      </c>
      <c r="U85" s="92"/>
    </row>
    <row r="86" spans="2:21" x14ac:dyDescent="0.2">
      <c r="B86" s="19">
        <v>78</v>
      </c>
      <c r="C86" s="86" t="str">
        <f t="shared" si="6"/>
        <v/>
      </c>
      <c r="D86" s="86"/>
      <c r="E86" s="19"/>
      <c r="F86" s="8"/>
      <c r="G86" s="19" t="s">
        <v>3</v>
      </c>
      <c r="H86" s="87"/>
      <c r="I86" s="87"/>
      <c r="J86" s="19"/>
      <c r="K86" s="86" t="str">
        <f t="shared" si="5"/>
        <v/>
      </c>
      <c r="L86" s="86"/>
      <c r="M86" s="6" t="str">
        <f t="shared" si="7"/>
        <v/>
      </c>
      <c r="N86" s="19"/>
      <c r="O86" s="8"/>
      <c r="P86" s="87"/>
      <c r="Q86" s="87"/>
      <c r="R86" s="91" t="str">
        <f t="shared" si="8"/>
        <v/>
      </c>
      <c r="S86" s="91"/>
      <c r="T86" s="92" t="str">
        <f t="shared" si="9"/>
        <v/>
      </c>
      <c r="U86" s="92"/>
    </row>
    <row r="87" spans="2:21" x14ac:dyDescent="0.2">
      <c r="B87" s="19">
        <v>79</v>
      </c>
      <c r="C87" s="86" t="str">
        <f t="shared" si="6"/>
        <v/>
      </c>
      <c r="D87" s="86"/>
      <c r="E87" s="19"/>
      <c r="F87" s="8"/>
      <c r="G87" s="19" t="s">
        <v>4</v>
      </c>
      <c r="H87" s="87"/>
      <c r="I87" s="87"/>
      <c r="J87" s="19"/>
      <c r="K87" s="86" t="str">
        <f t="shared" si="5"/>
        <v/>
      </c>
      <c r="L87" s="86"/>
      <c r="M87" s="6" t="str">
        <f t="shared" si="7"/>
        <v/>
      </c>
      <c r="N87" s="19"/>
      <c r="O87" s="8"/>
      <c r="P87" s="87"/>
      <c r="Q87" s="87"/>
      <c r="R87" s="91" t="str">
        <f t="shared" si="8"/>
        <v/>
      </c>
      <c r="S87" s="91"/>
      <c r="T87" s="92" t="str">
        <f t="shared" si="9"/>
        <v/>
      </c>
      <c r="U87" s="92"/>
    </row>
    <row r="88" spans="2:21" x14ac:dyDescent="0.2">
      <c r="B88" s="19">
        <v>80</v>
      </c>
      <c r="C88" s="86" t="str">
        <f t="shared" si="6"/>
        <v/>
      </c>
      <c r="D88" s="86"/>
      <c r="E88" s="19"/>
      <c r="F88" s="8"/>
      <c r="G88" s="19" t="s">
        <v>4</v>
      </c>
      <c r="H88" s="87"/>
      <c r="I88" s="87"/>
      <c r="J88" s="19"/>
      <c r="K88" s="86" t="str">
        <f t="shared" si="5"/>
        <v/>
      </c>
      <c r="L88" s="86"/>
      <c r="M88" s="6" t="str">
        <f t="shared" si="7"/>
        <v/>
      </c>
      <c r="N88" s="19"/>
      <c r="O88" s="8"/>
      <c r="P88" s="87"/>
      <c r="Q88" s="87"/>
      <c r="R88" s="91" t="str">
        <f t="shared" si="8"/>
        <v/>
      </c>
      <c r="S88" s="91"/>
      <c r="T88" s="92" t="str">
        <f t="shared" si="9"/>
        <v/>
      </c>
      <c r="U88" s="92"/>
    </row>
    <row r="89" spans="2:21" x14ac:dyDescent="0.2">
      <c r="B89" s="19">
        <v>81</v>
      </c>
      <c r="C89" s="86" t="str">
        <f t="shared" si="6"/>
        <v/>
      </c>
      <c r="D89" s="86"/>
      <c r="E89" s="19"/>
      <c r="F89" s="8"/>
      <c r="G89" s="19" t="s">
        <v>4</v>
      </c>
      <c r="H89" s="87"/>
      <c r="I89" s="87"/>
      <c r="J89" s="19"/>
      <c r="K89" s="86" t="str">
        <f t="shared" si="5"/>
        <v/>
      </c>
      <c r="L89" s="86"/>
      <c r="M89" s="6" t="str">
        <f t="shared" si="7"/>
        <v/>
      </c>
      <c r="N89" s="19"/>
      <c r="O89" s="8"/>
      <c r="P89" s="87"/>
      <c r="Q89" s="87"/>
      <c r="R89" s="91" t="str">
        <f t="shared" si="8"/>
        <v/>
      </c>
      <c r="S89" s="91"/>
      <c r="T89" s="92" t="str">
        <f t="shared" si="9"/>
        <v/>
      </c>
      <c r="U89" s="92"/>
    </row>
    <row r="90" spans="2:21" x14ac:dyDescent="0.2">
      <c r="B90" s="19">
        <v>82</v>
      </c>
      <c r="C90" s="86" t="str">
        <f t="shared" si="6"/>
        <v/>
      </c>
      <c r="D90" s="86"/>
      <c r="E90" s="19"/>
      <c r="F90" s="8"/>
      <c r="G90" s="19" t="s">
        <v>4</v>
      </c>
      <c r="H90" s="87"/>
      <c r="I90" s="87"/>
      <c r="J90" s="19"/>
      <c r="K90" s="86" t="str">
        <f t="shared" si="5"/>
        <v/>
      </c>
      <c r="L90" s="86"/>
      <c r="M90" s="6" t="str">
        <f t="shared" si="7"/>
        <v/>
      </c>
      <c r="N90" s="19"/>
      <c r="O90" s="8"/>
      <c r="P90" s="87"/>
      <c r="Q90" s="87"/>
      <c r="R90" s="91" t="str">
        <f t="shared" si="8"/>
        <v/>
      </c>
      <c r="S90" s="91"/>
      <c r="T90" s="92" t="str">
        <f t="shared" si="9"/>
        <v/>
      </c>
      <c r="U90" s="92"/>
    </row>
    <row r="91" spans="2:21" x14ac:dyDescent="0.2">
      <c r="B91" s="19">
        <v>83</v>
      </c>
      <c r="C91" s="86" t="str">
        <f t="shared" si="6"/>
        <v/>
      </c>
      <c r="D91" s="86"/>
      <c r="E91" s="19"/>
      <c r="F91" s="8"/>
      <c r="G91" s="19" t="s">
        <v>4</v>
      </c>
      <c r="H91" s="87"/>
      <c r="I91" s="87"/>
      <c r="J91" s="19"/>
      <c r="K91" s="86" t="str">
        <f t="shared" si="5"/>
        <v/>
      </c>
      <c r="L91" s="86"/>
      <c r="M91" s="6" t="str">
        <f t="shared" si="7"/>
        <v/>
      </c>
      <c r="N91" s="19"/>
      <c r="O91" s="8"/>
      <c r="P91" s="87"/>
      <c r="Q91" s="87"/>
      <c r="R91" s="91" t="str">
        <f t="shared" si="8"/>
        <v/>
      </c>
      <c r="S91" s="91"/>
      <c r="T91" s="92" t="str">
        <f t="shared" si="9"/>
        <v/>
      </c>
      <c r="U91" s="92"/>
    </row>
    <row r="92" spans="2:21" x14ac:dyDescent="0.2">
      <c r="B92" s="19">
        <v>84</v>
      </c>
      <c r="C92" s="86" t="str">
        <f t="shared" si="6"/>
        <v/>
      </c>
      <c r="D92" s="86"/>
      <c r="E92" s="19"/>
      <c r="F92" s="8"/>
      <c r="G92" s="19" t="s">
        <v>3</v>
      </c>
      <c r="H92" s="87"/>
      <c r="I92" s="87"/>
      <c r="J92" s="19"/>
      <c r="K92" s="86" t="str">
        <f t="shared" si="5"/>
        <v/>
      </c>
      <c r="L92" s="86"/>
      <c r="M92" s="6" t="str">
        <f t="shared" si="7"/>
        <v/>
      </c>
      <c r="N92" s="19"/>
      <c r="O92" s="8"/>
      <c r="P92" s="87"/>
      <c r="Q92" s="87"/>
      <c r="R92" s="91" t="str">
        <f t="shared" si="8"/>
        <v/>
      </c>
      <c r="S92" s="91"/>
      <c r="T92" s="92" t="str">
        <f t="shared" si="9"/>
        <v/>
      </c>
      <c r="U92" s="92"/>
    </row>
    <row r="93" spans="2:21" x14ac:dyDescent="0.2">
      <c r="B93" s="19">
        <v>85</v>
      </c>
      <c r="C93" s="86" t="str">
        <f t="shared" si="6"/>
        <v/>
      </c>
      <c r="D93" s="86"/>
      <c r="E93" s="19"/>
      <c r="F93" s="8"/>
      <c r="G93" s="19" t="s">
        <v>4</v>
      </c>
      <c r="H93" s="87"/>
      <c r="I93" s="87"/>
      <c r="J93" s="19"/>
      <c r="K93" s="86" t="str">
        <f t="shared" si="5"/>
        <v/>
      </c>
      <c r="L93" s="86"/>
      <c r="M93" s="6" t="str">
        <f t="shared" si="7"/>
        <v/>
      </c>
      <c r="N93" s="19"/>
      <c r="O93" s="8"/>
      <c r="P93" s="87"/>
      <c r="Q93" s="87"/>
      <c r="R93" s="91" t="str">
        <f t="shared" si="8"/>
        <v/>
      </c>
      <c r="S93" s="91"/>
      <c r="T93" s="92" t="str">
        <f t="shared" si="9"/>
        <v/>
      </c>
      <c r="U93" s="92"/>
    </row>
    <row r="94" spans="2:21" x14ac:dyDescent="0.2">
      <c r="B94" s="19">
        <v>86</v>
      </c>
      <c r="C94" s="86" t="str">
        <f t="shared" si="6"/>
        <v/>
      </c>
      <c r="D94" s="86"/>
      <c r="E94" s="19"/>
      <c r="F94" s="8"/>
      <c r="G94" s="19" t="s">
        <v>3</v>
      </c>
      <c r="H94" s="87"/>
      <c r="I94" s="87"/>
      <c r="J94" s="19"/>
      <c r="K94" s="86" t="str">
        <f t="shared" si="5"/>
        <v/>
      </c>
      <c r="L94" s="86"/>
      <c r="M94" s="6" t="str">
        <f t="shared" si="7"/>
        <v/>
      </c>
      <c r="N94" s="19"/>
      <c r="O94" s="8"/>
      <c r="P94" s="87"/>
      <c r="Q94" s="87"/>
      <c r="R94" s="91" t="str">
        <f t="shared" si="8"/>
        <v/>
      </c>
      <c r="S94" s="91"/>
      <c r="T94" s="92" t="str">
        <f t="shared" si="9"/>
        <v/>
      </c>
      <c r="U94" s="92"/>
    </row>
    <row r="95" spans="2:21" x14ac:dyDescent="0.2">
      <c r="B95" s="19">
        <v>87</v>
      </c>
      <c r="C95" s="86" t="str">
        <f t="shared" si="6"/>
        <v/>
      </c>
      <c r="D95" s="86"/>
      <c r="E95" s="19"/>
      <c r="F95" s="8"/>
      <c r="G95" s="19" t="s">
        <v>4</v>
      </c>
      <c r="H95" s="87"/>
      <c r="I95" s="87"/>
      <c r="J95" s="19"/>
      <c r="K95" s="86" t="str">
        <f t="shared" si="5"/>
        <v/>
      </c>
      <c r="L95" s="86"/>
      <c r="M95" s="6" t="str">
        <f t="shared" si="7"/>
        <v/>
      </c>
      <c r="N95" s="19"/>
      <c r="O95" s="8"/>
      <c r="P95" s="87"/>
      <c r="Q95" s="87"/>
      <c r="R95" s="91" t="str">
        <f t="shared" si="8"/>
        <v/>
      </c>
      <c r="S95" s="91"/>
      <c r="T95" s="92" t="str">
        <f t="shared" si="9"/>
        <v/>
      </c>
      <c r="U95" s="92"/>
    </row>
    <row r="96" spans="2:21" x14ac:dyDescent="0.2">
      <c r="B96" s="19">
        <v>88</v>
      </c>
      <c r="C96" s="86" t="str">
        <f t="shared" si="6"/>
        <v/>
      </c>
      <c r="D96" s="86"/>
      <c r="E96" s="19"/>
      <c r="F96" s="8"/>
      <c r="G96" s="19" t="s">
        <v>3</v>
      </c>
      <c r="H96" s="87"/>
      <c r="I96" s="87"/>
      <c r="J96" s="19"/>
      <c r="K96" s="86" t="str">
        <f t="shared" si="5"/>
        <v/>
      </c>
      <c r="L96" s="86"/>
      <c r="M96" s="6" t="str">
        <f t="shared" si="7"/>
        <v/>
      </c>
      <c r="N96" s="19"/>
      <c r="O96" s="8"/>
      <c r="P96" s="87"/>
      <c r="Q96" s="87"/>
      <c r="R96" s="91" t="str">
        <f t="shared" si="8"/>
        <v/>
      </c>
      <c r="S96" s="91"/>
      <c r="T96" s="92" t="str">
        <f t="shared" si="9"/>
        <v/>
      </c>
      <c r="U96" s="92"/>
    </row>
    <row r="97" spans="2:21" x14ac:dyDescent="0.2">
      <c r="B97" s="19">
        <v>89</v>
      </c>
      <c r="C97" s="86" t="str">
        <f t="shared" si="6"/>
        <v/>
      </c>
      <c r="D97" s="86"/>
      <c r="E97" s="19"/>
      <c r="F97" s="8"/>
      <c r="G97" s="19" t="s">
        <v>4</v>
      </c>
      <c r="H97" s="87"/>
      <c r="I97" s="87"/>
      <c r="J97" s="19"/>
      <c r="K97" s="86" t="str">
        <f t="shared" si="5"/>
        <v/>
      </c>
      <c r="L97" s="86"/>
      <c r="M97" s="6" t="str">
        <f t="shared" si="7"/>
        <v/>
      </c>
      <c r="N97" s="19"/>
      <c r="O97" s="8"/>
      <c r="P97" s="87"/>
      <c r="Q97" s="87"/>
      <c r="R97" s="91" t="str">
        <f t="shared" si="8"/>
        <v/>
      </c>
      <c r="S97" s="91"/>
      <c r="T97" s="92" t="str">
        <f t="shared" si="9"/>
        <v/>
      </c>
      <c r="U97" s="92"/>
    </row>
    <row r="98" spans="2:21" x14ac:dyDescent="0.2">
      <c r="B98" s="19">
        <v>90</v>
      </c>
      <c r="C98" s="86" t="str">
        <f t="shared" si="6"/>
        <v/>
      </c>
      <c r="D98" s="86"/>
      <c r="E98" s="19"/>
      <c r="F98" s="8"/>
      <c r="G98" s="19" t="s">
        <v>3</v>
      </c>
      <c r="H98" s="87"/>
      <c r="I98" s="87"/>
      <c r="J98" s="19"/>
      <c r="K98" s="86" t="str">
        <f t="shared" si="5"/>
        <v/>
      </c>
      <c r="L98" s="86"/>
      <c r="M98" s="6" t="str">
        <f t="shared" si="7"/>
        <v/>
      </c>
      <c r="N98" s="19"/>
      <c r="O98" s="8"/>
      <c r="P98" s="87"/>
      <c r="Q98" s="87"/>
      <c r="R98" s="91" t="str">
        <f t="shared" si="8"/>
        <v/>
      </c>
      <c r="S98" s="91"/>
      <c r="T98" s="92" t="str">
        <f t="shared" si="9"/>
        <v/>
      </c>
      <c r="U98" s="92"/>
    </row>
    <row r="99" spans="2:21" x14ac:dyDescent="0.2">
      <c r="B99" s="19">
        <v>91</v>
      </c>
      <c r="C99" s="86" t="str">
        <f t="shared" si="6"/>
        <v/>
      </c>
      <c r="D99" s="86"/>
      <c r="E99" s="19"/>
      <c r="F99" s="8"/>
      <c r="G99" s="19" t="s">
        <v>4</v>
      </c>
      <c r="H99" s="87"/>
      <c r="I99" s="87"/>
      <c r="J99" s="19"/>
      <c r="K99" s="86" t="str">
        <f t="shared" si="5"/>
        <v/>
      </c>
      <c r="L99" s="86"/>
      <c r="M99" s="6" t="str">
        <f t="shared" si="7"/>
        <v/>
      </c>
      <c r="N99" s="19"/>
      <c r="O99" s="8"/>
      <c r="P99" s="87"/>
      <c r="Q99" s="87"/>
      <c r="R99" s="91" t="str">
        <f t="shared" si="8"/>
        <v/>
      </c>
      <c r="S99" s="91"/>
      <c r="T99" s="92" t="str">
        <f t="shared" si="9"/>
        <v/>
      </c>
      <c r="U99" s="92"/>
    </row>
    <row r="100" spans="2:21" x14ac:dyDescent="0.2">
      <c r="B100" s="19">
        <v>92</v>
      </c>
      <c r="C100" s="86" t="str">
        <f t="shared" si="6"/>
        <v/>
      </c>
      <c r="D100" s="86"/>
      <c r="E100" s="19"/>
      <c r="F100" s="8"/>
      <c r="G100" s="19" t="s">
        <v>4</v>
      </c>
      <c r="H100" s="87"/>
      <c r="I100" s="87"/>
      <c r="J100" s="19"/>
      <c r="K100" s="86" t="str">
        <f t="shared" si="5"/>
        <v/>
      </c>
      <c r="L100" s="86"/>
      <c r="M100" s="6" t="str">
        <f t="shared" si="7"/>
        <v/>
      </c>
      <c r="N100" s="19"/>
      <c r="O100" s="8"/>
      <c r="P100" s="87"/>
      <c r="Q100" s="87"/>
      <c r="R100" s="91" t="str">
        <f t="shared" si="8"/>
        <v/>
      </c>
      <c r="S100" s="91"/>
      <c r="T100" s="92" t="str">
        <f t="shared" si="9"/>
        <v/>
      </c>
      <c r="U100" s="92"/>
    </row>
    <row r="101" spans="2:21" x14ac:dyDescent="0.2">
      <c r="B101" s="19">
        <v>93</v>
      </c>
      <c r="C101" s="86" t="str">
        <f t="shared" si="6"/>
        <v/>
      </c>
      <c r="D101" s="86"/>
      <c r="E101" s="19"/>
      <c r="F101" s="8"/>
      <c r="G101" s="19" t="s">
        <v>3</v>
      </c>
      <c r="H101" s="87"/>
      <c r="I101" s="87"/>
      <c r="J101" s="19"/>
      <c r="K101" s="86" t="str">
        <f t="shared" si="5"/>
        <v/>
      </c>
      <c r="L101" s="86"/>
      <c r="M101" s="6" t="str">
        <f t="shared" si="7"/>
        <v/>
      </c>
      <c r="N101" s="19"/>
      <c r="O101" s="8"/>
      <c r="P101" s="87"/>
      <c r="Q101" s="87"/>
      <c r="R101" s="91" t="str">
        <f t="shared" si="8"/>
        <v/>
      </c>
      <c r="S101" s="91"/>
      <c r="T101" s="92" t="str">
        <f t="shared" si="9"/>
        <v/>
      </c>
      <c r="U101" s="92"/>
    </row>
    <row r="102" spans="2:21" x14ac:dyDescent="0.2">
      <c r="B102" s="19">
        <v>94</v>
      </c>
      <c r="C102" s="86" t="str">
        <f t="shared" si="6"/>
        <v/>
      </c>
      <c r="D102" s="86"/>
      <c r="E102" s="19"/>
      <c r="F102" s="8"/>
      <c r="G102" s="19" t="s">
        <v>3</v>
      </c>
      <c r="H102" s="87"/>
      <c r="I102" s="87"/>
      <c r="J102" s="19"/>
      <c r="K102" s="86" t="str">
        <f t="shared" si="5"/>
        <v/>
      </c>
      <c r="L102" s="86"/>
      <c r="M102" s="6" t="str">
        <f t="shared" si="7"/>
        <v/>
      </c>
      <c r="N102" s="19"/>
      <c r="O102" s="8"/>
      <c r="P102" s="87"/>
      <c r="Q102" s="87"/>
      <c r="R102" s="91" t="str">
        <f t="shared" si="8"/>
        <v/>
      </c>
      <c r="S102" s="91"/>
      <c r="T102" s="92" t="str">
        <f t="shared" si="9"/>
        <v/>
      </c>
      <c r="U102" s="92"/>
    </row>
    <row r="103" spans="2:21" x14ac:dyDescent="0.2">
      <c r="B103" s="19">
        <v>95</v>
      </c>
      <c r="C103" s="86" t="str">
        <f t="shared" si="6"/>
        <v/>
      </c>
      <c r="D103" s="86"/>
      <c r="E103" s="19"/>
      <c r="F103" s="8"/>
      <c r="G103" s="19" t="s">
        <v>3</v>
      </c>
      <c r="H103" s="87"/>
      <c r="I103" s="87"/>
      <c r="J103" s="19"/>
      <c r="K103" s="86" t="str">
        <f t="shared" si="5"/>
        <v/>
      </c>
      <c r="L103" s="86"/>
      <c r="M103" s="6" t="str">
        <f t="shared" si="7"/>
        <v/>
      </c>
      <c r="N103" s="19"/>
      <c r="O103" s="8"/>
      <c r="P103" s="87"/>
      <c r="Q103" s="87"/>
      <c r="R103" s="91" t="str">
        <f t="shared" si="8"/>
        <v/>
      </c>
      <c r="S103" s="91"/>
      <c r="T103" s="92" t="str">
        <f t="shared" si="9"/>
        <v/>
      </c>
      <c r="U103" s="92"/>
    </row>
    <row r="104" spans="2:21" x14ac:dyDescent="0.2">
      <c r="B104" s="19">
        <v>96</v>
      </c>
      <c r="C104" s="86" t="str">
        <f t="shared" si="6"/>
        <v/>
      </c>
      <c r="D104" s="86"/>
      <c r="E104" s="19"/>
      <c r="F104" s="8"/>
      <c r="G104" s="19" t="s">
        <v>4</v>
      </c>
      <c r="H104" s="87"/>
      <c r="I104" s="87"/>
      <c r="J104" s="19"/>
      <c r="K104" s="86" t="str">
        <f t="shared" si="5"/>
        <v/>
      </c>
      <c r="L104" s="86"/>
      <c r="M104" s="6" t="str">
        <f t="shared" si="7"/>
        <v/>
      </c>
      <c r="N104" s="19"/>
      <c r="O104" s="8"/>
      <c r="P104" s="87"/>
      <c r="Q104" s="87"/>
      <c r="R104" s="91" t="str">
        <f t="shared" si="8"/>
        <v/>
      </c>
      <c r="S104" s="91"/>
      <c r="T104" s="92" t="str">
        <f t="shared" si="9"/>
        <v/>
      </c>
      <c r="U104" s="92"/>
    </row>
    <row r="105" spans="2:21" x14ac:dyDescent="0.2">
      <c r="B105" s="19">
        <v>97</v>
      </c>
      <c r="C105" s="86" t="str">
        <f t="shared" si="6"/>
        <v/>
      </c>
      <c r="D105" s="86"/>
      <c r="E105" s="19"/>
      <c r="F105" s="8"/>
      <c r="G105" s="19" t="s">
        <v>3</v>
      </c>
      <c r="H105" s="87"/>
      <c r="I105" s="87"/>
      <c r="J105" s="19"/>
      <c r="K105" s="86" t="str">
        <f t="shared" si="5"/>
        <v/>
      </c>
      <c r="L105" s="86"/>
      <c r="M105" s="6" t="str">
        <f t="shared" si="7"/>
        <v/>
      </c>
      <c r="N105" s="19"/>
      <c r="O105" s="8"/>
      <c r="P105" s="87"/>
      <c r="Q105" s="87"/>
      <c r="R105" s="91" t="str">
        <f t="shared" si="8"/>
        <v/>
      </c>
      <c r="S105" s="91"/>
      <c r="T105" s="92" t="str">
        <f t="shared" si="9"/>
        <v/>
      </c>
      <c r="U105" s="92"/>
    </row>
    <row r="106" spans="2:21" x14ac:dyDescent="0.2">
      <c r="B106" s="19">
        <v>98</v>
      </c>
      <c r="C106" s="86" t="str">
        <f t="shared" si="6"/>
        <v/>
      </c>
      <c r="D106" s="86"/>
      <c r="E106" s="19"/>
      <c r="F106" s="8"/>
      <c r="G106" s="19" t="s">
        <v>4</v>
      </c>
      <c r="H106" s="87"/>
      <c r="I106" s="87"/>
      <c r="J106" s="19"/>
      <c r="K106" s="86" t="str">
        <f t="shared" si="5"/>
        <v/>
      </c>
      <c r="L106" s="86"/>
      <c r="M106" s="6" t="str">
        <f t="shared" si="7"/>
        <v/>
      </c>
      <c r="N106" s="19"/>
      <c r="O106" s="8"/>
      <c r="P106" s="87"/>
      <c r="Q106" s="87"/>
      <c r="R106" s="91" t="str">
        <f t="shared" si="8"/>
        <v/>
      </c>
      <c r="S106" s="91"/>
      <c r="T106" s="92" t="str">
        <f t="shared" si="9"/>
        <v/>
      </c>
      <c r="U106" s="92"/>
    </row>
    <row r="107" spans="2:21" x14ac:dyDescent="0.2">
      <c r="B107" s="19">
        <v>99</v>
      </c>
      <c r="C107" s="86" t="str">
        <f t="shared" si="6"/>
        <v/>
      </c>
      <c r="D107" s="86"/>
      <c r="E107" s="19"/>
      <c r="F107" s="8"/>
      <c r="G107" s="19" t="s">
        <v>4</v>
      </c>
      <c r="H107" s="87"/>
      <c r="I107" s="87"/>
      <c r="J107" s="19"/>
      <c r="K107" s="86" t="str">
        <f t="shared" si="5"/>
        <v/>
      </c>
      <c r="L107" s="86"/>
      <c r="M107" s="6" t="str">
        <f t="shared" si="7"/>
        <v/>
      </c>
      <c r="N107" s="19"/>
      <c r="O107" s="8"/>
      <c r="P107" s="87"/>
      <c r="Q107" s="87"/>
      <c r="R107" s="91" t="str">
        <f t="shared" si="8"/>
        <v/>
      </c>
      <c r="S107" s="91"/>
      <c r="T107" s="92" t="str">
        <f t="shared" si="9"/>
        <v/>
      </c>
      <c r="U107" s="92"/>
    </row>
    <row r="108" spans="2:21" x14ac:dyDescent="0.2">
      <c r="B108" s="19">
        <v>100</v>
      </c>
      <c r="C108" s="86" t="str">
        <f t="shared" si="6"/>
        <v/>
      </c>
      <c r="D108" s="86"/>
      <c r="E108" s="19"/>
      <c r="F108" s="8"/>
      <c r="G108" s="19" t="s">
        <v>3</v>
      </c>
      <c r="H108" s="87"/>
      <c r="I108" s="87"/>
      <c r="J108" s="19"/>
      <c r="K108" s="86" t="str">
        <f t="shared" si="5"/>
        <v/>
      </c>
      <c r="L108" s="86"/>
      <c r="M108" s="6" t="str">
        <f t="shared" si="7"/>
        <v/>
      </c>
      <c r="N108" s="19"/>
      <c r="O108" s="8"/>
      <c r="P108" s="87"/>
      <c r="Q108" s="87"/>
      <c r="R108" s="91" t="str">
        <f t="shared" si="8"/>
        <v/>
      </c>
      <c r="S108" s="91"/>
      <c r="T108" s="92" t="str">
        <f t="shared" si="9"/>
        <v/>
      </c>
      <c r="U108" s="92"/>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87" priority="1" stopIfTrue="1" operator="equal">
      <formula>"買"</formula>
    </cfRule>
    <cfRule type="cellIs" dxfId="86" priority="2" stopIfTrue="1" operator="equal">
      <formula>"売"</formula>
    </cfRule>
  </conditionalFormatting>
  <conditionalFormatting sqref="G9:G11 G14:G45 G47:G108">
    <cfRule type="cellIs" dxfId="85" priority="7" stopIfTrue="1" operator="equal">
      <formula>"買"</formula>
    </cfRule>
    <cfRule type="cellIs" dxfId="84" priority="8" stopIfTrue="1" operator="equal">
      <formula>"売"</formula>
    </cfRule>
  </conditionalFormatting>
  <conditionalFormatting sqref="G12">
    <cfRule type="cellIs" dxfId="83" priority="5" stopIfTrue="1" operator="equal">
      <formula>"買"</formula>
    </cfRule>
    <cfRule type="cellIs" dxfId="82" priority="6" stopIfTrue="1" operator="equal">
      <formula>"売"</formula>
    </cfRule>
  </conditionalFormatting>
  <conditionalFormatting sqref="G13">
    <cfRule type="cellIs" dxfId="81" priority="3" stopIfTrue="1" operator="equal">
      <formula>"買"</formula>
    </cfRule>
    <cfRule type="cellIs" dxfId="8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sato-Pa-10</cp:lastModifiedBy>
  <cp:revision/>
  <cp:lastPrinted>2015-07-15T10:17:15Z</cp:lastPrinted>
  <dcterms:created xsi:type="dcterms:W3CDTF">2013-10-09T23:04:08Z</dcterms:created>
  <dcterms:modified xsi:type="dcterms:W3CDTF">2019-08-21T19:28:59Z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