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62" documentId="8_{39609476-2583-480F-83D5-34E5E4AF3962}" xr6:coauthVersionLast="43" xr6:coauthVersionMax="43" xr10:uidLastSave="{8D7C6AB3-44BD-4B58-BB72-92242AA384D3}"/>
  <bookViews>
    <workbookView xWindow="-108" yWindow="-108" windowWidth="23256" windowHeight="12576" tabRatio="923" firstSheet="1" activeTab="3" xr2:uid="{00000000-000D-0000-FFFF-FFFF00000000}"/>
  </bookViews>
  <sheets>
    <sheet name="定数" sheetId="29" state="hidden" r:id="rId1"/>
    <sheet name="GBPJPY 検証シート　FIB1.5  " sheetId="35" r:id="rId2"/>
    <sheet name="画像" sheetId="26" r:id="rId3"/>
    <sheet name="気づき" sheetId="9" r:id="rId4"/>
    <sheet name="検証終了通貨" sheetId="10" r:id="rId5"/>
    <sheet name="EURJPY 検証シート　FIB1.5 " sheetId="34" r:id="rId6"/>
    <sheet name="検証シート　FIB1.27" sheetId="33" r:id="rId7"/>
    <sheet name="検証シート　FIB2.0" sheetId="31" r:id="rId8"/>
    <sheet name="テンプレ" sheetId="17" state="hidden" r:id="rId9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R43" i="35" l="1"/>
  <c r="R42" i="35"/>
  <c r="R39" i="35"/>
  <c r="R38" i="35"/>
  <c r="V108" i="35" l="1"/>
  <c r="T108" i="35"/>
  <c r="V107" i="35"/>
  <c r="T107" i="35"/>
  <c r="W107" i="35" s="1"/>
  <c r="V106" i="35"/>
  <c r="T106" i="35"/>
  <c r="W106" i="35" s="1"/>
  <c r="V105" i="35"/>
  <c r="T105" i="35"/>
  <c r="V104" i="35"/>
  <c r="T104" i="35"/>
  <c r="V103" i="35"/>
  <c r="T103" i="35"/>
  <c r="V102" i="35"/>
  <c r="T102" i="35"/>
  <c r="V101" i="35"/>
  <c r="T101" i="35"/>
  <c r="W101" i="35" s="1"/>
  <c r="V100" i="35"/>
  <c r="T100" i="35"/>
  <c r="W99" i="35"/>
  <c r="V99" i="35"/>
  <c r="T99" i="35"/>
  <c r="V98" i="35"/>
  <c r="T98" i="35"/>
  <c r="W98" i="35" s="1"/>
  <c r="V97" i="35"/>
  <c r="T97" i="35"/>
  <c r="W97" i="35" s="1"/>
  <c r="V96" i="35"/>
  <c r="T96" i="35"/>
  <c r="V95" i="35"/>
  <c r="T95" i="35"/>
  <c r="W95" i="35" s="1"/>
  <c r="V94" i="35"/>
  <c r="T94" i="35"/>
  <c r="V93" i="35"/>
  <c r="T93" i="35"/>
  <c r="V92" i="35"/>
  <c r="T92" i="35"/>
  <c r="V91" i="35"/>
  <c r="T91" i="35"/>
  <c r="W91" i="35" s="1"/>
  <c r="V90" i="35"/>
  <c r="T90" i="35"/>
  <c r="V89" i="35"/>
  <c r="T89" i="35"/>
  <c r="W89" i="35" s="1"/>
  <c r="V88" i="35"/>
  <c r="T88" i="35"/>
  <c r="V87" i="35"/>
  <c r="T87" i="35"/>
  <c r="W87" i="35" s="1"/>
  <c r="V86" i="35"/>
  <c r="T86" i="35"/>
  <c r="W86" i="35" s="1"/>
  <c r="V85" i="35"/>
  <c r="T85" i="35"/>
  <c r="V84" i="35"/>
  <c r="T84" i="35"/>
  <c r="V83" i="35"/>
  <c r="T83" i="35"/>
  <c r="V82" i="35"/>
  <c r="T82" i="35"/>
  <c r="V81" i="35"/>
  <c r="T81" i="35"/>
  <c r="V80" i="35"/>
  <c r="T80" i="35"/>
  <c r="W79" i="35"/>
  <c r="V79" i="35"/>
  <c r="T79" i="35"/>
  <c r="V78" i="35"/>
  <c r="T78" i="35"/>
  <c r="V77" i="35"/>
  <c r="T77" i="35"/>
  <c r="W77" i="35" s="1"/>
  <c r="V76" i="35"/>
  <c r="T76" i="35"/>
  <c r="V75" i="35"/>
  <c r="T75" i="35"/>
  <c r="W75" i="35" s="1"/>
  <c r="V74" i="35"/>
  <c r="T74" i="35"/>
  <c r="W74" i="35" s="1"/>
  <c r="V73" i="35"/>
  <c r="T73" i="35"/>
  <c r="W73" i="35" s="1"/>
  <c r="V72" i="35"/>
  <c r="T72" i="35"/>
  <c r="V71" i="35"/>
  <c r="T71" i="35"/>
  <c r="W71" i="35" s="1"/>
  <c r="V70" i="35"/>
  <c r="T70" i="35"/>
  <c r="W70" i="35" s="1"/>
  <c r="V69" i="35"/>
  <c r="T69" i="35"/>
  <c r="V68" i="35"/>
  <c r="T68" i="35"/>
  <c r="V67" i="35"/>
  <c r="T67" i="35"/>
  <c r="W67" i="35" s="1"/>
  <c r="V66" i="35"/>
  <c r="T66" i="35"/>
  <c r="W66" i="35" s="1"/>
  <c r="V65" i="35"/>
  <c r="T65" i="35"/>
  <c r="W65" i="35" s="1"/>
  <c r="V64" i="35"/>
  <c r="T64" i="35"/>
  <c r="V63" i="35"/>
  <c r="T63" i="35"/>
  <c r="W63" i="35" s="1"/>
  <c r="V62" i="35"/>
  <c r="T62" i="35"/>
  <c r="W62" i="35" s="1"/>
  <c r="V61" i="35"/>
  <c r="T61" i="35"/>
  <c r="W61" i="35" s="1"/>
  <c r="V60" i="35"/>
  <c r="T60" i="35"/>
  <c r="V59" i="35"/>
  <c r="T59" i="35"/>
  <c r="W59" i="35" s="1"/>
  <c r="V58" i="35"/>
  <c r="T58" i="35"/>
  <c r="V57" i="35"/>
  <c r="T57" i="35"/>
  <c r="V56" i="35"/>
  <c r="T56" i="35"/>
  <c r="V55" i="35"/>
  <c r="T55" i="35"/>
  <c r="W55" i="35" s="1"/>
  <c r="V54" i="35"/>
  <c r="T54" i="35"/>
  <c r="W54" i="35" s="1"/>
  <c r="V53" i="35"/>
  <c r="T53" i="35"/>
  <c r="V52" i="35"/>
  <c r="T52" i="35"/>
  <c r="V51" i="35"/>
  <c r="T51" i="35"/>
  <c r="W51" i="35" s="1"/>
  <c r="V50" i="35"/>
  <c r="T50" i="35"/>
  <c r="W50" i="35" s="1"/>
  <c r="V49" i="35"/>
  <c r="T49" i="35"/>
  <c r="W49" i="35" s="1"/>
  <c r="V48" i="35"/>
  <c r="T48" i="35"/>
  <c r="W48" i="35" s="1"/>
  <c r="V47" i="35"/>
  <c r="T47" i="35"/>
  <c r="W47" i="35" s="1"/>
  <c r="V46" i="35"/>
  <c r="T46" i="35"/>
  <c r="W46" i="35" s="1"/>
  <c r="V45" i="35"/>
  <c r="T45" i="35"/>
  <c r="W45" i="35" s="1"/>
  <c r="V44" i="35"/>
  <c r="T44" i="35"/>
  <c r="W44" i="35" s="1"/>
  <c r="V43" i="35"/>
  <c r="T43" i="35"/>
  <c r="W43" i="35" s="1"/>
  <c r="V42" i="35"/>
  <c r="T42" i="35"/>
  <c r="W42" i="35" s="1"/>
  <c r="V41" i="35"/>
  <c r="T41" i="35"/>
  <c r="V40" i="35"/>
  <c r="T40" i="35"/>
  <c r="W40" i="35" s="1"/>
  <c r="V39" i="35"/>
  <c r="T39" i="35"/>
  <c r="W39" i="35" s="1"/>
  <c r="V38" i="35"/>
  <c r="T38" i="35"/>
  <c r="W38" i="35" s="1"/>
  <c r="V37" i="35"/>
  <c r="T37" i="35"/>
  <c r="V36" i="35"/>
  <c r="T36" i="35"/>
  <c r="W36" i="35" s="1"/>
  <c r="V35" i="35"/>
  <c r="T35" i="35"/>
  <c r="W35" i="35" s="1"/>
  <c r="V34" i="35"/>
  <c r="T34" i="35"/>
  <c r="W34" i="35" s="1"/>
  <c r="V33" i="35"/>
  <c r="T33" i="35"/>
  <c r="W33" i="35" s="1"/>
  <c r="V32" i="35"/>
  <c r="T32" i="35"/>
  <c r="V31" i="35"/>
  <c r="T31" i="35"/>
  <c r="V30" i="35"/>
  <c r="T30" i="35"/>
  <c r="V29" i="35"/>
  <c r="T29" i="35"/>
  <c r="V28" i="35"/>
  <c r="T28" i="35"/>
  <c r="V27" i="35"/>
  <c r="T27" i="35"/>
  <c r="V26" i="35"/>
  <c r="T26" i="35"/>
  <c r="W26" i="35" s="1"/>
  <c r="V25" i="35"/>
  <c r="T25" i="35"/>
  <c r="W25" i="35" s="1"/>
  <c r="V24" i="35"/>
  <c r="T24" i="35"/>
  <c r="W24" i="35" s="1"/>
  <c r="V23" i="35"/>
  <c r="T23" i="35"/>
  <c r="T22" i="35"/>
  <c r="T21" i="35"/>
  <c r="T20" i="35"/>
  <c r="T19" i="35"/>
  <c r="T18" i="35"/>
  <c r="W18" i="35" s="1"/>
  <c r="T17" i="35"/>
  <c r="T16" i="35"/>
  <c r="T15" i="35"/>
  <c r="T14" i="35"/>
  <c r="T13" i="35"/>
  <c r="T12" i="35"/>
  <c r="W12" i="35" s="1"/>
  <c r="T11" i="35"/>
  <c r="T10" i="35"/>
  <c r="W10" i="35" s="1"/>
  <c r="T9" i="35"/>
  <c r="V9" i="35" s="1"/>
  <c r="C9" i="35"/>
  <c r="K9" i="35" s="1"/>
  <c r="M9" i="35" s="1"/>
  <c r="R9" i="35" l="1"/>
  <c r="C10" i="35" s="1"/>
  <c r="H4" i="35"/>
  <c r="W9" i="35"/>
  <c r="W28" i="35"/>
  <c r="W53" i="35"/>
  <c r="W103" i="35"/>
  <c r="W14" i="35"/>
  <c r="W102" i="35"/>
  <c r="W27" i="35"/>
  <c r="W37" i="35"/>
  <c r="W16" i="35"/>
  <c r="W23" i="35"/>
  <c r="W11" i="35"/>
  <c r="V11" i="35"/>
  <c r="V12" i="35" s="1"/>
  <c r="V13" i="35" s="1"/>
  <c r="V14" i="35" s="1"/>
  <c r="W13" i="35"/>
  <c r="W15" i="35"/>
  <c r="V15" i="35"/>
  <c r="V16" i="35" s="1"/>
  <c r="V17" i="35" s="1"/>
  <c r="V18" i="35" s="1"/>
  <c r="V19" i="35" s="1"/>
  <c r="V20" i="35" s="1"/>
  <c r="V21" i="35" s="1"/>
  <c r="W19" i="35"/>
  <c r="W20" i="35" s="1"/>
  <c r="W21" i="35" s="1"/>
  <c r="W22" i="35" s="1"/>
  <c r="W17" i="35"/>
  <c r="V10" i="35"/>
  <c r="V22" i="35"/>
  <c r="W60" i="35"/>
  <c r="W72" i="35"/>
  <c r="W96" i="35"/>
  <c r="W29" i="35"/>
  <c r="W30" i="35" s="1"/>
  <c r="W31" i="35"/>
  <c r="W32" i="35" s="1"/>
  <c r="W52" i="35"/>
  <c r="W64" i="35"/>
  <c r="W76" i="35"/>
  <c r="W88" i="35"/>
  <c r="W100" i="35"/>
  <c r="W78" i="35"/>
  <c r="W90" i="35"/>
  <c r="W41" i="35"/>
  <c r="W56" i="35"/>
  <c r="W57" i="35" s="1"/>
  <c r="W68" i="35"/>
  <c r="W69" i="35" s="1"/>
  <c r="W80" i="35"/>
  <c r="W81" i="35" s="1"/>
  <c r="W82" i="35" s="1"/>
  <c r="W83" i="35" s="1"/>
  <c r="W84" i="35" s="1"/>
  <c r="W85" i="35" s="1"/>
  <c r="W92" i="35"/>
  <c r="W93" i="35" s="1"/>
  <c r="W94" i="35" s="1"/>
  <c r="W104" i="35"/>
  <c r="W105" i="35" s="1"/>
  <c r="W58" i="35"/>
  <c r="W108" i="35"/>
  <c r="K95" i="34"/>
  <c r="P5" i="35" l="1"/>
  <c r="L5" i="35"/>
  <c r="X10" i="35"/>
  <c r="K10" i="35"/>
  <c r="M10" i="35" s="1"/>
  <c r="R10" i="35" s="1"/>
  <c r="K9" i="33"/>
  <c r="K46" i="33"/>
  <c r="K47" i="33"/>
  <c r="K48" i="33"/>
  <c r="K49" i="33"/>
  <c r="C11" i="35" l="1"/>
  <c r="V108" i="34"/>
  <c r="T108" i="34"/>
  <c r="W108" i="34" s="1"/>
  <c r="K108" i="34"/>
  <c r="M108" i="34" s="1"/>
  <c r="V107" i="34"/>
  <c r="T107" i="34"/>
  <c r="W107" i="34" s="1"/>
  <c r="R107" i="34"/>
  <c r="C108" i="34" s="1"/>
  <c r="X108" i="34" s="1"/>
  <c r="Y108" i="34" s="1"/>
  <c r="K107" i="34"/>
  <c r="M107" i="34" s="1"/>
  <c r="V106" i="34"/>
  <c r="T106" i="34"/>
  <c r="W106" i="34" s="1"/>
  <c r="R106" i="34"/>
  <c r="C107" i="34" s="1"/>
  <c r="X107" i="34" s="1"/>
  <c r="Y107" i="34" s="1"/>
  <c r="K106" i="34"/>
  <c r="M106" i="34" s="1"/>
  <c r="V105" i="34"/>
  <c r="T105" i="34"/>
  <c r="W105" i="34" s="1"/>
  <c r="R105" i="34"/>
  <c r="C106" i="34" s="1"/>
  <c r="X106" i="34" s="1"/>
  <c r="Y106" i="34" s="1"/>
  <c r="K105" i="34"/>
  <c r="M105" i="34" s="1"/>
  <c r="V104" i="34"/>
  <c r="T104" i="34"/>
  <c r="W104" i="34" s="1"/>
  <c r="K104" i="34"/>
  <c r="M104" i="34" s="1"/>
  <c r="V103" i="34"/>
  <c r="T103" i="34"/>
  <c r="W103" i="34" s="1"/>
  <c r="K103" i="34"/>
  <c r="M103" i="34" s="1"/>
  <c r="V102" i="34"/>
  <c r="T102" i="34"/>
  <c r="W102" i="34" s="1"/>
  <c r="M102" i="34"/>
  <c r="K102" i="34"/>
  <c r="V101" i="34"/>
  <c r="T101" i="34"/>
  <c r="W101" i="34" s="1"/>
  <c r="R101" i="34"/>
  <c r="C102" i="34" s="1"/>
  <c r="X102" i="34" s="1"/>
  <c r="Y102" i="34" s="1"/>
  <c r="K101" i="34"/>
  <c r="M101" i="34" s="1"/>
  <c r="V100" i="34"/>
  <c r="T100" i="34"/>
  <c r="W100" i="34" s="1"/>
  <c r="K100" i="34"/>
  <c r="M100" i="34" s="1"/>
  <c r="V99" i="34"/>
  <c r="T99" i="34"/>
  <c r="W99" i="34" s="1"/>
  <c r="R99" i="34"/>
  <c r="C100" i="34" s="1"/>
  <c r="X100" i="34" s="1"/>
  <c r="Y100" i="34" s="1"/>
  <c r="K99" i="34"/>
  <c r="M99" i="34" s="1"/>
  <c r="V98" i="34"/>
  <c r="T98" i="34"/>
  <c r="W98" i="34" s="1"/>
  <c r="M98" i="34"/>
  <c r="K98" i="34"/>
  <c r="V97" i="34"/>
  <c r="T97" i="34"/>
  <c r="W97" i="34" s="1"/>
  <c r="K97" i="34"/>
  <c r="M97" i="34" s="1"/>
  <c r="V96" i="34"/>
  <c r="T96" i="34"/>
  <c r="W96" i="34" s="1"/>
  <c r="R96" i="34"/>
  <c r="C97" i="34" s="1"/>
  <c r="X97" i="34" s="1"/>
  <c r="Y97" i="34" s="1"/>
  <c r="K96" i="34"/>
  <c r="M96" i="34" s="1"/>
  <c r="V95" i="34"/>
  <c r="T95" i="34"/>
  <c r="W95" i="34" s="1"/>
  <c r="M95" i="34"/>
  <c r="W94" i="34"/>
  <c r="V94" i="34"/>
  <c r="T94" i="34"/>
  <c r="R94" i="34"/>
  <c r="C95" i="34" s="1"/>
  <c r="X95" i="34" s="1"/>
  <c r="Y95" i="34" s="1"/>
  <c r="K94" i="34"/>
  <c r="M94" i="34" s="1"/>
  <c r="V93" i="34"/>
  <c r="T93" i="34"/>
  <c r="W93" i="34" s="1"/>
  <c r="R93" i="34"/>
  <c r="C94" i="34" s="1"/>
  <c r="X94" i="34" s="1"/>
  <c r="Y94" i="34" s="1"/>
  <c r="K93" i="34"/>
  <c r="M93" i="34" s="1"/>
  <c r="W92" i="34"/>
  <c r="V92" i="34"/>
  <c r="T92" i="34"/>
  <c r="R92" i="34"/>
  <c r="C93" i="34" s="1"/>
  <c r="X93" i="34" s="1"/>
  <c r="Y93" i="34" s="1"/>
  <c r="K92" i="34"/>
  <c r="M92" i="34" s="1"/>
  <c r="V91" i="34"/>
  <c r="T91" i="34"/>
  <c r="W91" i="34" s="1"/>
  <c r="R91" i="34"/>
  <c r="C92" i="34" s="1"/>
  <c r="X92" i="34" s="1"/>
  <c r="Y92" i="34" s="1"/>
  <c r="K91" i="34"/>
  <c r="M91" i="34" s="1"/>
  <c r="V90" i="34"/>
  <c r="T90" i="34"/>
  <c r="W90" i="34" s="1"/>
  <c r="R90" i="34"/>
  <c r="C91" i="34" s="1"/>
  <c r="X91" i="34" s="1"/>
  <c r="Y91" i="34" s="1"/>
  <c r="K90" i="34"/>
  <c r="M90" i="34" s="1"/>
  <c r="V89" i="34"/>
  <c r="T89" i="34"/>
  <c r="W89" i="34" s="1"/>
  <c r="K89" i="34"/>
  <c r="M89" i="34" s="1"/>
  <c r="V88" i="34"/>
  <c r="T88" i="34"/>
  <c r="W88" i="34" s="1"/>
  <c r="R88" i="34"/>
  <c r="C89" i="34" s="1"/>
  <c r="X89" i="34" s="1"/>
  <c r="Y89" i="34" s="1"/>
  <c r="K88" i="34"/>
  <c r="M88" i="34" s="1"/>
  <c r="V87" i="34"/>
  <c r="T87" i="34"/>
  <c r="W87" i="34" s="1"/>
  <c r="M87" i="34"/>
  <c r="K87" i="34"/>
  <c r="V86" i="34"/>
  <c r="T86" i="34"/>
  <c r="W86" i="34" s="1"/>
  <c r="K86" i="34"/>
  <c r="M86" i="34" s="1"/>
  <c r="V85" i="34"/>
  <c r="T85" i="34"/>
  <c r="W85" i="34" s="1"/>
  <c r="R85" i="34"/>
  <c r="C86" i="34" s="1"/>
  <c r="X86" i="34" s="1"/>
  <c r="Y86" i="34" s="1"/>
  <c r="K85" i="34"/>
  <c r="M85" i="34" s="1"/>
  <c r="V84" i="34"/>
  <c r="T84" i="34"/>
  <c r="W84" i="34" s="1"/>
  <c r="M84" i="34"/>
  <c r="K84" i="34"/>
  <c r="V83" i="34"/>
  <c r="T83" i="34"/>
  <c r="W83" i="34" s="1"/>
  <c r="K83" i="34"/>
  <c r="M83" i="34" s="1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X11" i="35" l="1"/>
  <c r="Y11" i="35" s="1"/>
  <c r="K11" i="35"/>
  <c r="M11" i="35" s="1"/>
  <c r="R11" i="35" s="1"/>
  <c r="R108" i="34"/>
  <c r="R104" i="34"/>
  <c r="C105" i="34" s="1"/>
  <c r="X105" i="34" s="1"/>
  <c r="Y105" i="34" s="1"/>
  <c r="R103" i="34"/>
  <c r="C104" i="34" s="1"/>
  <c r="X104" i="34" s="1"/>
  <c r="Y104" i="34" s="1"/>
  <c r="R102" i="34"/>
  <c r="C103" i="34" s="1"/>
  <c r="X103" i="34" s="1"/>
  <c r="Y103" i="34" s="1"/>
  <c r="R100" i="34"/>
  <c r="C101" i="34" s="1"/>
  <c r="X101" i="34" s="1"/>
  <c r="Y101" i="34" s="1"/>
  <c r="R98" i="34"/>
  <c r="C99" i="34" s="1"/>
  <c r="X99" i="34" s="1"/>
  <c r="Y99" i="34" s="1"/>
  <c r="R97" i="34"/>
  <c r="C98" i="34" s="1"/>
  <c r="X98" i="34" s="1"/>
  <c r="Y98" i="34" s="1"/>
  <c r="R95" i="34"/>
  <c r="C96" i="34" s="1"/>
  <c r="X96" i="34" s="1"/>
  <c r="Y96" i="34" s="1"/>
  <c r="R89" i="34"/>
  <c r="C90" i="34" s="1"/>
  <c r="X90" i="34" s="1"/>
  <c r="Y90" i="34" s="1"/>
  <c r="R87" i="34"/>
  <c r="C88" i="34" s="1"/>
  <c r="X88" i="34" s="1"/>
  <c r="Y88" i="34" s="1"/>
  <c r="R86" i="34"/>
  <c r="C87" i="34" s="1"/>
  <c r="X87" i="34" s="1"/>
  <c r="Y87" i="34" s="1"/>
  <c r="R84" i="34"/>
  <c r="C85" i="34" s="1"/>
  <c r="X85" i="34" s="1"/>
  <c r="Y85" i="34" s="1"/>
  <c r="R83" i="34"/>
  <c r="C84" i="34" s="1"/>
  <c r="X84" i="34" s="1"/>
  <c r="Y84" i="34" s="1"/>
  <c r="R82" i="34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C12" i="35" l="1"/>
  <c r="X10" i="34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X12" i="35" l="1"/>
  <c r="Y12" i="35" s="1"/>
  <c r="K12" i="35"/>
  <c r="M12" i="35" s="1"/>
  <c r="R12" i="35" s="1"/>
  <c r="R46" i="3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C13" i="35" l="1"/>
  <c r="X42" i="3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X13" i="35" l="1"/>
  <c r="Y13" i="35" s="1"/>
  <c r="K13" i="35"/>
  <c r="M13" i="35" s="1"/>
  <c r="R13" i="35" s="1"/>
  <c r="D4" i="3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C14" i="35" l="1"/>
  <c r="I5" i="31"/>
  <c r="X12" i="34"/>
  <c r="Y12" i="34" s="1"/>
  <c r="M12" i="34"/>
  <c r="R12" i="34" s="1"/>
  <c r="X11" i="33"/>
  <c r="Y11" i="33" s="1"/>
  <c r="M11" i="33"/>
  <c r="R11" i="33" s="1"/>
  <c r="C12" i="33" s="1"/>
  <c r="K12" i="33" s="1"/>
  <c r="X14" i="35" l="1"/>
  <c r="Y14" i="35" s="1"/>
  <c r="K14" i="35"/>
  <c r="M14" i="35" s="1"/>
  <c r="R14" i="35" s="1"/>
  <c r="C15" i="35" s="1"/>
  <c r="C13" i="34"/>
  <c r="K13" i="34" s="1"/>
  <c r="X12" i="33"/>
  <c r="Y12" i="33" s="1"/>
  <c r="M12" i="33"/>
  <c r="R12" i="33" s="1"/>
  <c r="X15" i="35" l="1"/>
  <c r="Y15" i="35" s="1"/>
  <c r="K15" i="35"/>
  <c r="M15" i="35" s="1"/>
  <c r="R15" i="35" s="1"/>
  <c r="C16" i="35" s="1"/>
  <c r="X13" i="34"/>
  <c r="Y13" i="34" s="1"/>
  <c r="M13" i="34"/>
  <c r="R13" i="34" s="1"/>
  <c r="C13" i="33"/>
  <c r="K13" i="33" s="1"/>
  <c r="X16" i="35" l="1"/>
  <c r="Y16" i="35" s="1"/>
  <c r="K16" i="35"/>
  <c r="M16" i="35" s="1"/>
  <c r="R16" i="35" s="1"/>
  <c r="C17" i="35" s="1"/>
  <c r="C14" i="34"/>
  <c r="K14" i="34" s="1"/>
  <c r="X13" i="33"/>
  <c r="Y13" i="33" s="1"/>
  <c r="M13" i="33"/>
  <c r="R13" i="33" s="1"/>
  <c r="C14" i="33" s="1"/>
  <c r="K14" i="33" s="1"/>
  <c r="K17" i="35" l="1"/>
  <c r="M17" i="35" s="1"/>
  <c r="R17" i="35" s="1"/>
  <c r="C18" i="35" s="1"/>
  <c r="X17" i="35"/>
  <c r="Y17" i="35" s="1"/>
  <c r="M14" i="34"/>
  <c r="R14" i="34" s="1"/>
  <c r="C15" i="34" s="1"/>
  <c r="X14" i="34"/>
  <c r="Y14" i="34" s="1"/>
  <c r="X14" i="33"/>
  <c r="Y14" i="33" s="1"/>
  <c r="M14" i="33"/>
  <c r="R14" i="33" s="1"/>
  <c r="C15" i="33" s="1"/>
  <c r="K15" i="33" s="1"/>
  <c r="K18" i="35" l="1"/>
  <c r="M18" i="35" s="1"/>
  <c r="R18" i="35" s="1"/>
  <c r="C19" i="35" s="1"/>
  <c r="X18" i="35"/>
  <c r="Y18" i="35" s="1"/>
  <c r="X15" i="34"/>
  <c r="Y15" i="34" s="1"/>
  <c r="K15" i="34"/>
  <c r="M15" i="34" s="1"/>
  <c r="R15" i="34" s="1"/>
  <c r="C16" i="34" s="1"/>
  <c r="M15" i="33"/>
  <c r="R15" i="33" s="1"/>
  <c r="X15" i="33"/>
  <c r="Y15" i="33" s="1"/>
  <c r="X19" i="35" l="1"/>
  <c r="Y19" i="35" s="1"/>
  <c r="K19" i="35"/>
  <c r="M19" i="35" s="1"/>
  <c r="R19" i="35" s="1"/>
  <c r="C20" i="35" s="1"/>
  <c r="K16" i="34"/>
  <c r="M16" i="34" s="1"/>
  <c r="R16" i="34" s="1"/>
  <c r="C17" i="34" s="1"/>
  <c r="X16" i="34"/>
  <c r="Y16" i="34" s="1"/>
  <c r="C16" i="33"/>
  <c r="K16" i="33" s="1"/>
  <c r="K20" i="35" l="1"/>
  <c r="M20" i="35" s="1"/>
  <c r="R20" i="35" s="1"/>
  <c r="C21" i="35" s="1"/>
  <c r="X20" i="35"/>
  <c r="Y20" i="35" s="1"/>
  <c r="X17" i="34"/>
  <c r="Y17" i="34" s="1"/>
  <c r="K17" i="34"/>
  <c r="M17" i="34" s="1"/>
  <c r="R17" i="34" s="1"/>
  <c r="C18" i="34" s="1"/>
  <c r="M16" i="33"/>
  <c r="R16" i="33" s="1"/>
  <c r="X16" i="33"/>
  <c r="Y16" i="33" s="1"/>
  <c r="K21" i="35" l="1"/>
  <c r="M21" i="35" s="1"/>
  <c r="R21" i="35" s="1"/>
  <c r="C22" i="35" s="1"/>
  <c r="X21" i="35"/>
  <c r="Y21" i="35" s="1"/>
  <c r="K18" i="34"/>
  <c r="M18" i="34" s="1"/>
  <c r="R18" i="34" s="1"/>
  <c r="C19" i="34" s="1"/>
  <c r="X18" i="34"/>
  <c r="Y18" i="34" s="1"/>
  <c r="C17" i="33"/>
  <c r="K17" i="33" s="1"/>
  <c r="K22" i="35" l="1"/>
  <c r="M22" i="35" s="1"/>
  <c r="R22" i="35" s="1"/>
  <c r="C23" i="35" s="1"/>
  <c r="X22" i="35"/>
  <c r="Y22" i="35" s="1"/>
  <c r="X19" i="34"/>
  <c r="Y19" i="34" s="1"/>
  <c r="K19" i="34"/>
  <c r="M19" i="34" s="1"/>
  <c r="R19" i="34" s="1"/>
  <c r="C20" i="34" s="1"/>
  <c r="M17" i="33"/>
  <c r="R17" i="33" s="1"/>
  <c r="X17" i="33"/>
  <c r="Y17" i="33" s="1"/>
  <c r="X23" i="35" l="1"/>
  <c r="Y23" i="35" s="1"/>
  <c r="K23" i="35"/>
  <c r="M23" i="35" s="1"/>
  <c r="R23" i="35" s="1"/>
  <c r="C24" i="35" s="1"/>
  <c r="K20" i="34"/>
  <c r="M20" i="34" s="1"/>
  <c r="R20" i="34" s="1"/>
  <c r="C21" i="34" s="1"/>
  <c r="X20" i="34"/>
  <c r="Y20" i="34" s="1"/>
  <c r="C18" i="33"/>
  <c r="K18" i="33" s="1"/>
  <c r="K24" i="35" l="1"/>
  <c r="M24" i="35" s="1"/>
  <c r="R24" i="35" s="1"/>
  <c r="C25" i="35" s="1"/>
  <c r="X24" i="35"/>
  <c r="Y24" i="35" s="1"/>
  <c r="K21" i="34"/>
  <c r="M21" i="34" s="1"/>
  <c r="R21" i="34" s="1"/>
  <c r="C22" i="34" s="1"/>
  <c r="X21" i="34"/>
  <c r="Y21" i="34" s="1"/>
  <c r="X18" i="33"/>
  <c r="Y18" i="33" s="1"/>
  <c r="M18" i="33"/>
  <c r="R18" i="33" s="1"/>
  <c r="X25" i="35" l="1"/>
  <c r="Y25" i="35" s="1"/>
  <c r="K25" i="35"/>
  <c r="M25" i="35" s="1"/>
  <c r="R25" i="35" s="1"/>
  <c r="C26" i="35" s="1"/>
  <c r="K22" i="34"/>
  <c r="M22" i="34" s="1"/>
  <c r="R22" i="34" s="1"/>
  <c r="C23" i="34" s="1"/>
  <c r="X22" i="34"/>
  <c r="Y22" i="34" s="1"/>
  <c r="C19" i="33"/>
  <c r="K19" i="33" s="1"/>
  <c r="X26" i="35" l="1"/>
  <c r="Y26" i="35" s="1"/>
  <c r="K26" i="35"/>
  <c r="M26" i="35" s="1"/>
  <c r="R26" i="35" s="1"/>
  <c r="C27" i="35" s="1"/>
  <c r="X23" i="34"/>
  <c r="Y23" i="34" s="1"/>
  <c r="K23" i="34"/>
  <c r="M23" i="34" s="1"/>
  <c r="R23" i="34" s="1"/>
  <c r="C24" i="34" s="1"/>
  <c r="X19" i="33"/>
  <c r="Y19" i="33" s="1"/>
  <c r="M19" i="33"/>
  <c r="R19" i="33" s="1"/>
  <c r="X27" i="35" l="1"/>
  <c r="Y27" i="35" s="1"/>
  <c r="K27" i="35"/>
  <c r="M27" i="35" s="1"/>
  <c r="R27" i="35" s="1"/>
  <c r="C28" i="35" s="1"/>
  <c r="K24" i="34"/>
  <c r="M24" i="34" s="1"/>
  <c r="R24" i="34" s="1"/>
  <c r="C25" i="34" s="1"/>
  <c r="X24" i="34"/>
  <c r="Y24" i="34" s="1"/>
  <c r="C20" i="33"/>
  <c r="K20" i="33" s="1"/>
  <c r="K28" i="35" l="1"/>
  <c r="M28" i="35" s="1"/>
  <c r="R28" i="35" s="1"/>
  <c r="C29" i="35" s="1"/>
  <c r="X28" i="35"/>
  <c r="Y28" i="35" s="1"/>
  <c r="X25" i="34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X29" i="35" l="1"/>
  <c r="Y29" i="35" s="1"/>
  <c r="K29" i="35"/>
  <c r="M29" i="35" s="1"/>
  <c r="R29" i="35" s="1"/>
  <c r="C30" i="35" s="1"/>
  <c r="K26" i="34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X30" i="35" l="1"/>
  <c r="Y30" i="35" s="1"/>
  <c r="K30" i="35"/>
  <c r="M30" i="35" s="1"/>
  <c r="R30" i="35" s="1"/>
  <c r="C31" i="35" s="1"/>
  <c r="X27" i="34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X31" i="35" l="1"/>
  <c r="Y31" i="35" s="1"/>
  <c r="K31" i="35"/>
  <c r="M31" i="35" s="1"/>
  <c r="R31" i="35" s="1"/>
  <c r="C32" i="35" s="1"/>
  <c r="K28" i="34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X32" i="35" l="1"/>
  <c r="Y32" i="35" s="1"/>
  <c r="K32" i="35"/>
  <c r="M32" i="35" s="1"/>
  <c r="R32" i="35" s="1"/>
  <c r="C33" i="35" s="1"/>
  <c r="X29" i="34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3" i="35" l="1"/>
  <c r="M33" i="35" s="1"/>
  <c r="R33" i="35" s="1"/>
  <c r="C34" i="35" s="1"/>
  <c r="X33" i="35"/>
  <c r="Y33" i="35" s="1"/>
  <c r="K30" i="34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K34" i="35" l="1"/>
  <c r="M34" i="35" s="1"/>
  <c r="R34" i="35" s="1"/>
  <c r="C35" i="35" s="1"/>
  <c r="X34" i="35"/>
  <c r="Y34" i="35" s="1"/>
  <c r="X31" i="34"/>
  <c r="Y31" i="34" s="1"/>
  <c r="K31" i="34"/>
  <c r="M31" i="34" s="1"/>
  <c r="R31" i="34" s="1"/>
  <c r="X26" i="33"/>
  <c r="Y26" i="33" s="1"/>
  <c r="M26" i="33"/>
  <c r="R26" i="33" s="1"/>
  <c r="C27" i="33" s="1"/>
  <c r="K27" i="33" s="1"/>
  <c r="K35" i="35" l="1"/>
  <c r="M35" i="35" s="1"/>
  <c r="R35" i="35" s="1"/>
  <c r="C36" i="35" s="1"/>
  <c r="X35" i="35"/>
  <c r="Y35" i="35" s="1"/>
  <c r="C32" i="34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X36" i="35" l="1"/>
  <c r="Y36" i="35" s="1"/>
  <c r="K36" i="35"/>
  <c r="M36" i="35" s="1"/>
  <c r="R36" i="35" s="1"/>
  <c r="C37" i="35" s="1"/>
  <c r="X33" i="34"/>
  <c r="Y33" i="34" s="1"/>
  <c r="K33" i="34"/>
  <c r="M33" i="34" s="1"/>
  <c r="R33" i="34" s="1"/>
  <c r="X28" i="33"/>
  <c r="Y28" i="33" s="1"/>
  <c r="M28" i="33"/>
  <c r="R28" i="33" s="1"/>
  <c r="K37" i="35" l="1"/>
  <c r="M37" i="35" s="1"/>
  <c r="R37" i="35" s="1"/>
  <c r="C38" i="35" s="1"/>
  <c r="X37" i="35"/>
  <c r="Y37" i="35" s="1"/>
  <c r="C34" i="34"/>
  <c r="K34" i="34"/>
  <c r="M34" i="34" s="1"/>
  <c r="R34" i="34" s="1"/>
  <c r="C35" i="34" s="1"/>
  <c r="X34" i="34"/>
  <c r="Y34" i="34" s="1"/>
  <c r="C29" i="33"/>
  <c r="K29" i="33" s="1"/>
  <c r="K38" i="35" l="1"/>
  <c r="M38" i="35" s="1"/>
  <c r="C39" i="35" s="1"/>
  <c r="X38" i="35"/>
  <c r="Y38" i="35" s="1"/>
  <c r="X35" i="34"/>
  <c r="Y35" i="34" s="1"/>
  <c r="K35" i="34"/>
  <c r="M35" i="34" s="1"/>
  <c r="R35" i="34" s="1"/>
  <c r="C36" i="34" s="1"/>
  <c r="X29" i="33"/>
  <c r="Y29" i="33" s="1"/>
  <c r="M29" i="33"/>
  <c r="R29" i="33" s="1"/>
  <c r="K39" i="35" l="1"/>
  <c r="M39" i="35" s="1"/>
  <c r="C40" i="35" s="1"/>
  <c r="X39" i="35"/>
  <c r="Y39" i="35" s="1"/>
  <c r="K36" i="34"/>
  <c r="M36" i="34" s="1"/>
  <c r="R36" i="34" s="1"/>
  <c r="C37" i="34" s="1"/>
  <c r="X36" i="34"/>
  <c r="Y36" i="34" s="1"/>
  <c r="C30" i="33"/>
  <c r="K30" i="33" s="1"/>
  <c r="X40" i="35" l="1"/>
  <c r="Y40" i="35" s="1"/>
  <c r="K40" i="35"/>
  <c r="M40" i="35" s="1"/>
  <c r="R40" i="35" s="1"/>
  <c r="C41" i="35" s="1"/>
  <c r="X37" i="34"/>
  <c r="Y37" i="34" s="1"/>
  <c r="K37" i="34"/>
  <c r="M37" i="34" s="1"/>
  <c r="R37" i="34" s="1"/>
  <c r="X30" i="33"/>
  <c r="Y30" i="33" s="1"/>
  <c r="M30" i="33"/>
  <c r="R30" i="33" s="1"/>
  <c r="K41" i="35" l="1"/>
  <c r="M41" i="35" s="1"/>
  <c r="R41" i="35" s="1"/>
  <c r="C42" i="35" s="1"/>
  <c r="X41" i="35"/>
  <c r="Y41" i="35" s="1"/>
  <c r="C38" i="34"/>
  <c r="K38" i="34"/>
  <c r="M38" i="34" s="1"/>
  <c r="R38" i="34" s="1"/>
  <c r="C39" i="34" s="1"/>
  <c r="X38" i="34"/>
  <c r="Y38" i="34" s="1"/>
  <c r="C31" i="33"/>
  <c r="K31" i="33" s="1"/>
  <c r="K42" i="35" l="1"/>
  <c r="M42" i="35" s="1"/>
  <c r="C43" i="35" s="1"/>
  <c r="X42" i="35"/>
  <c r="Y42" i="35" s="1"/>
  <c r="X39" i="34"/>
  <c r="Y39" i="34" s="1"/>
  <c r="K39" i="34"/>
  <c r="M39" i="34" s="1"/>
  <c r="R39" i="34" s="1"/>
  <c r="C40" i="34" s="1"/>
  <c r="X31" i="33"/>
  <c r="Y31" i="33" s="1"/>
  <c r="M31" i="33"/>
  <c r="R31" i="33" s="1"/>
  <c r="K43" i="35" l="1"/>
  <c r="M43" i="35" s="1"/>
  <c r="C44" i="35" s="1"/>
  <c r="X43" i="35"/>
  <c r="Y43" i="35" s="1"/>
  <c r="K40" i="34"/>
  <c r="M40" i="34" s="1"/>
  <c r="R40" i="34" s="1"/>
  <c r="C41" i="34" s="1"/>
  <c r="X40" i="34"/>
  <c r="Y40" i="34" s="1"/>
  <c r="C32" i="33"/>
  <c r="K32" i="33" s="1"/>
  <c r="X44" i="35" l="1"/>
  <c r="Y44" i="35" s="1"/>
  <c r="K44" i="35"/>
  <c r="M44" i="35" s="1"/>
  <c r="R44" i="35" s="1"/>
  <c r="C45" i="35" s="1"/>
  <c r="X41" i="34"/>
  <c r="Y41" i="34" s="1"/>
  <c r="K41" i="34"/>
  <c r="M41" i="34" s="1"/>
  <c r="R41" i="34" s="1"/>
  <c r="C42" i="34" s="1"/>
  <c r="X32" i="33"/>
  <c r="Y32" i="33" s="1"/>
  <c r="M32" i="33"/>
  <c r="R32" i="33" s="1"/>
  <c r="K45" i="35" l="1"/>
  <c r="M45" i="35" s="1"/>
  <c r="R45" i="35" s="1"/>
  <c r="C46" i="35" s="1"/>
  <c r="X45" i="35"/>
  <c r="Y45" i="35" s="1"/>
  <c r="K42" i="34"/>
  <c r="M42" i="34" s="1"/>
  <c r="R42" i="34" s="1"/>
  <c r="C43" i="34" s="1"/>
  <c r="X42" i="34"/>
  <c r="Y42" i="34" s="1"/>
  <c r="C33" i="33"/>
  <c r="K33" i="33" s="1"/>
  <c r="K46" i="35" l="1"/>
  <c r="M46" i="35" s="1"/>
  <c r="R46" i="35" s="1"/>
  <c r="C47" i="35" s="1"/>
  <c r="X46" i="35"/>
  <c r="Y46" i="35" s="1"/>
  <c r="X43" i="34"/>
  <c r="Y43" i="34" s="1"/>
  <c r="K43" i="34"/>
  <c r="M43" i="34" s="1"/>
  <c r="R43" i="34" s="1"/>
  <c r="C44" i="34" s="1"/>
  <c r="X33" i="33"/>
  <c r="Y33" i="33" s="1"/>
  <c r="M33" i="33"/>
  <c r="R33" i="33" s="1"/>
  <c r="K47" i="35" l="1"/>
  <c r="M47" i="35" s="1"/>
  <c r="R47" i="35" s="1"/>
  <c r="C48" i="35" s="1"/>
  <c r="X47" i="35"/>
  <c r="Y47" i="35" s="1"/>
  <c r="K44" i="34"/>
  <c r="M44" i="34" s="1"/>
  <c r="R44" i="34" s="1"/>
  <c r="C45" i="34" s="1"/>
  <c r="X44" i="34"/>
  <c r="Y44" i="34" s="1"/>
  <c r="C34" i="33"/>
  <c r="K34" i="33" s="1"/>
  <c r="X48" i="35" l="1"/>
  <c r="Y48" i="35" s="1"/>
  <c r="K48" i="35"/>
  <c r="M48" i="35" s="1"/>
  <c r="R48" i="35" s="1"/>
  <c r="C49" i="35" s="1"/>
  <c r="X45" i="34"/>
  <c r="Y45" i="34" s="1"/>
  <c r="K45" i="34"/>
  <c r="M45" i="34" s="1"/>
  <c r="R45" i="34" s="1"/>
  <c r="C46" i="34" s="1"/>
  <c r="X34" i="33"/>
  <c r="Y34" i="33" s="1"/>
  <c r="M34" i="33"/>
  <c r="R34" i="33" s="1"/>
  <c r="K49" i="35" l="1"/>
  <c r="M49" i="35" s="1"/>
  <c r="R49" i="35" s="1"/>
  <c r="C50" i="35" s="1"/>
  <c r="X49" i="35"/>
  <c r="Y49" i="35" s="1"/>
  <c r="K46" i="34"/>
  <c r="M46" i="34" s="1"/>
  <c r="R46" i="34" s="1"/>
  <c r="C47" i="34" s="1"/>
  <c r="X46" i="34"/>
  <c r="Y46" i="34" s="1"/>
  <c r="C35" i="33"/>
  <c r="K35" i="33" s="1"/>
  <c r="K50" i="35" l="1"/>
  <c r="M50" i="35" s="1"/>
  <c r="R50" i="35" s="1"/>
  <c r="C51" i="35" s="1"/>
  <c r="X50" i="35"/>
  <c r="Y50" i="35" s="1"/>
  <c r="X47" i="34"/>
  <c r="Y47" i="34" s="1"/>
  <c r="K47" i="34"/>
  <c r="M47" i="34" s="1"/>
  <c r="R47" i="34" s="1"/>
  <c r="C48" i="34" s="1"/>
  <c r="X35" i="33"/>
  <c r="Y35" i="33" s="1"/>
  <c r="M35" i="33"/>
  <c r="R35" i="33" s="1"/>
  <c r="K51" i="35" l="1"/>
  <c r="M51" i="35" s="1"/>
  <c r="R51" i="35" s="1"/>
  <c r="C52" i="35" s="1"/>
  <c r="X51" i="35"/>
  <c r="Y51" i="35" s="1"/>
  <c r="K48" i="34"/>
  <c r="M48" i="34" s="1"/>
  <c r="R48" i="34" s="1"/>
  <c r="C49" i="34" s="1"/>
  <c r="X48" i="34"/>
  <c r="Y48" i="34" s="1"/>
  <c r="C36" i="33"/>
  <c r="K36" i="33" s="1"/>
  <c r="X52" i="35" l="1"/>
  <c r="Y52" i="35" s="1"/>
  <c r="K52" i="35"/>
  <c r="M52" i="35" s="1"/>
  <c r="R52" i="35" s="1"/>
  <c r="C53" i="35" s="1"/>
  <c r="X49" i="34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K53" i="35" l="1"/>
  <c r="M53" i="35" s="1"/>
  <c r="R53" i="35" s="1"/>
  <c r="C54" i="35" s="1"/>
  <c r="X53" i="35"/>
  <c r="Y53" i="35" s="1"/>
  <c r="K50" i="34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X54" i="35" l="1"/>
  <c r="Y54" i="35" s="1"/>
  <c r="K54" i="35"/>
  <c r="M54" i="35" s="1"/>
  <c r="R54" i="35" s="1"/>
  <c r="C55" i="35" s="1"/>
  <c r="X51" i="34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K55" i="35" l="1"/>
  <c r="M55" i="35" s="1"/>
  <c r="R55" i="35" s="1"/>
  <c r="C56" i="35" s="1"/>
  <c r="X55" i="35"/>
  <c r="Y55" i="35" s="1"/>
  <c r="K52" i="34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K56" i="35" l="1"/>
  <c r="M56" i="35" s="1"/>
  <c r="R56" i="35" s="1"/>
  <c r="C57" i="35" s="1"/>
  <c r="X56" i="35"/>
  <c r="Y56" i="35" s="1"/>
  <c r="X53" i="34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K57" i="35" l="1"/>
  <c r="M57" i="35" s="1"/>
  <c r="R57" i="35" s="1"/>
  <c r="C58" i="35" s="1"/>
  <c r="X57" i="35"/>
  <c r="Y57" i="35" s="1"/>
  <c r="K54" i="34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X58" i="35" l="1"/>
  <c r="Y58" i="35" s="1"/>
  <c r="K58" i="35"/>
  <c r="M58" i="35" s="1"/>
  <c r="R58" i="35" s="1"/>
  <c r="C59" i="35" s="1"/>
  <c r="X55" i="34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59" i="35" l="1"/>
  <c r="M59" i="35" s="1"/>
  <c r="R59" i="35" s="1"/>
  <c r="C60" i="35" s="1"/>
  <c r="X59" i="35"/>
  <c r="Y59" i="35" s="1"/>
  <c r="K56" i="34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K60" i="35" l="1"/>
  <c r="M60" i="35" s="1"/>
  <c r="R60" i="35" s="1"/>
  <c r="C61" i="35" s="1"/>
  <c r="X60" i="35"/>
  <c r="Y60" i="35" s="1"/>
  <c r="X57" i="34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61" i="35" l="1"/>
  <c r="M61" i="35" s="1"/>
  <c r="R61" i="35" s="1"/>
  <c r="C62" i="35" s="1"/>
  <c r="X61" i="35"/>
  <c r="Y61" i="35" s="1"/>
  <c r="K58" i="34"/>
  <c r="M58" i="34" s="1"/>
  <c r="R58" i="34" s="1"/>
  <c r="C59" i="34" s="1"/>
  <c r="X58" i="34"/>
  <c r="Y58" i="34" s="1"/>
  <c r="X45" i="33"/>
  <c r="Y45" i="33" s="1"/>
  <c r="M45" i="33"/>
  <c r="R45" i="33" s="1"/>
  <c r="X62" i="35" l="1"/>
  <c r="Y62" i="35" s="1"/>
  <c r="K62" i="35"/>
  <c r="M62" i="35" s="1"/>
  <c r="R62" i="35" s="1"/>
  <c r="C63" i="35" s="1"/>
  <c r="X59" i="34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K63" i="35" l="1"/>
  <c r="M63" i="35" s="1"/>
  <c r="R63" i="35" s="1"/>
  <c r="C64" i="35" s="1"/>
  <c r="X63" i="35"/>
  <c r="Y63" i="35" s="1"/>
  <c r="I5" i="33"/>
  <c r="K60" i="34"/>
  <c r="M60" i="34" s="1"/>
  <c r="R60" i="34" s="1"/>
  <c r="C61" i="34" s="1"/>
  <c r="X60" i="34"/>
  <c r="Y60" i="34" s="1"/>
  <c r="X64" i="35" l="1"/>
  <c r="Y64" i="35" s="1"/>
  <c r="K64" i="35"/>
  <c r="M64" i="35" s="1"/>
  <c r="R64" i="35" s="1"/>
  <c r="C65" i="35" s="1"/>
  <c r="X61" i="34"/>
  <c r="Y61" i="34" s="1"/>
  <c r="K61" i="34"/>
  <c r="M61" i="34" s="1"/>
  <c r="R61" i="34" s="1"/>
  <c r="C62" i="34" s="1"/>
  <c r="K65" i="35" l="1"/>
  <c r="M65" i="35" s="1"/>
  <c r="R65" i="35" s="1"/>
  <c r="C66" i="35" s="1"/>
  <c r="X65" i="35"/>
  <c r="Y65" i="35" s="1"/>
  <c r="K62" i="34"/>
  <c r="M62" i="34" s="1"/>
  <c r="R62" i="34" s="1"/>
  <c r="C63" i="34" s="1"/>
  <c r="X62" i="34"/>
  <c r="Y62" i="34" s="1"/>
  <c r="X66" i="35" l="1"/>
  <c r="Y66" i="35" s="1"/>
  <c r="K66" i="35"/>
  <c r="M66" i="35" s="1"/>
  <c r="R66" i="35" s="1"/>
  <c r="C67" i="35" s="1"/>
  <c r="X63" i="34"/>
  <c r="Y63" i="34" s="1"/>
  <c r="K63" i="34"/>
  <c r="M63" i="34" s="1"/>
  <c r="R63" i="34" s="1"/>
  <c r="C64" i="34" s="1"/>
  <c r="K67" i="35" l="1"/>
  <c r="M67" i="35" s="1"/>
  <c r="R67" i="35" s="1"/>
  <c r="C68" i="35" s="1"/>
  <c r="X67" i="35"/>
  <c r="Y67" i="35" s="1"/>
  <c r="K64" i="34"/>
  <c r="M64" i="34" s="1"/>
  <c r="R64" i="34" s="1"/>
  <c r="C65" i="34" s="1"/>
  <c r="X64" i="34"/>
  <c r="Y64" i="34" s="1"/>
  <c r="K68" i="35" l="1"/>
  <c r="M68" i="35" s="1"/>
  <c r="R68" i="35" s="1"/>
  <c r="C69" i="35" s="1"/>
  <c r="X68" i="35"/>
  <c r="Y68" i="35" s="1"/>
  <c r="X65" i="34"/>
  <c r="Y65" i="34" s="1"/>
  <c r="K65" i="34"/>
  <c r="M65" i="34" s="1"/>
  <c r="R65" i="34" s="1"/>
  <c r="C66" i="34" s="1"/>
  <c r="K69" i="35" l="1"/>
  <c r="M69" i="35" s="1"/>
  <c r="R69" i="35" s="1"/>
  <c r="C70" i="35" s="1"/>
  <c r="X69" i="35"/>
  <c r="Y69" i="35" s="1"/>
  <c r="K66" i="34"/>
  <c r="M66" i="34" s="1"/>
  <c r="R66" i="34" s="1"/>
  <c r="C67" i="34" s="1"/>
  <c r="X66" i="34"/>
  <c r="Y66" i="34" s="1"/>
  <c r="X70" i="35" l="1"/>
  <c r="Y70" i="35" s="1"/>
  <c r="K70" i="35"/>
  <c r="M70" i="35" s="1"/>
  <c r="R70" i="35" s="1"/>
  <c r="C71" i="35" s="1"/>
  <c r="X67" i="34"/>
  <c r="Y67" i="34" s="1"/>
  <c r="K67" i="34"/>
  <c r="M67" i="34" s="1"/>
  <c r="R67" i="34" s="1"/>
  <c r="C68" i="34" s="1"/>
  <c r="K71" i="35" l="1"/>
  <c r="M71" i="35" s="1"/>
  <c r="R71" i="35" s="1"/>
  <c r="C72" i="35" s="1"/>
  <c r="X71" i="35"/>
  <c r="Y71" i="35" s="1"/>
  <c r="K68" i="34"/>
  <c r="M68" i="34" s="1"/>
  <c r="R68" i="34" s="1"/>
  <c r="C69" i="34" s="1"/>
  <c r="X68" i="34"/>
  <c r="Y68" i="34" s="1"/>
  <c r="K72" i="35" l="1"/>
  <c r="M72" i="35" s="1"/>
  <c r="R72" i="35" s="1"/>
  <c r="C73" i="35" s="1"/>
  <c r="X72" i="35"/>
  <c r="Y72" i="35" s="1"/>
  <c r="X69" i="34"/>
  <c r="Y69" i="34" s="1"/>
  <c r="K69" i="34"/>
  <c r="M69" i="34" s="1"/>
  <c r="R69" i="34" s="1"/>
  <c r="C70" i="34" s="1"/>
  <c r="K73" i="35" l="1"/>
  <c r="M73" i="35" s="1"/>
  <c r="R73" i="35" s="1"/>
  <c r="C74" i="35" s="1"/>
  <c r="X73" i="35"/>
  <c r="Y73" i="35" s="1"/>
  <c r="K70" i="34"/>
  <c r="M70" i="34" s="1"/>
  <c r="R70" i="34" s="1"/>
  <c r="C71" i="34" s="1"/>
  <c r="X70" i="34"/>
  <c r="Y70" i="34" s="1"/>
  <c r="X74" i="35" l="1"/>
  <c r="Y74" i="35" s="1"/>
  <c r="K74" i="35"/>
  <c r="M74" i="35" s="1"/>
  <c r="R74" i="35" s="1"/>
  <c r="C75" i="35" s="1"/>
  <c r="X71" i="34"/>
  <c r="Y71" i="34" s="1"/>
  <c r="K71" i="34"/>
  <c r="M71" i="34" s="1"/>
  <c r="R71" i="34" s="1"/>
  <c r="C72" i="34" s="1"/>
  <c r="K75" i="35" l="1"/>
  <c r="M75" i="35" s="1"/>
  <c r="R75" i="35" s="1"/>
  <c r="C76" i="35" s="1"/>
  <c r="X75" i="35"/>
  <c r="Y75" i="35" s="1"/>
  <c r="K72" i="34"/>
  <c r="M72" i="34" s="1"/>
  <c r="R72" i="34" s="1"/>
  <c r="C73" i="34" s="1"/>
  <c r="X72" i="34"/>
  <c r="Y72" i="34" s="1"/>
  <c r="X76" i="35" l="1"/>
  <c r="Y76" i="35" s="1"/>
  <c r="K76" i="35"/>
  <c r="M76" i="35" s="1"/>
  <c r="R76" i="35" s="1"/>
  <c r="C77" i="35" s="1"/>
  <c r="X73" i="34"/>
  <c r="Y73" i="34" s="1"/>
  <c r="K73" i="34"/>
  <c r="M73" i="34" s="1"/>
  <c r="R73" i="34" s="1"/>
  <c r="C74" i="34" s="1"/>
  <c r="K77" i="35" l="1"/>
  <c r="M77" i="35" s="1"/>
  <c r="R77" i="35" s="1"/>
  <c r="C78" i="35" s="1"/>
  <c r="X77" i="35"/>
  <c r="Y77" i="35" s="1"/>
  <c r="K74" i="34"/>
  <c r="M74" i="34" s="1"/>
  <c r="R74" i="34" s="1"/>
  <c r="C75" i="34" s="1"/>
  <c r="X74" i="34"/>
  <c r="Y74" i="34" s="1"/>
  <c r="X78" i="35" l="1"/>
  <c r="Y78" i="35" s="1"/>
  <c r="K78" i="35"/>
  <c r="M78" i="35" s="1"/>
  <c r="R78" i="35" s="1"/>
  <c r="C79" i="35" s="1"/>
  <c r="X75" i="34"/>
  <c r="Y75" i="34" s="1"/>
  <c r="K75" i="34"/>
  <c r="M75" i="34" s="1"/>
  <c r="R75" i="34" s="1"/>
  <c r="C76" i="34" s="1"/>
  <c r="K79" i="35" l="1"/>
  <c r="M79" i="35" s="1"/>
  <c r="R79" i="35" s="1"/>
  <c r="C80" i="35" s="1"/>
  <c r="X79" i="35"/>
  <c r="Y79" i="35" s="1"/>
  <c r="K76" i="34"/>
  <c r="M76" i="34" s="1"/>
  <c r="R76" i="34" s="1"/>
  <c r="C77" i="34" s="1"/>
  <c r="X76" i="34"/>
  <c r="Y76" i="34" s="1"/>
  <c r="K80" i="35" l="1"/>
  <c r="M80" i="35" s="1"/>
  <c r="R80" i="35" s="1"/>
  <c r="C81" i="35" s="1"/>
  <c r="X80" i="35"/>
  <c r="Y80" i="35" s="1"/>
  <c r="X77" i="34"/>
  <c r="Y77" i="34" s="1"/>
  <c r="K77" i="34"/>
  <c r="M77" i="34" s="1"/>
  <c r="R77" i="34" s="1"/>
  <c r="C78" i="34" s="1"/>
  <c r="K81" i="35" l="1"/>
  <c r="M81" i="35" s="1"/>
  <c r="R81" i="35" s="1"/>
  <c r="C82" i="35" s="1"/>
  <c r="X81" i="35"/>
  <c r="Y81" i="35" s="1"/>
  <c r="X78" i="34"/>
  <c r="Y78" i="34" s="1"/>
  <c r="K78" i="34"/>
  <c r="M78" i="34" s="1"/>
  <c r="R78" i="34" s="1"/>
  <c r="R109" i="34" s="1"/>
  <c r="S109" i="34" s="1"/>
  <c r="D4" i="34" s="1"/>
  <c r="X82" i="35" l="1"/>
  <c r="Y82" i="35" s="1"/>
  <c r="K82" i="35"/>
  <c r="M82" i="35" s="1"/>
  <c r="R82" i="35" s="1"/>
  <c r="C83" i="35" s="1"/>
  <c r="C79" i="34"/>
  <c r="E5" i="34"/>
  <c r="G5" i="34"/>
  <c r="C5" i="34"/>
  <c r="P2" i="34"/>
  <c r="K83" i="35" l="1"/>
  <c r="M83" i="35" s="1"/>
  <c r="R83" i="35" s="1"/>
  <c r="C84" i="35" s="1"/>
  <c r="X83" i="35"/>
  <c r="Y83" i="35" s="1"/>
  <c r="I5" i="34"/>
  <c r="X79" i="34"/>
  <c r="Y79" i="34" s="1"/>
  <c r="P4" i="34" s="1"/>
  <c r="L4" i="34"/>
  <c r="K84" i="35" l="1"/>
  <c r="M84" i="35" s="1"/>
  <c r="R84" i="35" s="1"/>
  <c r="C85" i="35" s="1"/>
  <c r="X84" i="35"/>
  <c r="Y84" i="35" s="1"/>
  <c r="K85" i="35" l="1"/>
  <c r="M85" i="35" s="1"/>
  <c r="R85" i="35" s="1"/>
  <c r="C86" i="35" s="1"/>
  <c r="X85" i="35"/>
  <c r="Y85" i="35" s="1"/>
  <c r="X86" i="35" l="1"/>
  <c r="Y86" i="35" s="1"/>
  <c r="K86" i="35"/>
  <c r="M86" i="35" s="1"/>
  <c r="R86" i="35" s="1"/>
  <c r="C87" i="35" s="1"/>
  <c r="K87" i="35" l="1"/>
  <c r="M87" i="35" s="1"/>
  <c r="R87" i="35" s="1"/>
  <c r="C88" i="35" s="1"/>
  <c r="X87" i="35"/>
  <c r="Y87" i="35" s="1"/>
  <c r="X88" i="35" l="1"/>
  <c r="Y88" i="35" s="1"/>
  <c r="K88" i="35"/>
  <c r="M88" i="35" s="1"/>
  <c r="R88" i="35" s="1"/>
  <c r="C89" i="35" s="1"/>
  <c r="K89" i="35" l="1"/>
  <c r="M89" i="35" s="1"/>
  <c r="R89" i="35" s="1"/>
  <c r="C90" i="35" s="1"/>
  <c r="X89" i="35"/>
  <c r="Y89" i="35" s="1"/>
  <c r="X90" i="35" l="1"/>
  <c r="Y90" i="35" s="1"/>
  <c r="K90" i="35"/>
  <c r="M90" i="35" s="1"/>
  <c r="R90" i="35" s="1"/>
  <c r="C91" i="35" s="1"/>
  <c r="K91" i="35" l="1"/>
  <c r="M91" i="35" s="1"/>
  <c r="R91" i="35" s="1"/>
  <c r="C92" i="35" s="1"/>
  <c r="X91" i="35"/>
  <c r="Y91" i="35" s="1"/>
  <c r="K92" i="35" l="1"/>
  <c r="M92" i="35" s="1"/>
  <c r="R92" i="35" s="1"/>
  <c r="C93" i="35" s="1"/>
  <c r="X92" i="35"/>
  <c r="Y92" i="35" s="1"/>
  <c r="K93" i="35" l="1"/>
  <c r="M93" i="35" s="1"/>
  <c r="R93" i="35" s="1"/>
  <c r="C94" i="35" s="1"/>
  <c r="X93" i="35"/>
  <c r="Y93" i="35" s="1"/>
  <c r="X94" i="35" l="1"/>
  <c r="Y94" i="35" s="1"/>
  <c r="K94" i="35"/>
  <c r="M94" i="35" s="1"/>
  <c r="R94" i="35" s="1"/>
  <c r="C95" i="35" s="1"/>
  <c r="K95" i="35" l="1"/>
  <c r="M95" i="35" s="1"/>
  <c r="R95" i="35" s="1"/>
  <c r="C96" i="35" s="1"/>
  <c r="X95" i="35"/>
  <c r="Y95" i="35" s="1"/>
  <c r="K96" i="35" l="1"/>
  <c r="M96" i="35" s="1"/>
  <c r="R96" i="35" s="1"/>
  <c r="C97" i="35" s="1"/>
  <c r="X96" i="35"/>
  <c r="Y96" i="35" s="1"/>
  <c r="K97" i="35" l="1"/>
  <c r="M97" i="35" s="1"/>
  <c r="R97" i="35" s="1"/>
  <c r="C98" i="35" s="1"/>
  <c r="X97" i="35"/>
  <c r="Y97" i="35" s="1"/>
  <c r="X98" i="35" l="1"/>
  <c r="Y98" i="35" s="1"/>
  <c r="K98" i="35"/>
  <c r="M98" i="35" s="1"/>
  <c r="R98" i="35" s="1"/>
  <c r="C99" i="35" s="1"/>
  <c r="K99" i="35" l="1"/>
  <c r="M99" i="35" s="1"/>
  <c r="R99" i="35" s="1"/>
  <c r="C100" i="35" s="1"/>
  <c r="X99" i="35"/>
  <c r="Y99" i="35" s="1"/>
  <c r="X100" i="35" l="1"/>
  <c r="Y100" i="35" s="1"/>
  <c r="K100" i="35"/>
  <c r="M100" i="35" s="1"/>
  <c r="R100" i="35" s="1"/>
  <c r="C101" i="35" s="1"/>
  <c r="K101" i="35" l="1"/>
  <c r="M101" i="35" s="1"/>
  <c r="R101" i="35" s="1"/>
  <c r="C102" i="35" s="1"/>
  <c r="X101" i="35"/>
  <c r="Y101" i="35" s="1"/>
  <c r="X102" i="35" l="1"/>
  <c r="Y102" i="35" s="1"/>
  <c r="K102" i="35"/>
  <c r="M102" i="35" s="1"/>
  <c r="R102" i="35" s="1"/>
  <c r="C103" i="35" s="1"/>
  <c r="K103" i="35" l="1"/>
  <c r="M103" i="35" s="1"/>
  <c r="R103" i="35" s="1"/>
  <c r="C104" i="35" s="1"/>
  <c r="X103" i="35"/>
  <c r="Y103" i="35" s="1"/>
  <c r="K104" i="35" l="1"/>
  <c r="M104" i="35" s="1"/>
  <c r="R104" i="35" s="1"/>
  <c r="C105" i="35" s="1"/>
  <c r="X104" i="35"/>
  <c r="Y104" i="35" s="1"/>
  <c r="K105" i="35" l="1"/>
  <c r="M105" i="35" s="1"/>
  <c r="R105" i="35" s="1"/>
  <c r="C106" i="35" s="1"/>
  <c r="X105" i="35"/>
  <c r="Y105" i="35" s="1"/>
  <c r="X106" i="35" l="1"/>
  <c r="Y106" i="35" s="1"/>
  <c r="K106" i="35"/>
  <c r="M106" i="35" s="1"/>
  <c r="R106" i="35" s="1"/>
  <c r="C107" i="35" s="1"/>
  <c r="K107" i="35" l="1"/>
  <c r="M107" i="35" s="1"/>
  <c r="R107" i="35" s="1"/>
  <c r="C108" i="35" s="1"/>
  <c r="X107" i="35"/>
  <c r="Y107" i="35" s="1"/>
  <c r="X108" i="35" l="1"/>
  <c r="Y108" i="35" s="1"/>
  <c r="P4" i="35" s="1"/>
  <c r="K108" i="35"/>
  <c r="M108" i="35" s="1"/>
  <c r="R108" i="35" s="1"/>
  <c r="R109" i="35" s="1"/>
  <c r="L4" i="35"/>
  <c r="S109" i="35" l="1"/>
  <c r="D4" i="35" s="1"/>
  <c r="P2" i="35" s="1"/>
  <c r="G5" i="35"/>
  <c r="C5" i="35"/>
  <c r="E5" i="35"/>
  <c r="I5" i="35" l="1"/>
</calcChain>
</file>

<file path=xl/sharedStrings.xml><?xml version="1.0" encoding="utf-8"?>
<sst xmlns="http://schemas.openxmlformats.org/spreadsheetml/2006/main" count="827" uniqueCount="295">
  <si>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</si>
  <si>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</si>
  <si>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</si>
  <si>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</si>
  <si>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</si>
  <si>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</si>
  <si>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</si>
  <si>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</si>
  <si>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</si>
  <si>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</si>
  <si>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</si>
  <si>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</si>
  <si>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</si>
  <si>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</si>
  <si>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</si>
  <si>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</si>
  <si>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</si>
  <si>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</si>
  <si>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</si>
  <si>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</si>
  <si>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</si>
  <si>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</si>
  <si>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</si>
  <si>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</si>
  <si>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</si>
  <si>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</si>
  <si>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</si>
  <si>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</si>
  <si>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</si>
  <si>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</si>
  <si>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</si>
  <si>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</si>
  <si>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</si>
  <si>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</si>
  <si>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</si>
  <si>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</si>
  <si>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</si>
  <si>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</si>
  <si>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</si>
  <si>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</si>
  <si>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</si>
  <si>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</si>
  <si>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</si>
  <si>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</si>
  <si>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</si>
  <si>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</si>
  <si>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</si>
  <si>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</si>
  <si>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</si>
  <si>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</si>
  <si>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</si>
  <si>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</si>
  <si>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</si>
  <si>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</si>
  <si>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</si>
  <si>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</si>
  <si>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</si>
  <si>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</si>
  <si>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</si>
  <si>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</si>
  <si>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</si>
  <si>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</si>
  <si>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</si>
  <si>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</si>
  <si>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</si>
  <si>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</si>
  <si>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</si>
  <si>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</si>
  <si>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</si>
  <si>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</si>
  <si>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</si>
  <si>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</si>
  <si>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</si>
  <si>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</si>
  <si>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</si>
  <si>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</si>
  <si>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</si>
  <si>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</si>
  <si>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</si>
  <si>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</si>
  <si>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</si>
  <si>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</si>
  <si>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</si>
  <si>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</si>
  <si>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</si>
  <si>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</si>
  <si>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</si>
  <si>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</si>
  <si>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</si>
  <si>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</si>
  <si>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</si>
  <si>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</si>
  <si>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</si>
  <si>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</si>
  <si>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</si>
  <si>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</si>
  <si>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</si>
  <si>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</si>
  <si>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</si>
  <si>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</si>
  <si>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</si>
  <si>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</si>
  <si>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</si>
  <si>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</si>
  <si>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</si>
  <si>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</si>
  <si>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</si>
  <si>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</si>
  <si>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</si>
  <si>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</si>
  <si>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</si>
  <si>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</si>
  <si>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</si>
  <si>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</si>
  <si>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</si>
  <si>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</si>
  <si>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</si>
  <si>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</si>
  <si>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</si>
  <si>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</si>
  <si>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</si>
  <si>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</si>
  <si>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</si>
  <si>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</si>
  <si>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</si>
  <si>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</si>
  <si>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</si>
  <si>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</si>
  <si>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</si>
  <si>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</si>
  <si>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</si>
  <si>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</si>
  <si>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</si>
  <si>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</si>
  <si>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</si>
  <si>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</si>
  <si>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</si>
  <si>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</si>
  <si>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</si>
  <si>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</si>
  <si>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</si>
  <si>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</si>
  <si>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</si>
  <si>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</si>
  <si>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</si>
  <si>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</si>
  <si>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</si>
  <si>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</si>
  <si>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</si>
  <si>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</si>
  <si>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</si>
  <si>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</si>
  <si>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</si>
  <si>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</si>
  <si>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</si>
  <si>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</si>
  <si>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</si>
  <si>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</si>
  <si>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</si>
  <si>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</si>
  <si>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</si>
  <si>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</si>
  <si>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</si>
  <si>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</si>
  <si>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</si>
  <si>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</si>
  <si>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</si>
  <si>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</si>
  <si>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</si>
  <si>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</si>
  <si>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</si>
  <si>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</si>
  <si>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</si>
  <si>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</si>
  <si>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</si>
  <si>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</si>
  <si>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</si>
  <si>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</si>
  <si>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</si>
  <si>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</si>
  <si>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</si>
  <si>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</si>
  <si>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</si>
  <si>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</si>
  <si>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</si>
  <si>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</si>
  <si>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</si>
  <si>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</si>
  <si>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</si>
  <si>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</si>
  <si>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</si>
  <si>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</si>
  <si>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</si>
  <si>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</si>
  <si>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</si>
  <si>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</si>
  <si>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</si>
  <si>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</si>
  <si>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</si>
  <si>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</si>
  <si>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</si>
  <si>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</si>
  <si>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</si>
  <si>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</si>
  <si>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</si>
  <si>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</si>
  <si>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</si>
  <si>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</si>
  <si>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</si>
  <si>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</si>
  <si>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</si>
  <si>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</si>
  <si>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</si>
  <si>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</si>
  <si>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</si>
  <si>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</si>
  <si>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</si>
  <si>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</si>
  <si>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</si>
  <si>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</si>
  <si>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</si>
  <si>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</si>
  <si>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</si>
  <si>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</si>
  <si>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</si>
  <si>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</si>
  <si>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</si>
  <si>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</si>
  <si>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</si>
  <si>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</si>
  <si>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</si>
  <si>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</si>
  <si>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</si>
  <si>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</si>
  <si>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</si>
  <si>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</si>
  <si>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</si>
  <si>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</si>
  <si>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</si>
  <si>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</si>
  <si>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</si>
  <si>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</si>
  <si>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</si>
  <si>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</si>
  <si>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</si>
  <si>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</si>
  <si>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</si>
  <si>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</si>
  <si>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</si>
  <si>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</si>
  <si>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</si>
  <si>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</si>
  <si>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</si>
  <si>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</si>
  <si>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</si>
  <si>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</si>
  <si>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</si>
  <si>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</si>
  <si>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</si>
  <si>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</si>
  <si>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</si>
  <si>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</si>
  <si>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FIB1.5 EURJPY 検証75</t>
    <phoneticPr fontId="2"/>
  </si>
  <si>
    <t>FIB1.5 EURJPY 検証76</t>
    <phoneticPr fontId="2"/>
  </si>
  <si>
    <t>FIB1.5 EURJPY 検証77</t>
    <phoneticPr fontId="2"/>
  </si>
  <si>
    <t>FIB1.5 EURJPY 検証78</t>
    <phoneticPr fontId="2"/>
  </si>
  <si>
    <t>FIB1.5 EURJPY 検証79</t>
    <phoneticPr fontId="2"/>
  </si>
  <si>
    <t>FIB1.5 EURJPY 検証80</t>
    <phoneticPr fontId="2"/>
  </si>
  <si>
    <t>FIB1.5 EURJPY 検証81</t>
    <phoneticPr fontId="2"/>
  </si>
  <si>
    <t>FIB1.5 EURJPY 検証82</t>
    <phoneticPr fontId="2"/>
  </si>
  <si>
    <t>FIB1.5 EURJPY 検証83</t>
    <phoneticPr fontId="2"/>
  </si>
  <si>
    <t>FIB1.5 EURJPY 検証84</t>
    <phoneticPr fontId="2"/>
  </si>
  <si>
    <t>FIB1.5 EURJPY 検証85</t>
    <phoneticPr fontId="2"/>
  </si>
  <si>
    <t>FIB1.5 EURJPY 検証86</t>
    <phoneticPr fontId="2"/>
  </si>
  <si>
    <t>FIB1.5 EURJPY 検証87</t>
    <phoneticPr fontId="2"/>
  </si>
  <si>
    <t>FIB1.5 EURJPY 検証88</t>
    <phoneticPr fontId="2"/>
  </si>
  <si>
    <t>FIB1.5 EURJPY 検証89</t>
    <phoneticPr fontId="2"/>
  </si>
  <si>
    <t>感想</t>
    <rPh sb="0" eb="2">
      <t>カンソウ</t>
    </rPh>
    <phoneticPr fontId="2"/>
  </si>
  <si>
    <t>FIB1.5 EURJPY 検証90</t>
    <phoneticPr fontId="2"/>
  </si>
  <si>
    <t>FIB1.5 EURJPY 検証91</t>
    <phoneticPr fontId="2"/>
  </si>
  <si>
    <t>FIB1.5 EURJPY 検証92</t>
    <phoneticPr fontId="2"/>
  </si>
  <si>
    <t>FIB1.5 EURJPY 検証93</t>
    <phoneticPr fontId="2"/>
  </si>
  <si>
    <t>FIB1.5 EURJPY 検証94</t>
    <phoneticPr fontId="2"/>
  </si>
  <si>
    <t>FIB1.5 EURJPY 検証95</t>
    <phoneticPr fontId="2"/>
  </si>
  <si>
    <t>FIB1.5 EURJPY 検証96</t>
    <phoneticPr fontId="2"/>
  </si>
  <si>
    <t>FIB1.5 EURJPY 検証97</t>
    <phoneticPr fontId="2"/>
  </si>
  <si>
    <t>FIB1.5 EURJPY 検証98</t>
    <phoneticPr fontId="2"/>
  </si>
  <si>
    <t>FIB1.5 EURJPY 検証99</t>
    <phoneticPr fontId="2"/>
  </si>
  <si>
    <t>FIB1.5 EURJPY 検証100</t>
    <phoneticPr fontId="2"/>
  </si>
  <si>
    <t>2-3/M</t>
    <phoneticPr fontId="2"/>
  </si>
  <si>
    <t>2019/8/5 GBDJPY 検証</t>
    <rPh sb="16" eb="18">
      <t>ケンショウ</t>
    </rPh>
    <phoneticPr fontId="2"/>
  </si>
  <si>
    <t>EURJPY 検証</t>
    <rPh sb="7" eb="9">
      <t>ケンショウ</t>
    </rPh>
    <phoneticPr fontId="2"/>
  </si>
  <si>
    <t>GBDJPY</t>
    <phoneticPr fontId="2"/>
  </si>
  <si>
    <t>1時間足</t>
    <rPh sb="1" eb="3">
      <t>ジカン</t>
    </rPh>
    <rPh sb="3" eb="4">
      <t>アシ</t>
    </rPh>
    <phoneticPr fontId="3"/>
  </si>
  <si>
    <t>1時間足で複数通貨をトレードすると、かなり忙しいだろうなと思いました。エントリー回数にこだわらず、自分に合ったトレードを見つけたいです。</t>
    <rPh sb="1" eb="3">
      <t>ジカン</t>
    </rPh>
    <rPh sb="3" eb="4">
      <t>アシ</t>
    </rPh>
    <rPh sb="5" eb="7">
      <t>フクスウ</t>
    </rPh>
    <rPh sb="7" eb="9">
      <t>ツウカ</t>
    </rPh>
    <rPh sb="21" eb="22">
      <t>イソガ</t>
    </rPh>
    <rPh sb="29" eb="30">
      <t>オモ</t>
    </rPh>
    <rPh sb="40" eb="42">
      <t>カイスウ</t>
    </rPh>
    <rPh sb="49" eb="51">
      <t>ジブン</t>
    </rPh>
    <rPh sb="52" eb="53">
      <t>ア</t>
    </rPh>
    <rPh sb="60" eb="61">
      <t>ミ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</si>
</sst>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21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1"/>
      <color theme="0"/>
      <name val="ＭＳ Ｐゴシック"/>
      <family val="3"/>
      <charset val="128"/>
    </font>
    <font>
      <b/>
      <sz val="12"/>
      <color theme="0"/>
      <name val="ＭＳ Ｐゴシック"/>
      <family val="3"/>
      <charset val="128"/>
    </font>
    <font>
      <b/>
      <sz val="12"/>
      <color rgb="FFFF0000"/>
      <name val="ＭＳ Ｐゴシック"/>
      <family val="3"/>
      <charset val="128"/>
    </font>
    <font>
      <b/>
      <sz val="14"/>
      <color theme="0"/>
      <name val="ＭＳ Ｐゴシック"/>
      <family val="3"/>
      <charset val="128"/>
    </font>
    <font>
      <b/>
      <sz val="14"/>
      <color rgb="FFFF0000"/>
      <name val="HGS創英角ﾎﾟｯﾌﾟ体"/>
      <family val="3"/>
      <charset val="128"/>
    </font>
    <font>
      <b/>
      <sz val="14"/>
      <color theme="0"/>
      <name val="HGS創英角ﾎﾟｯﾌﾟ体"/>
      <family val="3"/>
      <charset val="128"/>
    </font>
  </fonts>
  <fills count="16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4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14" fontId="9" fillId="0" borderId="27" xfId="0" applyNumberFormat="1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9" fillId="6" borderId="1" xfId="0" applyFont="1" applyFill="1" applyBorder="1" applyAlignment="1">
      <alignment horizontal="center" vertical="center" wrapText="1"/>
    </xf>
    <xf numFmtId="14" fontId="9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1" fillId="15" borderId="0" xfId="0" applyFont="1" applyFill="1" applyAlignment="1">
      <alignment horizontal="center" vertical="center"/>
    </xf>
    <xf numFmtId="0" fontId="9" fillId="15" borderId="0" xfId="0" applyFont="1" applyFill="1">
      <alignment vertical="center"/>
    </xf>
    <xf numFmtId="0" fontId="5" fillId="15" borderId="0" xfId="0" applyFont="1" applyFill="1">
      <alignment vertical="center"/>
    </xf>
    <xf numFmtId="0" fontId="4" fillId="15" borderId="0" xfId="0" applyFont="1" applyFill="1">
      <alignment vertical="center"/>
    </xf>
    <xf numFmtId="0" fontId="15" fillId="15" borderId="0" xfId="0" applyFont="1" applyFill="1">
      <alignment vertical="center"/>
    </xf>
    <xf numFmtId="0" fontId="16" fillId="15" borderId="0" xfId="0" applyFont="1" applyFill="1">
      <alignment vertical="center"/>
    </xf>
    <xf numFmtId="0" fontId="17" fillId="15" borderId="0" xfId="0" applyFont="1" applyFill="1">
      <alignment vertical="center"/>
    </xf>
    <xf numFmtId="0" fontId="18" fillId="15" borderId="0" xfId="0" applyFont="1" applyFill="1" applyAlignment="1">
      <alignment horizontal="center" vertical="center"/>
    </xf>
    <xf numFmtId="0" fontId="18" fillId="15" borderId="0" xfId="0" applyFont="1" applyFill="1">
      <alignment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19" fillId="0" borderId="0" xfId="0" applyFont="1" applyAlignment="1">
      <alignment horizontal="center" vertical="center"/>
    </xf>
    <xf numFmtId="0" fontId="20" fillId="15" borderId="0" xfId="0" applyFont="1" applyFill="1" applyAlignment="1">
      <alignment horizontal="center" vertical="center"/>
    </xf>
    <xf numFmtId="0" fontId="19" fillId="15" borderId="0" xfId="0" applyFont="1" applyFill="1" applyAlignment="1">
      <alignment horizontal="center" vertical="center"/>
    </xf>
    <xf numFmtId="180" fontId="8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180" fontId="8" fillId="0" borderId="6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0" fontId="7" fillId="4" borderId="1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11" borderId="1" xfId="0" applyFill="1" applyBorder="1" applyAlignment="1">
      <alignment horizontal="center" vertical="center"/>
    </xf>
    <xf numFmtId="180" fontId="0" fillId="11" borderId="1" xfId="0" applyNumberFormat="1" applyFill="1" applyBorder="1" applyAlignment="1">
      <alignment horizontal="center" vertic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0" fontId="13" fillId="0" borderId="1" xfId="0" applyFont="1" applyBorder="1" applyAlignment="1">
      <alignment vertical="center" wrapText="1"/>
    </xf>
    <xf numFmtId="0" fontId="14" fillId="0" borderId="22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14" fillId="0" borderId="8" xfId="0" applyNumberFormat="1" applyFont="1" applyBorder="1" applyAlignment="1">
      <alignment horizontal="center" vertical="center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40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24907</xdr:rowOff>
    </xdr:from>
    <xdr:to>
      <xdr:col>21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</xdr:row>
      <xdr:rowOff>106680</xdr:rowOff>
    </xdr:from>
    <xdr:to>
      <xdr:col>16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106</xdr:row>
      <xdr:rowOff>68580</xdr:rowOff>
    </xdr:from>
    <xdr:to>
      <xdr:col>18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160020</xdr:rowOff>
    </xdr:from>
    <xdr:to>
      <xdr:col>22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145</xdr:row>
      <xdr:rowOff>7620</xdr:rowOff>
    </xdr:from>
    <xdr:to>
      <xdr:col>18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181</xdr:row>
      <xdr:rowOff>137160</xdr:rowOff>
    </xdr:from>
    <xdr:to>
      <xdr:col>14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217</xdr:row>
      <xdr:rowOff>45720</xdr:rowOff>
    </xdr:from>
    <xdr:to>
      <xdr:col>20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256</xdr:row>
      <xdr:rowOff>0</xdr:rowOff>
    </xdr:from>
    <xdr:to>
      <xdr:col>15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328</xdr:row>
      <xdr:rowOff>0</xdr:rowOff>
    </xdr:from>
    <xdr:to>
      <xdr:col>16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400</xdr:row>
      <xdr:rowOff>0</xdr:rowOff>
    </xdr:from>
    <xdr:to>
      <xdr:col>13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436</xdr:row>
      <xdr:rowOff>0</xdr:rowOff>
    </xdr:from>
    <xdr:to>
      <xdr:col>18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472</xdr:row>
      <xdr:rowOff>0</xdr:rowOff>
    </xdr:from>
    <xdr:to>
      <xdr:col>15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</xdr:row>
      <xdr:rowOff>0</xdr:rowOff>
    </xdr:from>
    <xdr:to>
      <xdr:col>15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544</xdr:row>
      <xdr:rowOff>0</xdr:rowOff>
    </xdr:from>
    <xdr:to>
      <xdr:col>12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580</xdr:row>
      <xdr:rowOff>0</xdr:rowOff>
    </xdr:from>
    <xdr:to>
      <xdr:col>14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364</xdr:row>
      <xdr:rowOff>0</xdr:rowOff>
    </xdr:from>
    <xdr:to>
      <xdr:col>12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292</xdr:row>
      <xdr:rowOff>0</xdr:rowOff>
    </xdr:from>
    <xdr:to>
      <xdr:col>12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617</xdr:row>
      <xdr:rowOff>0</xdr:rowOff>
    </xdr:from>
    <xdr:to>
      <xdr:col>10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684</xdr:row>
      <xdr:rowOff>114300</xdr:rowOff>
    </xdr:from>
    <xdr:to>
      <xdr:col>10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725</xdr:row>
      <xdr:rowOff>0</xdr:rowOff>
    </xdr:from>
    <xdr:to>
      <xdr:col>15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653</xdr:row>
      <xdr:rowOff>144780</xdr:rowOff>
    </xdr:from>
    <xdr:to>
      <xdr:col>21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798</xdr:row>
      <xdr:rowOff>30480</xdr:rowOff>
    </xdr:from>
    <xdr:to>
      <xdr:col>16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21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13</xdr:col>
      <xdr:colOff>579120</xdr:colOff>
      <xdr:row>799</xdr:row>
      <xdr:rowOff>106680</xdr:rowOff>
    </xdr:from>
    <xdr:to>
      <xdr:col>31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837</xdr:row>
      <xdr:rowOff>167640</xdr:rowOff>
    </xdr:from>
    <xdr:to>
      <xdr:col>20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870</xdr:row>
      <xdr:rowOff>121921</xdr:rowOff>
    </xdr:from>
    <xdr:to>
      <xdr:col>20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899</xdr:row>
      <xdr:rowOff>0</xdr:rowOff>
    </xdr:from>
    <xdr:to>
      <xdr:col>21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936</xdr:row>
      <xdr:rowOff>68580</xdr:rowOff>
    </xdr:from>
    <xdr:to>
      <xdr:col>22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970</xdr:row>
      <xdr:rowOff>0</xdr:rowOff>
    </xdr:from>
    <xdr:to>
      <xdr:col>15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1004</xdr:row>
      <xdr:rowOff>0</xdr:rowOff>
    </xdr:from>
    <xdr:to>
      <xdr:col>21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1042</xdr:row>
      <xdr:rowOff>0</xdr:rowOff>
    </xdr:from>
    <xdr:to>
      <xdr:col>22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1080</xdr:row>
      <xdr:rowOff>38100</xdr:rowOff>
    </xdr:from>
    <xdr:to>
      <xdr:col>22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1174</xdr:row>
      <xdr:rowOff>60960</xdr:rowOff>
    </xdr:from>
    <xdr:to>
      <xdr:col>21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33867</xdr:colOff>
      <xdr:row>1133</xdr:row>
      <xdr:rowOff>16934</xdr:rowOff>
    </xdr:from>
    <xdr:to>
      <xdr:col>19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1212</xdr:row>
      <xdr:rowOff>0</xdr:rowOff>
    </xdr:from>
    <xdr:to>
      <xdr:col>20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1245</xdr:row>
      <xdr:rowOff>0</xdr:rowOff>
    </xdr:from>
    <xdr:to>
      <xdr:col>16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1286</xdr:row>
      <xdr:rowOff>0</xdr:rowOff>
    </xdr:from>
    <xdr:to>
      <xdr:col>20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1328</xdr:row>
      <xdr:rowOff>0</xdr:rowOff>
    </xdr:from>
    <xdr:to>
      <xdr:col>17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1362</xdr:row>
      <xdr:rowOff>0</xdr:rowOff>
    </xdr:from>
    <xdr:to>
      <xdr:col>21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1395</xdr:row>
      <xdr:rowOff>0</xdr:rowOff>
    </xdr:from>
    <xdr:to>
      <xdr:col>21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1427</xdr:row>
      <xdr:rowOff>0</xdr:rowOff>
    </xdr:from>
    <xdr:to>
      <xdr:col>19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1458</xdr:row>
      <xdr:rowOff>0</xdr:rowOff>
    </xdr:from>
    <xdr:to>
      <xdr:col>18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1488</xdr:row>
      <xdr:rowOff>0</xdr:rowOff>
    </xdr:from>
    <xdr:to>
      <xdr:col>19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17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1549</xdr:row>
      <xdr:rowOff>0</xdr:rowOff>
    </xdr:from>
    <xdr:to>
      <xdr:col>19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1579</xdr:row>
      <xdr:rowOff>0</xdr:rowOff>
    </xdr:from>
    <xdr:to>
      <xdr:col>21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</xdr:colOff>
      <xdr:row>1608</xdr:row>
      <xdr:rowOff>152400</xdr:rowOff>
    </xdr:from>
    <xdr:to>
      <xdr:col>20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1642</xdr:row>
      <xdr:rowOff>0</xdr:rowOff>
    </xdr:from>
    <xdr:to>
      <xdr:col>21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1672</xdr:row>
      <xdr:rowOff>0</xdr:rowOff>
    </xdr:from>
    <xdr:to>
      <xdr:col>22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1703</xdr:row>
      <xdr:rowOff>0</xdr:rowOff>
    </xdr:from>
    <xdr:to>
      <xdr:col>22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1733</xdr:row>
      <xdr:rowOff>0</xdr:rowOff>
    </xdr:from>
    <xdr:to>
      <xdr:col>20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1763</xdr:row>
      <xdr:rowOff>0</xdr:rowOff>
    </xdr:from>
    <xdr:to>
      <xdr:col>16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1794</xdr:row>
      <xdr:rowOff>0</xdr:rowOff>
    </xdr:from>
    <xdr:to>
      <xdr:col>20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1856</xdr:row>
      <xdr:rowOff>169334</xdr:rowOff>
    </xdr:from>
    <xdr:to>
      <xdr:col>17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1825</xdr:row>
      <xdr:rowOff>0</xdr:rowOff>
    </xdr:from>
    <xdr:to>
      <xdr:col>19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1888</xdr:row>
      <xdr:rowOff>71034</xdr:rowOff>
    </xdr:from>
    <xdr:to>
      <xdr:col>21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48045</xdr:colOff>
      <xdr:row>1918</xdr:row>
      <xdr:rowOff>143230</xdr:rowOff>
    </xdr:from>
    <xdr:to>
      <xdr:col>22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1948</xdr:row>
      <xdr:rowOff>0</xdr:rowOff>
    </xdr:from>
    <xdr:to>
      <xdr:col>19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1979</xdr:row>
      <xdr:rowOff>0</xdr:rowOff>
    </xdr:from>
    <xdr:to>
      <xdr:col>14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2009</xdr:row>
      <xdr:rowOff>0</xdr:rowOff>
    </xdr:from>
    <xdr:to>
      <xdr:col>16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2038</xdr:row>
      <xdr:rowOff>7620</xdr:rowOff>
    </xdr:from>
    <xdr:to>
      <xdr:col>21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2068</xdr:row>
      <xdr:rowOff>30480</xdr:rowOff>
    </xdr:from>
    <xdr:to>
      <xdr:col>20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38746</xdr:colOff>
      <xdr:row>2128</xdr:row>
      <xdr:rowOff>148526</xdr:rowOff>
    </xdr:from>
    <xdr:to>
      <xdr:col>23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2098</xdr:row>
      <xdr:rowOff>0</xdr:rowOff>
    </xdr:from>
    <xdr:to>
      <xdr:col>23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2158</xdr:row>
      <xdr:rowOff>19373</xdr:rowOff>
    </xdr:from>
    <xdr:to>
      <xdr:col>19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1</xdr:col>
      <xdr:colOff>19373</xdr:colOff>
      <xdr:row>2188</xdr:row>
      <xdr:rowOff>116238</xdr:rowOff>
    </xdr:from>
    <xdr:to>
      <xdr:col>23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38745</xdr:colOff>
      <xdr:row>2218</xdr:row>
      <xdr:rowOff>90407</xdr:rowOff>
    </xdr:from>
    <xdr:to>
      <xdr:col>22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2248</xdr:row>
      <xdr:rowOff>0</xdr:rowOff>
    </xdr:from>
    <xdr:to>
      <xdr:col>17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2278</xdr:row>
      <xdr:rowOff>0</xdr:rowOff>
    </xdr:from>
    <xdr:to>
      <xdr:col>19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2308</xdr:row>
      <xdr:rowOff>0</xdr:rowOff>
    </xdr:from>
    <xdr:to>
      <xdr:col>17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2338</xdr:row>
      <xdr:rowOff>0</xdr:rowOff>
    </xdr:from>
    <xdr:to>
      <xdr:col>19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2368</xdr:row>
      <xdr:rowOff>0</xdr:rowOff>
    </xdr:from>
    <xdr:to>
      <xdr:col>20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2398</xdr:row>
      <xdr:rowOff>0</xdr:rowOff>
    </xdr:from>
    <xdr:to>
      <xdr:col>19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2427</xdr:row>
      <xdr:rowOff>0</xdr:rowOff>
    </xdr:from>
    <xdr:to>
      <xdr:col>19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2456</xdr:row>
      <xdr:rowOff>0</xdr:rowOff>
    </xdr:from>
    <xdr:to>
      <xdr:col>19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2485</xdr:row>
      <xdr:rowOff>0</xdr:rowOff>
    </xdr:from>
    <xdr:to>
      <xdr:col>20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2514</xdr:row>
      <xdr:rowOff>0</xdr:rowOff>
    </xdr:from>
    <xdr:to>
      <xdr:col>19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2542</xdr:row>
      <xdr:rowOff>0</xdr:rowOff>
    </xdr:from>
    <xdr:to>
      <xdr:col>17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2572</xdr:row>
      <xdr:rowOff>0</xdr:rowOff>
    </xdr:from>
    <xdr:to>
      <xdr:col>20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2602</xdr:row>
      <xdr:rowOff>0</xdr:rowOff>
    </xdr:from>
    <xdr:to>
      <xdr:col>17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2633</xdr:row>
      <xdr:rowOff>0</xdr:rowOff>
    </xdr:from>
    <xdr:to>
      <xdr:col>19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2663</xdr:row>
      <xdr:rowOff>0</xdr:rowOff>
    </xdr:from>
    <xdr:to>
      <xdr:col>19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2694</xdr:row>
      <xdr:rowOff>0</xdr:rowOff>
    </xdr:from>
    <xdr:to>
      <xdr:col>22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2724</xdr:row>
      <xdr:rowOff>0</xdr:rowOff>
    </xdr:from>
    <xdr:to>
      <xdr:col>25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2754</xdr:row>
      <xdr:rowOff>0</xdr:rowOff>
    </xdr:from>
    <xdr:to>
      <xdr:col>21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2784</xdr:row>
      <xdr:rowOff>0</xdr:rowOff>
    </xdr:from>
    <xdr:to>
      <xdr:col>20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2814</xdr:row>
      <xdr:rowOff>0</xdr:rowOff>
    </xdr:from>
    <xdr:to>
      <xdr:col>20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2845</xdr:row>
      <xdr:rowOff>0</xdr:rowOff>
    </xdr:from>
    <xdr:to>
      <xdr:col>20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2877</xdr:row>
      <xdr:rowOff>0</xdr:rowOff>
    </xdr:from>
    <xdr:to>
      <xdr:col>9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2908</xdr:row>
      <xdr:rowOff>0</xdr:rowOff>
    </xdr:from>
    <xdr:to>
      <xdr:col>14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2938</xdr:row>
      <xdr:rowOff>0</xdr:rowOff>
    </xdr:from>
    <xdr:to>
      <xdr:col>19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2969</xdr:row>
      <xdr:rowOff>0</xdr:rowOff>
    </xdr:from>
    <xdr:to>
      <xdr:col>20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2999</xdr:row>
      <xdr:rowOff>0</xdr:rowOff>
    </xdr:from>
    <xdr:to>
      <xdr:col>20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3031</xdr:row>
      <xdr:rowOff>76200</xdr:rowOff>
    </xdr:from>
    <xdr:to>
      <xdr:col>20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3062</xdr:row>
      <xdr:rowOff>0</xdr:rowOff>
    </xdr:from>
    <xdr:to>
      <xdr:col>21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3092</xdr:row>
      <xdr:rowOff>0</xdr:rowOff>
    </xdr:from>
    <xdr:to>
      <xdr:col>20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3123</xdr:row>
      <xdr:rowOff>0</xdr:rowOff>
    </xdr:from>
    <xdr:to>
      <xdr:col>21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3154</xdr:row>
      <xdr:rowOff>0</xdr:rowOff>
    </xdr:from>
    <xdr:to>
      <xdr:col>15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3184</xdr:row>
      <xdr:rowOff>0</xdr:rowOff>
    </xdr:from>
    <xdr:to>
      <xdr:col>20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3214</xdr:row>
      <xdr:rowOff>0</xdr:rowOff>
    </xdr:from>
    <xdr:to>
      <xdr:col>21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3244</xdr:row>
      <xdr:rowOff>0</xdr:rowOff>
    </xdr:from>
    <xdr:to>
      <xdr:col>22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3274</xdr:row>
      <xdr:rowOff>0</xdr:rowOff>
    </xdr:from>
    <xdr:to>
      <xdr:col>15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3304</xdr:row>
      <xdr:rowOff>0</xdr:rowOff>
    </xdr:from>
    <xdr:to>
      <xdr:col>15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3334</xdr:row>
      <xdr:rowOff>0</xdr:rowOff>
    </xdr:from>
    <xdr:to>
      <xdr:col>15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3364</xdr:row>
      <xdr:rowOff>22860</xdr:rowOff>
    </xdr:from>
    <xdr:to>
      <xdr:col>19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3395</xdr:row>
      <xdr:rowOff>83820</xdr:rowOff>
    </xdr:from>
    <xdr:to>
      <xdr:col>20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3426</xdr:row>
      <xdr:rowOff>38100</xdr:rowOff>
    </xdr:from>
    <xdr:to>
      <xdr:col>21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3457</xdr:row>
      <xdr:rowOff>0</xdr:rowOff>
    </xdr:from>
    <xdr:to>
      <xdr:col>17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3486</xdr:row>
      <xdr:rowOff>198120</xdr:rowOff>
    </xdr:from>
    <xdr:to>
      <xdr:col>13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3522</xdr:row>
      <xdr:rowOff>187892</xdr:rowOff>
    </xdr:from>
    <xdr:to>
      <xdr:col>20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3556</xdr:row>
      <xdr:rowOff>10439</xdr:rowOff>
    </xdr:from>
    <xdr:to>
      <xdr:col>17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3593</xdr:row>
      <xdr:rowOff>73069</xdr:rowOff>
    </xdr:from>
    <xdr:to>
      <xdr:col>18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3709</xdr:row>
      <xdr:rowOff>174635</xdr:rowOff>
    </xdr:from>
    <xdr:to>
      <xdr:col>23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3746</xdr:row>
      <xdr:rowOff>73069</xdr:rowOff>
    </xdr:from>
    <xdr:to>
      <xdr:col>20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114822</xdr:colOff>
      <xdr:row>3668</xdr:row>
      <xdr:rowOff>205949</xdr:rowOff>
    </xdr:from>
    <xdr:to>
      <xdr:col>20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3781</xdr:row>
      <xdr:rowOff>187892</xdr:rowOff>
    </xdr:from>
    <xdr:to>
      <xdr:col>19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3627</xdr:row>
      <xdr:rowOff>196681</xdr:rowOff>
    </xdr:from>
    <xdr:to>
      <xdr:col>18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1</xdr:col>
      <xdr:colOff>135698</xdr:colOff>
      <xdr:row>3817</xdr:row>
      <xdr:rowOff>146136</xdr:rowOff>
    </xdr:from>
    <xdr:to>
      <xdr:col>20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3854</xdr:row>
      <xdr:rowOff>114821</xdr:rowOff>
    </xdr:from>
    <xdr:to>
      <xdr:col>19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62631</xdr:colOff>
      <xdr:row>3890</xdr:row>
      <xdr:rowOff>187892</xdr:rowOff>
    </xdr:from>
    <xdr:to>
      <xdr:col>20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3925</xdr:row>
      <xdr:rowOff>114822</xdr:rowOff>
    </xdr:from>
    <xdr:to>
      <xdr:col>20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3995</xdr:row>
      <xdr:rowOff>139665</xdr:rowOff>
    </xdr:from>
    <xdr:to>
      <xdr:col>20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3961</xdr:row>
      <xdr:rowOff>41755</xdr:rowOff>
    </xdr:from>
    <xdr:to>
      <xdr:col>19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4031</xdr:row>
      <xdr:rowOff>177451</xdr:rowOff>
    </xdr:from>
    <xdr:to>
      <xdr:col>19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4067</xdr:row>
      <xdr:rowOff>83507</xdr:rowOff>
    </xdr:from>
    <xdr:to>
      <xdr:col>20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31315</xdr:colOff>
      <xdr:row>4103</xdr:row>
      <xdr:rowOff>83506</xdr:rowOff>
    </xdr:from>
    <xdr:to>
      <xdr:col>20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41754</xdr:colOff>
      <xdr:row>4137</xdr:row>
      <xdr:rowOff>187890</xdr:rowOff>
    </xdr:from>
    <xdr:to>
      <xdr:col>19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4173</xdr:row>
      <xdr:rowOff>93946</xdr:rowOff>
    </xdr:from>
    <xdr:to>
      <xdr:col>22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83506</xdr:colOff>
      <xdr:row>4207</xdr:row>
      <xdr:rowOff>125260</xdr:rowOff>
    </xdr:from>
    <xdr:to>
      <xdr:col>19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41753</xdr:colOff>
      <xdr:row>4241</xdr:row>
      <xdr:rowOff>187889</xdr:rowOff>
    </xdr:from>
    <xdr:to>
      <xdr:col>19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4278</xdr:row>
      <xdr:rowOff>0</xdr:rowOff>
    </xdr:from>
    <xdr:to>
      <xdr:col>20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4314</xdr:row>
      <xdr:rowOff>0</xdr:rowOff>
    </xdr:from>
    <xdr:to>
      <xdr:col>25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4348</xdr:row>
      <xdr:rowOff>0</xdr:rowOff>
    </xdr:from>
    <xdr:to>
      <xdr:col>21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4383</xdr:row>
      <xdr:rowOff>0</xdr:rowOff>
    </xdr:from>
    <xdr:to>
      <xdr:col>17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4417</xdr:row>
      <xdr:rowOff>0</xdr:rowOff>
    </xdr:from>
    <xdr:to>
      <xdr:col>12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4453</xdr:row>
      <xdr:rowOff>0</xdr:rowOff>
    </xdr:from>
    <xdr:to>
      <xdr:col>19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4488</xdr:row>
      <xdr:rowOff>0</xdr:rowOff>
    </xdr:from>
    <xdr:to>
      <xdr:col>19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4523</xdr:row>
      <xdr:rowOff>0</xdr:rowOff>
    </xdr:from>
    <xdr:to>
      <xdr:col>19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4558</xdr:row>
      <xdr:rowOff>0</xdr:rowOff>
    </xdr:from>
    <xdr:to>
      <xdr:col>22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4593</xdr:row>
      <xdr:rowOff>0</xdr:rowOff>
    </xdr:from>
    <xdr:to>
      <xdr:col>14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4663</xdr:row>
      <xdr:rowOff>106680</xdr:rowOff>
    </xdr:from>
    <xdr:to>
      <xdr:col>22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4628</xdr:row>
      <xdr:rowOff>0</xdr:rowOff>
    </xdr:from>
    <xdr:to>
      <xdr:col>22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4698</xdr:row>
      <xdr:rowOff>0</xdr:rowOff>
    </xdr:from>
    <xdr:to>
      <xdr:col>21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4733</xdr:row>
      <xdr:rowOff>0</xdr:rowOff>
    </xdr:from>
    <xdr:to>
      <xdr:col>14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4768</xdr:row>
      <xdr:rowOff>0</xdr:rowOff>
    </xdr:from>
    <xdr:to>
      <xdr:col>20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4803</xdr:row>
      <xdr:rowOff>0</xdr:rowOff>
    </xdr:from>
    <xdr:to>
      <xdr:col>13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4837</xdr:row>
      <xdr:rowOff>0</xdr:rowOff>
    </xdr:from>
    <xdr:to>
      <xdr:col>17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4871</xdr:row>
      <xdr:rowOff>0</xdr:rowOff>
    </xdr:from>
    <xdr:to>
      <xdr:col>21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4906</xdr:row>
      <xdr:rowOff>0</xdr:rowOff>
    </xdr:from>
    <xdr:to>
      <xdr:col>19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4940</xdr:row>
      <xdr:rowOff>0</xdr:rowOff>
    </xdr:from>
    <xdr:to>
      <xdr:col>20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4975</xdr:row>
      <xdr:rowOff>0</xdr:rowOff>
    </xdr:from>
    <xdr:to>
      <xdr:col>14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5010</xdr:row>
      <xdr:rowOff>0</xdr:rowOff>
    </xdr:from>
    <xdr:to>
      <xdr:col>17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5045</xdr:row>
      <xdr:rowOff>0</xdr:rowOff>
    </xdr:from>
    <xdr:to>
      <xdr:col>15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5080</xdr:row>
      <xdr:rowOff>0</xdr:rowOff>
    </xdr:from>
    <xdr:to>
      <xdr:col>17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5115</xdr:row>
      <xdr:rowOff>0</xdr:rowOff>
    </xdr:from>
    <xdr:to>
      <xdr:col>17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5150</xdr:row>
      <xdr:rowOff>0</xdr:rowOff>
    </xdr:from>
    <xdr:to>
      <xdr:col>18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5184</xdr:row>
      <xdr:rowOff>0</xdr:rowOff>
    </xdr:from>
    <xdr:to>
      <xdr:col>15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5219</xdr:row>
      <xdr:rowOff>0</xdr:rowOff>
    </xdr:from>
    <xdr:to>
      <xdr:col>18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5254</xdr:row>
      <xdr:rowOff>0</xdr:rowOff>
    </xdr:from>
    <xdr:to>
      <xdr:col>17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5289</xdr:row>
      <xdr:rowOff>0</xdr:rowOff>
    </xdr:from>
    <xdr:to>
      <xdr:col>22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5324</xdr:row>
      <xdr:rowOff>0</xdr:rowOff>
    </xdr:from>
    <xdr:to>
      <xdr:col>17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5430</xdr:row>
      <xdr:rowOff>30480</xdr:rowOff>
    </xdr:from>
    <xdr:to>
      <xdr:col>12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5466</xdr:row>
      <xdr:rowOff>38100</xdr:rowOff>
    </xdr:from>
    <xdr:to>
      <xdr:col>9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5394</xdr:row>
      <xdr:rowOff>106680</xdr:rowOff>
    </xdr:from>
    <xdr:to>
      <xdr:col>11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5360</xdr:row>
      <xdr:rowOff>0</xdr:rowOff>
    </xdr:from>
    <xdr:to>
      <xdr:col>12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5501</xdr:row>
      <xdr:rowOff>0</xdr:rowOff>
    </xdr:from>
    <xdr:to>
      <xdr:col>9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5536</xdr:row>
      <xdr:rowOff>0</xdr:rowOff>
    </xdr:from>
    <xdr:to>
      <xdr:col>8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5571</xdr:row>
      <xdr:rowOff>0</xdr:rowOff>
    </xdr:from>
    <xdr:to>
      <xdr:col>10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5606</xdr:row>
      <xdr:rowOff>0</xdr:rowOff>
    </xdr:from>
    <xdr:to>
      <xdr:col>9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5641</xdr:row>
      <xdr:rowOff>0</xdr:rowOff>
    </xdr:from>
    <xdr:to>
      <xdr:col>12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5676</xdr:row>
      <xdr:rowOff>0</xdr:rowOff>
    </xdr:from>
    <xdr:to>
      <xdr:col>7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5711</xdr:row>
      <xdr:rowOff>0</xdr:rowOff>
    </xdr:from>
    <xdr:to>
      <xdr:col>11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5782</xdr:row>
      <xdr:rowOff>0</xdr:rowOff>
    </xdr:from>
    <xdr:to>
      <xdr:col>10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5816</xdr:row>
      <xdr:rowOff>198120</xdr:rowOff>
    </xdr:from>
    <xdr:to>
      <xdr:col>8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5746</xdr:row>
      <xdr:rowOff>30480</xdr:rowOff>
    </xdr:from>
    <xdr:to>
      <xdr:col>10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5852</xdr:row>
      <xdr:rowOff>0</xdr:rowOff>
    </xdr:from>
    <xdr:to>
      <xdr:col>10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5889</xdr:row>
      <xdr:rowOff>7620</xdr:rowOff>
    </xdr:from>
    <xdr:to>
      <xdr:col>9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5959</xdr:row>
      <xdr:rowOff>0</xdr:rowOff>
    </xdr:from>
    <xdr:to>
      <xdr:col>8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5994</xdr:row>
      <xdr:rowOff>0</xdr:rowOff>
    </xdr:from>
    <xdr:to>
      <xdr:col>12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6029</xdr:row>
      <xdr:rowOff>0</xdr:rowOff>
    </xdr:from>
    <xdr:to>
      <xdr:col>11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6064</xdr:row>
      <xdr:rowOff>0</xdr:rowOff>
    </xdr:from>
    <xdr:to>
      <xdr:col>8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5924</xdr:row>
      <xdr:rowOff>91440</xdr:rowOff>
    </xdr:from>
    <xdr:to>
      <xdr:col>9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6099</xdr:row>
      <xdr:rowOff>0</xdr:rowOff>
    </xdr:from>
    <xdr:to>
      <xdr:col>14</xdr:col>
      <xdr:colOff>308922</xdr:colOff>
      <xdr:row>6130</xdr:row>
      <xdr:rowOff>109989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ABBAD1CA-9BD3-42A8-9AE8-44FBF3C0B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1255074960"/>
          <a:ext cx="808132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6134</xdr:row>
      <xdr:rowOff>0</xdr:rowOff>
    </xdr:from>
    <xdr:to>
      <xdr:col>18</xdr:col>
      <xdr:colOff>96697</xdr:colOff>
      <xdr:row>6165</xdr:row>
      <xdr:rowOff>79493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1744A692-8A40-4AB2-84FB-A9A08894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1262275860"/>
          <a:ext cx="10307497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6169</xdr:row>
      <xdr:rowOff>0</xdr:rowOff>
    </xdr:from>
    <xdr:to>
      <xdr:col>16</xdr:col>
      <xdr:colOff>309544</xdr:colOff>
      <xdr:row>6200</xdr:row>
      <xdr:rowOff>117613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FD514C50-C6DC-4B6B-AA27-E80C5336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1269476760"/>
          <a:ext cx="930114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6204</xdr:row>
      <xdr:rowOff>0</xdr:rowOff>
    </xdr:from>
    <xdr:to>
      <xdr:col>11</xdr:col>
      <xdr:colOff>193630</xdr:colOff>
      <xdr:row>6235</xdr:row>
      <xdr:rowOff>140485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1E1D5F6C-E37E-4600-B78B-D18FE7F2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1276677660"/>
          <a:ext cx="6137230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6239</xdr:row>
      <xdr:rowOff>0</xdr:rowOff>
    </xdr:from>
    <xdr:to>
      <xdr:col>14</xdr:col>
      <xdr:colOff>42086</xdr:colOff>
      <xdr:row>6270</xdr:row>
      <xdr:rowOff>102365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CDCB80CD-A20F-4290-86D2-C7A799E5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128387856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6274</xdr:row>
      <xdr:rowOff>0</xdr:rowOff>
    </xdr:from>
    <xdr:to>
      <xdr:col>9</xdr:col>
      <xdr:colOff>429349</xdr:colOff>
      <xdr:row>6305</xdr:row>
      <xdr:rowOff>148108</xdr:rowOff>
    </xdr:to>
    <xdr:pic>
      <xdr:nvPicPr>
        <xdr:cNvPr id="193" name="図 192">
          <a:extLst>
            <a:ext uri="{FF2B5EF4-FFF2-40B4-BE49-F238E27FC236}">
              <a16:creationId xmlns:a16="http://schemas.microsoft.com/office/drawing/2014/main" id="{FBEB4B5F-53A2-481E-A3EC-2C5E2D96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1291079460"/>
          <a:ext cx="5153749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6309</xdr:row>
      <xdr:rowOff>0</xdr:rowOff>
    </xdr:from>
    <xdr:to>
      <xdr:col>10</xdr:col>
      <xdr:colOff>544018</xdr:colOff>
      <xdr:row>6340</xdr:row>
      <xdr:rowOff>94741</xdr:rowOff>
    </xdr:to>
    <xdr:pic>
      <xdr:nvPicPr>
        <xdr:cNvPr id="195" name="図 194">
          <a:extLst>
            <a:ext uri="{FF2B5EF4-FFF2-40B4-BE49-F238E27FC236}">
              <a16:creationId xmlns:a16="http://schemas.microsoft.com/office/drawing/2014/main" id="{F8ACA041-3A3C-4160-8E57-0FCB4A44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1298280360"/>
          <a:ext cx="587801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6343</xdr:row>
      <xdr:rowOff>160020</xdr:rowOff>
    </xdr:from>
    <xdr:to>
      <xdr:col>8</xdr:col>
      <xdr:colOff>85055</xdr:colOff>
      <xdr:row>6374</xdr:row>
      <xdr:rowOff>161923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E202144C-529A-4DD4-ABF7-92BE0ECF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0960" y="1305435540"/>
          <a:ext cx="4138895" cy="63798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6378</xdr:row>
      <xdr:rowOff>0</xdr:rowOff>
    </xdr:from>
    <xdr:to>
      <xdr:col>15</xdr:col>
      <xdr:colOff>126259</xdr:colOff>
      <xdr:row>6409</xdr:row>
      <xdr:rowOff>117613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B0ED3962-7998-47E5-A69D-224B394A2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1312476420"/>
          <a:ext cx="850825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6413</xdr:row>
      <xdr:rowOff>0</xdr:rowOff>
    </xdr:from>
    <xdr:to>
      <xdr:col>12</xdr:col>
      <xdr:colOff>552264</xdr:colOff>
      <xdr:row>6444</xdr:row>
      <xdr:rowOff>71870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71D3431A-1526-454F-8232-2645880A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1319677320"/>
          <a:ext cx="7105464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6448</xdr:row>
      <xdr:rowOff>0</xdr:rowOff>
    </xdr:from>
    <xdr:to>
      <xdr:col>12</xdr:col>
      <xdr:colOff>369291</xdr:colOff>
      <xdr:row>6479</xdr:row>
      <xdr:rowOff>102365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5EFA3978-758B-48F2-9EED-F2D10FB6F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1326878220"/>
          <a:ext cx="692249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6483</xdr:row>
      <xdr:rowOff>0</xdr:rowOff>
    </xdr:from>
    <xdr:to>
      <xdr:col>8</xdr:col>
      <xdr:colOff>375670</xdr:colOff>
      <xdr:row>6514</xdr:row>
      <xdr:rowOff>87117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FC9B960-840E-42AC-88FF-76B6555A8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1334079120"/>
          <a:ext cx="4490470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6518</xdr:row>
      <xdr:rowOff>0</xdr:rowOff>
    </xdr:from>
    <xdr:to>
      <xdr:col>10</xdr:col>
      <xdr:colOff>315301</xdr:colOff>
      <xdr:row>6549</xdr:row>
      <xdr:rowOff>109989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9204440F-3D04-427B-A56C-E83143BE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1341280020"/>
          <a:ext cx="564930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6553</xdr:row>
      <xdr:rowOff>0</xdr:rowOff>
    </xdr:from>
    <xdr:to>
      <xdr:col>12</xdr:col>
      <xdr:colOff>270180</xdr:colOff>
      <xdr:row>6584</xdr:row>
      <xdr:rowOff>125237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F58E1036-BE92-4AF1-BDB9-AFEEDF3EB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1348480920"/>
          <a:ext cx="682338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6589</xdr:row>
      <xdr:rowOff>0</xdr:rowOff>
    </xdr:from>
    <xdr:to>
      <xdr:col>12</xdr:col>
      <xdr:colOff>132950</xdr:colOff>
      <xdr:row>6620</xdr:row>
      <xdr:rowOff>125237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B3615D43-53C0-40C1-96E1-0A3336A9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1355887560"/>
          <a:ext cx="668615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6624</xdr:row>
      <xdr:rowOff>0</xdr:rowOff>
    </xdr:from>
    <xdr:to>
      <xdr:col>8</xdr:col>
      <xdr:colOff>543396</xdr:colOff>
      <xdr:row>6655</xdr:row>
      <xdr:rowOff>140485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AB657DA5-030E-4E08-9170-C6E13309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1363088460"/>
          <a:ext cx="4658196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6659</xdr:row>
      <xdr:rowOff>0</xdr:rowOff>
    </xdr:from>
    <xdr:to>
      <xdr:col>6</xdr:col>
      <xdr:colOff>413168</xdr:colOff>
      <xdr:row>6690</xdr:row>
      <xdr:rowOff>71870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42AB476D-C87A-407E-87AE-E5FD8EC7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1370289360"/>
          <a:ext cx="330876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6694</xdr:row>
      <xdr:rowOff>0</xdr:rowOff>
    </xdr:from>
    <xdr:to>
      <xdr:col>9</xdr:col>
      <xdr:colOff>505587</xdr:colOff>
      <xdr:row>6725</xdr:row>
      <xdr:rowOff>94741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E0BB2091-C9E8-4D2D-8AB6-E36A5F5E8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1377490260"/>
          <a:ext cx="522998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6729</xdr:row>
      <xdr:rowOff>0</xdr:rowOff>
    </xdr:from>
    <xdr:to>
      <xdr:col>9</xdr:col>
      <xdr:colOff>520835</xdr:colOff>
      <xdr:row>6760</xdr:row>
      <xdr:rowOff>117613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A382EBCD-9065-488B-8C46-4C90A836F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1384691160"/>
          <a:ext cx="524523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6764</xdr:row>
      <xdr:rowOff>0</xdr:rowOff>
    </xdr:from>
    <xdr:to>
      <xdr:col>11</xdr:col>
      <xdr:colOff>307988</xdr:colOff>
      <xdr:row>6794</xdr:row>
      <xdr:rowOff>186123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2EA2302D-2B99-421A-995C-D7CE152A4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1391892060"/>
          <a:ext cx="6251588" cy="63583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6798</xdr:row>
      <xdr:rowOff>0</xdr:rowOff>
    </xdr:from>
    <xdr:to>
      <xdr:col>8</xdr:col>
      <xdr:colOff>130807</xdr:colOff>
      <xdr:row>6829</xdr:row>
      <xdr:rowOff>47637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E0FE2A89-4CE9-4A6E-8808-F400CC929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1398887220"/>
          <a:ext cx="4245607" cy="64255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6833</xdr:row>
      <xdr:rowOff>0</xdr:rowOff>
    </xdr:from>
    <xdr:to>
      <xdr:col>12</xdr:col>
      <xdr:colOff>56711</xdr:colOff>
      <xdr:row>6864</xdr:row>
      <xdr:rowOff>132861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091C8234-0176-4480-868E-02F82CDE8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1406088120"/>
          <a:ext cx="6609911" cy="6510801"/>
        </a:xfrm>
        <a:prstGeom prst="rect">
          <a:avLst/>
        </a:prstGeom>
      </xdr:spPr>
    </xdr:pic>
    <xdr:clientData/>
  </xdr:twoCellAnchor>
  <xdr:twoCellAnchor editAs="oneCell">
    <xdr:from>
      <xdr:col>12</xdr:col>
      <xdr:colOff>297179</xdr:colOff>
      <xdr:row>6842</xdr:row>
      <xdr:rowOff>175260</xdr:rowOff>
    </xdr:from>
    <xdr:to>
      <xdr:col>28</xdr:col>
      <xdr:colOff>110870</xdr:colOff>
      <xdr:row>6864</xdr:row>
      <xdr:rowOff>51076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B7E278FA-1A34-4CAF-8541-81139C78B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850379" y="1408115040"/>
          <a:ext cx="9567291" cy="4402096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6868</xdr:row>
      <xdr:rowOff>15240</xdr:rowOff>
    </xdr:from>
    <xdr:to>
      <xdr:col>11</xdr:col>
      <xdr:colOff>25881</xdr:colOff>
      <xdr:row>6899</xdr:row>
      <xdr:rowOff>117605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56FD47DD-8FD6-48D1-8990-FC807E48F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720" y="1413304260"/>
          <a:ext cx="59237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6903</xdr:row>
      <xdr:rowOff>0</xdr:rowOff>
    </xdr:from>
    <xdr:to>
      <xdr:col>10</xdr:col>
      <xdr:colOff>139952</xdr:colOff>
      <xdr:row>6934</xdr:row>
      <xdr:rowOff>109989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AF5AC33B-0F71-47E5-BE13-B51D3788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1420489920"/>
          <a:ext cx="547395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6938</xdr:row>
      <xdr:rowOff>0</xdr:rowOff>
    </xdr:from>
    <xdr:to>
      <xdr:col>11</xdr:col>
      <xdr:colOff>224126</xdr:colOff>
      <xdr:row>6969</xdr:row>
      <xdr:rowOff>132861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39737948-63E9-4EAA-AAEE-92D0DE3F0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1427690820"/>
          <a:ext cx="6167726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6973</xdr:row>
      <xdr:rowOff>0</xdr:rowOff>
    </xdr:from>
    <xdr:to>
      <xdr:col>12</xdr:col>
      <xdr:colOff>270180</xdr:colOff>
      <xdr:row>7004</xdr:row>
      <xdr:rowOff>102365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868C37B1-FD7B-481B-A588-386FEF2A0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1434891720"/>
          <a:ext cx="682338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7007</xdr:row>
      <xdr:rowOff>0</xdr:rowOff>
    </xdr:from>
    <xdr:to>
      <xdr:col>17</xdr:col>
      <xdr:colOff>79088</xdr:colOff>
      <xdr:row>7038</xdr:row>
      <xdr:rowOff>123860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242CFE-4875-4A12-A75A-A4331720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87680" y="1441963080"/>
          <a:ext cx="968028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7040</xdr:row>
      <xdr:rowOff>0</xdr:rowOff>
    </xdr:from>
    <xdr:to>
      <xdr:col>13</xdr:col>
      <xdr:colOff>375629</xdr:colOff>
      <xdr:row>7071</xdr:row>
      <xdr:rowOff>93370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262581BA-C935-4574-8A6A-9C4FD3BA3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87680" y="1448752500"/>
          <a:ext cx="7538429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7073</xdr:row>
      <xdr:rowOff>0</xdr:rowOff>
    </xdr:from>
    <xdr:to>
      <xdr:col>13</xdr:col>
      <xdr:colOff>26527</xdr:colOff>
      <xdr:row>7104</xdr:row>
      <xdr:rowOff>117613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2C44E0AA-AE9A-45B6-97BB-470B7DA8F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87680" y="1455541920"/>
          <a:ext cx="718932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7139</xdr:row>
      <xdr:rowOff>76200</xdr:rowOff>
    </xdr:from>
    <xdr:to>
      <xdr:col>11</xdr:col>
      <xdr:colOff>529070</xdr:colOff>
      <xdr:row>7170</xdr:row>
      <xdr:rowOff>201437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B028B2A7-C510-400C-8F7C-E28AE65C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0540" y="1469196960"/>
          <a:ext cx="644981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7106</xdr:row>
      <xdr:rowOff>0</xdr:rowOff>
    </xdr:from>
    <xdr:to>
      <xdr:col>12</xdr:col>
      <xdr:colOff>247308</xdr:colOff>
      <xdr:row>7137</xdr:row>
      <xdr:rowOff>48998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33A30894-045C-4722-AD63-79F48F044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87680" y="1462331340"/>
          <a:ext cx="680050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7173</xdr:row>
      <xdr:rowOff>0</xdr:rowOff>
    </xdr:from>
    <xdr:to>
      <xdr:col>11</xdr:col>
      <xdr:colOff>460466</xdr:colOff>
      <xdr:row>7204</xdr:row>
      <xdr:rowOff>56622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61468331-B526-48DB-93D8-DA20CECC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87680" y="1476115920"/>
          <a:ext cx="6404066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7206</xdr:row>
      <xdr:rowOff>0</xdr:rowOff>
    </xdr:from>
    <xdr:to>
      <xdr:col>13</xdr:col>
      <xdr:colOff>201876</xdr:colOff>
      <xdr:row>7237</xdr:row>
      <xdr:rowOff>94741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F986CBE1-079B-477A-85BD-3C6EAF0EB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87680" y="1482905340"/>
          <a:ext cx="7364676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7239</xdr:row>
      <xdr:rowOff>0</xdr:rowOff>
    </xdr:from>
    <xdr:to>
      <xdr:col>15</xdr:col>
      <xdr:colOff>88140</xdr:colOff>
      <xdr:row>7270</xdr:row>
      <xdr:rowOff>117613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DBE58103-93A3-44BC-927C-DD2A6CAA1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87680" y="1489694760"/>
          <a:ext cx="8470140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7272</xdr:row>
      <xdr:rowOff>0</xdr:rowOff>
    </xdr:from>
    <xdr:to>
      <xdr:col>13</xdr:col>
      <xdr:colOff>26527</xdr:colOff>
      <xdr:row>7303</xdr:row>
      <xdr:rowOff>148108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B88BF29E-41B4-44BA-8E96-639FD6D8C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87680" y="1496484180"/>
          <a:ext cx="7189327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7305</xdr:row>
      <xdr:rowOff>0</xdr:rowOff>
    </xdr:from>
    <xdr:to>
      <xdr:col>13</xdr:col>
      <xdr:colOff>34151</xdr:colOff>
      <xdr:row>7336</xdr:row>
      <xdr:rowOff>140485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6F49F7A0-B276-4011-8528-36FAFC2F6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87680" y="1503273600"/>
          <a:ext cx="7196951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7338</xdr:row>
      <xdr:rowOff>0</xdr:rowOff>
    </xdr:from>
    <xdr:to>
      <xdr:col>13</xdr:col>
      <xdr:colOff>445841</xdr:colOff>
      <xdr:row>7369</xdr:row>
      <xdr:rowOff>155732</xdr:rowOff>
    </xdr:to>
    <xdr:pic>
      <xdr:nvPicPr>
        <xdr:cNvPr id="201" name="図 200">
          <a:extLst>
            <a:ext uri="{FF2B5EF4-FFF2-40B4-BE49-F238E27FC236}">
              <a16:creationId xmlns:a16="http://schemas.microsoft.com/office/drawing/2014/main" id="{8CC5D48F-DB24-4428-8E81-DD7A328F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87680" y="1510063020"/>
          <a:ext cx="760864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7371</xdr:row>
      <xdr:rowOff>0</xdr:rowOff>
    </xdr:from>
    <xdr:to>
      <xdr:col>11</xdr:col>
      <xdr:colOff>285117</xdr:colOff>
      <xdr:row>7402</xdr:row>
      <xdr:rowOff>94741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9C06A87D-6A61-4256-A788-E604E7FC2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87680" y="1516852440"/>
          <a:ext cx="622871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7404</xdr:row>
      <xdr:rowOff>0</xdr:rowOff>
    </xdr:from>
    <xdr:to>
      <xdr:col>11</xdr:col>
      <xdr:colOff>155511</xdr:colOff>
      <xdr:row>7435</xdr:row>
      <xdr:rowOff>132861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CD77F28E-33E2-420F-A448-F017CB2A6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7680" y="1523641860"/>
          <a:ext cx="609911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7437</xdr:row>
      <xdr:rowOff>0</xdr:rowOff>
    </xdr:from>
    <xdr:to>
      <xdr:col>13</xdr:col>
      <xdr:colOff>270491</xdr:colOff>
      <xdr:row>7467</xdr:row>
      <xdr:rowOff>201371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4399E75A-B14B-40A8-94A7-3F3774156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87680" y="1530431280"/>
          <a:ext cx="7433291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7470</xdr:row>
      <xdr:rowOff>0</xdr:rowOff>
    </xdr:from>
    <xdr:to>
      <xdr:col>13</xdr:col>
      <xdr:colOff>278115</xdr:colOff>
      <xdr:row>7501</xdr:row>
      <xdr:rowOff>41374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A9B525ED-3B56-4230-8932-5E4E7B61A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87680" y="1537220700"/>
          <a:ext cx="744091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7503</xdr:row>
      <xdr:rowOff>0</xdr:rowOff>
    </xdr:from>
    <xdr:to>
      <xdr:col>13</xdr:col>
      <xdr:colOff>278115</xdr:colOff>
      <xdr:row>7534</xdr:row>
      <xdr:rowOff>48998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C04D1FA5-46AD-4B38-AFE3-7C8C1BA5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87680" y="154401012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7536</xdr:row>
      <xdr:rowOff>0</xdr:rowOff>
    </xdr:from>
    <xdr:to>
      <xdr:col>13</xdr:col>
      <xdr:colOff>293363</xdr:colOff>
      <xdr:row>7567</xdr:row>
      <xdr:rowOff>64246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4627197D-146B-48C8-AAEC-6F18FA39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87680" y="1550799540"/>
          <a:ext cx="7456163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7569</xdr:row>
      <xdr:rowOff>0</xdr:rowOff>
    </xdr:from>
    <xdr:to>
      <xdr:col>13</xdr:col>
      <xdr:colOff>278115</xdr:colOff>
      <xdr:row>7600</xdr:row>
      <xdr:rowOff>26126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8AC8E619-7764-4AA1-9293-430A142AB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87680" y="1557588960"/>
          <a:ext cx="7440915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7601</xdr:row>
      <xdr:rowOff>0</xdr:rowOff>
    </xdr:from>
    <xdr:to>
      <xdr:col>13</xdr:col>
      <xdr:colOff>255243</xdr:colOff>
      <xdr:row>7631</xdr:row>
      <xdr:rowOff>193747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31ADAF4E-A0CD-46BC-BE10-6B8CB4B5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87680" y="1564172640"/>
          <a:ext cx="7418043" cy="63659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7633</xdr:row>
      <xdr:rowOff>0</xdr:rowOff>
    </xdr:from>
    <xdr:to>
      <xdr:col>13</xdr:col>
      <xdr:colOff>278115</xdr:colOff>
      <xdr:row>7664</xdr:row>
      <xdr:rowOff>18502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5330565B-C878-443F-B15D-DFDE8CB90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87680" y="15707563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7665</xdr:row>
      <xdr:rowOff>0</xdr:rowOff>
    </xdr:from>
    <xdr:to>
      <xdr:col>14</xdr:col>
      <xdr:colOff>34462</xdr:colOff>
      <xdr:row>7696</xdr:row>
      <xdr:rowOff>71870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25AEEC21-BBCD-4F80-863F-6649E99F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87680" y="1577340000"/>
          <a:ext cx="780686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7698</xdr:row>
      <xdr:rowOff>0</xdr:rowOff>
    </xdr:from>
    <xdr:to>
      <xdr:col>14</xdr:col>
      <xdr:colOff>64957</xdr:colOff>
      <xdr:row>7729</xdr:row>
      <xdr:rowOff>33750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75159B2D-23B3-4FE2-94F2-5DD5D9DB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87680" y="1584129420"/>
          <a:ext cx="7837357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7731</xdr:row>
      <xdr:rowOff>0</xdr:rowOff>
    </xdr:from>
    <xdr:to>
      <xdr:col>14</xdr:col>
      <xdr:colOff>57333</xdr:colOff>
      <xdr:row>7762</xdr:row>
      <xdr:rowOff>18502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91E68A05-B8B5-4D88-8AA6-AE6E4417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87680" y="1590918840"/>
          <a:ext cx="7829733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7763</xdr:row>
      <xdr:rowOff>0</xdr:rowOff>
    </xdr:from>
    <xdr:to>
      <xdr:col>14</xdr:col>
      <xdr:colOff>34462</xdr:colOff>
      <xdr:row>7794</xdr:row>
      <xdr:rowOff>48998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EAFA29B5-2A74-47AA-BD0A-EDA1BF5E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87680" y="1597502520"/>
          <a:ext cx="7806862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7795</xdr:row>
      <xdr:rowOff>0</xdr:rowOff>
    </xdr:from>
    <xdr:to>
      <xdr:col>14</xdr:col>
      <xdr:colOff>42086</xdr:colOff>
      <xdr:row>7826</xdr:row>
      <xdr:rowOff>102365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148E8FA6-362A-4330-8585-2D8D96564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87680" y="160408620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7828</xdr:row>
      <xdr:rowOff>0</xdr:rowOff>
    </xdr:from>
    <xdr:to>
      <xdr:col>14</xdr:col>
      <xdr:colOff>42086</xdr:colOff>
      <xdr:row>7859</xdr:row>
      <xdr:rowOff>87117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783FDF0E-6E5A-4BAA-8EE1-1B2E856D9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87680" y="1610875620"/>
          <a:ext cx="7814486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7860</xdr:row>
      <xdr:rowOff>0</xdr:rowOff>
    </xdr:from>
    <xdr:to>
      <xdr:col>14</xdr:col>
      <xdr:colOff>164068</xdr:colOff>
      <xdr:row>7891</xdr:row>
      <xdr:rowOff>56622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870AB704-09C6-41A4-8E87-7608A306A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87680" y="1617459300"/>
          <a:ext cx="7936468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7892</xdr:row>
      <xdr:rowOff>0</xdr:rowOff>
    </xdr:from>
    <xdr:to>
      <xdr:col>14</xdr:col>
      <xdr:colOff>133572</xdr:colOff>
      <xdr:row>7923</xdr:row>
      <xdr:rowOff>41374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FD9F9F24-2F6F-4FBF-9513-E949905C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7680" y="1624042980"/>
          <a:ext cx="7905972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7925</xdr:row>
      <xdr:rowOff>22860</xdr:rowOff>
    </xdr:from>
    <xdr:to>
      <xdr:col>14</xdr:col>
      <xdr:colOff>171676</xdr:colOff>
      <xdr:row>7956</xdr:row>
      <xdr:rowOff>64234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73397FE9-DD02-4FEA-AE58-7829C53A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8160" y="1630855260"/>
          <a:ext cx="7913596" cy="6419314"/>
        </a:xfrm>
        <a:prstGeom prst="rect">
          <a:avLst/>
        </a:prstGeom>
      </xdr:spPr>
    </xdr:pic>
    <xdr:clientData/>
  </xdr:twoCellAnchor>
  <xdr:twoCellAnchor editAs="oneCell">
    <xdr:from>
      <xdr:col>0</xdr:col>
      <xdr:colOff>464820</xdr:colOff>
      <xdr:row>7990</xdr:row>
      <xdr:rowOff>198120</xdr:rowOff>
    </xdr:from>
    <xdr:to>
      <xdr:col>14</xdr:col>
      <xdr:colOff>110712</xdr:colOff>
      <xdr:row>8022</xdr:row>
      <xdr:rowOff>79497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7B325990-6F7D-4ABC-938B-4256E93C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64820" y="1644403620"/>
          <a:ext cx="790597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7958</xdr:row>
      <xdr:rowOff>0</xdr:rowOff>
    </xdr:from>
    <xdr:to>
      <xdr:col>13</xdr:col>
      <xdr:colOff>529703</xdr:colOff>
      <xdr:row>7989</xdr:row>
      <xdr:rowOff>33750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8B58D6DD-C67F-453C-B3A3-8343394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87680" y="1637621820"/>
          <a:ext cx="7692503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8024</xdr:row>
      <xdr:rowOff>0</xdr:rowOff>
    </xdr:from>
    <xdr:to>
      <xdr:col>13</xdr:col>
      <xdr:colOff>529703</xdr:colOff>
      <xdr:row>8055</xdr:row>
      <xdr:rowOff>41374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5B030C54-4DC8-4055-ACC4-66D50CEAC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87680" y="1651200660"/>
          <a:ext cx="769250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8057</xdr:row>
      <xdr:rowOff>0</xdr:rowOff>
    </xdr:from>
    <xdr:to>
      <xdr:col>13</xdr:col>
      <xdr:colOff>537327</xdr:colOff>
      <xdr:row>8088</xdr:row>
      <xdr:rowOff>71870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9B5F6E2A-39EB-451A-A94B-53646DA31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87680" y="1657990080"/>
          <a:ext cx="770012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8090</xdr:row>
      <xdr:rowOff>0</xdr:rowOff>
    </xdr:from>
    <xdr:to>
      <xdr:col>13</xdr:col>
      <xdr:colOff>552575</xdr:colOff>
      <xdr:row>8121</xdr:row>
      <xdr:rowOff>64246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9E1C531C-39F6-451A-BC39-4926CFFD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87680" y="1664779500"/>
          <a:ext cx="7715375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8123</xdr:row>
      <xdr:rowOff>0</xdr:rowOff>
    </xdr:from>
    <xdr:to>
      <xdr:col>13</xdr:col>
      <xdr:colOff>560199</xdr:colOff>
      <xdr:row>8154</xdr:row>
      <xdr:rowOff>79493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1BAF0D42-6D9F-4E24-A8D8-4007DD281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87680" y="1671568920"/>
          <a:ext cx="772299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8156</xdr:row>
      <xdr:rowOff>0</xdr:rowOff>
    </xdr:from>
    <xdr:to>
      <xdr:col>13</xdr:col>
      <xdr:colOff>552575</xdr:colOff>
      <xdr:row>8187</xdr:row>
      <xdr:rowOff>41374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027BFA03-7103-4062-9B93-D4B9DDE2D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87680" y="1678358340"/>
          <a:ext cx="771537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8188</xdr:row>
      <xdr:rowOff>0</xdr:rowOff>
    </xdr:from>
    <xdr:to>
      <xdr:col>13</xdr:col>
      <xdr:colOff>537327</xdr:colOff>
      <xdr:row>8219</xdr:row>
      <xdr:rowOff>87117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55609C31-940D-4FF2-9503-4F6FAD7F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87680" y="1684942020"/>
          <a:ext cx="77001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8220</xdr:row>
      <xdr:rowOff>0</xdr:rowOff>
    </xdr:from>
    <xdr:to>
      <xdr:col>13</xdr:col>
      <xdr:colOff>575447</xdr:colOff>
      <xdr:row>8251</xdr:row>
      <xdr:rowOff>56622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CE8A8BBF-5A33-4F92-8AA1-6022C7E2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87680" y="1691525700"/>
          <a:ext cx="773824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8253</xdr:row>
      <xdr:rowOff>0</xdr:rowOff>
    </xdr:from>
    <xdr:to>
      <xdr:col>13</xdr:col>
      <xdr:colOff>544951</xdr:colOff>
      <xdr:row>8284</xdr:row>
      <xdr:rowOff>71870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71F89C2B-D481-484A-B42D-EB5BFDBC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87680" y="1698315120"/>
          <a:ext cx="7707751" cy="64498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D1AA4-8B91-40EC-943C-1211FAAA3B5B}">
  <dimension ref="B2:Y111"/>
  <sheetViews>
    <sheetView zoomScale="115" zoomScaleNormal="115" workbookViewId="0">
      <pane ySplit="8" topLeftCell="A18" activePane="bottomLeft" state="frozen"/>
      <selection pane="bottomLeft" activeCell="A49" sqref="A49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204" t="s">
        <v>4</v>
      </c>
      <c r="C2" s="204"/>
      <c r="D2" s="225" t="s">
        <v>292</v>
      </c>
      <c r="E2" s="225"/>
      <c r="F2" s="204" t="s">
        <v>5</v>
      </c>
      <c r="G2" s="204"/>
      <c r="H2" s="220" t="s">
        <v>293</v>
      </c>
      <c r="I2" s="220"/>
      <c r="J2" s="204" t="s">
        <v>6</v>
      </c>
      <c r="K2" s="204"/>
      <c r="L2" s="226">
        <v>100000</v>
      </c>
      <c r="M2" s="225"/>
      <c r="N2" s="204" t="s">
        <v>7</v>
      </c>
      <c r="O2" s="204"/>
      <c r="P2" s="221">
        <f>SUM(L2,D4)</f>
        <v>335857.78652135737</v>
      </c>
      <c r="Q2" s="220"/>
      <c r="R2" s="1"/>
      <c r="S2" s="1"/>
      <c r="T2" s="1"/>
    </row>
    <row r="3" spans="2:25" ht="77.400000000000006" customHeight="1" x14ac:dyDescent="0.2">
      <c r="B3" s="204" t="s">
        <v>8</v>
      </c>
      <c r="C3" s="204"/>
      <c r="D3" s="222" t="s">
        <v>196</v>
      </c>
      <c r="E3" s="223"/>
      <c r="F3" s="223"/>
      <c r="G3" s="223"/>
      <c r="H3" s="223"/>
      <c r="I3" s="223"/>
      <c r="J3" s="204" t="s">
        <v>9</v>
      </c>
      <c r="K3" s="204"/>
      <c r="L3" s="223" t="s">
        <v>65</v>
      </c>
      <c r="M3" s="224"/>
      <c r="N3" s="224"/>
      <c r="O3" s="224"/>
      <c r="P3" s="224"/>
      <c r="Q3" s="224"/>
      <c r="R3" s="1"/>
      <c r="S3" s="1"/>
    </row>
    <row r="4" spans="2:25" x14ac:dyDescent="0.2">
      <c r="B4" s="204" t="s">
        <v>10</v>
      </c>
      <c r="C4" s="204"/>
      <c r="D4" s="218">
        <f>S109</f>
        <v>235857.78652135734</v>
      </c>
      <c r="E4" s="218"/>
      <c r="F4" s="204" t="s">
        <v>11</v>
      </c>
      <c r="G4" s="204"/>
      <c r="H4" s="219">
        <f>SUM($T$9:$U$108)</f>
        <v>2645.0000000000023</v>
      </c>
      <c r="I4" s="220"/>
      <c r="J4" s="201" t="s">
        <v>58</v>
      </c>
      <c r="K4" s="201"/>
      <c r="L4" s="221">
        <f>MAX($C$9:$D$990)-C9</f>
        <v>235857.78652135731</v>
      </c>
      <c r="M4" s="221"/>
      <c r="N4" s="201" t="s">
        <v>57</v>
      </c>
      <c r="O4" s="201"/>
      <c r="P4" s="202">
        <f>MAX(Y:Y)</f>
        <v>5.9099999999998709E-2</v>
      </c>
      <c r="Q4" s="202"/>
      <c r="R4" s="1"/>
      <c r="S4" s="1"/>
      <c r="T4" s="1"/>
    </row>
    <row r="5" spans="2:25" x14ac:dyDescent="0.2">
      <c r="B5" s="139" t="s">
        <v>14</v>
      </c>
      <c r="C5" s="137">
        <f>COUNTIF($R$9:$R$990,"&gt;0")</f>
        <v>34</v>
      </c>
      <c r="D5" s="136" t="s">
        <v>15</v>
      </c>
      <c r="E5" s="15">
        <f>COUNTIF($R$9:$R$990,"&lt;0")</f>
        <v>7</v>
      </c>
      <c r="F5" s="136" t="s">
        <v>16</v>
      </c>
      <c r="G5" s="137">
        <f>COUNTIF($R$9:$R$990,"=0")</f>
        <v>0</v>
      </c>
      <c r="H5" s="136" t="s">
        <v>17</v>
      </c>
      <c r="I5" s="138">
        <f>C5/SUM(C5,E5,G5)</f>
        <v>0.82926829268292679</v>
      </c>
      <c r="J5" s="203" t="s">
        <v>18</v>
      </c>
      <c r="K5" s="204"/>
      <c r="L5" s="205">
        <f>MAX(V9:V993)</f>
        <v>6</v>
      </c>
      <c r="M5" s="206"/>
      <c r="N5" s="17" t="s">
        <v>19</v>
      </c>
      <c r="O5" s="9"/>
      <c r="P5" s="205">
        <f>MAX(W9:W993)</f>
        <v>2</v>
      </c>
      <c r="Q5" s="206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40"/>
      <c r="R6" s="1"/>
      <c r="S6" s="1"/>
      <c r="T6" s="1"/>
    </row>
    <row r="7" spans="2:25" x14ac:dyDescent="0.2">
      <c r="B7" s="207" t="s">
        <v>20</v>
      </c>
      <c r="C7" s="209" t="s">
        <v>21</v>
      </c>
      <c r="D7" s="210"/>
      <c r="E7" s="213" t="s">
        <v>22</v>
      </c>
      <c r="F7" s="214"/>
      <c r="G7" s="214"/>
      <c r="H7" s="214"/>
      <c r="I7" s="197"/>
      <c r="J7" s="215" t="s">
        <v>186</v>
      </c>
      <c r="K7" s="216"/>
      <c r="L7" s="199"/>
      <c r="M7" s="217" t="s">
        <v>24</v>
      </c>
      <c r="N7" s="192" t="s">
        <v>25</v>
      </c>
      <c r="O7" s="193"/>
      <c r="P7" s="193"/>
      <c r="Q7" s="194"/>
      <c r="R7" s="195" t="s">
        <v>26</v>
      </c>
      <c r="S7" s="195"/>
      <c r="T7" s="195"/>
      <c r="U7" s="195"/>
    </row>
    <row r="8" spans="2:25" x14ac:dyDescent="0.2">
      <c r="B8" s="208"/>
      <c r="C8" s="211"/>
      <c r="D8" s="212"/>
      <c r="E8" s="18" t="s">
        <v>27</v>
      </c>
      <c r="F8" s="18" t="s">
        <v>28</v>
      </c>
      <c r="G8" s="18" t="s">
        <v>29</v>
      </c>
      <c r="H8" s="196" t="s">
        <v>30</v>
      </c>
      <c r="I8" s="197"/>
      <c r="J8" s="4" t="s">
        <v>31</v>
      </c>
      <c r="K8" s="198" t="s">
        <v>32</v>
      </c>
      <c r="L8" s="199"/>
      <c r="M8" s="217"/>
      <c r="N8" s="5" t="s">
        <v>27</v>
      </c>
      <c r="O8" s="5" t="s">
        <v>28</v>
      </c>
      <c r="P8" s="200" t="s">
        <v>30</v>
      </c>
      <c r="Q8" s="194"/>
      <c r="R8" s="195" t="s">
        <v>33</v>
      </c>
      <c r="S8" s="195"/>
      <c r="T8" s="195" t="s">
        <v>31</v>
      </c>
      <c r="U8" s="195"/>
      <c r="Y8" t="s">
        <v>56</v>
      </c>
    </row>
    <row r="9" spans="2:25" x14ac:dyDescent="0.2">
      <c r="B9" s="141">
        <v>1</v>
      </c>
      <c r="C9" s="170">
        <f>L2</f>
        <v>100000</v>
      </c>
      <c r="D9" s="170"/>
      <c r="E9" s="144">
        <v>2009</v>
      </c>
      <c r="F9" s="112">
        <v>43506</v>
      </c>
      <c r="G9" s="141" t="s">
        <v>2</v>
      </c>
      <c r="H9" s="185">
        <v>134.29</v>
      </c>
      <c r="I9" s="186"/>
      <c r="J9" s="144">
        <v>102</v>
      </c>
      <c r="K9" s="170">
        <f t="shared" ref="K9:K72" si="0">IF(J9="","",C9*0.03)</f>
        <v>3000</v>
      </c>
      <c r="L9" s="170"/>
      <c r="M9" s="6">
        <f>IF(J9="","",(K9/J9)/LOOKUP(RIGHT($D$2,3),定数!$A$6:$A$13,定数!$B$6:$B$13))</f>
        <v>0.29411764705882354</v>
      </c>
      <c r="N9" s="144">
        <v>2009</v>
      </c>
      <c r="O9" s="112">
        <v>43507</v>
      </c>
      <c r="P9" s="185">
        <v>132.80000000000001</v>
      </c>
      <c r="Q9" s="186"/>
      <c r="R9" s="174">
        <f>IF(P9="","",T9*M9*LOOKUP(RIGHT($D$2,3),定数!$A$6:$A$13,定数!$B$6:$B$13))</f>
        <v>4382.3529411764139</v>
      </c>
      <c r="S9" s="174"/>
      <c r="T9" s="175">
        <f>IF(P9="","",IF(G9="買",(P9-H9),(H9-P9))*IF(RIGHT($D$2,3)="JPY",100,10000))</f>
        <v>148.99999999999807</v>
      </c>
      <c r="U9" s="175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41">
        <v>2</v>
      </c>
      <c r="C10" s="170">
        <f t="shared" ref="C10:C73" si="1">IF(R9="","",C9+R9)</f>
        <v>104382.35294117642</v>
      </c>
      <c r="D10" s="170"/>
      <c r="E10" s="88">
        <v>2009</v>
      </c>
      <c r="F10" s="114">
        <v>43507</v>
      </c>
      <c r="G10" s="141" t="s">
        <v>2</v>
      </c>
      <c r="H10" s="185">
        <v>130.77000000000001</v>
      </c>
      <c r="I10" s="186"/>
      <c r="J10" s="88">
        <v>98</v>
      </c>
      <c r="K10" s="189">
        <f t="shared" si="0"/>
        <v>3131.4705882352923</v>
      </c>
      <c r="L10" s="190"/>
      <c r="M10" s="46">
        <f>IF(J10="","",(K10/J10)/LOOKUP(RIGHT($D$2,3),定数!$A$6:$A$13,定数!$B$6:$B$13))</f>
        <v>0.31953781512605023</v>
      </c>
      <c r="N10" s="88">
        <v>2009</v>
      </c>
      <c r="O10" s="114">
        <v>43507</v>
      </c>
      <c r="P10" s="183">
        <v>129.36000000000001</v>
      </c>
      <c r="Q10" s="184"/>
      <c r="R10" s="174">
        <f>IF(P10="","",T10*M10*LOOKUP(RIGHT($D$2,3),定数!$A$6:$A$13,定数!$B$6:$B$13))</f>
        <v>4505.4831932772968</v>
      </c>
      <c r="S10" s="174"/>
      <c r="T10" s="175">
        <f>IF(P10="","",IF(G10="買",(P10-H10),(H10-P10))*IF(RIGHT($D$2,3)="JPY",100,10000))</f>
        <v>140.99999999999966</v>
      </c>
      <c r="U10" s="175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104382.35294117642</v>
      </c>
    </row>
    <row r="11" spans="2:25" x14ac:dyDescent="0.2">
      <c r="B11" s="143">
        <v>3</v>
      </c>
      <c r="C11" s="177">
        <f t="shared" si="1"/>
        <v>108887.83613445371</v>
      </c>
      <c r="D11" s="177"/>
      <c r="E11" s="88">
        <v>2009</v>
      </c>
      <c r="F11" s="114">
        <v>43514</v>
      </c>
      <c r="G11" s="143" t="s">
        <v>3</v>
      </c>
      <c r="H11" s="183">
        <v>131.91999999999999</v>
      </c>
      <c r="I11" s="184"/>
      <c r="J11" s="88">
        <v>45</v>
      </c>
      <c r="K11" s="172">
        <f t="shared" si="0"/>
        <v>3266.6350840336113</v>
      </c>
      <c r="L11" s="173"/>
      <c r="M11" s="6">
        <f>IF(J11="","",(K11/J11)/LOOKUP(RIGHT($D$2,3),定数!$A$6:$A$13,定数!$B$6:$B$13))</f>
        <v>0.7259189075630248</v>
      </c>
      <c r="N11" s="88">
        <v>2009</v>
      </c>
      <c r="O11" s="114">
        <v>43515</v>
      </c>
      <c r="P11" s="185">
        <v>132.55000000000001</v>
      </c>
      <c r="Q11" s="186"/>
      <c r="R11" s="181">
        <f>IF(P11="","",T11*M11*LOOKUP(RIGHT($D$2,3),定数!$A$6:$A$13,定数!$B$6:$B$13))</f>
        <v>4573.2891176472294</v>
      </c>
      <c r="S11" s="181"/>
      <c r="T11" s="182">
        <f>IF(P11="","",IF(G11="買",(P11-H11),(H11-P11))*IF(RIGHT($D$2,3)="JPY",100,10000))</f>
        <v>63.000000000002387</v>
      </c>
      <c r="U11" s="182"/>
      <c r="V11" s="22">
        <f t="shared" si="2"/>
        <v>3</v>
      </c>
      <c r="W11">
        <f t="shared" si="3"/>
        <v>0</v>
      </c>
      <c r="X11" s="40">
        <f>IF(C11&lt;&gt;"",MAX(X10,C11),"")</f>
        <v>108887.83613445371</v>
      </c>
      <c r="Y11" s="41">
        <f>IF(X11&lt;&gt;"",1-(C11/X11),"")</f>
        <v>0</v>
      </c>
    </row>
    <row r="12" spans="2:25" x14ac:dyDescent="0.2">
      <c r="B12" s="141">
        <v>4</v>
      </c>
      <c r="C12" s="170">
        <f t="shared" si="1"/>
        <v>113461.12525210094</v>
      </c>
      <c r="D12" s="170"/>
      <c r="E12" s="144">
        <v>2009</v>
      </c>
      <c r="F12" s="112">
        <v>43519</v>
      </c>
      <c r="G12" s="141" t="s">
        <v>3</v>
      </c>
      <c r="H12" s="185">
        <v>135.33000000000001</v>
      </c>
      <c r="I12" s="186"/>
      <c r="J12" s="144">
        <v>68</v>
      </c>
      <c r="K12" s="172">
        <f t="shared" si="0"/>
        <v>3403.833757563028</v>
      </c>
      <c r="L12" s="173"/>
      <c r="M12" s="6">
        <f>IF(J12="","",(K12/J12)/LOOKUP(RIGHT($D$2,3),定数!$A$6:$A$13,定数!$B$6:$B$13))</f>
        <v>0.5005637878769158</v>
      </c>
      <c r="N12" s="144">
        <v>2009</v>
      </c>
      <c r="O12" s="112">
        <v>43519</v>
      </c>
      <c r="P12" s="185">
        <v>136.31</v>
      </c>
      <c r="Q12" s="186"/>
      <c r="R12" s="174">
        <f>IF(P12="","",T12*M12*LOOKUP(RIGHT($D$2,3),定数!$A$6:$A$13,定数!$B$6:$B$13))</f>
        <v>4905.5251211937239</v>
      </c>
      <c r="S12" s="174"/>
      <c r="T12" s="175">
        <f t="shared" ref="T12:T75" si="4">IF(P12="","",IF(G12="買",(P12-H12),(H12-P12))*IF(RIGHT($D$2,3)="JPY",100,10000))</f>
        <v>97.999999999998977</v>
      </c>
      <c r="U12" s="175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113461.12525210094</v>
      </c>
      <c r="Y12" s="41">
        <f t="shared" ref="Y12:Y75" si="6">IF(X12&lt;&gt;"",1-(C12/X12),"")</f>
        <v>0</v>
      </c>
    </row>
    <row r="13" spans="2:25" x14ac:dyDescent="0.2">
      <c r="B13" s="141">
        <v>5</v>
      </c>
      <c r="C13" s="170">
        <f t="shared" si="1"/>
        <v>118366.65037329467</v>
      </c>
      <c r="D13" s="170"/>
      <c r="E13" s="88">
        <v>2009</v>
      </c>
      <c r="F13" s="114">
        <v>43520</v>
      </c>
      <c r="G13" s="141" t="s">
        <v>3</v>
      </c>
      <c r="H13" s="183">
        <v>138.75</v>
      </c>
      <c r="I13" s="184"/>
      <c r="J13" s="88">
        <v>99</v>
      </c>
      <c r="K13" s="172">
        <f t="shared" si="0"/>
        <v>3550.9995111988401</v>
      </c>
      <c r="L13" s="173"/>
      <c r="M13" s="6">
        <f>IF(J13="","",(K13/J13)/LOOKUP(RIGHT($D$2,3),定数!$A$6:$A$13,定数!$B$6:$B$13))</f>
        <v>0.35868681931301416</v>
      </c>
      <c r="N13" s="88">
        <v>2009</v>
      </c>
      <c r="O13" s="114">
        <v>43521</v>
      </c>
      <c r="P13" s="183">
        <v>140.19</v>
      </c>
      <c r="Q13" s="184"/>
      <c r="R13" s="181">
        <f>IF(P13="","",T13*M13*LOOKUP(RIGHT($D$2,3),定数!$A$6:$A$13,定数!$B$6:$B$13))</f>
        <v>5165.0901981073957</v>
      </c>
      <c r="S13" s="181"/>
      <c r="T13" s="175">
        <f t="shared" si="4"/>
        <v>143.99999999999977</v>
      </c>
      <c r="U13" s="175"/>
      <c r="V13" s="22">
        <f t="shared" si="2"/>
        <v>5</v>
      </c>
      <c r="W13">
        <f t="shared" si="3"/>
        <v>0</v>
      </c>
      <c r="X13" s="40">
        <f t="shared" si="5"/>
        <v>118366.65037329467</v>
      </c>
      <c r="Y13" s="41">
        <f t="shared" si="6"/>
        <v>0</v>
      </c>
    </row>
    <row r="14" spans="2:25" x14ac:dyDescent="0.2">
      <c r="B14" s="143">
        <v>6</v>
      </c>
      <c r="C14" s="177">
        <f t="shared" si="1"/>
        <v>123531.74057140207</v>
      </c>
      <c r="D14" s="177"/>
      <c r="E14" s="88">
        <v>2009</v>
      </c>
      <c r="F14" s="114">
        <v>43521</v>
      </c>
      <c r="G14" s="143" t="s">
        <v>3</v>
      </c>
      <c r="H14" s="185">
        <v>140.1</v>
      </c>
      <c r="I14" s="186"/>
      <c r="J14" s="88">
        <v>135</v>
      </c>
      <c r="K14" s="179">
        <f t="shared" si="0"/>
        <v>3705.9522171420622</v>
      </c>
      <c r="L14" s="180"/>
      <c r="M14" s="52">
        <f>IF(J14="","",(K14/J14)/LOOKUP(RIGHT($D$2,3),定数!$A$6:$A$13,定数!$B$6:$B$13))</f>
        <v>0.27451497904756017</v>
      </c>
      <c r="N14" s="88">
        <v>2009</v>
      </c>
      <c r="O14" s="114">
        <v>43521</v>
      </c>
      <c r="P14" s="183">
        <v>138.75</v>
      </c>
      <c r="Q14" s="184"/>
      <c r="R14" s="181">
        <f>IF(P14="","",T14*M14*LOOKUP(RIGHT($D$2,3),定数!$A$6:$A$13,定数!$B$6:$B$13))</f>
        <v>-3705.9522171420467</v>
      </c>
      <c r="S14" s="181"/>
      <c r="T14" s="182">
        <f t="shared" si="4"/>
        <v>-134.99999999999943</v>
      </c>
      <c r="U14" s="182"/>
      <c r="V14" s="22">
        <f t="shared" si="2"/>
        <v>0</v>
      </c>
      <c r="W14">
        <f t="shared" si="3"/>
        <v>1</v>
      </c>
      <c r="X14" s="40">
        <f t="shared" si="5"/>
        <v>123531.74057140207</v>
      </c>
      <c r="Y14" s="41">
        <f t="shared" si="6"/>
        <v>0</v>
      </c>
    </row>
    <row r="15" spans="2:25" x14ac:dyDescent="0.2">
      <c r="B15" s="162">
        <v>7</v>
      </c>
      <c r="C15" s="170">
        <f t="shared" si="1"/>
        <v>119825.78835426003</v>
      </c>
      <c r="D15" s="170"/>
      <c r="E15" s="88">
        <v>2009</v>
      </c>
      <c r="F15" s="114">
        <v>43523</v>
      </c>
      <c r="G15" s="141" t="s">
        <v>2</v>
      </c>
      <c r="H15" s="185">
        <v>139.16999999999999</v>
      </c>
      <c r="I15" s="186"/>
      <c r="J15" s="88">
        <v>73</v>
      </c>
      <c r="K15" s="172">
        <f t="shared" si="0"/>
        <v>3594.7736506278006</v>
      </c>
      <c r="L15" s="173"/>
      <c r="M15" s="6">
        <f>IF(J15="","",(K15/J15)/LOOKUP(RIGHT($D$2,3),定数!$A$6:$A$13,定数!$B$6:$B$13))</f>
        <v>0.49243474666134257</v>
      </c>
      <c r="N15" s="88">
        <v>2009</v>
      </c>
      <c r="O15" s="114">
        <v>43523</v>
      </c>
      <c r="P15" s="185">
        <v>138.1</v>
      </c>
      <c r="Q15" s="186"/>
      <c r="R15" s="174">
        <f>IF(P15="","",T15*M15*LOOKUP(RIGHT($D$2,3),定数!$A$6:$A$13,定数!$B$6:$B$13))</f>
        <v>5269.0517892763319</v>
      </c>
      <c r="S15" s="174"/>
      <c r="T15" s="175">
        <f t="shared" si="4"/>
        <v>106.99999999999932</v>
      </c>
      <c r="U15" s="175"/>
      <c r="V15" s="22">
        <f t="shared" si="2"/>
        <v>1</v>
      </c>
      <c r="W15">
        <f t="shared" si="3"/>
        <v>0</v>
      </c>
      <c r="X15" s="40">
        <f t="shared" si="5"/>
        <v>123531.74057140207</v>
      </c>
      <c r="Y15" s="41">
        <f t="shared" si="6"/>
        <v>2.9999999999999805E-2</v>
      </c>
    </row>
    <row r="16" spans="2:25" x14ac:dyDescent="0.2">
      <c r="B16" s="162">
        <v>8</v>
      </c>
      <c r="C16" s="170">
        <f t="shared" si="1"/>
        <v>125094.84014353636</v>
      </c>
      <c r="D16" s="170"/>
      <c r="E16" s="88">
        <v>2009</v>
      </c>
      <c r="F16" s="114">
        <v>43529</v>
      </c>
      <c r="G16" s="141" t="s">
        <v>3</v>
      </c>
      <c r="H16" s="185">
        <v>140.44</v>
      </c>
      <c r="I16" s="186"/>
      <c r="J16" s="88">
        <v>89</v>
      </c>
      <c r="K16" s="172">
        <f t="shared" si="0"/>
        <v>3752.8452043060906</v>
      </c>
      <c r="L16" s="173"/>
      <c r="M16" s="6">
        <f>IF(J16="","",(K16/J16)/LOOKUP(RIGHT($D$2,3),定数!$A$6:$A$13,定数!$B$6:$B$13))</f>
        <v>0.42166800048383041</v>
      </c>
      <c r="N16" s="88">
        <v>2009</v>
      </c>
      <c r="O16" s="114">
        <v>43529</v>
      </c>
      <c r="P16" s="185">
        <v>139.55000000000001</v>
      </c>
      <c r="Q16" s="186"/>
      <c r="R16" s="174">
        <f>IF(P16="","",T16*M16*LOOKUP(RIGHT($D$2,3),定数!$A$6:$A$13,定数!$B$6:$B$13))</f>
        <v>-3752.8452043060333</v>
      </c>
      <c r="S16" s="174"/>
      <c r="T16" s="175">
        <f t="shared" si="4"/>
        <v>-88.999999999998636</v>
      </c>
      <c r="U16" s="175"/>
      <c r="V16" s="22">
        <f t="shared" si="2"/>
        <v>0</v>
      </c>
      <c r="W16">
        <f t="shared" si="3"/>
        <v>1</v>
      </c>
      <c r="X16" s="40">
        <f t="shared" si="5"/>
        <v>125094.84014353636</v>
      </c>
      <c r="Y16" s="41">
        <f t="shared" si="6"/>
        <v>0</v>
      </c>
    </row>
    <row r="17" spans="2:25" x14ac:dyDescent="0.2">
      <c r="B17" s="162">
        <v>9</v>
      </c>
      <c r="C17" s="170">
        <f t="shared" si="1"/>
        <v>121341.99493923032</v>
      </c>
      <c r="D17" s="170"/>
      <c r="E17" s="144">
        <v>2009</v>
      </c>
      <c r="F17" s="112">
        <v>43536</v>
      </c>
      <c r="G17" s="141" t="s">
        <v>2</v>
      </c>
      <c r="H17" s="185">
        <v>134.19999999999999</v>
      </c>
      <c r="I17" s="186"/>
      <c r="J17" s="144">
        <v>73</v>
      </c>
      <c r="K17" s="172">
        <f t="shared" si="0"/>
        <v>3640.2598481769096</v>
      </c>
      <c r="L17" s="173"/>
      <c r="M17" s="6">
        <f>IF(J17="","",(K17/J17)/LOOKUP(RIGHT($D$2,3),定数!$A$6:$A$13,定数!$B$6:$B$13))</f>
        <v>0.49866573262697395</v>
      </c>
      <c r="N17" s="144">
        <v>2009</v>
      </c>
      <c r="O17" s="112">
        <v>43536</v>
      </c>
      <c r="P17" s="185">
        <v>133.13999999999999</v>
      </c>
      <c r="Q17" s="186"/>
      <c r="R17" s="174">
        <f>IF(P17="","",T17*M17*LOOKUP(RIGHT($D$2,3),定数!$A$6:$A$13,定数!$B$6:$B$13))</f>
        <v>5285.8567658459351</v>
      </c>
      <c r="S17" s="174"/>
      <c r="T17" s="175">
        <f t="shared" si="4"/>
        <v>106.00000000000023</v>
      </c>
      <c r="U17" s="175"/>
      <c r="V17" s="22">
        <f t="shared" si="2"/>
        <v>1</v>
      </c>
      <c r="W17">
        <f t="shared" si="3"/>
        <v>0</v>
      </c>
      <c r="X17" s="40">
        <f t="shared" si="5"/>
        <v>125094.84014353636</v>
      </c>
      <c r="Y17" s="41">
        <f t="shared" si="6"/>
        <v>2.9999999999999583E-2</v>
      </c>
    </row>
    <row r="18" spans="2:25" x14ac:dyDescent="0.2">
      <c r="B18" s="162">
        <v>10</v>
      </c>
      <c r="C18" s="170">
        <f t="shared" si="1"/>
        <v>126627.85170507626</v>
      </c>
      <c r="D18" s="170"/>
      <c r="E18" s="88">
        <v>2009</v>
      </c>
      <c r="F18" s="114">
        <v>43540</v>
      </c>
      <c r="G18" s="141" t="s">
        <v>3</v>
      </c>
      <c r="H18" s="183">
        <v>137.91</v>
      </c>
      <c r="I18" s="184"/>
      <c r="J18" s="88">
        <v>48</v>
      </c>
      <c r="K18" s="172">
        <f t="shared" si="0"/>
        <v>3798.8355511522877</v>
      </c>
      <c r="L18" s="173"/>
      <c r="M18" s="6">
        <f>IF(J18="","",(K18/J18)/LOOKUP(RIGHT($D$2,3),定数!$A$6:$A$13,定数!$B$6:$B$13))</f>
        <v>0.79142407315672658</v>
      </c>
      <c r="N18" s="88">
        <v>2009</v>
      </c>
      <c r="O18" s="114">
        <v>43540</v>
      </c>
      <c r="P18" s="183">
        <v>138.59</v>
      </c>
      <c r="Q18" s="184"/>
      <c r="R18" s="174">
        <f>IF(P18="","",T18*M18*LOOKUP(RIGHT($D$2,3),定数!$A$6:$A$13,定数!$B$6:$B$13))</f>
        <v>5381.6836974657945</v>
      </c>
      <c r="S18" s="174"/>
      <c r="T18" s="175">
        <f t="shared" si="4"/>
        <v>68.000000000000682</v>
      </c>
      <c r="U18" s="175"/>
      <c r="V18" s="22">
        <f t="shared" si="2"/>
        <v>2</v>
      </c>
      <c r="W18">
        <f t="shared" si="3"/>
        <v>0</v>
      </c>
      <c r="X18" s="40">
        <f t="shared" si="5"/>
        <v>126627.85170507626</v>
      </c>
      <c r="Y18" s="41">
        <f t="shared" si="6"/>
        <v>0</v>
      </c>
    </row>
    <row r="19" spans="2:25" x14ac:dyDescent="0.2">
      <c r="B19" s="246">
        <v>11</v>
      </c>
      <c r="C19" s="177">
        <f t="shared" si="1"/>
        <v>132009.53540254207</v>
      </c>
      <c r="D19" s="177"/>
      <c r="E19" s="88">
        <v>2009</v>
      </c>
      <c r="F19" s="114">
        <v>43545</v>
      </c>
      <c r="G19" s="143" t="s">
        <v>3</v>
      </c>
      <c r="H19" s="185">
        <v>138.56</v>
      </c>
      <c r="I19" s="186"/>
      <c r="J19" s="88">
        <v>47</v>
      </c>
      <c r="K19" s="179">
        <f t="shared" si="0"/>
        <v>3960.2860620762617</v>
      </c>
      <c r="L19" s="180"/>
      <c r="M19" s="52">
        <f>IF(J19="","",(K19/J19)/LOOKUP(RIGHT($D$2,3),定数!$A$6:$A$13,定数!$B$6:$B$13))</f>
        <v>0.84261405576090675</v>
      </c>
      <c r="N19" s="88">
        <v>2009</v>
      </c>
      <c r="O19" s="114">
        <v>43547</v>
      </c>
      <c r="P19" s="185">
        <v>139.22999999999999</v>
      </c>
      <c r="Q19" s="186"/>
      <c r="R19" s="181">
        <f>IF(P19="","",T19*M19*LOOKUP(RIGHT($D$2,3),定数!$A$6:$A$13,定数!$B$6:$B$13))</f>
        <v>5645.5141735979705</v>
      </c>
      <c r="S19" s="181"/>
      <c r="T19" s="182">
        <f t="shared" si="4"/>
        <v>66.999999999998749</v>
      </c>
      <c r="U19" s="182"/>
      <c r="V19" s="22">
        <f t="shared" si="2"/>
        <v>3</v>
      </c>
      <c r="W19">
        <f t="shared" si="3"/>
        <v>0</v>
      </c>
      <c r="X19" s="40">
        <f t="shared" si="5"/>
        <v>132009.53540254207</v>
      </c>
      <c r="Y19" s="41">
        <f t="shared" si="6"/>
        <v>0</v>
      </c>
    </row>
    <row r="20" spans="2:25" x14ac:dyDescent="0.2">
      <c r="B20" s="162">
        <v>12</v>
      </c>
      <c r="C20" s="170">
        <f t="shared" si="1"/>
        <v>137655.04957614004</v>
      </c>
      <c r="D20" s="170"/>
      <c r="E20" s="144">
        <v>2009</v>
      </c>
      <c r="F20" s="112">
        <v>43547</v>
      </c>
      <c r="G20" s="141" t="s">
        <v>3</v>
      </c>
      <c r="H20" s="185">
        <v>140.49</v>
      </c>
      <c r="I20" s="186"/>
      <c r="J20" s="144">
        <v>98</v>
      </c>
      <c r="K20" s="172">
        <f t="shared" si="0"/>
        <v>4129.6514872842008</v>
      </c>
      <c r="L20" s="173"/>
      <c r="M20" s="6">
        <f>IF(J20="","",(K20/J20)/LOOKUP(RIGHT($D$2,3),定数!$A$6:$A$13,定数!$B$6:$B$13))</f>
        <v>0.42139300890655107</v>
      </c>
      <c r="N20" s="144">
        <v>2009</v>
      </c>
      <c r="O20" s="112">
        <v>43548</v>
      </c>
      <c r="P20" s="185">
        <v>141.93</v>
      </c>
      <c r="Q20" s="186"/>
      <c r="R20" s="174">
        <f>IF(P20="","",T20*M20*LOOKUP(RIGHT($D$2,3),定数!$A$6:$A$13,定数!$B$6:$B$13))</f>
        <v>6068.0593282543259</v>
      </c>
      <c r="S20" s="174"/>
      <c r="T20" s="175">
        <f t="shared" si="4"/>
        <v>143.99999999999977</v>
      </c>
      <c r="U20" s="175"/>
      <c r="V20" s="22">
        <f t="shared" si="2"/>
        <v>4</v>
      </c>
      <c r="W20">
        <f t="shared" si="3"/>
        <v>0</v>
      </c>
      <c r="X20" s="40">
        <f t="shared" si="5"/>
        <v>137655.04957614004</v>
      </c>
      <c r="Y20" s="41">
        <f t="shared" si="6"/>
        <v>0</v>
      </c>
    </row>
    <row r="21" spans="2:25" x14ac:dyDescent="0.2">
      <c r="B21" s="164">
        <v>13</v>
      </c>
      <c r="C21" s="191">
        <f t="shared" si="1"/>
        <v>143723.10890439435</v>
      </c>
      <c r="D21" s="191"/>
      <c r="E21" s="88">
        <v>2009</v>
      </c>
      <c r="F21" s="114">
        <v>43549</v>
      </c>
      <c r="G21" s="141" t="s">
        <v>2</v>
      </c>
      <c r="H21" s="183">
        <v>143.38999999999999</v>
      </c>
      <c r="I21" s="184"/>
      <c r="J21" s="88">
        <v>54</v>
      </c>
      <c r="K21" s="172">
        <f t="shared" si="0"/>
        <v>4311.69326713183</v>
      </c>
      <c r="L21" s="173"/>
      <c r="M21" s="6">
        <f>IF(J21="","",(K21/J21)/LOOKUP(RIGHT($D$2,3),定数!$A$6:$A$13,定数!$B$6:$B$13))</f>
        <v>0.79846171613552419</v>
      </c>
      <c r="N21" s="247">
        <v>2009</v>
      </c>
      <c r="O21" s="114">
        <v>43549</v>
      </c>
      <c r="P21" s="183">
        <v>142.02000000000001</v>
      </c>
      <c r="Q21" s="184"/>
      <c r="R21" s="174">
        <f>IF(P21="","",T21*M21*LOOKUP(RIGHT($D$2,3),定数!$A$6:$A$13,定数!$B$6:$B$13))</f>
        <v>10938.92551105649</v>
      </c>
      <c r="S21" s="174"/>
      <c r="T21" s="175">
        <f t="shared" si="4"/>
        <v>136.99999999999761</v>
      </c>
      <c r="U21" s="175"/>
      <c r="V21" s="22">
        <f t="shared" si="2"/>
        <v>5</v>
      </c>
      <c r="W21">
        <f t="shared" si="3"/>
        <v>0</v>
      </c>
      <c r="X21" s="40">
        <f t="shared" si="5"/>
        <v>143723.10890439435</v>
      </c>
      <c r="Y21" s="41">
        <f t="shared" si="6"/>
        <v>0</v>
      </c>
    </row>
    <row r="22" spans="2:25" x14ac:dyDescent="0.2">
      <c r="B22" s="162">
        <v>14</v>
      </c>
      <c r="C22" s="170">
        <f t="shared" si="1"/>
        <v>154662.03441545085</v>
      </c>
      <c r="D22" s="170"/>
      <c r="E22" s="88">
        <v>2009</v>
      </c>
      <c r="F22" s="114">
        <v>43552</v>
      </c>
      <c r="G22" s="143" t="s">
        <v>2</v>
      </c>
      <c r="H22" s="183">
        <v>140.26</v>
      </c>
      <c r="I22" s="184"/>
      <c r="J22" s="88">
        <v>43</v>
      </c>
      <c r="K22" s="179">
        <f t="shared" si="0"/>
        <v>4639.8610324635256</v>
      </c>
      <c r="L22" s="180"/>
      <c r="M22" s="52">
        <f>IF(J22="","",(K22/J22)/LOOKUP(RIGHT($D$2,3),定数!$A$6:$A$13,定数!$B$6:$B$13))</f>
        <v>1.0790374494101223</v>
      </c>
      <c r="N22" s="88">
        <v>2009</v>
      </c>
      <c r="O22" s="114">
        <v>43554</v>
      </c>
      <c r="P22" s="185">
        <v>139.66</v>
      </c>
      <c r="Q22" s="186"/>
      <c r="R22" s="181">
        <f>IF(P22="","",T22*M22*LOOKUP(RIGHT($D$2,3),定数!$A$6:$A$13,定数!$B$6:$B$13))</f>
        <v>6474.224696460672</v>
      </c>
      <c r="S22" s="181"/>
      <c r="T22" s="182">
        <f t="shared" si="4"/>
        <v>59.999999999999432</v>
      </c>
      <c r="U22" s="182"/>
      <c r="V22" s="22">
        <f t="shared" si="2"/>
        <v>6</v>
      </c>
      <c r="W22">
        <f t="shared" si="3"/>
        <v>0</v>
      </c>
      <c r="X22" s="40">
        <f t="shared" si="5"/>
        <v>154662.03441545085</v>
      </c>
      <c r="Y22" s="41">
        <f t="shared" si="6"/>
        <v>0</v>
      </c>
    </row>
    <row r="23" spans="2:25" x14ac:dyDescent="0.2">
      <c r="B23" s="162">
        <v>15</v>
      </c>
      <c r="C23" s="170">
        <f t="shared" si="1"/>
        <v>161136.25911191152</v>
      </c>
      <c r="D23" s="170"/>
      <c r="E23" s="88">
        <v>2009</v>
      </c>
      <c r="F23" s="114">
        <v>43554</v>
      </c>
      <c r="G23" s="141" t="s">
        <v>2</v>
      </c>
      <c r="H23" s="185">
        <v>139.80000000000001</v>
      </c>
      <c r="I23" s="186"/>
      <c r="J23" s="88">
        <v>62</v>
      </c>
      <c r="K23" s="172">
        <f t="shared" si="0"/>
        <v>4834.0877733573452</v>
      </c>
      <c r="L23" s="173"/>
      <c r="M23" s="6">
        <f>IF(J23="","",(K23/J23)/LOOKUP(RIGHT($D$2,3),定数!$A$6:$A$13,定数!$B$6:$B$13))</f>
        <v>0.77969157634795894</v>
      </c>
      <c r="N23" s="88">
        <v>2009</v>
      </c>
      <c r="O23" s="114">
        <v>43554</v>
      </c>
      <c r="P23" s="185">
        <v>138.9</v>
      </c>
      <c r="Q23" s="186"/>
      <c r="R23" s="174">
        <f>IF(P23="","",T23*M23*LOOKUP(RIGHT($D$2,3),定数!$A$6:$A$13,定数!$B$6:$B$13))</f>
        <v>7017.2241871316746</v>
      </c>
      <c r="S23" s="174"/>
      <c r="T23" s="175">
        <f t="shared" si="4"/>
        <v>90.000000000000568</v>
      </c>
      <c r="U23" s="175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161136.25911191152</v>
      </c>
      <c r="Y23" s="41">
        <f t="shared" si="6"/>
        <v>0</v>
      </c>
    </row>
    <row r="24" spans="2:25" x14ac:dyDescent="0.2">
      <c r="B24" s="162">
        <v>16</v>
      </c>
      <c r="C24" s="170">
        <f t="shared" si="1"/>
        <v>168153.4832990432</v>
      </c>
      <c r="D24" s="170"/>
      <c r="E24" s="88">
        <v>2009</v>
      </c>
      <c r="F24" s="114">
        <v>43555</v>
      </c>
      <c r="G24" s="141" t="s">
        <v>3</v>
      </c>
      <c r="H24" s="185">
        <v>140.63</v>
      </c>
      <c r="I24" s="186"/>
      <c r="J24" s="88">
        <v>71</v>
      </c>
      <c r="K24" s="172">
        <f t="shared" si="0"/>
        <v>5044.6044989712964</v>
      </c>
      <c r="L24" s="173"/>
      <c r="M24" s="6">
        <f>IF(J24="","",(K24/J24)/LOOKUP(RIGHT($D$2,3),定数!$A$6:$A$13,定数!$B$6:$B$13))</f>
        <v>0.71050767591145014</v>
      </c>
      <c r="N24" s="88">
        <v>2009</v>
      </c>
      <c r="O24" s="114">
        <v>43556</v>
      </c>
      <c r="P24" s="185">
        <v>141.66</v>
      </c>
      <c r="Q24" s="186"/>
      <c r="R24" s="174">
        <f>IF(P24="","",T24*M24*LOOKUP(RIGHT($D$2,3),定数!$A$6:$A$13,定数!$B$6:$B$13))</f>
        <v>7318.2290618879451</v>
      </c>
      <c r="S24" s="174"/>
      <c r="T24" s="175">
        <f t="shared" si="4"/>
        <v>103.00000000000011</v>
      </c>
      <c r="U24" s="175"/>
      <c r="V24" t="str">
        <f t="shared" si="7"/>
        <v/>
      </c>
      <c r="W24">
        <f t="shared" si="3"/>
        <v>0</v>
      </c>
      <c r="X24" s="40">
        <f t="shared" si="5"/>
        <v>168153.4832990432</v>
      </c>
      <c r="Y24" s="41">
        <f t="shared" si="6"/>
        <v>0</v>
      </c>
    </row>
    <row r="25" spans="2:25" x14ac:dyDescent="0.2">
      <c r="B25" s="162">
        <v>17</v>
      </c>
      <c r="C25" s="170">
        <f t="shared" si="1"/>
        <v>175471.71236093115</v>
      </c>
      <c r="D25" s="170"/>
      <c r="E25" s="88">
        <v>2009</v>
      </c>
      <c r="F25" s="114">
        <v>43556</v>
      </c>
      <c r="G25" s="141" t="s">
        <v>3</v>
      </c>
      <c r="H25" s="185">
        <v>142.19</v>
      </c>
      <c r="I25" s="186"/>
      <c r="J25" s="88">
        <v>80</v>
      </c>
      <c r="K25" s="172">
        <f t="shared" si="0"/>
        <v>5264.1513708279344</v>
      </c>
      <c r="L25" s="173"/>
      <c r="M25" s="6">
        <f>IF(J25="","",(K25/J25)/LOOKUP(RIGHT($D$2,3),定数!$A$6:$A$13,定数!$B$6:$B$13))</f>
        <v>0.65801892135349183</v>
      </c>
      <c r="N25" s="88">
        <v>2009</v>
      </c>
      <c r="O25" s="114">
        <v>43556</v>
      </c>
      <c r="P25" s="185">
        <v>141.38999999999999</v>
      </c>
      <c r="Q25" s="186"/>
      <c r="R25" s="174">
        <f>IF(P25="","",T25*M25*LOOKUP(RIGHT($D$2,3),定数!$A$6:$A$13,定数!$B$6:$B$13))</f>
        <v>-5264.151370828009</v>
      </c>
      <c r="S25" s="174"/>
      <c r="T25" s="175">
        <f t="shared" si="4"/>
        <v>-80.000000000001137</v>
      </c>
      <c r="U25" s="175"/>
      <c r="V25" t="str">
        <f t="shared" si="7"/>
        <v/>
      </c>
      <c r="W25">
        <f t="shared" si="3"/>
        <v>1</v>
      </c>
      <c r="X25" s="40">
        <f t="shared" si="5"/>
        <v>175471.71236093115</v>
      </c>
      <c r="Y25" s="41">
        <f t="shared" si="6"/>
        <v>0</v>
      </c>
    </row>
    <row r="26" spans="2:25" x14ac:dyDescent="0.2">
      <c r="B26" s="163">
        <v>18</v>
      </c>
      <c r="C26" s="177">
        <f t="shared" si="1"/>
        <v>170207.56099010314</v>
      </c>
      <c r="D26" s="177"/>
      <c r="E26" s="88">
        <v>2009</v>
      </c>
      <c r="F26" s="114">
        <v>43557</v>
      </c>
      <c r="G26" s="143" t="s">
        <v>3</v>
      </c>
      <c r="H26" s="185">
        <v>142.87</v>
      </c>
      <c r="I26" s="186"/>
      <c r="J26" s="88">
        <v>62</v>
      </c>
      <c r="K26" s="179">
        <f t="shared" si="0"/>
        <v>5106.2268297030942</v>
      </c>
      <c r="L26" s="180"/>
      <c r="M26" s="52">
        <f>IF(J26="","",(K26/J26)/LOOKUP(RIGHT($D$2,3),定数!$A$6:$A$13,定数!$B$6:$B$13))</f>
        <v>0.8235849725327572</v>
      </c>
      <c r="N26" s="88">
        <v>2009</v>
      </c>
      <c r="O26" s="114">
        <v>43557</v>
      </c>
      <c r="P26" s="185">
        <v>143.78</v>
      </c>
      <c r="Q26" s="186"/>
      <c r="R26" s="181">
        <f>IF(P26="","",T26*M26*LOOKUP(RIGHT($D$2,3),定数!$A$6:$A$13,定数!$B$6:$B$13))</f>
        <v>7494.6232500480619</v>
      </c>
      <c r="S26" s="181"/>
      <c r="T26" s="182">
        <f t="shared" si="4"/>
        <v>90.999999999999659</v>
      </c>
      <c r="U26" s="182"/>
      <c r="V26" t="str">
        <f t="shared" si="7"/>
        <v/>
      </c>
      <c r="W26">
        <f t="shared" si="3"/>
        <v>0</v>
      </c>
      <c r="X26" s="40">
        <f t="shared" si="5"/>
        <v>175471.71236093115</v>
      </c>
      <c r="Y26" s="41">
        <f t="shared" si="6"/>
        <v>3.0000000000000471E-2</v>
      </c>
    </row>
    <row r="27" spans="2:25" x14ac:dyDescent="0.2">
      <c r="B27" s="162">
        <v>19</v>
      </c>
      <c r="C27" s="170">
        <f t="shared" si="1"/>
        <v>177702.1842401512</v>
      </c>
      <c r="D27" s="170"/>
      <c r="E27" s="88">
        <v>2009</v>
      </c>
      <c r="F27" s="114">
        <v>43558</v>
      </c>
      <c r="G27" s="141" t="s">
        <v>3</v>
      </c>
      <c r="H27" s="185">
        <v>147.05000000000001</v>
      </c>
      <c r="I27" s="186"/>
      <c r="J27" s="88">
        <v>66</v>
      </c>
      <c r="K27" s="172">
        <f t="shared" si="0"/>
        <v>5331.065527204536</v>
      </c>
      <c r="L27" s="173"/>
      <c r="M27" s="6">
        <f>IF(J27="","",(K27/J27)/LOOKUP(RIGHT($D$2,3),定数!$A$6:$A$13,定数!$B$6:$B$13))</f>
        <v>0.80773720109159641</v>
      </c>
      <c r="N27" s="88">
        <v>2009</v>
      </c>
      <c r="O27" s="114">
        <v>43558</v>
      </c>
      <c r="P27" s="185">
        <v>146.38999999999999</v>
      </c>
      <c r="Q27" s="186"/>
      <c r="R27" s="174">
        <f>IF(P27="","",T27*M27*LOOKUP(RIGHT($D$2,3),定数!$A$6:$A$13,定数!$B$6:$B$13))</f>
        <v>-5331.0655272047388</v>
      </c>
      <c r="S27" s="174"/>
      <c r="T27" s="175">
        <f t="shared" si="4"/>
        <v>-66.000000000002501</v>
      </c>
      <c r="U27" s="175"/>
      <c r="V27" t="str">
        <f t="shared" si="7"/>
        <v/>
      </c>
      <c r="W27">
        <f t="shared" si="3"/>
        <v>1</v>
      </c>
      <c r="X27" s="40">
        <f t="shared" si="5"/>
        <v>177702.1842401512</v>
      </c>
      <c r="Y27" s="41">
        <f t="shared" si="6"/>
        <v>0</v>
      </c>
    </row>
    <row r="28" spans="2:25" x14ac:dyDescent="0.2">
      <c r="B28" s="162">
        <v>20</v>
      </c>
      <c r="C28" s="170">
        <f t="shared" si="1"/>
        <v>172371.11871294645</v>
      </c>
      <c r="D28" s="170"/>
      <c r="E28" s="88">
        <v>2009</v>
      </c>
      <c r="F28" s="114">
        <v>43559</v>
      </c>
      <c r="G28" s="141" t="s">
        <v>3</v>
      </c>
      <c r="H28" s="185">
        <v>148.16999999999999</v>
      </c>
      <c r="I28" s="186"/>
      <c r="J28" s="88">
        <v>93</v>
      </c>
      <c r="K28" s="172">
        <f t="shared" si="0"/>
        <v>5171.133561388393</v>
      </c>
      <c r="L28" s="173"/>
      <c r="M28" s="6">
        <f>IF(J28="","",(K28/J28)/LOOKUP(RIGHT($D$2,3),定数!$A$6:$A$13,定数!$B$6:$B$13))</f>
        <v>0.55603586681595618</v>
      </c>
      <c r="N28" s="88">
        <v>2009</v>
      </c>
      <c r="O28" s="114">
        <v>43561</v>
      </c>
      <c r="P28" s="185">
        <v>149.52000000000001</v>
      </c>
      <c r="Q28" s="186"/>
      <c r="R28" s="174">
        <f>IF(P28="","",T28*M28*LOOKUP(RIGHT($D$2,3),定数!$A$6:$A$13,定数!$B$6:$B$13))</f>
        <v>7506.4842020155356</v>
      </c>
      <c r="S28" s="174"/>
      <c r="T28" s="175">
        <f t="shared" si="4"/>
        <v>135.00000000000227</v>
      </c>
      <c r="U28" s="175"/>
      <c r="V28" t="str">
        <f t="shared" si="7"/>
        <v/>
      </c>
      <c r="W28">
        <f t="shared" si="3"/>
        <v>0</v>
      </c>
      <c r="X28" s="40">
        <f t="shared" si="5"/>
        <v>177702.1842401512</v>
      </c>
      <c r="Y28" s="41">
        <f t="shared" si="6"/>
        <v>3.0000000000001137E-2</v>
      </c>
    </row>
    <row r="29" spans="2:25" x14ac:dyDescent="0.2">
      <c r="B29" s="162">
        <v>21</v>
      </c>
      <c r="C29" s="170">
        <f t="shared" si="1"/>
        <v>179877.60291496199</v>
      </c>
      <c r="D29" s="170"/>
      <c r="E29" s="88">
        <v>2009</v>
      </c>
      <c r="F29" s="114">
        <v>43577</v>
      </c>
      <c r="G29" s="141" t="s">
        <v>2</v>
      </c>
      <c r="H29" s="185">
        <v>143.5</v>
      </c>
      <c r="I29" s="186"/>
      <c r="J29" s="88">
        <v>94</v>
      </c>
      <c r="K29" s="172">
        <f t="shared" si="0"/>
        <v>5396.3280874488592</v>
      </c>
      <c r="L29" s="173"/>
      <c r="M29" s="6">
        <f>IF(J29="","",(K29/J29)/LOOKUP(RIGHT($D$2,3),定数!$A$6:$A$13,定数!$B$6:$B$13))</f>
        <v>0.57407745611158079</v>
      </c>
      <c r="N29" s="88">
        <v>2009</v>
      </c>
      <c r="O29" s="114">
        <v>43577</v>
      </c>
      <c r="P29" s="185">
        <v>142.13</v>
      </c>
      <c r="Q29" s="186"/>
      <c r="R29" s="174">
        <f>IF(P29="","",T29*M29*LOOKUP(RIGHT($D$2,3),定数!$A$6:$A$13,定数!$B$6:$B$13))</f>
        <v>7864.8611487286826</v>
      </c>
      <c r="S29" s="174"/>
      <c r="T29" s="175">
        <f t="shared" si="4"/>
        <v>137.00000000000045</v>
      </c>
      <c r="U29" s="175"/>
      <c r="V29" t="str">
        <f t="shared" si="7"/>
        <v/>
      </c>
      <c r="W29">
        <f t="shared" si="3"/>
        <v>0</v>
      </c>
      <c r="X29" s="40">
        <f t="shared" si="5"/>
        <v>179877.60291496199</v>
      </c>
      <c r="Y29" s="41">
        <f t="shared" si="6"/>
        <v>0</v>
      </c>
    </row>
    <row r="30" spans="2:25" x14ac:dyDescent="0.2">
      <c r="B30" s="162">
        <v>22</v>
      </c>
      <c r="C30" s="170">
        <f t="shared" si="1"/>
        <v>187742.46406369066</v>
      </c>
      <c r="D30" s="170"/>
      <c r="E30" s="144">
        <v>2009</v>
      </c>
      <c r="F30" s="112">
        <v>43584</v>
      </c>
      <c r="G30" s="141" t="s">
        <v>3</v>
      </c>
      <c r="H30" s="187">
        <v>141.38999999999999</v>
      </c>
      <c r="I30" s="188"/>
      <c r="J30" s="116">
        <v>61</v>
      </c>
      <c r="K30" s="189">
        <f t="shared" si="0"/>
        <v>5632.2739219107198</v>
      </c>
      <c r="L30" s="190"/>
      <c r="M30" s="6">
        <f>IF(J30="","",(K30/J30)/LOOKUP(RIGHT($D$2,3),定数!$A$6:$A$13,定数!$B$6:$B$13))</f>
        <v>0.92332359375585571</v>
      </c>
      <c r="N30" s="144">
        <v>2009</v>
      </c>
      <c r="O30" s="112">
        <v>43584</v>
      </c>
      <c r="P30" s="185">
        <v>142.27000000000001</v>
      </c>
      <c r="Q30" s="186"/>
      <c r="R30" s="174">
        <f>IF(P30="","",T30*M30*LOOKUP(RIGHT($D$2,3),定数!$A$6:$A$13,定数!$B$6:$B$13))</f>
        <v>8125.2476250517502</v>
      </c>
      <c r="S30" s="174"/>
      <c r="T30" s="175">
        <f t="shared" si="4"/>
        <v>88.000000000002387</v>
      </c>
      <c r="U30" s="175"/>
      <c r="V30" t="str">
        <f t="shared" si="7"/>
        <v/>
      </c>
      <c r="W30">
        <f t="shared" si="3"/>
        <v>0</v>
      </c>
      <c r="X30" s="40">
        <f t="shared" si="5"/>
        <v>187742.46406369066</v>
      </c>
      <c r="Y30" s="41">
        <f t="shared" si="6"/>
        <v>0</v>
      </c>
    </row>
    <row r="31" spans="2:25" x14ac:dyDescent="0.2">
      <c r="B31" s="162">
        <v>23</v>
      </c>
      <c r="C31" s="170">
        <f t="shared" si="1"/>
        <v>195867.71168874239</v>
      </c>
      <c r="D31" s="170"/>
      <c r="E31" s="144">
        <v>2009</v>
      </c>
      <c r="F31" s="112">
        <v>43584</v>
      </c>
      <c r="G31" s="142" t="s">
        <v>3</v>
      </c>
      <c r="H31" s="185">
        <v>142.38999999999999</v>
      </c>
      <c r="I31" s="186"/>
      <c r="J31" s="141">
        <v>46</v>
      </c>
      <c r="K31" s="172">
        <f t="shared" si="0"/>
        <v>5876.0313506622715</v>
      </c>
      <c r="L31" s="173"/>
      <c r="M31" s="6">
        <f>IF(J31="","",(K31/J31)/LOOKUP(RIGHT($D$2,3),定数!$A$6:$A$13,定数!$B$6:$B$13))</f>
        <v>1.2773981197091895</v>
      </c>
      <c r="N31" s="88">
        <v>2009</v>
      </c>
      <c r="O31" s="114">
        <v>43584</v>
      </c>
      <c r="P31" s="183">
        <v>143.06</v>
      </c>
      <c r="Q31" s="184"/>
      <c r="R31" s="174">
        <f>IF(P31="","",T31*M31*LOOKUP(RIGHT($D$2,3),定数!$A$6:$A$13,定数!$B$6:$B$13))</f>
        <v>8558.5674020517727</v>
      </c>
      <c r="S31" s="174"/>
      <c r="T31" s="175">
        <f t="shared" si="4"/>
        <v>67.000000000001592</v>
      </c>
      <c r="U31" s="175"/>
      <c r="V31" t="str">
        <f t="shared" si="7"/>
        <v/>
      </c>
      <c r="W31">
        <f t="shared" si="3"/>
        <v>0</v>
      </c>
      <c r="X31" s="40">
        <f t="shared" si="5"/>
        <v>195867.71168874239</v>
      </c>
      <c r="Y31" s="41">
        <f t="shared" si="6"/>
        <v>0</v>
      </c>
    </row>
    <row r="32" spans="2:25" x14ac:dyDescent="0.2">
      <c r="B32" s="163">
        <v>24</v>
      </c>
      <c r="C32" s="177">
        <f t="shared" si="1"/>
        <v>204426.27909079415</v>
      </c>
      <c r="D32" s="177"/>
      <c r="E32" s="144">
        <v>2009</v>
      </c>
      <c r="F32" s="112">
        <v>43585</v>
      </c>
      <c r="G32" s="141" t="s">
        <v>3</v>
      </c>
      <c r="H32" s="185">
        <v>144.12</v>
      </c>
      <c r="I32" s="186"/>
      <c r="J32" s="141">
        <v>42</v>
      </c>
      <c r="K32" s="172">
        <f t="shared" si="0"/>
        <v>6132.7883727238241</v>
      </c>
      <c r="L32" s="173"/>
      <c r="M32" s="52">
        <f>IF(J32="","",(K32/J32)/LOOKUP(RIGHT($D$2,3),定数!$A$6:$A$13,定数!$B$6:$B$13))</f>
        <v>1.4601877077913867</v>
      </c>
      <c r="N32" s="88">
        <v>2009</v>
      </c>
      <c r="O32" s="114">
        <v>43585</v>
      </c>
      <c r="P32" s="185">
        <v>144.71</v>
      </c>
      <c r="Q32" s="186"/>
      <c r="R32" s="181">
        <f>IF(P32="","",T32*M32*LOOKUP(RIGHT($D$2,3),定数!$A$6:$A$13,定数!$B$6:$B$13))</f>
        <v>8615.1074759692328</v>
      </c>
      <c r="S32" s="181"/>
      <c r="T32" s="182">
        <f t="shared" si="4"/>
        <v>59.000000000000341</v>
      </c>
      <c r="U32" s="182"/>
      <c r="V32" t="str">
        <f t="shared" si="7"/>
        <v/>
      </c>
      <c r="W32">
        <f t="shared" si="3"/>
        <v>0</v>
      </c>
      <c r="X32" s="40">
        <f t="shared" si="5"/>
        <v>204426.27909079415</v>
      </c>
      <c r="Y32" s="41">
        <f t="shared" si="6"/>
        <v>0</v>
      </c>
    </row>
    <row r="33" spans="2:25" ht="15" customHeight="1" x14ac:dyDescent="0.2">
      <c r="B33" s="162">
        <v>25</v>
      </c>
      <c r="C33" s="170">
        <f t="shared" si="1"/>
        <v>213041.38656676339</v>
      </c>
      <c r="D33" s="170"/>
      <c r="E33" s="144">
        <v>2009</v>
      </c>
      <c r="F33" s="85">
        <v>43586</v>
      </c>
      <c r="G33" s="141" t="s">
        <v>3</v>
      </c>
      <c r="H33" s="185">
        <v>146.18</v>
      </c>
      <c r="I33" s="186"/>
      <c r="J33" s="141">
        <v>76</v>
      </c>
      <c r="K33" s="172">
        <f t="shared" si="0"/>
        <v>6391.2415970029015</v>
      </c>
      <c r="L33" s="173"/>
      <c r="M33" s="6">
        <f>IF(J33="","",(K33/J33)/LOOKUP(RIGHT($D$2,3),定数!$A$6:$A$13,定数!$B$6:$B$13))</f>
        <v>0.84095284171090812</v>
      </c>
      <c r="N33" s="88">
        <v>2009</v>
      </c>
      <c r="O33" s="114">
        <v>43586</v>
      </c>
      <c r="P33" s="185">
        <v>147.29</v>
      </c>
      <c r="Q33" s="186"/>
      <c r="R33" s="174">
        <f>IF(P33="","",T33*M33*LOOKUP(RIGHT($D$2,3),定数!$A$6:$A$13,定数!$B$6:$B$13))</f>
        <v>9334.576542990957</v>
      </c>
      <c r="S33" s="174"/>
      <c r="T33" s="175">
        <f t="shared" si="4"/>
        <v>110.99999999999852</v>
      </c>
      <c r="U33" s="175"/>
      <c r="V33" t="str">
        <f t="shared" si="7"/>
        <v/>
      </c>
      <c r="W33">
        <f t="shared" si="3"/>
        <v>0</v>
      </c>
      <c r="X33" s="40">
        <f t="shared" si="5"/>
        <v>213041.38656676339</v>
      </c>
      <c r="Y33" s="41">
        <f t="shared" si="6"/>
        <v>0</v>
      </c>
    </row>
    <row r="34" spans="2:25" x14ac:dyDescent="0.2">
      <c r="B34" s="162">
        <v>26</v>
      </c>
      <c r="C34" s="170">
        <f t="shared" si="1"/>
        <v>222375.96310975435</v>
      </c>
      <c r="D34" s="170"/>
      <c r="E34" s="141">
        <v>2009</v>
      </c>
      <c r="F34" s="85">
        <v>43592</v>
      </c>
      <c r="G34" s="141" t="s">
        <v>3</v>
      </c>
      <c r="H34" s="185">
        <v>149.37</v>
      </c>
      <c r="I34" s="186"/>
      <c r="J34" s="144">
        <v>53</v>
      </c>
      <c r="K34" s="172">
        <f t="shared" si="0"/>
        <v>6671.2788932926305</v>
      </c>
      <c r="L34" s="173"/>
      <c r="M34" s="6">
        <f>IF(J34="","",(K34/J34)/LOOKUP(RIGHT($D$2,3),定数!$A$6:$A$13,定数!$B$6:$B$13))</f>
        <v>1.2587318666589868</v>
      </c>
      <c r="N34" s="88">
        <v>2009</v>
      </c>
      <c r="O34" s="114">
        <v>43592</v>
      </c>
      <c r="P34" s="185">
        <v>150.13999999999999</v>
      </c>
      <c r="Q34" s="186"/>
      <c r="R34" s="174">
        <f>IF(P34="","",T34*M34*LOOKUP(RIGHT($D$2,3),定数!$A$6:$A$13,定数!$B$6:$B$13))</f>
        <v>9692.2353732739703</v>
      </c>
      <c r="S34" s="174"/>
      <c r="T34" s="175">
        <f t="shared" si="4"/>
        <v>76.999999999998181</v>
      </c>
      <c r="U34" s="175"/>
      <c r="V34" t="str">
        <f t="shared" si="7"/>
        <v/>
      </c>
      <c r="W34">
        <f t="shared" si="3"/>
        <v>0</v>
      </c>
      <c r="X34" s="40">
        <f t="shared" si="5"/>
        <v>222375.96310975435</v>
      </c>
      <c r="Y34" s="41">
        <f t="shared" si="6"/>
        <v>0</v>
      </c>
    </row>
    <row r="35" spans="2:25" x14ac:dyDescent="0.2">
      <c r="B35" s="162">
        <v>27</v>
      </c>
      <c r="C35" s="170">
        <f t="shared" si="1"/>
        <v>232068.1984830283</v>
      </c>
      <c r="D35" s="170"/>
      <c r="E35" s="141">
        <v>2009</v>
      </c>
      <c r="F35" s="86">
        <v>43599</v>
      </c>
      <c r="G35" s="141" t="s">
        <v>2</v>
      </c>
      <c r="H35" s="185">
        <v>145.08000000000001</v>
      </c>
      <c r="I35" s="186"/>
      <c r="J35" s="88">
        <v>68</v>
      </c>
      <c r="K35" s="172">
        <f t="shared" si="0"/>
        <v>6962.045954490849</v>
      </c>
      <c r="L35" s="173"/>
      <c r="M35" s="6">
        <f>IF(J35="","",(K35/J35)/LOOKUP(RIGHT($D$2,3),定数!$A$6:$A$13,定数!$B$6:$B$13))</f>
        <v>1.0238302874251248</v>
      </c>
      <c r="N35" s="88">
        <v>2009</v>
      </c>
      <c r="O35" s="114">
        <v>43599</v>
      </c>
      <c r="P35" s="185">
        <v>144.1</v>
      </c>
      <c r="Q35" s="186"/>
      <c r="R35" s="174">
        <f>IF(P35="","",T35*M35*LOOKUP(RIGHT($D$2,3),定数!$A$6:$A$13,定数!$B$6:$B$13))</f>
        <v>10033.536816766409</v>
      </c>
      <c r="S35" s="174"/>
      <c r="T35" s="175">
        <f t="shared" si="4"/>
        <v>98.000000000001819</v>
      </c>
      <c r="U35" s="175"/>
      <c r="V35" t="str">
        <f t="shared" si="7"/>
        <v/>
      </c>
      <c r="W35">
        <f t="shared" si="3"/>
        <v>0</v>
      </c>
      <c r="X35" s="40">
        <f t="shared" si="5"/>
        <v>232068.1984830283</v>
      </c>
      <c r="Y35" s="41">
        <f t="shared" si="6"/>
        <v>0</v>
      </c>
    </row>
    <row r="36" spans="2:25" x14ac:dyDescent="0.2">
      <c r="B36" s="162">
        <v>28</v>
      </c>
      <c r="C36" s="170">
        <f t="shared" si="1"/>
        <v>242101.7352997947</v>
      </c>
      <c r="D36" s="170"/>
      <c r="E36" s="141">
        <v>2009</v>
      </c>
      <c r="F36" s="86">
        <v>43599</v>
      </c>
      <c r="G36" s="141" t="s">
        <v>2</v>
      </c>
      <c r="H36" s="185">
        <v>144.38999999999999</v>
      </c>
      <c r="I36" s="186"/>
      <c r="J36" s="88">
        <v>50</v>
      </c>
      <c r="K36" s="172">
        <f t="shared" si="0"/>
        <v>7263.0520589938405</v>
      </c>
      <c r="L36" s="173"/>
      <c r="M36" s="6">
        <f>IF(J36="","",(K36/J36)/LOOKUP(RIGHT($D$2,3),定数!$A$6:$A$13,定数!$B$6:$B$13))</f>
        <v>1.4526104117987679</v>
      </c>
      <c r="N36" s="88">
        <v>2009</v>
      </c>
      <c r="O36" s="114">
        <v>43599</v>
      </c>
      <c r="P36" s="185">
        <v>144.88999999999999</v>
      </c>
      <c r="Q36" s="186"/>
      <c r="R36" s="174">
        <f>IF(P36="","",T36*M36*LOOKUP(RIGHT($D$2,3),定数!$A$6:$A$13,定数!$B$6:$B$13))</f>
        <v>-7263.0520589938396</v>
      </c>
      <c r="S36" s="174"/>
      <c r="T36" s="175">
        <f t="shared" si="4"/>
        <v>-50</v>
      </c>
      <c r="U36" s="175"/>
      <c r="V36" t="str">
        <f t="shared" si="7"/>
        <v/>
      </c>
      <c r="W36">
        <f t="shared" si="3"/>
        <v>1</v>
      </c>
      <c r="X36" s="40">
        <f t="shared" si="5"/>
        <v>242101.7352997947</v>
      </c>
      <c r="Y36" s="41">
        <f t="shared" si="6"/>
        <v>0</v>
      </c>
    </row>
    <row r="37" spans="2:25" x14ac:dyDescent="0.2">
      <c r="B37" s="162">
        <v>29</v>
      </c>
      <c r="C37" s="170">
        <f t="shared" si="1"/>
        <v>234838.68324080086</v>
      </c>
      <c r="D37" s="170"/>
      <c r="E37" s="144">
        <v>2009</v>
      </c>
      <c r="F37" s="85">
        <v>43610</v>
      </c>
      <c r="G37" s="141" t="s">
        <v>3</v>
      </c>
      <c r="H37" s="185">
        <v>150.72999999999999</v>
      </c>
      <c r="I37" s="186"/>
      <c r="J37" s="144">
        <v>46</v>
      </c>
      <c r="K37" s="172">
        <f t="shared" si="0"/>
        <v>7045.1604972240257</v>
      </c>
      <c r="L37" s="173"/>
      <c r="M37" s="6">
        <f>IF(J37="","",(K37/J37)/LOOKUP(RIGHT($D$2,3),定数!$A$6:$A$13,定数!$B$6:$B$13))</f>
        <v>1.5315566298313099</v>
      </c>
      <c r="N37" s="88">
        <v>2009</v>
      </c>
      <c r="O37" s="114">
        <v>43611</v>
      </c>
      <c r="P37" s="185">
        <v>150.27000000000001</v>
      </c>
      <c r="Q37" s="186"/>
      <c r="R37" s="174">
        <f>IF(P37="","",T37*M37*LOOKUP(RIGHT($D$2,3),定数!$A$6:$A$13,定数!$B$6:$B$13))</f>
        <v>-7045.1604972237119</v>
      </c>
      <c r="S37" s="174"/>
      <c r="T37" s="175">
        <f t="shared" si="4"/>
        <v>-45.999999999997954</v>
      </c>
      <c r="U37" s="175"/>
      <c r="V37" t="str">
        <f t="shared" si="7"/>
        <v/>
      </c>
      <c r="W37">
        <f t="shared" si="3"/>
        <v>2</v>
      </c>
      <c r="X37" s="40">
        <f t="shared" si="5"/>
        <v>242101.7352997947</v>
      </c>
      <c r="Y37" s="41">
        <f t="shared" si="6"/>
        <v>3.0000000000000027E-2</v>
      </c>
    </row>
    <row r="38" spans="2:25" x14ac:dyDescent="0.2">
      <c r="B38" s="163">
        <v>30</v>
      </c>
      <c r="C38" s="177">
        <f t="shared" si="1"/>
        <v>227793.52274357714</v>
      </c>
      <c r="D38" s="177"/>
      <c r="E38" s="90">
        <v>2009</v>
      </c>
      <c r="F38" s="53">
        <v>43612</v>
      </c>
      <c r="G38" s="143" t="s">
        <v>3</v>
      </c>
      <c r="H38" s="183">
        <v>151.53</v>
      </c>
      <c r="I38" s="184"/>
      <c r="J38" s="143">
        <v>39</v>
      </c>
      <c r="K38" s="179">
        <f t="shared" si="0"/>
        <v>6833.8056823073139</v>
      </c>
      <c r="L38" s="180"/>
      <c r="M38" s="52">
        <f>IF(J38="","",(K38/J38)/LOOKUP(RIGHT($D$2,3),定数!$A$6:$A$13,定数!$B$6:$B$13))</f>
        <v>1.7522578672582856</v>
      </c>
      <c r="N38" s="143">
        <v>2009</v>
      </c>
      <c r="O38" s="53">
        <v>43612</v>
      </c>
      <c r="P38" s="183">
        <v>152.07</v>
      </c>
      <c r="Q38" s="184"/>
      <c r="R38" s="181">
        <f>IF(P38="","",T38*M38*LOOKUP(RIGHT($D$2,3),定数!$A$6:$A$13,定数!$B$6:$B$13))</f>
        <v>9462.1924831946035</v>
      </c>
      <c r="S38" s="181"/>
      <c r="T38" s="182">
        <f t="shared" si="4"/>
        <v>53.999999999999204</v>
      </c>
      <c r="U38" s="182"/>
      <c r="V38" t="str">
        <f t="shared" si="7"/>
        <v/>
      </c>
      <c r="W38">
        <f t="shared" si="3"/>
        <v>0</v>
      </c>
      <c r="X38" s="40">
        <f t="shared" si="5"/>
        <v>242101.7352997947</v>
      </c>
      <c r="Y38" s="41">
        <f t="shared" si="6"/>
        <v>5.9099999999998709E-2</v>
      </c>
    </row>
    <row r="39" spans="2:25" x14ac:dyDescent="0.2">
      <c r="B39" s="162">
        <v>31</v>
      </c>
      <c r="C39" s="170">
        <f t="shared" si="1"/>
        <v>237255.71522677175</v>
      </c>
      <c r="D39" s="170"/>
      <c r="E39" s="141">
        <v>2009</v>
      </c>
      <c r="F39" s="8">
        <v>43613</v>
      </c>
      <c r="G39" s="141" t="s">
        <v>3</v>
      </c>
      <c r="H39" s="171">
        <v>153.12</v>
      </c>
      <c r="I39" s="171"/>
      <c r="J39" s="141">
        <v>57</v>
      </c>
      <c r="K39" s="172">
        <f t="shared" si="0"/>
        <v>7117.6714568031521</v>
      </c>
      <c r="L39" s="173"/>
      <c r="M39" s="6">
        <f>IF(J39="","",(K39/J39)/LOOKUP(RIGHT($D$2,3),定数!$A$6:$A$13,定数!$B$6:$B$13))</f>
        <v>1.2487142906672197</v>
      </c>
      <c r="N39" s="141">
        <v>2009</v>
      </c>
      <c r="O39" s="8">
        <v>43613</v>
      </c>
      <c r="P39" s="171">
        <v>153.93</v>
      </c>
      <c r="Q39" s="171"/>
      <c r="R39" s="174">
        <f>IF(P39="","",T39*M39*LOOKUP(RIGHT($D$2,3),定数!$A$6:$A$13,定数!$B$6:$B$13))</f>
        <v>10114.585754404508</v>
      </c>
      <c r="S39" s="174"/>
      <c r="T39" s="175">
        <f t="shared" si="4"/>
        <v>81.000000000000227</v>
      </c>
      <c r="U39" s="175"/>
      <c r="V39" t="str">
        <f t="shared" si="7"/>
        <v/>
      </c>
      <c r="W39">
        <f t="shared" si="3"/>
        <v>0</v>
      </c>
      <c r="X39" s="40">
        <f t="shared" si="5"/>
        <v>242101.7352997947</v>
      </c>
      <c r="Y39" s="41">
        <f t="shared" si="6"/>
        <v>2.0016461538460817E-2</v>
      </c>
    </row>
    <row r="40" spans="2:25" x14ac:dyDescent="0.2">
      <c r="B40" s="162">
        <v>32</v>
      </c>
      <c r="C40" s="170">
        <f t="shared" si="1"/>
        <v>247370.30098117626</v>
      </c>
      <c r="D40" s="170"/>
      <c r="E40" s="141">
        <v>2009</v>
      </c>
      <c r="F40" s="8">
        <v>43619</v>
      </c>
      <c r="G40" s="141" t="s">
        <v>3</v>
      </c>
      <c r="H40" s="171">
        <v>159.02000000000001</v>
      </c>
      <c r="I40" s="171"/>
      <c r="J40" s="141">
        <v>71</v>
      </c>
      <c r="K40" s="172">
        <f t="shared" si="0"/>
        <v>7421.1090294352871</v>
      </c>
      <c r="L40" s="173"/>
      <c r="M40" s="6">
        <f>IF(J40="","",(K40/J40)/LOOKUP(RIGHT($D$2,3),定数!$A$6:$A$13,定数!$B$6:$B$13))</f>
        <v>1.045226623864125</v>
      </c>
      <c r="N40" s="141">
        <v>2009</v>
      </c>
      <c r="O40" s="8">
        <v>43619</v>
      </c>
      <c r="P40" s="171">
        <v>160.03</v>
      </c>
      <c r="Q40" s="171"/>
      <c r="R40" s="174">
        <f>IF(P40="","",T40*M40*LOOKUP(RIGHT($D$2,3),定数!$A$6:$A$13,定数!$B$6:$B$13))</f>
        <v>10556.788901027568</v>
      </c>
      <c r="S40" s="174"/>
      <c r="T40" s="175">
        <f t="shared" si="4"/>
        <v>100.99999999999909</v>
      </c>
      <c r="U40" s="175"/>
      <c r="V40" t="str">
        <f t="shared" si="7"/>
        <v/>
      </c>
      <c r="W40">
        <f t="shared" si="3"/>
        <v>0</v>
      </c>
      <c r="X40" s="40">
        <f t="shared" si="5"/>
        <v>247370.30098117626</v>
      </c>
      <c r="Y40" s="41">
        <f t="shared" si="6"/>
        <v>0</v>
      </c>
    </row>
    <row r="41" spans="2:25" x14ac:dyDescent="0.2">
      <c r="B41" s="162">
        <v>33</v>
      </c>
      <c r="C41" s="170">
        <f t="shared" si="1"/>
        <v>257927.08988220384</v>
      </c>
      <c r="D41" s="170"/>
      <c r="E41" s="141">
        <v>2009</v>
      </c>
      <c r="F41" s="8">
        <v>43626</v>
      </c>
      <c r="G41" s="141" t="s">
        <v>3</v>
      </c>
      <c r="H41" s="171">
        <v>158.75</v>
      </c>
      <c r="I41" s="171"/>
      <c r="J41" s="141">
        <v>60</v>
      </c>
      <c r="K41" s="172">
        <f t="shared" si="0"/>
        <v>7737.8126964661151</v>
      </c>
      <c r="L41" s="173"/>
      <c r="M41" s="6">
        <f>IF(J41="","",(K41/J41)/LOOKUP(RIGHT($D$2,3),定数!$A$6:$A$13,定数!$B$6:$B$13))</f>
        <v>1.2896354494110194</v>
      </c>
      <c r="N41" s="141">
        <v>2009</v>
      </c>
      <c r="O41" s="8">
        <v>43626</v>
      </c>
      <c r="P41" s="171">
        <v>159.61000000000001</v>
      </c>
      <c r="Q41" s="171"/>
      <c r="R41" s="174">
        <f>IF(P41="","",T41*M41*LOOKUP(RIGHT($D$2,3),定数!$A$6:$A$13,定数!$B$6:$B$13))</f>
        <v>11090.864864934943</v>
      </c>
      <c r="S41" s="174"/>
      <c r="T41" s="175">
        <f t="shared" si="4"/>
        <v>86.000000000001364</v>
      </c>
      <c r="U41" s="175"/>
      <c r="V41" t="str">
        <f t="shared" si="7"/>
        <v/>
      </c>
      <c r="W41">
        <f t="shared" si="3"/>
        <v>0</v>
      </c>
      <c r="X41" s="40">
        <f t="shared" si="5"/>
        <v>257927.08988220384</v>
      </c>
      <c r="Y41" s="41">
        <f t="shared" si="6"/>
        <v>0</v>
      </c>
    </row>
    <row r="42" spans="2:25" x14ac:dyDescent="0.2">
      <c r="B42" s="162">
        <v>34</v>
      </c>
      <c r="C42" s="170">
        <f t="shared" si="1"/>
        <v>269017.95474713878</v>
      </c>
      <c r="D42" s="170"/>
      <c r="E42" s="141">
        <v>2009</v>
      </c>
      <c r="F42" s="8">
        <v>43627</v>
      </c>
      <c r="G42" s="141" t="s">
        <v>3</v>
      </c>
      <c r="H42" s="171">
        <v>160.79</v>
      </c>
      <c r="I42" s="171"/>
      <c r="J42" s="141">
        <v>49</v>
      </c>
      <c r="K42" s="172">
        <f t="shared" si="0"/>
        <v>8070.5386424141634</v>
      </c>
      <c r="L42" s="173"/>
      <c r="M42" s="6">
        <f>IF(J42="","",(K42/J42)/LOOKUP(RIGHT($D$2,3),定数!$A$6:$A$13,定数!$B$6:$B$13))</f>
        <v>1.6470487025335026</v>
      </c>
      <c r="N42" s="141">
        <v>2009</v>
      </c>
      <c r="O42" s="8">
        <v>43627</v>
      </c>
      <c r="P42" s="171">
        <v>160.30000000000001</v>
      </c>
      <c r="Q42" s="171"/>
      <c r="R42" s="174">
        <f>IF(P42="","",T42*M42*LOOKUP(RIGHT($D$2,3),定数!$A$6:$A$13,定数!$B$6:$B$13))</f>
        <v>-8070.5386424138442</v>
      </c>
      <c r="S42" s="174"/>
      <c r="T42" s="175">
        <f t="shared" si="4"/>
        <v>-48.999999999998067</v>
      </c>
      <c r="U42" s="175"/>
      <c r="V42" t="str">
        <f t="shared" si="7"/>
        <v/>
      </c>
      <c r="W42">
        <f t="shared" si="3"/>
        <v>1</v>
      </c>
      <c r="X42" s="40">
        <f t="shared" si="5"/>
        <v>269017.95474713878</v>
      </c>
      <c r="Y42" s="41">
        <f t="shared" si="6"/>
        <v>0</v>
      </c>
    </row>
    <row r="43" spans="2:25" x14ac:dyDescent="0.2">
      <c r="B43" s="162">
        <v>35</v>
      </c>
      <c r="C43" s="170">
        <f t="shared" si="1"/>
        <v>260947.41610472492</v>
      </c>
      <c r="D43" s="170"/>
      <c r="E43" s="141">
        <v>2009</v>
      </c>
      <c r="F43" s="8">
        <v>43639</v>
      </c>
      <c r="G43" s="141" t="s">
        <v>2</v>
      </c>
      <c r="H43" s="171">
        <v>156.69999999999999</v>
      </c>
      <c r="I43" s="171"/>
      <c r="J43" s="141">
        <v>35</v>
      </c>
      <c r="K43" s="172">
        <f t="shared" si="0"/>
        <v>7828.4224831417478</v>
      </c>
      <c r="L43" s="173"/>
      <c r="M43" s="6">
        <f>IF(J43="","",(K43/J43)/LOOKUP(RIGHT($D$2,3),定数!$A$6:$A$13,定数!$B$6:$B$13))</f>
        <v>2.2366921380404996</v>
      </c>
      <c r="N43" s="141">
        <v>2009</v>
      </c>
      <c r="O43" s="8">
        <v>43639</v>
      </c>
      <c r="P43" s="171">
        <v>156.21</v>
      </c>
      <c r="Q43" s="171"/>
      <c r="R43" s="174">
        <f>IF(P43="","",T43*M43*LOOKUP(RIGHT($D$2,3),定数!$A$6:$A$13,定数!$B$6:$B$13))</f>
        <v>10959.791476398015</v>
      </c>
      <c r="S43" s="174"/>
      <c r="T43" s="175">
        <f t="shared" si="4"/>
        <v>48.999999999998067</v>
      </c>
      <c r="U43" s="175"/>
      <c r="V43" t="str">
        <f t="shared" si="7"/>
        <v/>
      </c>
      <c r="W43">
        <f t="shared" si="3"/>
        <v>0</v>
      </c>
      <c r="X43" s="40">
        <f t="shared" si="5"/>
        <v>269017.95474713878</v>
      </c>
      <c r="Y43" s="41">
        <f t="shared" si="6"/>
        <v>2.9999999999998805E-2</v>
      </c>
    </row>
    <row r="44" spans="2:25" x14ac:dyDescent="0.2">
      <c r="B44" s="162">
        <v>36</v>
      </c>
      <c r="C44" s="170">
        <f t="shared" si="1"/>
        <v>271907.20758112293</v>
      </c>
      <c r="D44" s="170"/>
      <c r="E44" s="141">
        <v>2009</v>
      </c>
      <c r="F44" s="8">
        <v>43640</v>
      </c>
      <c r="G44" s="141" t="s">
        <v>3</v>
      </c>
      <c r="H44" s="171">
        <v>156.69999999999999</v>
      </c>
      <c r="I44" s="171"/>
      <c r="J44" s="141">
        <v>60</v>
      </c>
      <c r="K44" s="172">
        <f t="shared" si="0"/>
        <v>8157.2162274336879</v>
      </c>
      <c r="L44" s="173"/>
      <c r="M44" s="6">
        <f>IF(J44="","",(K44/J44)/LOOKUP(RIGHT($D$2,3),定数!$A$6:$A$13,定数!$B$6:$B$13))</f>
        <v>1.3595360379056145</v>
      </c>
      <c r="N44" s="141">
        <v>2009</v>
      </c>
      <c r="O44" s="8">
        <v>43640</v>
      </c>
      <c r="P44" s="171">
        <v>157.56</v>
      </c>
      <c r="Q44" s="171"/>
      <c r="R44" s="174">
        <f>IF(P44="","",T44*M44*LOOKUP(RIGHT($D$2,3),定数!$A$6:$A$13,定数!$B$6:$B$13))</f>
        <v>11692.00992598847</v>
      </c>
      <c r="S44" s="174"/>
      <c r="T44" s="175">
        <f t="shared" si="4"/>
        <v>86.000000000001364</v>
      </c>
      <c r="U44" s="175"/>
      <c r="V44" t="str">
        <f t="shared" si="7"/>
        <v/>
      </c>
      <c r="W44">
        <f t="shared" si="3"/>
        <v>0</v>
      </c>
      <c r="X44" s="40">
        <f t="shared" si="5"/>
        <v>271907.20758112293</v>
      </c>
      <c r="Y44" s="41">
        <f t="shared" si="6"/>
        <v>0</v>
      </c>
    </row>
    <row r="45" spans="2:25" x14ac:dyDescent="0.2">
      <c r="B45" s="162">
        <v>37</v>
      </c>
      <c r="C45" s="170">
        <f t="shared" si="1"/>
        <v>283599.21750711137</v>
      </c>
      <c r="D45" s="170"/>
      <c r="E45" s="141">
        <v>2009</v>
      </c>
      <c r="F45" s="8">
        <v>43647</v>
      </c>
      <c r="G45" s="141" t="s">
        <v>3</v>
      </c>
      <c r="H45" s="171">
        <v>159.19</v>
      </c>
      <c r="I45" s="171"/>
      <c r="J45" s="141">
        <v>44</v>
      </c>
      <c r="K45" s="172">
        <f t="shared" si="0"/>
        <v>8507.9765252133402</v>
      </c>
      <c r="L45" s="173"/>
      <c r="M45" s="6">
        <f>IF(J45="","",(K45/J45)/LOOKUP(RIGHT($D$2,3),定数!$A$6:$A$13,定数!$B$6:$B$13))</f>
        <v>1.9336310284575773</v>
      </c>
      <c r="N45" s="141">
        <v>2009</v>
      </c>
      <c r="O45" s="8">
        <v>43647</v>
      </c>
      <c r="P45" s="171">
        <v>159.82</v>
      </c>
      <c r="Q45" s="171"/>
      <c r="R45" s="174">
        <f>IF(P45="","",T45*M45*LOOKUP(RIGHT($D$2,3),定数!$A$6:$A$13,定数!$B$6:$B$13))</f>
        <v>12181.875479282649</v>
      </c>
      <c r="S45" s="174"/>
      <c r="T45" s="175">
        <f t="shared" si="4"/>
        <v>62.999999999999545</v>
      </c>
      <c r="U45" s="175"/>
      <c r="V45" t="str">
        <f t="shared" si="7"/>
        <v/>
      </c>
      <c r="W45">
        <f t="shared" si="3"/>
        <v>0</v>
      </c>
      <c r="X45" s="40">
        <f t="shared" si="5"/>
        <v>283599.21750711137</v>
      </c>
      <c r="Y45" s="41">
        <f t="shared" si="6"/>
        <v>0</v>
      </c>
    </row>
    <row r="46" spans="2:25" x14ac:dyDescent="0.2">
      <c r="B46" s="162">
        <v>38</v>
      </c>
      <c r="C46" s="170">
        <f t="shared" si="1"/>
        <v>295781.09298639401</v>
      </c>
      <c r="D46" s="170"/>
      <c r="E46" s="141">
        <v>2009</v>
      </c>
      <c r="F46" s="8">
        <v>43652</v>
      </c>
      <c r="G46" s="141" t="s">
        <v>2</v>
      </c>
      <c r="H46" s="171">
        <v>155.41</v>
      </c>
      <c r="I46" s="171"/>
      <c r="J46" s="141">
        <v>56</v>
      </c>
      <c r="K46" s="172">
        <f t="shared" si="0"/>
        <v>8873.4327895918195</v>
      </c>
      <c r="L46" s="173"/>
      <c r="M46" s="6">
        <f>IF(J46="","",(K46/J46)/LOOKUP(RIGHT($D$2,3),定数!$A$6:$A$13,定数!$B$6:$B$13))</f>
        <v>1.5845415695699676</v>
      </c>
      <c r="N46" s="141">
        <v>2009</v>
      </c>
      <c r="O46" s="8">
        <v>43652</v>
      </c>
      <c r="P46" s="171">
        <v>154.59</v>
      </c>
      <c r="Q46" s="171"/>
      <c r="R46" s="174">
        <f>IF(P46="","",T46*M46*LOOKUP(RIGHT($D$2,3),定数!$A$6:$A$13,定数!$B$6:$B$13))</f>
        <v>12993.240870473628</v>
      </c>
      <c r="S46" s="174"/>
      <c r="T46" s="175">
        <f t="shared" si="4"/>
        <v>81.999999999999318</v>
      </c>
      <c r="U46" s="175"/>
      <c r="V46" t="str">
        <f t="shared" si="7"/>
        <v/>
      </c>
      <c r="W46">
        <f t="shared" si="3"/>
        <v>0</v>
      </c>
      <c r="X46" s="40">
        <f t="shared" si="5"/>
        <v>295781.09298639401</v>
      </c>
      <c r="Y46" s="41">
        <f t="shared" si="6"/>
        <v>0</v>
      </c>
    </row>
    <row r="47" spans="2:25" x14ac:dyDescent="0.2">
      <c r="B47" s="162">
        <v>39</v>
      </c>
      <c r="C47" s="170">
        <f t="shared" si="1"/>
        <v>308774.33385686763</v>
      </c>
      <c r="D47" s="170"/>
      <c r="E47" s="141">
        <v>2009</v>
      </c>
      <c r="F47" s="8">
        <v>43654</v>
      </c>
      <c r="G47" s="141" t="s">
        <v>2</v>
      </c>
      <c r="H47" s="171">
        <v>151.41999999999999</v>
      </c>
      <c r="I47" s="171"/>
      <c r="J47" s="141">
        <v>92</v>
      </c>
      <c r="K47" s="172">
        <f t="shared" si="0"/>
        <v>9263.230015706029</v>
      </c>
      <c r="L47" s="173"/>
      <c r="M47" s="6">
        <f>IF(J47="","",(K47/J47)/LOOKUP(RIGHT($D$2,3),定数!$A$6:$A$13,定数!$B$6:$B$13))</f>
        <v>1.0068728277941337</v>
      </c>
      <c r="N47" s="141">
        <v>2009</v>
      </c>
      <c r="O47" s="8">
        <v>43655</v>
      </c>
      <c r="P47" s="171">
        <v>150.09</v>
      </c>
      <c r="Q47" s="171"/>
      <c r="R47" s="174">
        <f>IF(P47="","",T47*M47*LOOKUP(RIGHT($D$2,3),定数!$A$6:$A$13,定数!$B$6:$B$13))</f>
        <v>13391.408609661818</v>
      </c>
      <c r="S47" s="174"/>
      <c r="T47" s="175">
        <f t="shared" si="4"/>
        <v>132.99999999999841</v>
      </c>
      <c r="U47" s="175"/>
      <c r="V47" t="str">
        <f t="shared" si="7"/>
        <v/>
      </c>
      <c r="W47">
        <f t="shared" si="3"/>
        <v>0</v>
      </c>
      <c r="X47" s="40">
        <f t="shared" si="5"/>
        <v>308774.33385686763</v>
      </c>
      <c r="Y47" s="41">
        <f t="shared" si="6"/>
        <v>0</v>
      </c>
    </row>
    <row r="48" spans="2:25" x14ac:dyDescent="0.2">
      <c r="B48" s="162">
        <v>40</v>
      </c>
      <c r="C48" s="170">
        <f t="shared" si="1"/>
        <v>322165.74246652942</v>
      </c>
      <c r="D48" s="170"/>
      <c r="E48" s="141">
        <v>2009</v>
      </c>
      <c r="F48" s="8">
        <v>43656</v>
      </c>
      <c r="G48" s="141" t="s">
        <v>2</v>
      </c>
      <c r="H48" s="171">
        <v>150.74</v>
      </c>
      <c r="I48" s="171"/>
      <c r="J48" s="141">
        <v>60</v>
      </c>
      <c r="K48" s="172">
        <f t="shared" si="0"/>
        <v>9664.9722739958816</v>
      </c>
      <c r="L48" s="173"/>
      <c r="M48" s="6">
        <f>IF(J48="","",(K48/J48)/LOOKUP(RIGHT($D$2,3),定数!$A$6:$A$13,定数!$B$6:$B$13))</f>
        <v>1.6108287123326468</v>
      </c>
      <c r="N48" s="141">
        <v>2009</v>
      </c>
      <c r="O48" s="8">
        <v>43656</v>
      </c>
      <c r="P48" s="171">
        <v>149.88999999999999</v>
      </c>
      <c r="Q48" s="171"/>
      <c r="R48" s="174">
        <f>IF(P48="","",T48*M48*LOOKUP(RIGHT($D$2,3),定数!$A$6:$A$13,定数!$B$6:$B$13))</f>
        <v>13692.044054827864</v>
      </c>
      <c r="S48" s="174"/>
      <c r="T48" s="175">
        <f t="shared" si="4"/>
        <v>85.000000000002274</v>
      </c>
      <c r="U48" s="175"/>
      <c r="V48" t="str">
        <f t="shared" si="7"/>
        <v/>
      </c>
      <c r="W48">
        <f t="shared" si="3"/>
        <v>0</v>
      </c>
      <c r="X48" s="40">
        <f t="shared" si="5"/>
        <v>322165.74246652942</v>
      </c>
      <c r="Y48" s="41">
        <f t="shared" si="6"/>
        <v>0</v>
      </c>
    </row>
    <row r="49" spans="2:25" x14ac:dyDescent="0.2">
      <c r="B49" s="162">
        <v>41</v>
      </c>
      <c r="C49" s="170">
        <f t="shared" si="1"/>
        <v>335857.78652135731</v>
      </c>
      <c r="D49" s="170"/>
      <c r="E49" s="141"/>
      <c r="F49" s="8"/>
      <c r="G49" s="141" t="s">
        <v>3</v>
      </c>
      <c r="H49" s="171"/>
      <c r="I49" s="171"/>
      <c r="J49" s="141"/>
      <c r="K49" s="172" t="str">
        <f t="shared" si="0"/>
        <v/>
      </c>
      <c r="L49" s="173"/>
      <c r="M49" s="6" t="str">
        <f>IF(J49="","",(K49/J49)/LOOKUP(RIGHT($D$2,3),定数!$A$6:$A$13,定数!$B$6:$B$13))</f>
        <v/>
      </c>
      <c r="N49" s="141"/>
      <c r="O49" s="8"/>
      <c r="P49" s="171"/>
      <c r="Q49" s="171"/>
      <c r="R49" s="174" t="str">
        <f>IF(P49="","",T49*M49*LOOKUP(RIGHT($D$2,3),定数!$A$6:$A$13,定数!$B$6:$B$13))</f>
        <v/>
      </c>
      <c r="S49" s="174"/>
      <c r="T49" s="175" t="str">
        <f t="shared" si="4"/>
        <v/>
      </c>
      <c r="U49" s="175"/>
      <c r="V49" t="str">
        <f t="shared" si="7"/>
        <v/>
      </c>
      <c r="W49" t="str">
        <f t="shared" si="3"/>
        <v/>
      </c>
      <c r="X49" s="40">
        <f t="shared" si="5"/>
        <v>335857.78652135731</v>
      </c>
      <c r="Y49" s="41">
        <f t="shared" si="6"/>
        <v>0</v>
      </c>
    </row>
    <row r="50" spans="2:25" x14ac:dyDescent="0.2">
      <c r="B50" s="162">
        <v>42</v>
      </c>
      <c r="C50" s="170" t="str">
        <f t="shared" si="1"/>
        <v/>
      </c>
      <c r="D50" s="170"/>
      <c r="E50" s="141"/>
      <c r="F50" s="8"/>
      <c r="G50" s="141" t="s">
        <v>3</v>
      </c>
      <c r="H50" s="171"/>
      <c r="I50" s="171"/>
      <c r="J50" s="141"/>
      <c r="K50" s="172" t="str">
        <f t="shared" si="0"/>
        <v/>
      </c>
      <c r="L50" s="173"/>
      <c r="M50" s="6" t="str">
        <f>IF(J50="","",(K50/J50)/LOOKUP(RIGHT($D$2,3),定数!$A$6:$A$13,定数!$B$6:$B$13))</f>
        <v/>
      </c>
      <c r="N50" s="141"/>
      <c r="O50" s="8"/>
      <c r="P50" s="171"/>
      <c r="Q50" s="171"/>
      <c r="R50" s="174" t="str">
        <f>IF(P50="","",T50*M50*LOOKUP(RIGHT($D$2,3),定数!$A$6:$A$13,定数!$B$6:$B$13))</f>
        <v/>
      </c>
      <c r="S50" s="174"/>
      <c r="T50" s="175" t="str">
        <f t="shared" si="4"/>
        <v/>
      </c>
      <c r="U50" s="175"/>
      <c r="V50" t="str">
        <f t="shared" si="7"/>
        <v/>
      </c>
      <c r="W50" t="str">
        <f t="shared" si="3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62">
        <v>43</v>
      </c>
      <c r="C51" s="170" t="str">
        <f t="shared" si="1"/>
        <v/>
      </c>
      <c r="D51" s="170"/>
      <c r="E51" s="141"/>
      <c r="F51" s="8"/>
      <c r="G51" s="141" t="s">
        <v>3</v>
      </c>
      <c r="H51" s="171"/>
      <c r="I51" s="171"/>
      <c r="J51" s="141"/>
      <c r="K51" s="172" t="str">
        <f t="shared" si="0"/>
        <v/>
      </c>
      <c r="L51" s="173"/>
      <c r="M51" s="6" t="str">
        <f>IF(J51="","",(K51/J51)/LOOKUP(RIGHT($D$2,3),定数!$A$6:$A$13,定数!$B$6:$B$13))</f>
        <v/>
      </c>
      <c r="N51" s="141"/>
      <c r="O51" s="8"/>
      <c r="P51" s="171"/>
      <c r="Q51" s="171"/>
      <c r="R51" s="174" t="str">
        <f>IF(P51="","",T51*M51*LOOKUP(RIGHT($D$2,3),定数!$A$6:$A$13,定数!$B$6:$B$13))</f>
        <v/>
      </c>
      <c r="S51" s="174"/>
      <c r="T51" s="175" t="str">
        <f t="shared" si="4"/>
        <v/>
      </c>
      <c r="U51" s="175"/>
      <c r="V51" t="str">
        <f t="shared" si="7"/>
        <v/>
      </c>
      <c r="W51" t="str">
        <f t="shared" si="3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62">
        <v>44</v>
      </c>
      <c r="C52" s="170" t="str">
        <f t="shared" si="1"/>
        <v/>
      </c>
      <c r="D52" s="170"/>
      <c r="E52" s="141"/>
      <c r="F52" s="8"/>
      <c r="G52" s="141" t="s">
        <v>3</v>
      </c>
      <c r="H52" s="171"/>
      <c r="I52" s="171"/>
      <c r="J52" s="141"/>
      <c r="K52" s="172" t="str">
        <f t="shared" si="0"/>
        <v/>
      </c>
      <c r="L52" s="173"/>
      <c r="M52" s="6" t="str">
        <f>IF(J52="","",(K52/J52)/LOOKUP(RIGHT($D$2,3),定数!$A$6:$A$13,定数!$B$6:$B$13))</f>
        <v/>
      </c>
      <c r="N52" s="141"/>
      <c r="O52" s="8"/>
      <c r="P52" s="171"/>
      <c r="Q52" s="171"/>
      <c r="R52" s="174" t="str">
        <f>IF(P52="","",T52*M52*LOOKUP(RIGHT($D$2,3),定数!$A$6:$A$13,定数!$B$6:$B$13))</f>
        <v/>
      </c>
      <c r="S52" s="174"/>
      <c r="T52" s="175" t="str">
        <f t="shared" si="4"/>
        <v/>
      </c>
      <c r="U52" s="175"/>
      <c r="V52" t="str">
        <f t="shared" si="7"/>
        <v/>
      </c>
      <c r="W52" t="str">
        <f t="shared" si="3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63">
        <v>45</v>
      </c>
      <c r="C53" s="177" t="str">
        <f t="shared" si="1"/>
        <v/>
      </c>
      <c r="D53" s="177"/>
      <c r="E53" s="143"/>
      <c r="F53" s="53"/>
      <c r="G53" s="143" t="s">
        <v>2</v>
      </c>
      <c r="H53" s="178"/>
      <c r="I53" s="178"/>
      <c r="J53" s="143"/>
      <c r="K53" s="179" t="str">
        <f t="shared" si="0"/>
        <v/>
      </c>
      <c r="L53" s="180"/>
      <c r="M53" s="52" t="str">
        <f>IF(J53="","",(K53/J53)/LOOKUP(RIGHT($D$2,3),定数!$A$6:$A$13,定数!$B$6:$B$13))</f>
        <v/>
      </c>
      <c r="N53" s="143"/>
      <c r="O53" s="53"/>
      <c r="P53" s="178"/>
      <c r="Q53" s="178"/>
      <c r="R53" s="181" t="str">
        <f>IF(P53="","",T53*M53*LOOKUP(RIGHT($D$2,3),定数!$A$6:$A$13,定数!$B$6:$B$13))</f>
        <v/>
      </c>
      <c r="S53" s="181"/>
      <c r="T53" s="182" t="str">
        <f t="shared" si="4"/>
        <v/>
      </c>
      <c r="U53" s="182"/>
      <c r="V53" t="str">
        <f t="shared" si="7"/>
        <v/>
      </c>
      <c r="W53" t="str">
        <f t="shared" si="3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62">
        <v>46</v>
      </c>
      <c r="C54" s="170" t="str">
        <f t="shared" si="1"/>
        <v/>
      </c>
      <c r="D54" s="170"/>
      <c r="E54" s="141"/>
      <c r="F54" s="8"/>
      <c r="G54" s="141" t="s">
        <v>3</v>
      </c>
      <c r="H54" s="171"/>
      <c r="I54" s="171"/>
      <c r="J54" s="141"/>
      <c r="K54" s="172" t="str">
        <f t="shared" si="0"/>
        <v/>
      </c>
      <c r="L54" s="173"/>
      <c r="M54" s="6" t="str">
        <f>IF(J54="","",(K54/J54)/LOOKUP(RIGHT($D$2,3),定数!$A$6:$A$13,定数!$B$6:$B$13))</f>
        <v/>
      </c>
      <c r="N54" s="141"/>
      <c r="O54" s="8"/>
      <c r="P54" s="171"/>
      <c r="Q54" s="171"/>
      <c r="R54" s="174" t="str">
        <f>IF(P54="","",T54*M54*LOOKUP(RIGHT($D$2,3),定数!$A$6:$A$13,定数!$B$6:$B$13))</f>
        <v/>
      </c>
      <c r="S54" s="174"/>
      <c r="T54" s="175" t="str">
        <f t="shared" si="4"/>
        <v/>
      </c>
      <c r="U54" s="175"/>
      <c r="V54" t="str">
        <f t="shared" si="7"/>
        <v/>
      </c>
      <c r="W54" t="str">
        <f t="shared" si="3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62">
        <v>47</v>
      </c>
      <c r="C55" s="170" t="str">
        <f t="shared" si="1"/>
        <v/>
      </c>
      <c r="D55" s="170"/>
      <c r="E55" s="141"/>
      <c r="F55" s="8"/>
      <c r="G55" s="141" t="s">
        <v>3</v>
      </c>
      <c r="H55" s="171"/>
      <c r="I55" s="171"/>
      <c r="J55" s="141"/>
      <c r="K55" s="172" t="str">
        <f t="shared" si="0"/>
        <v/>
      </c>
      <c r="L55" s="173"/>
      <c r="M55" s="6" t="str">
        <f>IF(J55="","",(K55/J55)/LOOKUP(RIGHT($D$2,3),定数!$A$6:$A$13,定数!$B$6:$B$13))</f>
        <v/>
      </c>
      <c r="N55" s="141"/>
      <c r="O55" s="8"/>
      <c r="P55" s="171"/>
      <c r="Q55" s="171"/>
      <c r="R55" s="174" t="str">
        <f>IF(P55="","",T55*M55*LOOKUP(RIGHT($D$2,3),定数!$A$6:$A$13,定数!$B$6:$B$13))</f>
        <v/>
      </c>
      <c r="S55" s="174"/>
      <c r="T55" s="175" t="str">
        <f t="shared" si="4"/>
        <v/>
      </c>
      <c r="U55" s="175"/>
      <c r="V55" t="str">
        <f t="shared" si="7"/>
        <v/>
      </c>
      <c r="W55" t="str">
        <f t="shared" si="3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62">
        <v>48</v>
      </c>
      <c r="C56" s="170" t="str">
        <f t="shared" si="1"/>
        <v/>
      </c>
      <c r="D56" s="170"/>
      <c r="E56" s="141"/>
      <c r="F56" s="8"/>
      <c r="G56" s="141" t="s">
        <v>2</v>
      </c>
      <c r="H56" s="171"/>
      <c r="I56" s="171"/>
      <c r="J56" s="141"/>
      <c r="K56" s="172" t="str">
        <f t="shared" si="0"/>
        <v/>
      </c>
      <c r="L56" s="173"/>
      <c r="M56" s="6" t="str">
        <f>IF(J56="","",(K56/J56)/LOOKUP(RIGHT($D$2,3),定数!$A$6:$A$13,定数!$B$6:$B$13))</f>
        <v/>
      </c>
      <c r="N56" s="141"/>
      <c r="O56" s="8"/>
      <c r="P56" s="171"/>
      <c r="Q56" s="171"/>
      <c r="R56" s="174" t="str">
        <f>IF(P56="","",T56*M56*LOOKUP(RIGHT($D$2,3),定数!$A$6:$A$13,定数!$B$6:$B$13))</f>
        <v/>
      </c>
      <c r="S56" s="174"/>
      <c r="T56" s="175" t="str">
        <f t="shared" si="4"/>
        <v/>
      </c>
      <c r="U56" s="175"/>
      <c r="V56" t="str">
        <f t="shared" si="7"/>
        <v/>
      </c>
      <c r="W56" t="str">
        <f t="shared" si="3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62">
        <v>49</v>
      </c>
      <c r="C57" s="170" t="str">
        <f t="shared" si="1"/>
        <v/>
      </c>
      <c r="D57" s="170"/>
      <c r="E57" s="141"/>
      <c r="F57" s="8"/>
      <c r="G57" s="141" t="s">
        <v>2</v>
      </c>
      <c r="H57" s="171"/>
      <c r="I57" s="171"/>
      <c r="J57" s="141"/>
      <c r="K57" s="172" t="str">
        <f t="shared" si="0"/>
        <v/>
      </c>
      <c r="L57" s="173"/>
      <c r="M57" s="6" t="str">
        <f>IF(J57="","",(K57/J57)/LOOKUP(RIGHT($D$2,3),定数!$A$6:$A$13,定数!$B$6:$B$13))</f>
        <v/>
      </c>
      <c r="N57" s="141"/>
      <c r="O57" s="8"/>
      <c r="P57" s="171"/>
      <c r="Q57" s="171"/>
      <c r="R57" s="174" t="str">
        <f>IF(P57="","",T57*M57*LOOKUP(RIGHT($D$2,3),定数!$A$6:$A$13,定数!$B$6:$B$13))</f>
        <v/>
      </c>
      <c r="S57" s="174"/>
      <c r="T57" s="175" t="str">
        <f t="shared" si="4"/>
        <v/>
      </c>
      <c r="U57" s="175"/>
      <c r="V57" t="str">
        <f t="shared" si="7"/>
        <v/>
      </c>
      <c r="W57" t="str">
        <f t="shared" si="3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62">
        <v>50</v>
      </c>
      <c r="C58" s="170" t="str">
        <f t="shared" si="1"/>
        <v/>
      </c>
      <c r="D58" s="170"/>
      <c r="E58" s="141"/>
      <c r="F58" s="8"/>
      <c r="G58" s="141" t="s">
        <v>3</v>
      </c>
      <c r="H58" s="171"/>
      <c r="I58" s="171"/>
      <c r="J58" s="141"/>
      <c r="K58" s="172" t="str">
        <f t="shared" si="0"/>
        <v/>
      </c>
      <c r="L58" s="173"/>
      <c r="M58" s="6" t="str">
        <f>IF(J58="","",(K58/J58)/LOOKUP(RIGHT($D$2,3),定数!$A$6:$A$13,定数!$B$6:$B$13))</f>
        <v/>
      </c>
      <c r="N58" s="141"/>
      <c r="O58" s="8"/>
      <c r="P58" s="171"/>
      <c r="Q58" s="171"/>
      <c r="R58" s="174" t="str">
        <f>IF(P58="","",T58*M58*LOOKUP(RIGHT($D$2,3),定数!$A$6:$A$13,定数!$B$6:$B$13))</f>
        <v/>
      </c>
      <c r="S58" s="174"/>
      <c r="T58" s="175" t="str">
        <f t="shared" si="4"/>
        <v/>
      </c>
      <c r="U58" s="175"/>
      <c r="V58" t="str">
        <f t="shared" si="7"/>
        <v/>
      </c>
      <c r="W58" t="str">
        <f t="shared" si="3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63">
        <v>51</v>
      </c>
      <c r="C59" s="177" t="str">
        <f t="shared" si="1"/>
        <v/>
      </c>
      <c r="D59" s="177"/>
      <c r="E59" s="143"/>
      <c r="F59" s="53"/>
      <c r="G59" s="143" t="s">
        <v>3</v>
      </c>
      <c r="H59" s="178"/>
      <c r="I59" s="178"/>
      <c r="J59" s="143"/>
      <c r="K59" s="179" t="str">
        <f t="shared" si="0"/>
        <v/>
      </c>
      <c r="L59" s="180"/>
      <c r="M59" s="52" t="str">
        <f>IF(J59="","",(K59/J59)/LOOKUP(RIGHT($D$2,3),定数!$A$6:$A$13,定数!$B$6:$B$13))</f>
        <v/>
      </c>
      <c r="N59" s="143"/>
      <c r="O59" s="53"/>
      <c r="P59" s="178"/>
      <c r="Q59" s="178"/>
      <c r="R59" s="181" t="str">
        <f>IF(P59="","",T59*M59*LOOKUP(RIGHT($D$2,3),定数!$A$6:$A$13,定数!$B$6:$B$13))</f>
        <v/>
      </c>
      <c r="S59" s="181"/>
      <c r="T59" s="182" t="str">
        <f t="shared" si="4"/>
        <v/>
      </c>
      <c r="U59" s="182"/>
      <c r="V59" t="str">
        <f t="shared" si="7"/>
        <v/>
      </c>
      <c r="W59" t="str">
        <f t="shared" si="3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62">
        <v>52</v>
      </c>
      <c r="C60" s="170" t="str">
        <f t="shared" si="1"/>
        <v/>
      </c>
      <c r="D60" s="170"/>
      <c r="E60" s="141"/>
      <c r="F60" s="8"/>
      <c r="G60" s="141" t="s">
        <v>3</v>
      </c>
      <c r="H60" s="171"/>
      <c r="I60" s="171"/>
      <c r="J60" s="141"/>
      <c r="K60" s="172" t="str">
        <f t="shared" si="0"/>
        <v/>
      </c>
      <c r="L60" s="173"/>
      <c r="M60" s="6" t="str">
        <f>IF(J60="","",(K60/J60)/LOOKUP(RIGHT($D$2,3),定数!$A$6:$A$13,定数!$B$6:$B$13))</f>
        <v/>
      </c>
      <c r="N60" s="141"/>
      <c r="O60" s="8"/>
      <c r="P60" s="171"/>
      <c r="Q60" s="171"/>
      <c r="R60" s="174" t="str">
        <f>IF(P60="","",T60*M60*LOOKUP(RIGHT($D$2,3),定数!$A$6:$A$13,定数!$B$6:$B$13))</f>
        <v/>
      </c>
      <c r="S60" s="174"/>
      <c r="T60" s="175" t="str">
        <f t="shared" si="4"/>
        <v/>
      </c>
      <c r="U60" s="175"/>
      <c r="V60" t="str">
        <f t="shared" si="7"/>
        <v/>
      </c>
      <c r="W60" t="str">
        <f t="shared" si="3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62">
        <v>53</v>
      </c>
      <c r="C61" s="170" t="str">
        <f t="shared" si="1"/>
        <v/>
      </c>
      <c r="D61" s="170"/>
      <c r="E61" s="141"/>
      <c r="F61" s="8"/>
      <c r="G61" s="141" t="s">
        <v>3</v>
      </c>
      <c r="H61" s="171"/>
      <c r="I61" s="171"/>
      <c r="J61" s="141"/>
      <c r="K61" s="172" t="str">
        <f t="shared" si="0"/>
        <v/>
      </c>
      <c r="L61" s="173"/>
      <c r="M61" s="6" t="str">
        <f>IF(J61="","",(K61/J61)/LOOKUP(RIGHT($D$2,3),定数!$A$6:$A$13,定数!$B$6:$B$13))</f>
        <v/>
      </c>
      <c r="N61" s="141"/>
      <c r="O61" s="8"/>
      <c r="P61" s="171"/>
      <c r="Q61" s="171"/>
      <c r="R61" s="174" t="str">
        <f>IF(P61="","",T61*M61*LOOKUP(RIGHT($D$2,3),定数!$A$6:$A$13,定数!$B$6:$B$13))</f>
        <v/>
      </c>
      <c r="S61" s="174"/>
      <c r="T61" s="175" t="str">
        <f t="shared" si="4"/>
        <v/>
      </c>
      <c r="U61" s="175"/>
      <c r="V61" t="str">
        <f t="shared" si="7"/>
        <v/>
      </c>
      <c r="W61" t="str">
        <f t="shared" si="3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62">
        <v>54</v>
      </c>
      <c r="C62" s="170" t="str">
        <f t="shared" si="1"/>
        <v/>
      </c>
      <c r="D62" s="170"/>
      <c r="E62" s="141"/>
      <c r="F62" s="8"/>
      <c r="G62" s="141" t="s">
        <v>3</v>
      </c>
      <c r="H62" s="171"/>
      <c r="I62" s="171"/>
      <c r="J62" s="141"/>
      <c r="K62" s="172" t="str">
        <f t="shared" si="0"/>
        <v/>
      </c>
      <c r="L62" s="173"/>
      <c r="M62" s="6" t="str">
        <f>IF(J62="","",(K62/J62)/LOOKUP(RIGHT($D$2,3),定数!$A$6:$A$13,定数!$B$6:$B$13))</f>
        <v/>
      </c>
      <c r="N62" s="141"/>
      <c r="O62" s="8"/>
      <c r="P62" s="171"/>
      <c r="Q62" s="171"/>
      <c r="R62" s="174" t="str">
        <f>IF(P62="","",T62*M62*LOOKUP(RIGHT($D$2,3),定数!$A$6:$A$13,定数!$B$6:$B$13))</f>
        <v/>
      </c>
      <c r="S62" s="174"/>
      <c r="T62" s="175" t="str">
        <f t="shared" si="4"/>
        <v/>
      </c>
      <c r="U62" s="175"/>
      <c r="V62" t="str">
        <f t="shared" si="7"/>
        <v/>
      </c>
      <c r="W62" t="str">
        <f t="shared" si="3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62">
        <v>55</v>
      </c>
      <c r="C63" s="170" t="str">
        <f t="shared" si="1"/>
        <v/>
      </c>
      <c r="D63" s="170"/>
      <c r="E63" s="141"/>
      <c r="F63" s="8"/>
      <c r="G63" s="141" t="s">
        <v>3</v>
      </c>
      <c r="H63" s="171"/>
      <c r="I63" s="171"/>
      <c r="J63" s="141"/>
      <c r="K63" s="172" t="str">
        <f t="shared" si="0"/>
        <v/>
      </c>
      <c r="L63" s="173"/>
      <c r="M63" s="6" t="str">
        <f>IF(J63="","",(K63/J63)/LOOKUP(RIGHT($D$2,3),定数!$A$6:$A$13,定数!$B$6:$B$13))</f>
        <v/>
      </c>
      <c r="N63" s="141"/>
      <c r="O63" s="8"/>
      <c r="P63" s="171"/>
      <c r="Q63" s="171"/>
      <c r="R63" s="174" t="str">
        <f>IF(P63="","",T63*M63*LOOKUP(RIGHT($D$2,3),定数!$A$6:$A$13,定数!$B$6:$B$13))</f>
        <v/>
      </c>
      <c r="S63" s="174"/>
      <c r="T63" s="175" t="str">
        <f t="shared" si="4"/>
        <v/>
      </c>
      <c r="U63" s="175"/>
      <c r="V63" t="str">
        <f t="shared" si="7"/>
        <v/>
      </c>
      <c r="W63" t="str">
        <f t="shared" si="3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63">
        <v>56</v>
      </c>
      <c r="C64" s="177" t="str">
        <f t="shared" si="1"/>
        <v/>
      </c>
      <c r="D64" s="177"/>
      <c r="E64" s="143"/>
      <c r="F64" s="53"/>
      <c r="G64" s="143" t="s">
        <v>2</v>
      </c>
      <c r="H64" s="178"/>
      <c r="I64" s="178"/>
      <c r="J64" s="143"/>
      <c r="K64" s="179" t="str">
        <f t="shared" si="0"/>
        <v/>
      </c>
      <c r="L64" s="180"/>
      <c r="M64" s="52" t="str">
        <f>IF(J64="","",(K64/J64)/LOOKUP(RIGHT($D$2,3),定数!$A$6:$A$13,定数!$B$6:$B$13))</f>
        <v/>
      </c>
      <c r="N64" s="143"/>
      <c r="O64" s="53"/>
      <c r="P64" s="178"/>
      <c r="Q64" s="178"/>
      <c r="R64" s="181" t="str">
        <f>IF(P64="","",T64*M64*LOOKUP(RIGHT($D$2,3),定数!$A$6:$A$13,定数!$B$6:$B$13))</f>
        <v/>
      </c>
      <c r="S64" s="181"/>
      <c r="T64" s="182" t="str">
        <f t="shared" si="4"/>
        <v/>
      </c>
      <c r="U64" s="182"/>
      <c r="V64" t="str">
        <f t="shared" si="7"/>
        <v/>
      </c>
      <c r="W64" t="str">
        <f t="shared" si="3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62">
        <v>57</v>
      </c>
      <c r="C65" s="170" t="str">
        <f t="shared" si="1"/>
        <v/>
      </c>
      <c r="D65" s="170"/>
      <c r="E65" s="141"/>
      <c r="F65" s="8"/>
      <c r="G65" s="141" t="s">
        <v>3</v>
      </c>
      <c r="H65" s="171"/>
      <c r="I65" s="171"/>
      <c r="J65" s="141"/>
      <c r="K65" s="172" t="str">
        <f t="shared" si="0"/>
        <v/>
      </c>
      <c r="L65" s="173"/>
      <c r="M65" s="6" t="str">
        <f>IF(J65="","",(K65/J65)/LOOKUP(RIGHT($D$2,3),定数!$A$6:$A$13,定数!$B$6:$B$13))</f>
        <v/>
      </c>
      <c r="N65" s="141"/>
      <c r="O65" s="8"/>
      <c r="P65" s="171"/>
      <c r="Q65" s="171"/>
      <c r="R65" s="174" t="str">
        <f>IF(P65="","",T65*M65*LOOKUP(RIGHT($D$2,3),定数!$A$6:$A$13,定数!$B$6:$B$13))</f>
        <v/>
      </c>
      <c r="S65" s="174"/>
      <c r="T65" s="175" t="str">
        <f t="shared" si="4"/>
        <v/>
      </c>
      <c r="U65" s="175"/>
      <c r="V65" t="str">
        <f t="shared" si="7"/>
        <v/>
      </c>
      <c r="W65" t="str">
        <f t="shared" si="3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62">
        <v>58</v>
      </c>
      <c r="C66" s="170" t="str">
        <f t="shared" si="1"/>
        <v/>
      </c>
      <c r="D66" s="170"/>
      <c r="E66" s="141"/>
      <c r="F66" s="8"/>
      <c r="G66" s="141" t="s">
        <v>3</v>
      </c>
      <c r="H66" s="171"/>
      <c r="I66" s="171"/>
      <c r="J66" s="141"/>
      <c r="K66" s="172" t="str">
        <f t="shared" si="0"/>
        <v/>
      </c>
      <c r="L66" s="173"/>
      <c r="M66" s="6" t="str">
        <f>IF(J66="","",(K66/J66)/LOOKUP(RIGHT($D$2,3),定数!$A$6:$A$13,定数!$B$6:$B$13))</f>
        <v/>
      </c>
      <c r="N66" s="141"/>
      <c r="O66" s="8"/>
      <c r="P66" s="171"/>
      <c r="Q66" s="171"/>
      <c r="R66" s="174" t="str">
        <f>IF(P66="","",T66*M66*LOOKUP(RIGHT($D$2,3),定数!$A$6:$A$13,定数!$B$6:$B$13))</f>
        <v/>
      </c>
      <c r="S66" s="174"/>
      <c r="T66" s="175" t="str">
        <f t="shared" si="4"/>
        <v/>
      </c>
      <c r="U66" s="175"/>
      <c r="V66" t="str">
        <f t="shared" si="7"/>
        <v/>
      </c>
      <c r="W66" t="str">
        <f t="shared" si="3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62">
        <v>59</v>
      </c>
      <c r="C67" s="170" t="str">
        <f t="shared" si="1"/>
        <v/>
      </c>
      <c r="D67" s="170"/>
      <c r="E67" s="141"/>
      <c r="F67" s="8"/>
      <c r="G67" s="141" t="s">
        <v>3</v>
      </c>
      <c r="H67" s="171"/>
      <c r="I67" s="171"/>
      <c r="J67" s="141"/>
      <c r="K67" s="172" t="str">
        <f t="shared" si="0"/>
        <v/>
      </c>
      <c r="L67" s="173"/>
      <c r="M67" s="6" t="str">
        <f>IF(J67="","",(K67/J67)/LOOKUP(RIGHT($D$2,3),定数!$A$6:$A$13,定数!$B$6:$B$13))</f>
        <v/>
      </c>
      <c r="N67" s="141"/>
      <c r="O67" s="8"/>
      <c r="P67" s="171"/>
      <c r="Q67" s="171"/>
      <c r="R67" s="174" t="str">
        <f>IF(P67="","",T67*M67*LOOKUP(RIGHT($D$2,3),定数!$A$6:$A$13,定数!$B$6:$B$13))</f>
        <v/>
      </c>
      <c r="S67" s="174"/>
      <c r="T67" s="175" t="str">
        <f t="shared" si="4"/>
        <v/>
      </c>
      <c r="U67" s="175"/>
      <c r="V67" t="str">
        <f t="shared" si="7"/>
        <v/>
      </c>
      <c r="W67" t="str">
        <f t="shared" si="3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62">
        <v>60</v>
      </c>
      <c r="C68" s="170" t="str">
        <f t="shared" si="1"/>
        <v/>
      </c>
      <c r="D68" s="170"/>
      <c r="E68" s="141"/>
      <c r="F68" s="8"/>
      <c r="G68" s="141" t="s">
        <v>3</v>
      </c>
      <c r="H68" s="171"/>
      <c r="I68" s="171"/>
      <c r="J68" s="141"/>
      <c r="K68" s="172" t="str">
        <f t="shared" si="0"/>
        <v/>
      </c>
      <c r="L68" s="173"/>
      <c r="M68" s="6" t="str">
        <f>IF(J68="","",(K68/J68)/LOOKUP(RIGHT($D$2,3),定数!$A$6:$A$13,定数!$B$6:$B$13))</f>
        <v/>
      </c>
      <c r="N68" s="141"/>
      <c r="O68" s="8"/>
      <c r="P68" s="171"/>
      <c r="Q68" s="171"/>
      <c r="R68" s="174" t="str">
        <f>IF(P68="","",T68*M68*LOOKUP(RIGHT($D$2,3),定数!$A$6:$A$13,定数!$B$6:$B$13))</f>
        <v/>
      </c>
      <c r="S68" s="174"/>
      <c r="T68" s="175" t="str">
        <f t="shared" si="4"/>
        <v/>
      </c>
      <c r="U68" s="175"/>
      <c r="V68" t="str">
        <f t="shared" si="7"/>
        <v/>
      </c>
      <c r="W68" t="str">
        <f t="shared" si="3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62">
        <v>61</v>
      </c>
      <c r="C69" s="170" t="str">
        <f t="shared" si="1"/>
        <v/>
      </c>
      <c r="D69" s="170"/>
      <c r="E69" s="141"/>
      <c r="F69" s="8"/>
      <c r="G69" s="141" t="s">
        <v>2</v>
      </c>
      <c r="H69" s="171"/>
      <c r="I69" s="171"/>
      <c r="J69" s="141"/>
      <c r="K69" s="172" t="str">
        <f t="shared" si="0"/>
        <v/>
      </c>
      <c r="L69" s="173"/>
      <c r="M69" s="6" t="str">
        <f>IF(J69="","",(K69/J69)/LOOKUP(RIGHT($D$2,3),定数!$A$6:$A$13,定数!$B$6:$B$13))</f>
        <v/>
      </c>
      <c r="N69" s="141"/>
      <c r="O69" s="8"/>
      <c r="P69" s="171"/>
      <c r="Q69" s="171"/>
      <c r="R69" s="174" t="str">
        <f>IF(P69="","",T69*M69*LOOKUP(RIGHT($D$2,3),定数!$A$6:$A$13,定数!$B$6:$B$13))</f>
        <v/>
      </c>
      <c r="S69" s="174"/>
      <c r="T69" s="175" t="str">
        <f t="shared" si="4"/>
        <v/>
      </c>
      <c r="U69" s="175"/>
      <c r="V69" t="str">
        <f t="shared" si="7"/>
        <v/>
      </c>
      <c r="W69" t="str">
        <f t="shared" si="3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62">
        <v>62</v>
      </c>
      <c r="C70" s="170" t="str">
        <f t="shared" si="1"/>
        <v/>
      </c>
      <c r="D70" s="170"/>
      <c r="E70" s="141"/>
      <c r="F70" s="8"/>
      <c r="G70" s="141" t="s">
        <v>3</v>
      </c>
      <c r="H70" s="171"/>
      <c r="I70" s="171"/>
      <c r="J70" s="141"/>
      <c r="K70" s="172" t="str">
        <f t="shared" si="0"/>
        <v/>
      </c>
      <c r="L70" s="173"/>
      <c r="M70" s="6" t="str">
        <f>IF(J70="","",(K70/J70)/LOOKUP(RIGHT($D$2,3),定数!$A$6:$A$13,定数!$B$6:$B$13))</f>
        <v/>
      </c>
      <c r="N70" s="141"/>
      <c r="O70" s="8"/>
      <c r="P70" s="171"/>
      <c r="Q70" s="171"/>
      <c r="R70" s="174" t="str">
        <f>IF(P70="","",T70*M70*LOOKUP(RIGHT($D$2,3),定数!$A$6:$A$13,定数!$B$6:$B$13))</f>
        <v/>
      </c>
      <c r="S70" s="174"/>
      <c r="T70" s="175" t="str">
        <f t="shared" si="4"/>
        <v/>
      </c>
      <c r="U70" s="175"/>
      <c r="V70" s="100" t="str">
        <f t="shared" si="7"/>
        <v/>
      </c>
      <c r="W70" s="101" t="str">
        <f t="shared" si="3"/>
        <v/>
      </c>
      <c r="X70" s="102" t="str">
        <f t="shared" si="5"/>
        <v/>
      </c>
      <c r="Y70" s="41" t="str">
        <f t="shared" si="6"/>
        <v/>
      </c>
    </row>
    <row r="71" spans="2:25" x14ac:dyDescent="0.2">
      <c r="B71" s="163">
        <v>63</v>
      </c>
      <c r="C71" s="177" t="str">
        <f t="shared" si="1"/>
        <v/>
      </c>
      <c r="D71" s="177"/>
      <c r="E71" s="143"/>
      <c r="F71" s="53"/>
      <c r="G71" s="143" t="s">
        <v>3</v>
      </c>
      <c r="H71" s="178"/>
      <c r="I71" s="178"/>
      <c r="J71" s="143"/>
      <c r="K71" s="179" t="str">
        <f t="shared" si="0"/>
        <v/>
      </c>
      <c r="L71" s="180"/>
      <c r="M71" s="52" t="str">
        <f>IF(J71="","",(K71/J71)/LOOKUP(RIGHT($D$2,3),定数!$A$6:$A$13,定数!$B$6:$B$13))</f>
        <v/>
      </c>
      <c r="N71" s="143"/>
      <c r="O71" s="53"/>
      <c r="P71" s="178"/>
      <c r="Q71" s="178"/>
      <c r="R71" s="181" t="str">
        <f>IF(P71="","",T71*M71*LOOKUP(RIGHT($D$2,3),定数!$A$6:$A$13,定数!$B$6:$B$13))</f>
        <v/>
      </c>
      <c r="S71" s="181"/>
      <c r="T71" s="182" t="str">
        <f t="shared" si="4"/>
        <v/>
      </c>
      <c r="U71" s="182"/>
      <c r="V71" t="str">
        <f t="shared" si="7"/>
        <v/>
      </c>
      <c r="W71" t="str">
        <f t="shared" si="3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62">
        <v>64</v>
      </c>
      <c r="C72" s="170" t="str">
        <f t="shared" si="1"/>
        <v/>
      </c>
      <c r="D72" s="170"/>
      <c r="E72" s="141"/>
      <c r="F72" s="8"/>
      <c r="G72" s="141" t="s">
        <v>2</v>
      </c>
      <c r="H72" s="171"/>
      <c r="I72" s="171"/>
      <c r="J72" s="141"/>
      <c r="K72" s="172" t="str">
        <f t="shared" si="0"/>
        <v/>
      </c>
      <c r="L72" s="173"/>
      <c r="M72" s="6" t="str">
        <f>IF(J72="","",(K72/J72)/LOOKUP(RIGHT($D$2,3),定数!$A$6:$A$13,定数!$B$6:$B$13))</f>
        <v/>
      </c>
      <c r="N72" s="141"/>
      <c r="O72" s="8"/>
      <c r="P72" s="171"/>
      <c r="Q72" s="171"/>
      <c r="R72" s="174" t="str">
        <f>IF(P72="","",T72*M72*LOOKUP(RIGHT($D$2,3),定数!$A$6:$A$13,定数!$B$6:$B$13))</f>
        <v/>
      </c>
      <c r="S72" s="174"/>
      <c r="T72" s="175" t="str">
        <f t="shared" si="4"/>
        <v/>
      </c>
      <c r="U72" s="175"/>
      <c r="V72" t="str">
        <f t="shared" si="7"/>
        <v/>
      </c>
      <c r="W72" t="str">
        <f t="shared" si="3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62">
        <v>65</v>
      </c>
      <c r="C73" s="170" t="str">
        <f t="shared" si="1"/>
        <v/>
      </c>
      <c r="D73" s="170"/>
      <c r="E73" s="141"/>
      <c r="F73" s="8"/>
      <c r="G73" s="141" t="s">
        <v>3</v>
      </c>
      <c r="H73" s="171"/>
      <c r="I73" s="171"/>
      <c r="J73" s="141"/>
      <c r="K73" s="172" t="str">
        <f t="shared" ref="K73:K108" si="8">IF(J73="","",C73*0.03)</f>
        <v/>
      </c>
      <c r="L73" s="173"/>
      <c r="M73" s="6" t="str">
        <f>IF(J73="","",(K73/J73)/LOOKUP(RIGHT($D$2,3),定数!$A$6:$A$13,定数!$B$6:$B$13))</f>
        <v/>
      </c>
      <c r="N73" s="141"/>
      <c r="O73" s="8"/>
      <c r="P73" s="171"/>
      <c r="Q73" s="171"/>
      <c r="R73" s="174" t="str">
        <f>IF(P73="","",T73*M73*LOOKUP(RIGHT($D$2,3),定数!$A$6:$A$13,定数!$B$6:$B$13))</f>
        <v/>
      </c>
      <c r="S73" s="174"/>
      <c r="T73" s="175" t="str">
        <f t="shared" si="4"/>
        <v/>
      </c>
      <c r="U73" s="175"/>
      <c r="V73" t="str">
        <f t="shared" si="7"/>
        <v/>
      </c>
      <c r="W73" t="str">
        <f t="shared" si="3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62">
        <v>66</v>
      </c>
      <c r="C74" s="170" t="str">
        <f t="shared" ref="C74:C108" si="9">IF(R73="","",C73+R73)</f>
        <v/>
      </c>
      <c r="D74" s="170"/>
      <c r="E74" s="141"/>
      <c r="F74" s="8"/>
      <c r="G74" s="141" t="s">
        <v>3</v>
      </c>
      <c r="H74" s="171"/>
      <c r="I74" s="171"/>
      <c r="J74" s="141"/>
      <c r="K74" s="172" t="str">
        <f t="shared" si="8"/>
        <v/>
      </c>
      <c r="L74" s="173"/>
      <c r="M74" s="6" t="str">
        <f>IF(J74="","",(K74/J74)/LOOKUP(RIGHT($D$2,3),定数!$A$6:$A$13,定数!$B$6:$B$13))</f>
        <v/>
      </c>
      <c r="N74" s="141"/>
      <c r="O74" s="8"/>
      <c r="P74" s="171"/>
      <c r="Q74" s="171"/>
      <c r="R74" s="174" t="str">
        <f>IF(P74="","",T74*M74*LOOKUP(RIGHT($D$2,3),定数!$A$6:$A$13,定数!$B$6:$B$13))</f>
        <v/>
      </c>
      <c r="S74" s="174"/>
      <c r="T74" s="175" t="str">
        <f t="shared" si="4"/>
        <v/>
      </c>
      <c r="U74" s="175"/>
      <c r="V74" t="str">
        <f t="shared" si="7"/>
        <v/>
      </c>
      <c r="W74" t="str">
        <f t="shared" si="7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62">
        <v>67</v>
      </c>
      <c r="C75" s="170" t="str">
        <f t="shared" si="9"/>
        <v/>
      </c>
      <c r="D75" s="170"/>
      <c r="E75" s="141"/>
      <c r="F75" s="8"/>
      <c r="G75" s="141" t="s">
        <v>3</v>
      </c>
      <c r="H75" s="171"/>
      <c r="I75" s="171"/>
      <c r="J75" s="141"/>
      <c r="K75" s="172" t="str">
        <f t="shared" si="8"/>
        <v/>
      </c>
      <c r="L75" s="173"/>
      <c r="M75" s="6" t="str">
        <f>IF(J75="","",(K75/J75)/LOOKUP(RIGHT($D$2,3),定数!$A$6:$A$13,定数!$B$6:$B$13))</f>
        <v/>
      </c>
      <c r="N75" s="141"/>
      <c r="O75" s="8"/>
      <c r="P75" s="171"/>
      <c r="Q75" s="171"/>
      <c r="R75" s="174" t="str">
        <f>IF(P75="","",T75*M75*LOOKUP(RIGHT($D$2,3),定数!$A$6:$A$13,定数!$B$6:$B$13))</f>
        <v/>
      </c>
      <c r="S75" s="174"/>
      <c r="T75" s="175" t="str">
        <f t="shared" si="4"/>
        <v/>
      </c>
      <c r="U75" s="175"/>
      <c r="V75" t="str">
        <f t="shared" ref="V75:W90" si="10">IF(S75&lt;&gt;"",IF(S75&lt;0,1+V74,0),"")</f>
        <v/>
      </c>
      <c r="W75" t="str">
        <f t="shared" si="10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62">
        <v>68</v>
      </c>
      <c r="C76" s="170" t="str">
        <f t="shared" si="9"/>
        <v/>
      </c>
      <c r="D76" s="170"/>
      <c r="E76" s="141"/>
      <c r="F76" s="8"/>
      <c r="G76" s="141" t="s">
        <v>3</v>
      </c>
      <c r="H76" s="171"/>
      <c r="I76" s="171"/>
      <c r="J76" s="141"/>
      <c r="K76" s="172" t="str">
        <f t="shared" si="8"/>
        <v/>
      </c>
      <c r="L76" s="173"/>
      <c r="M76" s="6" t="str">
        <f>IF(J76="","",(K76/J76)/LOOKUP(RIGHT($D$2,3),定数!$A$6:$A$13,定数!$B$6:$B$13))</f>
        <v/>
      </c>
      <c r="N76" s="141"/>
      <c r="O76" s="8"/>
      <c r="P76" s="171"/>
      <c r="Q76" s="171"/>
      <c r="R76" s="174" t="str">
        <f>IF(P76="","",T76*M76*LOOKUP(RIGHT($D$2,3),定数!$A$6:$A$13,定数!$B$6:$B$13))</f>
        <v/>
      </c>
      <c r="S76" s="174"/>
      <c r="T76" s="175" t="str">
        <f t="shared" ref="T76:T108" si="11">IF(P76="","",IF(G76="買",(P76-H76),(H76-P76))*IF(RIGHT($D$2,3)="JPY",100,10000))</f>
        <v/>
      </c>
      <c r="U76" s="175"/>
      <c r="V76" t="str">
        <f t="shared" si="10"/>
        <v/>
      </c>
      <c r="W76" t="str">
        <f t="shared" si="10"/>
        <v/>
      </c>
      <c r="X76" s="40" t="str">
        <f t="shared" ref="X76:X108" si="12">IF(C76&lt;&gt;"",MAX(X75,C76),"")</f>
        <v/>
      </c>
      <c r="Y76" s="41" t="str">
        <f t="shared" ref="Y76:Y108" si="13">IF(X76&lt;&gt;"",1-(C76/X76),"")</f>
        <v/>
      </c>
    </row>
    <row r="77" spans="2:25" x14ac:dyDescent="0.2">
      <c r="B77" s="162">
        <v>69</v>
      </c>
      <c r="C77" s="170" t="str">
        <f t="shared" si="9"/>
        <v/>
      </c>
      <c r="D77" s="170"/>
      <c r="E77" s="141"/>
      <c r="F77" s="8"/>
      <c r="G77" s="141" t="s">
        <v>3</v>
      </c>
      <c r="H77" s="171"/>
      <c r="I77" s="171"/>
      <c r="J77" s="141"/>
      <c r="K77" s="172" t="str">
        <f t="shared" si="8"/>
        <v/>
      </c>
      <c r="L77" s="173"/>
      <c r="M77" s="6" t="str">
        <f>IF(J77="","",(K77/J77)/LOOKUP(RIGHT($D$2,3),定数!$A$6:$A$13,定数!$B$6:$B$13))</f>
        <v/>
      </c>
      <c r="N77" s="141"/>
      <c r="O77" s="8"/>
      <c r="P77" s="171"/>
      <c r="Q77" s="171"/>
      <c r="R77" s="174" t="str">
        <f>IF(P77="","",T77*M77*LOOKUP(RIGHT($D$2,3),定数!$A$6:$A$13,定数!$B$6:$B$13))</f>
        <v/>
      </c>
      <c r="S77" s="174"/>
      <c r="T77" s="175" t="str">
        <f t="shared" si="11"/>
        <v/>
      </c>
      <c r="U77" s="175"/>
      <c r="V77" t="str">
        <f t="shared" si="10"/>
        <v/>
      </c>
      <c r="W77" t="str">
        <f t="shared" si="10"/>
        <v/>
      </c>
      <c r="X77" s="40" t="str">
        <f t="shared" si="12"/>
        <v/>
      </c>
      <c r="Y77" s="41" t="str">
        <f t="shared" si="13"/>
        <v/>
      </c>
    </row>
    <row r="78" spans="2:25" x14ac:dyDescent="0.2">
      <c r="B78" s="162">
        <v>70</v>
      </c>
      <c r="C78" s="170" t="str">
        <f t="shared" si="9"/>
        <v/>
      </c>
      <c r="D78" s="170"/>
      <c r="E78" s="141"/>
      <c r="F78" s="8"/>
      <c r="G78" s="141" t="s">
        <v>2</v>
      </c>
      <c r="H78" s="176"/>
      <c r="I78" s="176"/>
      <c r="J78" s="141"/>
      <c r="K78" s="172" t="str">
        <f t="shared" si="8"/>
        <v/>
      </c>
      <c r="L78" s="173"/>
      <c r="M78" s="6" t="str">
        <f>IF(J78="","",(K78/J78)/LOOKUP(RIGHT($D$2,3),定数!$A$6:$A$13,定数!$B$6:$B$13))</f>
        <v/>
      </c>
      <c r="N78" s="141"/>
      <c r="O78" s="8"/>
      <c r="P78" s="176"/>
      <c r="Q78" s="176"/>
      <c r="R78" s="174" t="str">
        <f>IF(P78="","",T78*M78*LOOKUP(RIGHT($D$2,3),定数!$A$6:$A$13,定数!$B$6:$B$13))</f>
        <v/>
      </c>
      <c r="S78" s="174"/>
      <c r="T78" s="175" t="str">
        <f t="shared" si="11"/>
        <v/>
      </c>
      <c r="U78" s="175"/>
      <c r="V78" t="str">
        <f t="shared" si="10"/>
        <v/>
      </c>
      <c r="W78" t="str">
        <f t="shared" si="10"/>
        <v/>
      </c>
      <c r="X78" s="40" t="str">
        <f t="shared" si="12"/>
        <v/>
      </c>
      <c r="Y78" s="41" t="str">
        <f t="shared" si="13"/>
        <v/>
      </c>
    </row>
    <row r="79" spans="2:25" x14ac:dyDescent="0.2">
      <c r="B79" s="162">
        <v>71</v>
      </c>
      <c r="C79" s="170" t="str">
        <f t="shared" si="9"/>
        <v/>
      </c>
      <c r="D79" s="170"/>
      <c r="E79" s="141"/>
      <c r="F79" s="8"/>
      <c r="G79" s="141" t="s">
        <v>3</v>
      </c>
      <c r="H79" s="171"/>
      <c r="I79" s="171"/>
      <c r="J79" s="141"/>
      <c r="K79" s="172" t="str">
        <f t="shared" si="8"/>
        <v/>
      </c>
      <c r="L79" s="173"/>
      <c r="M79" s="6" t="str">
        <f>IF(J79="","",(K79/J79)/LOOKUP(RIGHT($D$2,3),定数!$A$6:$A$13,定数!$B$6:$B$13))</f>
        <v/>
      </c>
      <c r="N79" s="141"/>
      <c r="O79" s="8"/>
      <c r="P79" s="171"/>
      <c r="Q79" s="171"/>
      <c r="R79" s="174" t="str">
        <f>IF(P79="","",T79*M79*LOOKUP(RIGHT($D$2,3),定数!$A$6:$A$13,定数!$B$6:$B$13))</f>
        <v/>
      </c>
      <c r="S79" s="174"/>
      <c r="T79" s="175" t="str">
        <f t="shared" si="11"/>
        <v/>
      </c>
      <c r="U79" s="175"/>
      <c r="V79" t="str">
        <f t="shared" si="10"/>
        <v/>
      </c>
      <c r="W79" t="str">
        <f t="shared" si="10"/>
        <v/>
      </c>
      <c r="X79" s="40" t="str">
        <f t="shared" si="12"/>
        <v/>
      </c>
      <c r="Y79" s="41" t="str">
        <f t="shared" si="13"/>
        <v/>
      </c>
    </row>
    <row r="80" spans="2:25" x14ac:dyDescent="0.2">
      <c r="B80" s="162">
        <v>72</v>
      </c>
      <c r="C80" s="170" t="str">
        <f t="shared" si="9"/>
        <v/>
      </c>
      <c r="D80" s="170"/>
      <c r="E80" s="141"/>
      <c r="F80" s="8"/>
      <c r="G80" s="141" t="s">
        <v>2</v>
      </c>
      <c r="H80" s="171"/>
      <c r="I80" s="171"/>
      <c r="J80" s="141"/>
      <c r="K80" s="172" t="str">
        <f t="shared" si="8"/>
        <v/>
      </c>
      <c r="L80" s="173"/>
      <c r="M80" s="6" t="str">
        <f>IF(J80="","",(K80/J80)/LOOKUP(RIGHT($D$2,3),定数!$A$6:$A$13,定数!$B$6:$B$13))</f>
        <v/>
      </c>
      <c r="N80" s="141"/>
      <c r="O80" s="8"/>
      <c r="P80" s="171"/>
      <c r="Q80" s="171"/>
      <c r="R80" s="174" t="str">
        <f>IF(P80="","",T80*M80*LOOKUP(RIGHT($D$2,3),定数!$A$6:$A$13,定数!$B$6:$B$13))</f>
        <v/>
      </c>
      <c r="S80" s="174"/>
      <c r="T80" s="175" t="str">
        <f t="shared" si="11"/>
        <v/>
      </c>
      <c r="U80" s="175"/>
      <c r="V80" t="str">
        <f t="shared" si="10"/>
        <v/>
      </c>
      <c r="W80" t="str">
        <f t="shared" si="10"/>
        <v/>
      </c>
      <c r="X80" s="40" t="str">
        <f t="shared" si="12"/>
        <v/>
      </c>
      <c r="Y80" s="41" t="str">
        <f t="shared" si="13"/>
        <v/>
      </c>
    </row>
    <row r="81" spans="2:25" x14ac:dyDescent="0.2">
      <c r="B81" s="162">
        <v>73</v>
      </c>
      <c r="C81" s="170" t="str">
        <f t="shared" si="9"/>
        <v/>
      </c>
      <c r="D81" s="170"/>
      <c r="E81" s="141"/>
      <c r="F81" s="8"/>
      <c r="G81" s="141" t="s">
        <v>2</v>
      </c>
      <c r="H81" s="171"/>
      <c r="I81" s="171"/>
      <c r="J81" s="141"/>
      <c r="K81" s="172" t="str">
        <f t="shared" si="8"/>
        <v/>
      </c>
      <c r="L81" s="173"/>
      <c r="M81" s="6" t="str">
        <f>IF(J81="","",(K81/J81)/LOOKUP(RIGHT($D$2,3),定数!$A$6:$A$13,定数!$B$6:$B$13))</f>
        <v/>
      </c>
      <c r="N81" s="141"/>
      <c r="O81" s="8"/>
      <c r="P81" s="171"/>
      <c r="Q81" s="171"/>
      <c r="R81" s="174" t="str">
        <f>IF(P81="","",T81*M81*LOOKUP(RIGHT($D$2,3),定数!$A$6:$A$13,定数!$B$6:$B$13))</f>
        <v/>
      </c>
      <c r="S81" s="174"/>
      <c r="T81" s="175" t="str">
        <f t="shared" si="11"/>
        <v/>
      </c>
      <c r="U81" s="175"/>
      <c r="V81" t="str">
        <f t="shared" si="10"/>
        <v/>
      </c>
      <c r="W81" t="str">
        <f t="shared" si="10"/>
        <v/>
      </c>
      <c r="X81" s="40" t="str">
        <f t="shared" si="12"/>
        <v/>
      </c>
      <c r="Y81" s="41" t="str">
        <f t="shared" si="13"/>
        <v/>
      </c>
    </row>
    <row r="82" spans="2:25" x14ac:dyDescent="0.2">
      <c r="B82" s="162">
        <v>74</v>
      </c>
      <c r="C82" s="170" t="str">
        <f t="shared" si="9"/>
        <v/>
      </c>
      <c r="D82" s="170"/>
      <c r="E82" s="141"/>
      <c r="F82" s="8"/>
      <c r="G82" s="141" t="s">
        <v>2</v>
      </c>
      <c r="H82" s="171"/>
      <c r="I82" s="171"/>
      <c r="J82" s="141"/>
      <c r="K82" s="172" t="str">
        <f t="shared" si="8"/>
        <v/>
      </c>
      <c r="L82" s="173"/>
      <c r="M82" s="6" t="str">
        <f>IF(J82="","",(K82/J82)/LOOKUP(RIGHT($D$2,3),定数!$A$6:$A$13,定数!$B$6:$B$13))</f>
        <v/>
      </c>
      <c r="N82" s="141"/>
      <c r="O82" s="8"/>
      <c r="P82" s="171"/>
      <c r="Q82" s="171"/>
      <c r="R82" s="174" t="str">
        <f>IF(P82="","",T82*M82*LOOKUP(RIGHT($D$2,3),定数!$A$6:$A$13,定数!$B$6:$B$13))</f>
        <v/>
      </c>
      <c r="S82" s="174"/>
      <c r="T82" s="175" t="str">
        <f t="shared" si="11"/>
        <v/>
      </c>
      <c r="U82" s="175"/>
      <c r="V82" t="str">
        <f t="shared" si="10"/>
        <v/>
      </c>
      <c r="W82" t="str">
        <f t="shared" si="10"/>
        <v/>
      </c>
      <c r="X82" s="40" t="str">
        <f t="shared" si="12"/>
        <v/>
      </c>
      <c r="Y82" s="41" t="str">
        <f t="shared" si="13"/>
        <v/>
      </c>
    </row>
    <row r="83" spans="2:25" x14ac:dyDescent="0.2">
      <c r="B83" s="162">
        <v>75</v>
      </c>
      <c r="C83" s="170" t="str">
        <f t="shared" si="9"/>
        <v/>
      </c>
      <c r="D83" s="170"/>
      <c r="E83" s="141"/>
      <c r="F83" s="8"/>
      <c r="G83" s="141" t="s">
        <v>2</v>
      </c>
      <c r="H83" s="171"/>
      <c r="I83" s="171"/>
      <c r="J83" s="141"/>
      <c r="K83" s="172" t="str">
        <f t="shared" si="8"/>
        <v/>
      </c>
      <c r="L83" s="173"/>
      <c r="M83" s="6" t="str">
        <f>IF(J83="","",(K83/J83)/LOOKUP(RIGHT($D$2,3),定数!$A$6:$A$13,定数!$B$6:$B$13))</f>
        <v/>
      </c>
      <c r="N83" s="141"/>
      <c r="O83" s="8"/>
      <c r="P83" s="171"/>
      <c r="Q83" s="171"/>
      <c r="R83" s="174" t="str">
        <f>IF(P83="","",T83*M83*LOOKUP(RIGHT($D$2,3),定数!$A$6:$A$13,定数!$B$6:$B$13))</f>
        <v/>
      </c>
      <c r="S83" s="174"/>
      <c r="T83" s="175" t="str">
        <f t="shared" si="11"/>
        <v/>
      </c>
      <c r="U83" s="175"/>
      <c r="V83" t="str">
        <f t="shared" si="10"/>
        <v/>
      </c>
      <c r="W83" t="str">
        <f t="shared" si="10"/>
        <v/>
      </c>
      <c r="X83" s="40" t="str">
        <f t="shared" si="12"/>
        <v/>
      </c>
      <c r="Y83" s="41" t="str">
        <f t="shared" si="13"/>
        <v/>
      </c>
    </row>
    <row r="84" spans="2:25" x14ac:dyDescent="0.2">
      <c r="B84" s="162">
        <v>76</v>
      </c>
      <c r="C84" s="170" t="str">
        <f t="shared" si="9"/>
        <v/>
      </c>
      <c r="D84" s="170"/>
      <c r="E84" s="141"/>
      <c r="F84" s="8"/>
      <c r="G84" s="141" t="s">
        <v>2</v>
      </c>
      <c r="H84" s="171"/>
      <c r="I84" s="171"/>
      <c r="J84" s="141"/>
      <c r="K84" s="172" t="str">
        <f t="shared" si="8"/>
        <v/>
      </c>
      <c r="L84" s="173"/>
      <c r="M84" s="6" t="str">
        <f>IF(J84="","",(K84/J84)/LOOKUP(RIGHT($D$2,3),定数!$A$6:$A$13,定数!$B$6:$B$13))</f>
        <v/>
      </c>
      <c r="N84" s="141"/>
      <c r="O84" s="8"/>
      <c r="P84" s="171"/>
      <c r="Q84" s="171"/>
      <c r="R84" s="174" t="str">
        <f>IF(P84="","",T84*M84*LOOKUP(RIGHT($D$2,3),定数!$A$6:$A$13,定数!$B$6:$B$13))</f>
        <v/>
      </c>
      <c r="S84" s="174"/>
      <c r="T84" s="175" t="str">
        <f t="shared" si="11"/>
        <v/>
      </c>
      <c r="U84" s="175"/>
      <c r="V84" t="str">
        <f t="shared" si="10"/>
        <v/>
      </c>
      <c r="W84" t="str">
        <f t="shared" si="10"/>
        <v/>
      </c>
      <c r="X84" s="40" t="str">
        <f t="shared" si="12"/>
        <v/>
      </c>
      <c r="Y84" s="41" t="str">
        <f t="shared" si="13"/>
        <v/>
      </c>
    </row>
    <row r="85" spans="2:25" x14ac:dyDescent="0.2">
      <c r="B85" s="162">
        <v>77</v>
      </c>
      <c r="C85" s="170" t="str">
        <f t="shared" si="9"/>
        <v/>
      </c>
      <c r="D85" s="170"/>
      <c r="E85" s="141"/>
      <c r="F85" s="8"/>
      <c r="G85" s="141" t="s">
        <v>3</v>
      </c>
      <c r="H85" s="171"/>
      <c r="I85" s="171"/>
      <c r="J85" s="141"/>
      <c r="K85" s="172" t="str">
        <f t="shared" si="8"/>
        <v/>
      </c>
      <c r="L85" s="173"/>
      <c r="M85" s="6" t="str">
        <f>IF(J85="","",(K85/J85)/LOOKUP(RIGHT($D$2,3),定数!$A$6:$A$13,定数!$B$6:$B$13))</f>
        <v/>
      </c>
      <c r="N85" s="141"/>
      <c r="O85" s="8"/>
      <c r="P85" s="171"/>
      <c r="Q85" s="171"/>
      <c r="R85" s="174" t="str">
        <f>IF(P85="","",T85*M85*LOOKUP(RIGHT($D$2,3),定数!$A$6:$A$13,定数!$B$6:$B$13))</f>
        <v/>
      </c>
      <c r="S85" s="174"/>
      <c r="T85" s="175" t="str">
        <f t="shared" si="11"/>
        <v/>
      </c>
      <c r="U85" s="175"/>
      <c r="V85" t="str">
        <f t="shared" si="10"/>
        <v/>
      </c>
      <c r="W85" t="str">
        <f t="shared" si="10"/>
        <v/>
      </c>
      <c r="X85" s="40" t="str">
        <f t="shared" si="12"/>
        <v/>
      </c>
      <c r="Y85" s="41" t="str">
        <f t="shared" si="13"/>
        <v/>
      </c>
    </row>
    <row r="86" spans="2:25" x14ac:dyDescent="0.2">
      <c r="B86" s="162">
        <v>78</v>
      </c>
      <c r="C86" s="170" t="str">
        <f t="shared" si="9"/>
        <v/>
      </c>
      <c r="D86" s="170"/>
      <c r="E86" s="141"/>
      <c r="F86" s="8"/>
      <c r="G86" s="141" t="s">
        <v>3</v>
      </c>
      <c r="H86" s="171"/>
      <c r="I86" s="171"/>
      <c r="J86" s="141"/>
      <c r="K86" s="172" t="str">
        <f t="shared" si="8"/>
        <v/>
      </c>
      <c r="L86" s="173"/>
      <c r="M86" s="6" t="str">
        <f>IF(J86="","",(K86/J86)/LOOKUP(RIGHT($D$2,3),定数!$A$6:$A$13,定数!$B$6:$B$13))</f>
        <v/>
      </c>
      <c r="N86" s="141"/>
      <c r="O86" s="8"/>
      <c r="P86" s="171"/>
      <c r="Q86" s="171"/>
      <c r="R86" s="174" t="str">
        <f>IF(P86="","",T86*M86*LOOKUP(RIGHT($D$2,3),定数!$A$6:$A$13,定数!$B$6:$B$13))</f>
        <v/>
      </c>
      <c r="S86" s="174"/>
      <c r="T86" s="175" t="str">
        <f t="shared" si="11"/>
        <v/>
      </c>
      <c r="U86" s="175"/>
      <c r="V86" t="str">
        <f t="shared" si="10"/>
        <v/>
      </c>
      <c r="W86" t="str">
        <f t="shared" si="10"/>
        <v/>
      </c>
      <c r="X86" s="40" t="str">
        <f t="shared" si="12"/>
        <v/>
      </c>
      <c r="Y86" s="41" t="str">
        <f t="shared" si="13"/>
        <v/>
      </c>
    </row>
    <row r="87" spans="2:25" x14ac:dyDescent="0.2">
      <c r="B87" s="162">
        <v>79</v>
      </c>
      <c r="C87" s="170" t="str">
        <f t="shared" si="9"/>
        <v/>
      </c>
      <c r="D87" s="170"/>
      <c r="E87" s="141"/>
      <c r="F87" s="8"/>
      <c r="G87" s="141" t="s">
        <v>3</v>
      </c>
      <c r="H87" s="171"/>
      <c r="I87" s="171"/>
      <c r="J87" s="141"/>
      <c r="K87" s="172" t="str">
        <f t="shared" si="8"/>
        <v/>
      </c>
      <c r="L87" s="173"/>
      <c r="M87" s="6" t="str">
        <f>IF(J87="","",(K87/J87)/LOOKUP(RIGHT($D$2,3),定数!$A$6:$A$13,定数!$B$6:$B$13))</f>
        <v/>
      </c>
      <c r="N87" s="141"/>
      <c r="O87" s="8"/>
      <c r="P87" s="171"/>
      <c r="Q87" s="171"/>
      <c r="R87" s="174" t="str">
        <f>IF(P87="","",T87*M87*LOOKUP(RIGHT($D$2,3),定数!$A$6:$A$13,定数!$B$6:$B$13))</f>
        <v/>
      </c>
      <c r="S87" s="174"/>
      <c r="T87" s="175" t="str">
        <f t="shared" si="11"/>
        <v/>
      </c>
      <c r="U87" s="175"/>
      <c r="V87" t="str">
        <f t="shared" si="10"/>
        <v/>
      </c>
      <c r="W87" t="str">
        <f t="shared" si="10"/>
        <v/>
      </c>
      <c r="X87" s="40" t="str">
        <f t="shared" si="12"/>
        <v/>
      </c>
      <c r="Y87" s="41" t="str">
        <f t="shared" si="13"/>
        <v/>
      </c>
    </row>
    <row r="88" spans="2:25" x14ac:dyDescent="0.2">
      <c r="B88" s="162">
        <v>80</v>
      </c>
      <c r="C88" s="170" t="str">
        <f t="shared" si="9"/>
        <v/>
      </c>
      <c r="D88" s="170"/>
      <c r="E88" s="141"/>
      <c r="F88" s="8"/>
      <c r="G88" s="141" t="s">
        <v>3</v>
      </c>
      <c r="H88" s="171"/>
      <c r="I88" s="171"/>
      <c r="J88" s="141"/>
      <c r="K88" s="172" t="str">
        <f t="shared" si="8"/>
        <v/>
      </c>
      <c r="L88" s="173"/>
      <c r="M88" s="6" t="str">
        <f>IF(J88="","",(K88/J88)/LOOKUP(RIGHT($D$2,3),定数!$A$6:$A$13,定数!$B$6:$B$13))</f>
        <v/>
      </c>
      <c r="N88" s="141"/>
      <c r="O88" s="8"/>
      <c r="P88" s="171"/>
      <c r="Q88" s="171"/>
      <c r="R88" s="174" t="str">
        <f>IF(P88="","",T88*M88*LOOKUP(RIGHT($D$2,3),定数!$A$6:$A$13,定数!$B$6:$B$13))</f>
        <v/>
      </c>
      <c r="S88" s="174"/>
      <c r="T88" s="175" t="str">
        <f t="shared" si="11"/>
        <v/>
      </c>
      <c r="U88" s="175"/>
      <c r="V88" t="str">
        <f t="shared" si="10"/>
        <v/>
      </c>
      <c r="W88" t="str">
        <f t="shared" si="10"/>
        <v/>
      </c>
      <c r="X88" s="40" t="str">
        <f t="shared" si="12"/>
        <v/>
      </c>
      <c r="Y88" s="41" t="str">
        <f t="shared" si="13"/>
        <v/>
      </c>
    </row>
    <row r="89" spans="2:25" x14ac:dyDescent="0.2">
      <c r="B89" s="162">
        <v>81</v>
      </c>
      <c r="C89" s="170" t="str">
        <f t="shared" si="9"/>
        <v/>
      </c>
      <c r="D89" s="170"/>
      <c r="E89" s="141"/>
      <c r="F89" s="8"/>
      <c r="G89" s="141" t="s">
        <v>3</v>
      </c>
      <c r="H89" s="171"/>
      <c r="I89" s="171"/>
      <c r="J89" s="141"/>
      <c r="K89" s="172" t="str">
        <f t="shared" si="8"/>
        <v/>
      </c>
      <c r="L89" s="173"/>
      <c r="M89" s="6" t="str">
        <f>IF(J89="","",(K89/J89)/LOOKUP(RIGHT($D$2,3),定数!$A$6:$A$13,定数!$B$6:$B$13))</f>
        <v/>
      </c>
      <c r="N89" s="141"/>
      <c r="O89" s="8"/>
      <c r="P89" s="171"/>
      <c r="Q89" s="171"/>
      <c r="R89" s="174" t="str">
        <f>IF(P89="","",T89*M89*LOOKUP(RIGHT($D$2,3),定数!$A$6:$A$13,定数!$B$6:$B$13))</f>
        <v/>
      </c>
      <c r="S89" s="174"/>
      <c r="T89" s="175" t="str">
        <f t="shared" si="11"/>
        <v/>
      </c>
      <c r="U89" s="175"/>
      <c r="V89" t="str">
        <f t="shared" si="10"/>
        <v/>
      </c>
      <c r="W89" t="str">
        <f t="shared" si="10"/>
        <v/>
      </c>
      <c r="X89" s="40" t="str">
        <f t="shared" si="12"/>
        <v/>
      </c>
      <c r="Y89" s="41" t="str">
        <f t="shared" si="13"/>
        <v/>
      </c>
    </row>
    <row r="90" spans="2:25" x14ac:dyDescent="0.2">
      <c r="B90" s="162">
        <v>82</v>
      </c>
      <c r="C90" s="170" t="str">
        <f t="shared" si="9"/>
        <v/>
      </c>
      <c r="D90" s="170"/>
      <c r="E90" s="141"/>
      <c r="F90" s="8"/>
      <c r="G90" s="141" t="s">
        <v>2</v>
      </c>
      <c r="H90" s="171"/>
      <c r="I90" s="171"/>
      <c r="J90" s="141"/>
      <c r="K90" s="172" t="str">
        <f t="shared" si="8"/>
        <v/>
      </c>
      <c r="L90" s="173"/>
      <c r="M90" s="6" t="str">
        <f>IF(J90="","",(K90/J90)/LOOKUP(RIGHT($D$2,3),定数!$A$6:$A$13,定数!$B$6:$B$13))</f>
        <v/>
      </c>
      <c r="N90" s="141"/>
      <c r="O90" s="8"/>
      <c r="P90" s="171"/>
      <c r="Q90" s="171"/>
      <c r="R90" s="174" t="str">
        <f>IF(P90="","",T90*M90*LOOKUP(RIGHT($D$2,3),定数!$A$6:$A$13,定数!$B$6:$B$13))</f>
        <v/>
      </c>
      <c r="S90" s="174"/>
      <c r="T90" s="175" t="str">
        <f t="shared" si="11"/>
        <v/>
      </c>
      <c r="U90" s="175"/>
      <c r="V90" t="str">
        <f t="shared" si="10"/>
        <v/>
      </c>
      <c r="W90" t="str">
        <f t="shared" si="10"/>
        <v/>
      </c>
      <c r="X90" s="40" t="str">
        <f t="shared" si="12"/>
        <v/>
      </c>
      <c r="Y90" s="41" t="str">
        <f t="shared" si="13"/>
        <v/>
      </c>
    </row>
    <row r="91" spans="2:25" x14ac:dyDescent="0.2">
      <c r="B91" s="162">
        <v>83</v>
      </c>
      <c r="C91" s="170" t="str">
        <f t="shared" si="9"/>
        <v/>
      </c>
      <c r="D91" s="170"/>
      <c r="E91" s="141"/>
      <c r="F91" s="8"/>
      <c r="G91" s="141" t="s">
        <v>3</v>
      </c>
      <c r="H91" s="171"/>
      <c r="I91" s="171"/>
      <c r="J91" s="141"/>
      <c r="K91" s="172" t="str">
        <f t="shared" si="8"/>
        <v/>
      </c>
      <c r="L91" s="173"/>
      <c r="M91" s="6" t="str">
        <f>IF(J91="","",(K91/J91)/LOOKUP(RIGHT($D$2,3),定数!$A$6:$A$13,定数!$B$6:$B$13))</f>
        <v/>
      </c>
      <c r="N91" s="141"/>
      <c r="O91" s="8"/>
      <c r="P91" s="171"/>
      <c r="Q91" s="171"/>
      <c r="R91" s="174" t="str">
        <f>IF(P91="","",T91*M91*LOOKUP(RIGHT($D$2,3),定数!$A$6:$A$13,定数!$B$6:$B$13))</f>
        <v/>
      </c>
      <c r="S91" s="174"/>
      <c r="T91" s="175" t="str">
        <f t="shared" si="11"/>
        <v/>
      </c>
      <c r="U91" s="175"/>
      <c r="V91" t="str">
        <f t="shared" ref="V91:W106" si="14">IF(S91&lt;&gt;"",IF(S91&lt;0,1+V90,0),"")</f>
        <v/>
      </c>
      <c r="W91" t="str">
        <f t="shared" si="14"/>
        <v/>
      </c>
      <c r="X91" s="40" t="str">
        <f t="shared" si="12"/>
        <v/>
      </c>
      <c r="Y91" s="41" t="str">
        <f t="shared" si="13"/>
        <v/>
      </c>
    </row>
    <row r="92" spans="2:25" x14ac:dyDescent="0.2">
      <c r="B92" s="162">
        <v>84</v>
      </c>
      <c r="C92" s="170" t="str">
        <f t="shared" si="9"/>
        <v/>
      </c>
      <c r="D92" s="170"/>
      <c r="E92" s="141"/>
      <c r="F92" s="8"/>
      <c r="G92" s="141" t="s">
        <v>3</v>
      </c>
      <c r="H92" s="171"/>
      <c r="I92" s="171"/>
      <c r="J92" s="141"/>
      <c r="K92" s="172" t="str">
        <f t="shared" si="8"/>
        <v/>
      </c>
      <c r="L92" s="173"/>
      <c r="M92" s="6" t="str">
        <f>IF(J92="","",(K92/J92)/LOOKUP(RIGHT($D$2,3),定数!$A$6:$A$13,定数!$B$6:$B$13))</f>
        <v/>
      </c>
      <c r="N92" s="141"/>
      <c r="O92" s="8"/>
      <c r="P92" s="171"/>
      <c r="Q92" s="171"/>
      <c r="R92" s="174" t="str">
        <f>IF(P92="","",T92*M92*LOOKUP(RIGHT($D$2,3),定数!$A$6:$A$13,定数!$B$6:$B$13))</f>
        <v/>
      </c>
      <c r="S92" s="174"/>
      <c r="T92" s="175" t="str">
        <f t="shared" si="11"/>
        <v/>
      </c>
      <c r="U92" s="175"/>
      <c r="V92" t="str">
        <f t="shared" si="14"/>
        <v/>
      </c>
      <c r="W92" t="str">
        <f t="shared" si="14"/>
        <v/>
      </c>
      <c r="X92" s="40" t="str">
        <f t="shared" si="12"/>
        <v/>
      </c>
      <c r="Y92" s="41" t="str">
        <f t="shared" si="13"/>
        <v/>
      </c>
    </row>
    <row r="93" spans="2:25" x14ac:dyDescent="0.2">
      <c r="B93" s="162">
        <v>85</v>
      </c>
      <c r="C93" s="170" t="str">
        <f t="shared" si="9"/>
        <v/>
      </c>
      <c r="D93" s="170"/>
      <c r="E93" s="141"/>
      <c r="F93" s="8"/>
      <c r="G93" s="141" t="s">
        <v>2</v>
      </c>
      <c r="H93" s="171"/>
      <c r="I93" s="171"/>
      <c r="J93" s="141"/>
      <c r="K93" s="172" t="str">
        <f t="shared" si="8"/>
        <v/>
      </c>
      <c r="L93" s="173"/>
      <c r="M93" s="6" t="str">
        <f>IF(J93="","",(K93/J93)/LOOKUP(RIGHT($D$2,3),定数!$A$6:$A$13,定数!$B$6:$B$13))</f>
        <v/>
      </c>
      <c r="N93" s="141"/>
      <c r="O93" s="8"/>
      <c r="P93" s="171"/>
      <c r="Q93" s="171"/>
      <c r="R93" s="174" t="str">
        <f>IF(P93="","",T93*M93*LOOKUP(RIGHT($D$2,3),定数!$A$6:$A$13,定数!$B$6:$B$13))</f>
        <v/>
      </c>
      <c r="S93" s="174"/>
      <c r="T93" s="175" t="str">
        <f t="shared" si="11"/>
        <v/>
      </c>
      <c r="U93" s="175"/>
      <c r="V93" t="str">
        <f t="shared" si="14"/>
        <v/>
      </c>
      <c r="W93" t="str">
        <f t="shared" si="14"/>
        <v/>
      </c>
      <c r="X93" s="40" t="str">
        <f t="shared" si="12"/>
        <v/>
      </c>
      <c r="Y93" s="41" t="str">
        <f t="shared" si="13"/>
        <v/>
      </c>
    </row>
    <row r="94" spans="2:25" x14ac:dyDescent="0.2">
      <c r="B94" s="162">
        <v>86</v>
      </c>
      <c r="C94" s="170" t="str">
        <f t="shared" si="9"/>
        <v/>
      </c>
      <c r="D94" s="170"/>
      <c r="E94" s="141"/>
      <c r="F94" s="8"/>
      <c r="G94" s="141" t="s">
        <v>2</v>
      </c>
      <c r="H94" s="171"/>
      <c r="I94" s="171"/>
      <c r="J94" s="141"/>
      <c r="K94" s="172" t="str">
        <f t="shared" si="8"/>
        <v/>
      </c>
      <c r="L94" s="173"/>
      <c r="M94" s="6" t="str">
        <f>IF(J94="","",(K94/J94)/LOOKUP(RIGHT($D$2,3),定数!$A$6:$A$13,定数!$B$6:$B$13))</f>
        <v/>
      </c>
      <c r="N94" s="141"/>
      <c r="O94" s="8"/>
      <c r="P94" s="171"/>
      <c r="Q94" s="171"/>
      <c r="R94" s="174" t="str">
        <f>IF(P94="","",T94*M94*LOOKUP(RIGHT($D$2,3),定数!$A$6:$A$13,定数!$B$6:$B$13))</f>
        <v/>
      </c>
      <c r="S94" s="174"/>
      <c r="T94" s="175" t="str">
        <f t="shared" si="11"/>
        <v/>
      </c>
      <c r="U94" s="175"/>
      <c r="V94" t="str">
        <f t="shared" si="14"/>
        <v/>
      </c>
      <c r="W94" t="str">
        <f t="shared" si="14"/>
        <v/>
      </c>
      <c r="X94" s="40" t="str">
        <f t="shared" si="12"/>
        <v/>
      </c>
      <c r="Y94" s="41" t="str">
        <f t="shared" si="13"/>
        <v/>
      </c>
    </row>
    <row r="95" spans="2:25" x14ac:dyDescent="0.2">
      <c r="B95" s="162">
        <v>87</v>
      </c>
      <c r="C95" s="170" t="str">
        <f t="shared" si="9"/>
        <v/>
      </c>
      <c r="D95" s="170"/>
      <c r="E95" s="141"/>
      <c r="F95" s="8"/>
      <c r="G95" s="141" t="s">
        <v>3</v>
      </c>
      <c r="H95" s="171"/>
      <c r="I95" s="171"/>
      <c r="J95" s="141"/>
      <c r="K95" s="172" t="str">
        <f>IF(J95="","",C95*0.03)</f>
        <v/>
      </c>
      <c r="L95" s="173"/>
      <c r="M95" s="6" t="str">
        <f>IF(J95="","",(K95/J95)/LOOKUP(RIGHT($D$2,3),定数!$A$6:$A$13,定数!$B$6:$B$13))</f>
        <v/>
      </c>
      <c r="N95" s="141"/>
      <c r="O95" s="8"/>
      <c r="P95" s="171"/>
      <c r="Q95" s="171"/>
      <c r="R95" s="174" t="str">
        <f>IF(P95="","",T95*M95*LOOKUP(RIGHT($D$2,3),定数!$A$6:$A$13,定数!$B$6:$B$13))</f>
        <v/>
      </c>
      <c r="S95" s="174"/>
      <c r="T95" s="175" t="str">
        <f t="shared" si="11"/>
        <v/>
      </c>
      <c r="U95" s="175"/>
      <c r="V95" t="str">
        <f t="shared" si="14"/>
        <v/>
      </c>
      <c r="W95" t="str">
        <f t="shared" si="14"/>
        <v/>
      </c>
      <c r="X95" s="40" t="str">
        <f t="shared" si="12"/>
        <v/>
      </c>
      <c r="Y95" s="41" t="str">
        <f t="shared" si="13"/>
        <v/>
      </c>
    </row>
    <row r="96" spans="2:25" x14ac:dyDescent="0.2">
      <c r="B96" s="162">
        <v>88</v>
      </c>
      <c r="C96" s="170" t="str">
        <f t="shared" si="9"/>
        <v/>
      </c>
      <c r="D96" s="170"/>
      <c r="E96" s="141"/>
      <c r="F96" s="8"/>
      <c r="G96" s="141" t="s">
        <v>2</v>
      </c>
      <c r="H96" s="171"/>
      <c r="I96" s="171"/>
      <c r="J96" s="141"/>
      <c r="K96" s="172" t="str">
        <f t="shared" si="8"/>
        <v/>
      </c>
      <c r="L96" s="173"/>
      <c r="M96" s="6" t="str">
        <f>IF(J96="","",(K96/J96)/LOOKUP(RIGHT($D$2,3),定数!$A$6:$A$13,定数!$B$6:$B$13))</f>
        <v/>
      </c>
      <c r="N96" s="141"/>
      <c r="O96" s="8"/>
      <c r="P96" s="171"/>
      <c r="Q96" s="171"/>
      <c r="R96" s="174" t="str">
        <f>IF(P96="","",T96*M96*LOOKUP(RIGHT($D$2,3),定数!$A$6:$A$13,定数!$B$6:$B$13))</f>
        <v/>
      </c>
      <c r="S96" s="174"/>
      <c r="T96" s="175" t="str">
        <f t="shared" si="11"/>
        <v/>
      </c>
      <c r="U96" s="175"/>
      <c r="V96" t="str">
        <f t="shared" si="14"/>
        <v/>
      </c>
      <c r="W96" t="str">
        <f t="shared" si="14"/>
        <v/>
      </c>
      <c r="X96" s="40" t="str">
        <f t="shared" si="12"/>
        <v/>
      </c>
      <c r="Y96" s="41" t="str">
        <f t="shared" si="13"/>
        <v/>
      </c>
    </row>
    <row r="97" spans="2:25" x14ac:dyDescent="0.2">
      <c r="B97" s="162">
        <v>89</v>
      </c>
      <c r="C97" s="170" t="str">
        <f t="shared" si="9"/>
        <v/>
      </c>
      <c r="D97" s="170"/>
      <c r="E97" s="141"/>
      <c r="F97" s="8"/>
      <c r="G97" s="141" t="s">
        <v>3</v>
      </c>
      <c r="H97" s="171"/>
      <c r="I97" s="171"/>
      <c r="J97" s="141"/>
      <c r="K97" s="172" t="str">
        <f t="shared" si="8"/>
        <v/>
      </c>
      <c r="L97" s="173"/>
      <c r="M97" s="6" t="str">
        <f>IF(J97="","",(K97/J97)/LOOKUP(RIGHT($D$2,3),定数!$A$6:$A$13,定数!$B$6:$B$13))</f>
        <v/>
      </c>
      <c r="N97" s="141"/>
      <c r="O97" s="8"/>
      <c r="P97" s="171"/>
      <c r="Q97" s="171"/>
      <c r="R97" s="174" t="str">
        <f>IF(P97="","",T97*M97*LOOKUP(RIGHT($D$2,3),定数!$A$6:$A$13,定数!$B$6:$B$13))</f>
        <v/>
      </c>
      <c r="S97" s="174"/>
      <c r="T97" s="175" t="str">
        <f t="shared" si="11"/>
        <v/>
      </c>
      <c r="U97" s="175"/>
      <c r="V97" t="str">
        <f t="shared" si="14"/>
        <v/>
      </c>
      <c r="W97" t="str">
        <f t="shared" si="14"/>
        <v/>
      </c>
      <c r="X97" s="40" t="str">
        <f t="shared" si="12"/>
        <v/>
      </c>
      <c r="Y97" s="41" t="str">
        <f t="shared" si="13"/>
        <v/>
      </c>
    </row>
    <row r="98" spans="2:25" x14ac:dyDescent="0.2">
      <c r="B98" s="162">
        <v>90</v>
      </c>
      <c r="C98" s="170" t="str">
        <f t="shared" si="9"/>
        <v/>
      </c>
      <c r="D98" s="170"/>
      <c r="E98" s="141"/>
      <c r="F98" s="8"/>
      <c r="G98" s="141" t="s">
        <v>3</v>
      </c>
      <c r="H98" s="171"/>
      <c r="I98" s="171"/>
      <c r="J98" s="141"/>
      <c r="K98" s="172" t="str">
        <f t="shared" si="8"/>
        <v/>
      </c>
      <c r="L98" s="173"/>
      <c r="M98" s="6" t="str">
        <f>IF(J98="","",(K98/J98)/LOOKUP(RIGHT($D$2,3),定数!$A$6:$A$13,定数!$B$6:$B$13))</f>
        <v/>
      </c>
      <c r="N98" s="141"/>
      <c r="O98" s="8"/>
      <c r="P98" s="171"/>
      <c r="Q98" s="171"/>
      <c r="R98" s="174" t="str">
        <f>IF(P98="","",T98*M98*LOOKUP(RIGHT($D$2,3),定数!$A$6:$A$13,定数!$B$6:$B$13))</f>
        <v/>
      </c>
      <c r="S98" s="174"/>
      <c r="T98" s="175" t="str">
        <f t="shared" si="11"/>
        <v/>
      </c>
      <c r="U98" s="175"/>
      <c r="V98" t="str">
        <f t="shared" si="14"/>
        <v/>
      </c>
      <c r="W98" t="str">
        <f t="shared" si="14"/>
        <v/>
      </c>
      <c r="X98" s="40" t="str">
        <f t="shared" si="12"/>
        <v/>
      </c>
      <c r="Y98" s="41" t="str">
        <f t="shared" si="13"/>
        <v/>
      </c>
    </row>
    <row r="99" spans="2:25" x14ac:dyDescent="0.2">
      <c r="B99" s="162">
        <v>91</v>
      </c>
      <c r="C99" s="170" t="str">
        <f t="shared" si="9"/>
        <v/>
      </c>
      <c r="D99" s="170"/>
      <c r="E99" s="141"/>
      <c r="F99" s="8"/>
      <c r="G99" s="141" t="s">
        <v>3</v>
      </c>
      <c r="H99" s="171"/>
      <c r="I99" s="171"/>
      <c r="J99" s="141"/>
      <c r="K99" s="172" t="str">
        <f t="shared" si="8"/>
        <v/>
      </c>
      <c r="L99" s="173"/>
      <c r="M99" s="6" t="str">
        <f>IF(J99="","",(K99/J99)/LOOKUP(RIGHT($D$2,3),定数!$A$6:$A$13,定数!$B$6:$B$13))</f>
        <v/>
      </c>
      <c r="N99" s="141"/>
      <c r="O99" s="8"/>
      <c r="P99" s="171"/>
      <c r="Q99" s="171"/>
      <c r="R99" s="174" t="str">
        <f>IF(P99="","",T99*M99*LOOKUP(RIGHT($D$2,3),定数!$A$6:$A$13,定数!$B$6:$B$13))</f>
        <v/>
      </c>
      <c r="S99" s="174"/>
      <c r="T99" s="175" t="str">
        <f t="shared" si="11"/>
        <v/>
      </c>
      <c r="U99" s="175"/>
      <c r="V99" t="str">
        <f t="shared" si="14"/>
        <v/>
      </c>
      <c r="W99" t="str">
        <f t="shared" si="14"/>
        <v/>
      </c>
      <c r="X99" s="40" t="str">
        <f t="shared" si="12"/>
        <v/>
      </c>
      <c r="Y99" s="41" t="str">
        <f t="shared" si="13"/>
        <v/>
      </c>
    </row>
    <row r="100" spans="2:25" x14ac:dyDescent="0.2">
      <c r="B100" s="162">
        <v>92</v>
      </c>
      <c r="C100" s="170" t="str">
        <f t="shared" si="9"/>
        <v/>
      </c>
      <c r="D100" s="170"/>
      <c r="E100" s="141"/>
      <c r="F100" s="8"/>
      <c r="G100" s="141" t="s">
        <v>3</v>
      </c>
      <c r="H100" s="171"/>
      <c r="I100" s="171"/>
      <c r="J100" s="141"/>
      <c r="K100" s="172" t="str">
        <f t="shared" si="8"/>
        <v/>
      </c>
      <c r="L100" s="173"/>
      <c r="M100" s="6" t="str">
        <f>IF(J100="","",(K100/J100)/LOOKUP(RIGHT($D$2,3),定数!$A$6:$A$13,定数!$B$6:$B$13))</f>
        <v/>
      </c>
      <c r="N100" s="141"/>
      <c r="O100" s="8"/>
      <c r="P100" s="171"/>
      <c r="Q100" s="171"/>
      <c r="R100" s="174" t="str">
        <f>IF(P100="","",T100*M100*LOOKUP(RIGHT($D$2,3),定数!$A$6:$A$13,定数!$B$6:$B$13))</f>
        <v/>
      </c>
      <c r="S100" s="174"/>
      <c r="T100" s="175" t="str">
        <f t="shared" si="11"/>
        <v/>
      </c>
      <c r="U100" s="175"/>
      <c r="V100" t="str">
        <f t="shared" si="14"/>
        <v/>
      </c>
      <c r="W100" t="str">
        <f t="shared" si="14"/>
        <v/>
      </c>
      <c r="X100" s="40" t="str">
        <f t="shared" si="12"/>
        <v/>
      </c>
      <c r="Y100" s="41" t="str">
        <f t="shared" si="13"/>
        <v/>
      </c>
    </row>
    <row r="101" spans="2:25" x14ac:dyDescent="0.2">
      <c r="B101" s="162">
        <v>93</v>
      </c>
      <c r="C101" s="170" t="str">
        <f t="shared" si="9"/>
        <v/>
      </c>
      <c r="D101" s="170"/>
      <c r="E101" s="141"/>
      <c r="F101" s="8"/>
      <c r="G101" s="141" t="s">
        <v>3</v>
      </c>
      <c r="H101" s="171"/>
      <c r="I101" s="171"/>
      <c r="J101" s="141"/>
      <c r="K101" s="172" t="str">
        <f t="shared" si="8"/>
        <v/>
      </c>
      <c r="L101" s="173"/>
      <c r="M101" s="6" t="str">
        <f>IF(J101="","",(K101/J101)/LOOKUP(RIGHT($D$2,3),定数!$A$6:$A$13,定数!$B$6:$B$13))</f>
        <v/>
      </c>
      <c r="N101" s="141"/>
      <c r="O101" s="8"/>
      <c r="P101" s="171"/>
      <c r="Q101" s="171"/>
      <c r="R101" s="174" t="str">
        <f>IF(P101="","",T101*M101*LOOKUP(RIGHT($D$2,3),定数!$A$6:$A$13,定数!$B$6:$B$13))</f>
        <v/>
      </c>
      <c r="S101" s="174"/>
      <c r="T101" s="175" t="str">
        <f t="shared" si="11"/>
        <v/>
      </c>
      <c r="U101" s="175"/>
      <c r="V101" t="str">
        <f t="shared" si="14"/>
        <v/>
      </c>
      <c r="W101" t="str">
        <f t="shared" si="14"/>
        <v/>
      </c>
      <c r="X101" s="40" t="str">
        <f t="shared" si="12"/>
        <v/>
      </c>
      <c r="Y101" s="41" t="str">
        <f t="shared" si="13"/>
        <v/>
      </c>
    </row>
    <row r="102" spans="2:25" x14ac:dyDescent="0.2">
      <c r="B102" s="162">
        <v>94</v>
      </c>
      <c r="C102" s="170" t="str">
        <f t="shared" si="9"/>
        <v/>
      </c>
      <c r="D102" s="170"/>
      <c r="E102" s="141"/>
      <c r="F102" s="8"/>
      <c r="G102" s="141" t="s">
        <v>2</v>
      </c>
      <c r="H102" s="171"/>
      <c r="I102" s="171"/>
      <c r="J102" s="141"/>
      <c r="K102" s="172" t="str">
        <f t="shared" si="8"/>
        <v/>
      </c>
      <c r="L102" s="173"/>
      <c r="M102" s="6" t="str">
        <f>IF(J102="","",(K102/J102)/LOOKUP(RIGHT($D$2,3),定数!$A$6:$A$13,定数!$B$6:$B$13))</f>
        <v/>
      </c>
      <c r="N102" s="141"/>
      <c r="O102" s="8"/>
      <c r="P102" s="171"/>
      <c r="Q102" s="171"/>
      <c r="R102" s="174" t="str">
        <f>IF(P102="","",T102*M102*LOOKUP(RIGHT($D$2,3),定数!$A$6:$A$13,定数!$B$6:$B$13))</f>
        <v/>
      </c>
      <c r="S102" s="174"/>
      <c r="T102" s="175" t="str">
        <f t="shared" si="11"/>
        <v/>
      </c>
      <c r="U102" s="175"/>
      <c r="V102" t="str">
        <f t="shared" si="14"/>
        <v/>
      </c>
      <c r="W102" t="str">
        <f t="shared" si="14"/>
        <v/>
      </c>
      <c r="X102" s="40" t="str">
        <f t="shared" si="12"/>
        <v/>
      </c>
      <c r="Y102" s="41" t="str">
        <f t="shared" si="13"/>
        <v/>
      </c>
    </row>
    <row r="103" spans="2:25" x14ac:dyDescent="0.2">
      <c r="B103" s="162">
        <v>95</v>
      </c>
      <c r="C103" s="170" t="str">
        <f t="shared" si="9"/>
        <v/>
      </c>
      <c r="D103" s="170"/>
      <c r="E103" s="141"/>
      <c r="F103" s="8"/>
      <c r="G103" s="141" t="s">
        <v>2</v>
      </c>
      <c r="H103" s="171"/>
      <c r="I103" s="171"/>
      <c r="J103" s="141"/>
      <c r="K103" s="172" t="str">
        <f t="shared" si="8"/>
        <v/>
      </c>
      <c r="L103" s="173"/>
      <c r="M103" s="6" t="str">
        <f>IF(J103="","",(K103/J103)/LOOKUP(RIGHT($D$2,3),定数!$A$6:$A$13,定数!$B$6:$B$13))</f>
        <v/>
      </c>
      <c r="N103" s="141"/>
      <c r="O103" s="8"/>
      <c r="P103" s="171"/>
      <c r="Q103" s="171"/>
      <c r="R103" s="174" t="str">
        <f>IF(P103="","",T103*M103*LOOKUP(RIGHT($D$2,3),定数!$A$6:$A$13,定数!$B$6:$B$13))</f>
        <v/>
      </c>
      <c r="S103" s="174"/>
      <c r="T103" s="175" t="str">
        <f t="shared" si="11"/>
        <v/>
      </c>
      <c r="U103" s="175"/>
      <c r="V103" t="str">
        <f t="shared" si="14"/>
        <v/>
      </c>
      <c r="W103" t="str">
        <f t="shared" si="14"/>
        <v/>
      </c>
      <c r="X103" s="40" t="str">
        <f t="shared" si="12"/>
        <v/>
      </c>
      <c r="Y103" s="41" t="str">
        <f t="shared" si="13"/>
        <v/>
      </c>
    </row>
    <row r="104" spans="2:25" x14ac:dyDescent="0.2">
      <c r="B104" s="162">
        <v>96</v>
      </c>
      <c r="C104" s="170" t="str">
        <f t="shared" si="9"/>
        <v/>
      </c>
      <c r="D104" s="170"/>
      <c r="E104" s="141"/>
      <c r="F104" s="8"/>
      <c r="G104" s="141" t="s">
        <v>3</v>
      </c>
      <c r="H104" s="171"/>
      <c r="I104" s="171"/>
      <c r="J104" s="141"/>
      <c r="K104" s="172" t="str">
        <f t="shared" si="8"/>
        <v/>
      </c>
      <c r="L104" s="173"/>
      <c r="M104" s="6" t="str">
        <f>IF(J104="","",(K104/J104)/LOOKUP(RIGHT($D$2,3),定数!$A$6:$A$13,定数!$B$6:$B$13))</f>
        <v/>
      </c>
      <c r="N104" s="141"/>
      <c r="O104" s="8"/>
      <c r="P104" s="171"/>
      <c r="Q104" s="171"/>
      <c r="R104" s="174" t="str">
        <f>IF(P104="","",T104*M104*LOOKUP(RIGHT($D$2,3),定数!$A$6:$A$13,定数!$B$6:$B$13))</f>
        <v/>
      </c>
      <c r="S104" s="174"/>
      <c r="T104" s="175" t="str">
        <f t="shared" si="11"/>
        <v/>
      </c>
      <c r="U104" s="175"/>
      <c r="V104" t="str">
        <f t="shared" si="14"/>
        <v/>
      </c>
      <c r="W104" t="str">
        <f t="shared" si="14"/>
        <v/>
      </c>
      <c r="X104" s="40" t="str">
        <f t="shared" si="12"/>
        <v/>
      </c>
      <c r="Y104" s="41" t="str">
        <f t="shared" si="13"/>
        <v/>
      </c>
    </row>
    <row r="105" spans="2:25" x14ac:dyDescent="0.2">
      <c r="B105" s="162">
        <v>97</v>
      </c>
      <c r="C105" s="170" t="str">
        <f t="shared" si="9"/>
        <v/>
      </c>
      <c r="D105" s="170"/>
      <c r="E105" s="141"/>
      <c r="F105" s="8"/>
      <c r="G105" s="141" t="s">
        <v>3</v>
      </c>
      <c r="H105" s="171"/>
      <c r="I105" s="171"/>
      <c r="J105" s="141"/>
      <c r="K105" s="172" t="str">
        <f t="shared" si="8"/>
        <v/>
      </c>
      <c r="L105" s="173"/>
      <c r="M105" s="6" t="str">
        <f>IF(J105="","",(K105/J105)/LOOKUP(RIGHT($D$2,3),定数!$A$6:$A$13,定数!$B$6:$B$13))</f>
        <v/>
      </c>
      <c r="N105" s="141"/>
      <c r="O105" s="8"/>
      <c r="P105" s="171"/>
      <c r="Q105" s="171"/>
      <c r="R105" s="174" t="str">
        <f>IF(P105="","",T105*M105*LOOKUP(RIGHT($D$2,3),定数!$A$6:$A$13,定数!$B$6:$B$13))</f>
        <v/>
      </c>
      <c r="S105" s="174"/>
      <c r="T105" s="175" t="str">
        <f t="shared" si="11"/>
        <v/>
      </c>
      <c r="U105" s="175"/>
      <c r="V105" t="str">
        <f t="shared" si="14"/>
        <v/>
      </c>
      <c r="W105" t="str">
        <f t="shared" si="14"/>
        <v/>
      </c>
      <c r="X105" s="40" t="str">
        <f t="shared" si="12"/>
        <v/>
      </c>
      <c r="Y105" s="41" t="str">
        <f t="shared" si="13"/>
        <v/>
      </c>
    </row>
    <row r="106" spans="2:25" x14ac:dyDescent="0.2">
      <c r="B106" s="162">
        <v>98</v>
      </c>
      <c r="C106" s="170" t="str">
        <f t="shared" si="9"/>
        <v/>
      </c>
      <c r="D106" s="170"/>
      <c r="E106" s="141"/>
      <c r="F106" s="8"/>
      <c r="G106" s="141" t="s">
        <v>3</v>
      </c>
      <c r="H106" s="171"/>
      <c r="I106" s="171"/>
      <c r="J106" s="141"/>
      <c r="K106" s="172" t="str">
        <f t="shared" si="8"/>
        <v/>
      </c>
      <c r="L106" s="173"/>
      <c r="M106" s="6" t="str">
        <f>IF(J106="","",(K106/J106)/LOOKUP(RIGHT($D$2,3),定数!$A$6:$A$13,定数!$B$6:$B$13))</f>
        <v/>
      </c>
      <c r="N106" s="141"/>
      <c r="O106" s="8"/>
      <c r="P106" s="171"/>
      <c r="Q106" s="171"/>
      <c r="R106" s="174" t="str">
        <f>IF(P106="","",T106*M106*LOOKUP(RIGHT($D$2,3),定数!$A$6:$A$13,定数!$B$6:$B$13))</f>
        <v/>
      </c>
      <c r="S106" s="174"/>
      <c r="T106" s="175" t="str">
        <f t="shared" si="11"/>
        <v/>
      </c>
      <c r="U106" s="175"/>
      <c r="V106" t="str">
        <f t="shared" si="14"/>
        <v/>
      </c>
      <c r="W106" t="str">
        <f t="shared" si="14"/>
        <v/>
      </c>
      <c r="X106" s="40" t="str">
        <f t="shared" si="12"/>
        <v/>
      </c>
      <c r="Y106" s="41" t="str">
        <f t="shared" si="13"/>
        <v/>
      </c>
    </row>
    <row r="107" spans="2:25" x14ac:dyDescent="0.2">
      <c r="B107" s="162">
        <v>99</v>
      </c>
      <c r="C107" s="170" t="str">
        <f t="shared" si="9"/>
        <v/>
      </c>
      <c r="D107" s="170"/>
      <c r="E107" s="141"/>
      <c r="F107" s="8"/>
      <c r="G107" s="141" t="s">
        <v>3</v>
      </c>
      <c r="H107" s="171"/>
      <c r="I107" s="171"/>
      <c r="J107" s="141"/>
      <c r="K107" s="172" t="str">
        <f t="shared" si="8"/>
        <v/>
      </c>
      <c r="L107" s="173"/>
      <c r="M107" s="6" t="str">
        <f>IF(J107="","",(K107/J107)/LOOKUP(RIGHT($D$2,3),定数!$A$6:$A$13,定数!$B$6:$B$13))</f>
        <v/>
      </c>
      <c r="N107" s="141"/>
      <c r="O107" s="8"/>
      <c r="P107" s="171"/>
      <c r="Q107" s="171"/>
      <c r="R107" s="174" t="str">
        <f>IF(P107="","",T107*M107*LOOKUP(RIGHT($D$2,3),定数!$A$6:$A$13,定数!$B$6:$B$13))</f>
        <v/>
      </c>
      <c r="S107" s="174"/>
      <c r="T107" s="175" t="str">
        <f t="shared" si="11"/>
        <v/>
      </c>
      <c r="U107" s="175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2"/>
        <v/>
      </c>
      <c r="Y107" s="41" t="str">
        <f t="shared" si="13"/>
        <v/>
      </c>
    </row>
    <row r="108" spans="2:25" x14ac:dyDescent="0.2">
      <c r="B108" s="162">
        <v>100</v>
      </c>
      <c r="C108" s="170" t="str">
        <f t="shared" si="9"/>
        <v/>
      </c>
      <c r="D108" s="170"/>
      <c r="E108" s="141"/>
      <c r="F108" s="8"/>
      <c r="G108" s="141" t="s">
        <v>2</v>
      </c>
      <c r="H108" s="171"/>
      <c r="I108" s="171"/>
      <c r="J108" s="141"/>
      <c r="K108" s="172" t="str">
        <f t="shared" si="8"/>
        <v/>
      </c>
      <c r="L108" s="173"/>
      <c r="M108" s="6" t="str">
        <f>IF(J108="","",(K108/J108)/LOOKUP(RIGHT($D$2,3),定数!$A$6:$A$13,定数!$B$6:$B$13))</f>
        <v/>
      </c>
      <c r="N108" s="141"/>
      <c r="O108" s="8"/>
      <c r="P108" s="171"/>
      <c r="Q108" s="171"/>
      <c r="R108" s="174" t="str">
        <f>IF(P108="","",T108*M108*LOOKUP(RIGHT($D$2,3),定数!$A$6:$A$13,定数!$B$6:$B$13))</f>
        <v/>
      </c>
      <c r="S108" s="174"/>
      <c r="T108" s="175" t="str">
        <f t="shared" si="11"/>
        <v/>
      </c>
      <c r="U108" s="175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2"/>
        <v/>
      </c>
      <c r="Y108" s="41" t="str">
        <f t="shared" si="13"/>
        <v/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235857.78652135734</v>
      </c>
      <c r="S109" s="118">
        <f>SUM(R109)</f>
        <v>235857.78652135734</v>
      </c>
    </row>
    <row r="110" spans="2:25" x14ac:dyDescent="0.2">
      <c r="B110" s="166"/>
    </row>
    <row r="111" spans="2:25" x14ac:dyDescent="0.2">
      <c r="B111" s="166"/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9" priority="5" stopIfTrue="1" operator="equal">
      <formula>"買"</formula>
    </cfRule>
    <cfRule type="cellIs" dxfId="38" priority="6" stopIfTrue="1" operator="equal">
      <formula>"売"</formula>
    </cfRule>
  </conditionalFormatting>
  <conditionalFormatting sqref="G9:G11 G14:G45 G47:G108">
    <cfRule type="cellIs" dxfId="37" priority="7" stopIfTrue="1" operator="equal">
      <formula>"買"</formula>
    </cfRule>
    <cfRule type="cellIs" dxfId="36" priority="8" stopIfTrue="1" operator="equal">
      <formula>"売"</formula>
    </cfRule>
  </conditionalFormatting>
  <conditionalFormatting sqref="G12">
    <cfRule type="cellIs" dxfId="35" priority="3" stopIfTrue="1" operator="equal">
      <formula>"買"</formula>
    </cfRule>
    <cfRule type="cellIs" dxfId="34" priority="4" stopIfTrue="1" operator="equal">
      <formula>"売"</formula>
    </cfRule>
  </conditionalFormatting>
  <conditionalFormatting sqref="G13">
    <cfRule type="cellIs" dxfId="33" priority="1" stopIfTrue="1" operator="equal">
      <formula>"買"</formula>
    </cfRule>
    <cfRule type="cellIs" dxfId="32" priority="2" stopIfTrue="1" operator="equal">
      <formula>"売"</formula>
    </cfRule>
  </conditionalFormatting>
  <dataValidations count="1">
    <dataValidation type="list" allowBlank="1" showInputMessage="1" showErrorMessage="1" sqref="G9:G108" xr:uid="{F16488DE-940D-4317-9697-14065940151A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D8287"/>
  <sheetViews>
    <sheetView topLeftCell="A8275" zoomScaleNormal="100" workbookViewId="0">
      <selection activeCell="A8288" sqref="A8288"/>
    </sheetView>
  </sheetViews>
  <sheetFormatPr defaultRowHeight="16.2" x14ac:dyDescent="0.2"/>
  <cols>
    <col min="1" max="1" width="7.109375" style="167" customWidth="1"/>
    <col min="2" max="2" width="7.44140625" style="62" customWidth="1"/>
    <col min="3" max="3" width="8.109375" style="66" customWidth="1"/>
    <col min="4" max="6" width="8.88671875" style="70"/>
    <col min="7" max="9" width="8.88671875" style="71"/>
    <col min="10" max="24" width="8.88671875" style="43"/>
  </cols>
  <sheetData>
    <row r="1" spans="23:23" ht="16.8" customHeight="1" x14ac:dyDescent="0.2"/>
    <row r="2" spans="23:23" ht="16.8" customHeight="1" x14ac:dyDescent="0.2"/>
    <row r="3" spans="23:23" x14ac:dyDescent="0.2">
      <c r="W3" s="43" t="s">
        <v>67</v>
      </c>
    </row>
    <row r="40" spans="24:24" x14ac:dyDescent="0.2">
      <c r="X40" s="43" t="s">
        <v>68</v>
      </c>
    </row>
    <row r="64" spans="24:24" x14ac:dyDescent="0.2">
      <c r="X64" s="69"/>
    </row>
    <row r="75" spans="19:19" x14ac:dyDescent="0.2">
      <c r="S75" s="43" t="s">
        <v>69</v>
      </c>
    </row>
    <row r="107" spans="20:20" x14ac:dyDescent="0.2">
      <c r="T107" s="43" t="s">
        <v>70</v>
      </c>
    </row>
    <row r="143" spans="3:23" ht="16.8" thickBot="1" x14ac:dyDescent="0.25">
      <c r="C143" s="67"/>
      <c r="D143" s="72"/>
      <c r="E143" s="72"/>
      <c r="F143" s="72"/>
      <c r="G143" s="73"/>
      <c r="H143" s="73"/>
      <c r="I143" s="73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  <c r="W143" s="64"/>
    </row>
    <row r="144" spans="3:23" ht="16.8" thickTop="1" x14ac:dyDescent="0.2">
      <c r="C144" s="66" t="s">
        <v>72</v>
      </c>
    </row>
    <row r="146" spans="21:21" x14ac:dyDescent="0.2">
      <c r="U146" s="43" t="s">
        <v>71</v>
      </c>
    </row>
    <row r="183" spans="16:16" x14ac:dyDescent="0.2">
      <c r="P183" s="43" t="s">
        <v>73</v>
      </c>
    </row>
    <row r="219" spans="22:25" x14ac:dyDescent="0.2">
      <c r="V219" s="43" t="s">
        <v>75</v>
      </c>
      <c r="Y219" s="43"/>
    </row>
    <row r="239" spans="25:25" x14ac:dyDescent="0.2">
      <c r="Y239" s="43"/>
    </row>
    <row r="258" spans="17:17" x14ac:dyDescent="0.2">
      <c r="Q258" s="43" t="s">
        <v>74</v>
      </c>
    </row>
    <row r="294" spans="15:15" x14ac:dyDescent="0.2">
      <c r="O294" s="43" t="s">
        <v>76</v>
      </c>
    </row>
    <row r="329" spans="18:18" x14ac:dyDescent="0.2">
      <c r="R329" s="43" t="s">
        <v>77</v>
      </c>
    </row>
    <row r="366" spans="14:14" x14ac:dyDescent="0.2">
      <c r="N366" s="43" t="s">
        <v>79</v>
      </c>
    </row>
    <row r="401" spans="15:15" x14ac:dyDescent="0.2">
      <c r="O401" s="43" t="s">
        <v>78</v>
      </c>
    </row>
    <row r="437" spans="20:20" x14ac:dyDescent="0.2">
      <c r="T437" s="43" t="s">
        <v>80</v>
      </c>
    </row>
    <row r="473" spans="17:17" x14ac:dyDescent="0.2">
      <c r="Q473" s="43" t="s">
        <v>81</v>
      </c>
    </row>
    <row r="509" spans="17:17" x14ac:dyDescent="0.2">
      <c r="Q509" s="43" t="s">
        <v>82</v>
      </c>
    </row>
    <row r="546" spans="14:14" x14ac:dyDescent="0.2">
      <c r="N546" s="43" t="s">
        <v>83</v>
      </c>
    </row>
    <row r="581" spans="16:16" x14ac:dyDescent="0.2">
      <c r="P581" s="43" t="s">
        <v>84</v>
      </c>
    </row>
    <row r="616" spans="2:22" ht="16.8" thickBot="1" x14ac:dyDescent="0.25">
      <c r="B616" s="63"/>
      <c r="C616" s="68"/>
      <c r="D616" s="74"/>
      <c r="E616" s="74"/>
      <c r="F616" s="74"/>
      <c r="G616" s="75"/>
      <c r="H616" s="75"/>
      <c r="I616" s="7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  <c r="V616" s="65"/>
    </row>
    <row r="618" spans="2:22" x14ac:dyDescent="0.2">
      <c r="M618" s="43" t="s">
        <v>86</v>
      </c>
    </row>
    <row r="619" spans="2:22" x14ac:dyDescent="0.2">
      <c r="M619" s="43" t="s">
        <v>85</v>
      </c>
    </row>
    <row r="652" spans="13:13" x14ac:dyDescent="0.2">
      <c r="M652" s="43" t="s">
        <v>87</v>
      </c>
    </row>
    <row r="686" spans="13:13" x14ac:dyDescent="0.2">
      <c r="M686" s="43" t="s">
        <v>91</v>
      </c>
    </row>
    <row r="725" spans="13:13" x14ac:dyDescent="0.2">
      <c r="M725" s="43" t="s">
        <v>88</v>
      </c>
    </row>
    <row r="760" spans="17:17" x14ac:dyDescent="0.2">
      <c r="Q760" s="43" t="s">
        <v>90</v>
      </c>
    </row>
    <row r="771" spans="17:17" x14ac:dyDescent="0.2">
      <c r="Q771" s="43" t="s">
        <v>89</v>
      </c>
    </row>
    <row r="797" spans="23:23" x14ac:dyDescent="0.2">
      <c r="W797" s="43" t="s">
        <v>89</v>
      </c>
    </row>
    <row r="837" spans="4:4" x14ac:dyDescent="0.2">
      <c r="D837" s="70" t="s">
        <v>93</v>
      </c>
    </row>
    <row r="870" spans="4:4" x14ac:dyDescent="0.2">
      <c r="D870" s="70" t="s">
        <v>92</v>
      </c>
    </row>
    <row r="897" spans="3:24" ht="16.8" thickBot="1" x14ac:dyDescent="0.25">
      <c r="C897" s="68"/>
      <c r="D897" s="74"/>
      <c r="E897" s="74"/>
      <c r="F897" s="74"/>
      <c r="G897" s="75"/>
      <c r="H897" s="75"/>
      <c r="I897" s="7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  <c r="X897" s="65"/>
    </row>
    <row r="898" spans="3:24" x14ac:dyDescent="0.2">
      <c r="D898" s="70" t="s">
        <v>94</v>
      </c>
    </row>
    <row r="936" spans="4:4" x14ac:dyDescent="0.2">
      <c r="D936" s="70" t="s">
        <v>95</v>
      </c>
    </row>
    <row r="969" spans="4:4" x14ac:dyDescent="0.2">
      <c r="D969" s="70" t="s">
        <v>96</v>
      </c>
    </row>
    <row r="1001" spans="2:20" ht="16.8" thickBot="1" x14ac:dyDescent="0.25">
      <c r="B1001" s="63"/>
      <c r="C1001" s="68"/>
      <c r="D1001" s="74"/>
      <c r="E1001" s="74"/>
      <c r="F1001" s="74"/>
      <c r="G1001" s="75"/>
      <c r="H1001" s="75"/>
      <c r="I1001" s="7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  <c r="T1001" s="65"/>
    </row>
    <row r="1003" spans="2:20" x14ac:dyDescent="0.2">
      <c r="D1003" s="70" t="s">
        <v>97</v>
      </c>
    </row>
    <row r="1041" spans="4:4" x14ac:dyDescent="0.2">
      <c r="D1041" s="70" t="s">
        <v>98</v>
      </c>
    </row>
    <row r="1079" spans="4:4" x14ac:dyDescent="0.2">
      <c r="D1079" s="70" t="s">
        <v>99</v>
      </c>
    </row>
    <row r="1126" spans="4:4" x14ac:dyDescent="0.2">
      <c r="D1126" s="70" t="s">
        <v>100</v>
      </c>
    </row>
    <row r="1173" spans="4:4" x14ac:dyDescent="0.2">
      <c r="D1173" s="70" t="s">
        <v>101</v>
      </c>
    </row>
    <row r="1211" spans="4:4" x14ac:dyDescent="0.2">
      <c r="D1211" s="70" t="s">
        <v>102</v>
      </c>
    </row>
    <row r="1244" spans="4:4" x14ac:dyDescent="0.2">
      <c r="D1244" s="70" t="s">
        <v>104</v>
      </c>
    </row>
    <row r="1285" spans="4:4" x14ac:dyDescent="0.2">
      <c r="D1285" s="70" t="s">
        <v>103</v>
      </c>
    </row>
    <row r="1325" spans="4:4" x14ac:dyDescent="0.2">
      <c r="D1325" s="70" t="s">
        <v>137</v>
      </c>
    </row>
    <row r="1359" spans="1:20" ht="16.8" thickBot="1" x14ac:dyDescent="0.25">
      <c r="B1359" s="63"/>
      <c r="C1359" s="68"/>
      <c r="D1359" s="74"/>
      <c r="E1359" s="74"/>
      <c r="F1359" s="74"/>
      <c r="G1359" s="75"/>
      <c r="H1359" s="75"/>
      <c r="I1359" s="7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  <c r="T1359" s="65"/>
    </row>
    <row r="1360" spans="1:20" ht="22.2" customHeight="1" x14ac:dyDescent="0.2">
      <c r="A1360" s="168"/>
      <c r="B1360" s="160" t="s">
        <v>291</v>
      </c>
      <c r="C1360" s="157"/>
      <c r="D1360" s="161"/>
      <c r="E1360" s="161"/>
      <c r="F1360" s="161"/>
      <c r="G1360" s="161"/>
      <c r="H1360" s="161"/>
      <c r="I1360" s="161"/>
      <c r="J1360" s="157"/>
      <c r="K1360" s="157"/>
      <c r="L1360" s="157"/>
      <c r="M1360" s="157"/>
      <c r="N1360" s="157"/>
      <c r="O1360" s="157"/>
      <c r="P1360" s="157"/>
      <c r="Q1360" s="157"/>
      <c r="R1360" s="157"/>
      <c r="S1360" s="157"/>
      <c r="T1360" s="157"/>
    </row>
    <row r="1361" spans="5:5" x14ac:dyDescent="0.2">
      <c r="E1361" s="70" t="s">
        <v>107</v>
      </c>
    </row>
    <row r="1394" spans="5:5" x14ac:dyDescent="0.2">
      <c r="E1394" s="70" t="s">
        <v>108</v>
      </c>
    </row>
    <row r="1426" spans="4:4" x14ac:dyDescent="0.2">
      <c r="D1426" s="70" t="s">
        <v>109</v>
      </c>
    </row>
    <row r="1457" spans="4:4" x14ac:dyDescent="0.2">
      <c r="D1457" s="70" t="s">
        <v>110</v>
      </c>
    </row>
    <row r="1487" spans="4:4" x14ac:dyDescent="0.2">
      <c r="D1487" s="70" t="s">
        <v>111</v>
      </c>
    </row>
    <row r="1516" spans="2:22" ht="16.8" thickBot="1" x14ac:dyDescent="0.25">
      <c r="B1516" s="63"/>
      <c r="C1516" s="68"/>
      <c r="D1516" s="74"/>
      <c r="E1516" s="74"/>
      <c r="F1516" s="74"/>
      <c r="G1516" s="75"/>
      <c r="H1516" s="75"/>
      <c r="I1516" s="7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  <c r="V1516" s="65"/>
    </row>
    <row r="1518" spans="2:22" x14ac:dyDescent="0.2">
      <c r="D1518" s="70" t="s">
        <v>112</v>
      </c>
    </row>
    <row r="1548" spans="4:4" x14ac:dyDescent="0.2">
      <c r="D1548" s="70" t="s">
        <v>113</v>
      </c>
    </row>
    <row r="1578" spans="4:4" x14ac:dyDescent="0.2">
      <c r="D1578" s="70" t="s">
        <v>114</v>
      </c>
    </row>
    <row r="1608" spans="4:4" x14ac:dyDescent="0.2">
      <c r="D1608" s="70" t="s">
        <v>115</v>
      </c>
    </row>
    <row r="1639" spans="2:34" ht="16.8" thickBot="1" x14ac:dyDescent="0.25"/>
    <row r="1640" spans="2:34" ht="16.8" thickBot="1" x14ac:dyDescent="0.25">
      <c r="B1640" s="63"/>
      <c r="C1640" s="68"/>
      <c r="D1640" s="74"/>
      <c r="E1640" s="74"/>
      <c r="F1640" s="74"/>
      <c r="G1640" s="75"/>
      <c r="H1640" s="75"/>
      <c r="I1640" s="75"/>
      <c r="J1640" s="65"/>
      <c r="K1640" s="65"/>
      <c r="L1640" s="65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7"/>
      <c r="Z1640" s="77"/>
      <c r="AA1640" s="77"/>
      <c r="AB1640" s="77"/>
      <c r="AC1640" s="77"/>
      <c r="AD1640" s="77"/>
      <c r="AE1640" s="77"/>
      <c r="AF1640" s="77"/>
      <c r="AG1640" s="77"/>
      <c r="AH1640" s="78"/>
    </row>
    <row r="1641" spans="2:34" x14ac:dyDescent="0.2">
      <c r="D1641" s="70" t="s">
        <v>116</v>
      </c>
    </row>
    <row r="1643" spans="2:34" x14ac:dyDescent="0.2">
      <c r="T1643" s="79"/>
    </row>
    <row r="1644" spans="2:34" x14ac:dyDescent="0.2">
      <c r="Q1644" s="79"/>
      <c r="R1644" s="79"/>
    </row>
    <row r="1645" spans="2:34" x14ac:dyDescent="0.2">
      <c r="P1645" s="79"/>
      <c r="Q1645" s="79"/>
      <c r="R1645" s="79"/>
      <c r="S1645" s="79"/>
      <c r="T1645" s="79"/>
      <c r="U1645" s="79"/>
    </row>
    <row r="1671" spans="4:4" x14ac:dyDescent="0.2">
      <c r="D1671" s="70" t="s">
        <v>117</v>
      </c>
    </row>
    <row r="1701" spans="4:4" x14ac:dyDescent="0.2">
      <c r="D1701" s="70" t="s">
        <v>118</v>
      </c>
    </row>
    <row r="1732" spans="4:4" x14ac:dyDescent="0.2">
      <c r="D1732" s="70" t="s">
        <v>119</v>
      </c>
    </row>
    <row r="1762" spans="4:4" x14ac:dyDescent="0.2">
      <c r="D1762" s="70" t="s">
        <v>120</v>
      </c>
    </row>
    <row r="1793" spans="4:4" x14ac:dyDescent="0.2">
      <c r="D1793" s="70" t="s">
        <v>121</v>
      </c>
    </row>
    <row r="1823" spans="4:4" x14ac:dyDescent="0.2">
      <c r="D1823" s="70" t="s">
        <v>122</v>
      </c>
    </row>
    <row r="1854" spans="4:4" x14ac:dyDescent="0.2">
      <c r="D1854" s="70" t="s">
        <v>123</v>
      </c>
    </row>
    <row r="1885" spans="2:21" ht="16.8" thickBot="1" x14ac:dyDescent="0.25">
      <c r="B1885" s="80"/>
      <c r="C1885" s="81"/>
      <c r="D1885" s="82"/>
      <c r="E1885" s="82"/>
      <c r="F1885" s="82"/>
      <c r="G1885" s="83"/>
      <c r="H1885" s="83"/>
      <c r="I1885" s="83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  <c r="U1885" s="84"/>
    </row>
    <row r="1886" spans="2:21" ht="16.8" thickTop="1" x14ac:dyDescent="0.2"/>
    <row r="1887" spans="2:21" x14ac:dyDescent="0.2">
      <c r="E1887" s="70" t="s">
        <v>124</v>
      </c>
    </row>
    <row r="1917" spans="5:5" x14ac:dyDescent="0.2">
      <c r="E1917" s="70" t="s">
        <v>125</v>
      </c>
    </row>
    <row r="1947" spans="5:5" x14ac:dyDescent="0.2">
      <c r="E1947" s="70" t="s">
        <v>126</v>
      </c>
    </row>
    <row r="1977" spans="4:4" x14ac:dyDescent="0.2">
      <c r="D1977" s="70" t="s">
        <v>127</v>
      </c>
    </row>
    <row r="2007" spans="4:4" x14ac:dyDescent="0.2">
      <c r="D2007" s="70" t="s">
        <v>128</v>
      </c>
    </row>
    <row r="2036" spans="2:20" ht="16.8" thickBot="1" x14ac:dyDescent="0.25">
      <c r="B2036" s="80"/>
      <c r="C2036" s="81"/>
      <c r="D2036" s="82"/>
      <c r="E2036" s="82"/>
      <c r="F2036" s="82"/>
      <c r="G2036" s="83"/>
      <c r="H2036" s="83"/>
      <c r="I2036" s="83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  <c r="T2036" s="84"/>
    </row>
    <row r="2037" spans="2:20" ht="16.8" thickTop="1" x14ac:dyDescent="0.2">
      <c r="D2037" s="70" t="s">
        <v>129</v>
      </c>
    </row>
    <row r="2067" spans="4:4" x14ac:dyDescent="0.2">
      <c r="D2067" s="70" t="s">
        <v>130</v>
      </c>
    </row>
    <row r="2097" spans="4:4" x14ac:dyDescent="0.2">
      <c r="D2097" s="70" t="s">
        <v>131</v>
      </c>
    </row>
    <row r="2127" spans="4:4" x14ac:dyDescent="0.2">
      <c r="D2127" s="70" t="s">
        <v>132</v>
      </c>
    </row>
    <row r="2157" spans="4:4" x14ac:dyDescent="0.2">
      <c r="D2157" s="70" t="s">
        <v>133</v>
      </c>
    </row>
    <row r="2187" spans="4:4" x14ac:dyDescent="0.2">
      <c r="D2187" s="70" t="s">
        <v>134</v>
      </c>
    </row>
    <row r="2217" spans="4:4" x14ac:dyDescent="0.2">
      <c r="D2217" s="70" t="s">
        <v>135</v>
      </c>
    </row>
    <row r="2246" spans="2:39" ht="16.8" thickBot="1" x14ac:dyDescent="0.25">
      <c r="B2246" s="80"/>
      <c r="C2246" s="81"/>
      <c r="D2246" s="82"/>
      <c r="E2246" s="82"/>
      <c r="F2246" s="82"/>
      <c r="G2246" s="83"/>
      <c r="H2246" s="83"/>
      <c r="I2246" s="83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4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  <c r="AM2246" s="89"/>
    </row>
    <row r="2247" spans="2:39" ht="16.8" thickTop="1" x14ac:dyDescent="0.2">
      <c r="D2247" s="70" t="s">
        <v>136</v>
      </c>
    </row>
    <row r="2277" spans="4:4" x14ac:dyDescent="0.2">
      <c r="D2277" s="70" t="s">
        <v>138</v>
      </c>
    </row>
    <row r="2307" spans="4:4" x14ac:dyDescent="0.2">
      <c r="D2307" s="70" t="s">
        <v>139</v>
      </c>
    </row>
    <row r="2337" spans="4:4" x14ac:dyDescent="0.2">
      <c r="D2337" s="70" t="s">
        <v>140</v>
      </c>
    </row>
    <row r="2367" spans="4:4" x14ac:dyDescent="0.2">
      <c r="D2367" s="70" t="s">
        <v>141</v>
      </c>
    </row>
    <row r="2397" spans="4:4" x14ac:dyDescent="0.2">
      <c r="D2397" s="70" t="s">
        <v>142</v>
      </c>
    </row>
    <row r="2426" spans="4:4" x14ac:dyDescent="0.2">
      <c r="D2426" s="70" t="s">
        <v>143</v>
      </c>
    </row>
    <row r="2455" spans="4:4" x14ac:dyDescent="0.2">
      <c r="D2455" s="70" t="s">
        <v>144</v>
      </c>
    </row>
    <row r="2484" spans="5:5" x14ac:dyDescent="0.2">
      <c r="E2484" s="70" t="s">
        <v>145</v>
      </c>
    </row>
    <row r="2513" spans="4:4" x14ac:dyDescent="0.2">
      <c r="D2513" s="70" t="s">
        <v>146</v>
      </c>
    </row>
    <row r="2541" spans="4:4" x14ac:dyDescent="0.2">
      <c r="D2541" s="70" t="s">
        <v>147</v>
      </c>
    </row>
    <row r="2571" spans="4:4" x14ac:dyDescent="0.2">
      <c r="D2571" s="70" t="s">
        <v>148</v>
      </c>
    </row>
    <row r="2601" spans="4:4" x14ac:dyDescent="0.2">
      <c r="D2601" s="70" t="s">
        <v>149</v>
      </c>
    </row>
    <row r="2631" spans="4:4" x14ac:dyDescent="0.2">
      <c r="D2631" s="70" t="s">
        <v>150</v>
      </c>
    </row>
    <row r="2662" spans="4:4" x14ac:dyDescent="0.2">
      <c r="D2662" s="70" t="s">
        <v>151</v>
      </c>
    </row>
    <row r="2691" spans="2:20" ht="16.8" thickBot="1" x14ac:dyDescent="0.25">
      <c r="B2691" s="80"/>
      <c r="C2691" s="81"/>
      <c r="D2691" s="82"/>
      <c r="E2691" s="82"/>
      <c r="F2691" s="82"/>
      <c r="G2691" s="83"/>
      <c r="H2691" s="83"/>
      <c r="I2691" s="83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  <c r="T2691" s="84"/>
    </row>
    <row r="2692" spans="2:20" ht="16.8" thickTop="1" x14ac:dyDescent="0.2"/>
    <row r="2693" spans="2:20" x14ac:dyDescent="0.2">
      <c r="D2693" s="70" t="s">
        <v>152</v>
      </c>
    </row>
    <row r="2723" spans="4:4" x14ac:dyDescent="0.2">
      <c r="D2723" s="70" t="s">
        <v>153</v>
      </c>
    </row>
    <row r="2753" spans="4:4" x14ac:dyDescent="0.2">
      <c r="D2753" s="70" t="s">
        <v>154</v>
      </c>
    </row>
    <row r="2783" spans="4:4" x14ac:dyDescent="0.2">
      <c r="D2783" s="70" t="s">
        <v>155</v>
      </c>
    </row>
    <row r="2813" spans="4:4" x14ac:dyDescent="0.2">
      <c r="D2813" s="70" t="s">
        <v>156</v>
      </c>
    </row>
    <row r="2843" spans="4:4" x14ac:dyDescent="0.2">
      <c r="D2843" s="70" t="s">
        <v>157</v>
      </c>
    </row>
    <row r="2873" spans="2:25" ht="16.8" thickBot="1" x14ac:dyDescent="0.25">
      <c r="B2873" s="80"/>
      <c r="C2873" s="81"/>
      <c r="D2873" s="82"/>
      <c r="E2873" s="82"/>
      <c r="F2873" s="82"/>
      <c r="G2873" s="83"/>
      <c r="H2873" s="83"/>
      <c r="I2873" s="83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4"/>
      <c r="Y2873" s="89"/>
    </row>
    <row r="2874" spans="2:25" ht="16.8" thickTop="1" x14ac:dyDescent="0.2"/>
    <row r="2875" spans="2:25" x14ac:dyDescent="0.2">
      <c r="D2875" s="70" t="s">
        <v>158</v>
      </c>
    </row>
    <row r="2906" spans="4:4" x14ac:dyDescent="0.2">
      <c r="D2906" s="70" t="s">
        <v>159</v>
      </c>
    </row>
    <row r="2937" spans="4:4" x14ac:dyDescent="0.2">
      <c r="D2937" s="70" t="s">
        <v>160</v>
      </c>
    </row>
    <row r="2967" spans="4:4" x14ac:dyDescent="0.2">
      <c r="D2967" s="70" t="s">
        <v>161</v>
      </c>
    </row>
    <row r="2997" spans="4:4" x14ac:dyDescent="0.2">
      <c r="D2997" s="70" t="s">
        <v>162</v>
      </c>
    </row>
    <row r="3027" spans="2:25" ht="16.8" thickBot="1" x14ac:dyDescent="0.25">
      <c r="B3027" s="80"/>
      <c r="C3027" s="81"/>
      <c r="D3027" s="82"/>
      <c r="E3027" s="82"/>
      <c r="F3027" s="82"/>
      <c r="G3027" s="83"/>
      <c r="H3027" s="83"/>
      <c r="I3027" s="83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4"/>
      <c r="Y3027" s="89"/>
    </row>
    <row r="3028" spans="2:25" ht="16.8" thickTop="1" x14ac:dyDescent="0.2"/>
    <row r="3029" spans="2:25" x14ac:dyDescent="0.2">
      <c r="D3029" s="70" t="s">
        <v>163</v>
      </c>
    </row>
    <row r="3060" spans="4:4" x14ac:dyDescent="0.2">
      <c r="D3060" s="70" t="s">
        <v>164</v>
      </c>
    </row>
    <row r="3091" spans="4:4" x14ac:dyDescent="0.2">
      <c r="D3091" s="70" t="s">
        <v>165</v>
      </c>
    </row>
    <row r="3121" spans="4:4" x14ac:dyDescent="0.2">
      <c r="D3121" s="70" t="s">
        <v>166</v>
      </c>
    </row>
    <row r="3152" spans="4:4" x14ac:dyDescent="0.2">
      <c r="D3152" s="70" t="s">
        <v>167</v>
      </c>
    </row>
    <row r="3182" spans="4:4" x14ac:dyDescent="0.2">
      <c r="D3182" s="70" t="s">
        <v>168</v>
      </c>
    </row>
    <row r="3213" spans="4:4" x14ac:dyDescent="0.2">
      <c r="D3213" s="70" t="s">
        <v>169</v>
      </c>
    </row>
    <row r="3242" spans="2:21" ht="16.8" thickBot="1" x14ac:dyDescent="0.25">
      <c r="B3242" s="80"/>
      <c r="C3242" s="81"/>
      <c r="D3242" s="82"/>
      <c r="E3242" s="82"/>
      <c r="F3242" s="82"/>
      <c r="G3242" s="83"/>
      <c r="H3242" s="83"/>
      <c r="I3242" s="83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  <c r="U3242" s="84"/>
    </row>
    <row r="3243" spans="2:21" ht="16.8" thickTop="1" x14ac:dyDescent="0.2">
      <c r="D3243" s="70" t="s">
        <v>170</v>
      </c>
    </row>
    <row r="3273" spans="4:4" x14ac:dyDescent="0.2">
      <c r="D3273" s="70" t="s">
        <v>171</v>
      </c>
    </row>
    <row r="3303" spans="4:4" x14ac:dyDescent="0.2">
      <c r="D3303" s="70" t="s">
        <v>172</v>
      </c>
    </row>
    <row r="3333" spans="4:4" x14ac:dyDescent="0.2">
      <c r="D3333" s="70" t="s">
        <v>173</v>
      </c>
    </row>
    <row r="3363" spans="4:4" x14ac:dyDescent="0.2">
      <c r="D3363" s="70" t="s">
        <v>174</v>
      </c>
    </row>
    <row r="3393" spans="4:4" x14ac:dyDescent="0.2">
      <c r="D3393" s="70" t="s">
        <v>175</v>
      </c>
    </row>
    <row r="3425" spans="4:4" x14ac:dyDescent="0.2">
      <c r="D3425" s="70" t="s">
        <v>176</v>
      </c>
    </row>
    <row r="3455" spans="4:4" x14ac:dyDescent="0.2">
      <c r="D3455" s="70" t="s">
        <v>177</v>
      </c>
    </row>
    <row r="3484" spans="2:20" ht="16.8" thickBot="1" x14ac:dyDescent="0.25">
      <c r="B3484" s="99"/>
      <c r="C3484" s="67"/>
      <c r="D3484" s="72"/>
      <c r="E3484" s="72"/>
      <c r="F3484" s="72"/>
      <c r="G3484" s="73"/>
      <c r="H3484" s="73"/>
      <c r="I3484" s="73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  <c r="T3484" s="64"/>
    </row>
    <row r="3485" spans="2:20" ht="16.8" thickTop="1" x14ac:dyDescent="0.2"/>
    <row r="3486" spans="2:20" x14ac:dyDescent="0.2">
      <c r="D3486" s="70" t="s">
        <v>180</v>
      </c>
    </row>
    <row r="3521" spans="4:4" x14ac:dyDescent="0.2">
      <c r="D3521" s="70" t="s">
        <v>181</v>
      </c>
    </row>
    <row r="3555" spans="2:18" ht="16.8" thickBot="1" x14ac:dyDescent="0.25">
      <c r="B3555" s="80"/>
      <c r="C3555" s="81"/>
      <c r="D3555" s="82"/>
      <c r="E3555" s="82"/>
      <c r="F3555" s="82"/>
      <c r="G3555" s="83"/>
      <c r="H3555" s="83"/>
      <c r="I3555" s="83"/>
      <c r="J3555" s="84"/>
      <c r="K3555" s="84"/>
      <c r="L3555" s="84"/>
      <c r="M3555" s="84"/>
      <c r="N3555" s="84"/>
      <c r="O3555" s="84"/>
      <c r="P3555" s="84"/>
      <c r="Q3555" s="84"/>
      <c r="R3555" s="84"/>
    </row>
    <row r="3556" spans="2:18" ht="16.8" thickTop="1" x14ac:dyDescent="0.2">
      <c r="D3556" s="70" t="s">
        <v>182</v>
      </c>
    </row>
    <row r="3592" spans="4:4" x14ac:dyDescent="0.2">
      <c r="D3592" s="70" t="s">
        <v>183</v>
      </c>
    </row>
    <row r="3628" spans="4:4" x14ac:dyDescent="0.2">
      <c r="D3628" s="70" t="s">
        <v>184</v>
      </c>
    </row>
    <row r="3663" spans="2:20" ht="16.8" thickBot="1" x14ac:dyDescent="0.25">
      <c r="B3663" s="80"/>
      <c r="C3663" s="81"/>
      <c r="D3663" s="82"/>
      <c r="E3663" s="82"/>
      <c r="F3663" s="82"/>
      <c r="G3663" s="83"/>
      <c r="H3663" s="83"/>
      <c r="I3663" s="83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  <c r="T3663" s="84"/>
    </row>
    <row r="3664" spans="2:20" ht="16.8" thickTop="1" x14ac:dyDescent="0.2"/>
    <row r="3665" spans="4:4" x14ac:dyDescent="0.2">
      <c r="D3665" s="70" t="s">
        <v>187</v>
      </c>
    </row>
    <row r="3709" spans="4:4" x14ac:dyDescent="0.2">
      <c r="D3709" s="70" t="s">
        <v>188</v>
      </c>
    </row>
    <row r="3744" spans="4:4" x14ac:dyDescent="0.2">
      <c r="D3744" s="70" t="s">
        <v>189</v>
      </c>
    </row>
    <row r="3780" spans="4:4" x14ac:dyDescent="0.2">
      <c r="D3780" s="70" t="s">
        <v>190</v>
      </c>
    </row>
    <row r="3816" spans="4:4" x14ac:dyDescent="0.2">
      <c r="D3816" s="70" t="s">
        <v>191</v>
      </c>
    </row>
    <row r="3851" spans="2:20" ht="16.8" thickBot="1" x14ac:dyDescent="0.25">
      <c r="B3851" s="80"/>
      <c r="C3851" s="81"/>
      <c r="D3851" s="82"/>
      <c r="E3851" s="82"/>
      <c r="F3851" s="82"/>
      <c r="G3851" s="83"/>
      <c r="H3851" s="83"/>
      <c r="I3851" s="83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  <c r="T3851" s="84"/>
    </row>
    <row r="3852" spans="2:20" ht="16.8" thickTop="1" x14ac:dyDescent="0.2"/>
    <row r="3853" spans="2:20" x14ac:dyDescent="0.2">
      <c r="D3853" s="70" t="s">
        <v>192</v>
      </c>
    </row>
    <row r="3889" spans="4:4" x14ac:dyDescent="0.2">
      <c r="D3889" s="70" t="s">
        <v>193</v>
      </c>
    </row>
    <row r="3924" spans="4:4" x14ac:dyDescent="0.2">
      <c r="D3924" s="70" t="s">
        <v>194</v>
      </c>
    </row>
    <row r="3958" spans="2:56" ht="16.8" thickBot="1" x14ac:dyDescent="0.25">
      <c r="B3958" s="80"/>
      <c r="C3958" s="81"/>
      <c r="D3958" s="82"/>
      <c r="E3958" s="82"/>
      <c r="F3958" s="82"/>
      <c r="G3958" s="83"/>
      <c r="H3958" s="83"/>
      <c r="I3958" s="83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4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  <c r="BD3958" s="89"/>
    </row>
    <row r="3959" spans="2:56" ht="16.8" thickTop="1" x14ac:dyDescent="0.2"/>
    <row r="3960" spans="2:56" x14ac:dyDescent="0.2">
      <c r="D3960" s="70" t="s">
        <v>195</v>
      </c>
    </row>
    <row r="3994" spans="4:4" x14ac:dyDescent="0.2">
      <c r="D3994" s="70" t="s">
        <v>197</v>
      </c>
    </row>
    <row r="4030" spans="4:4" x14ac:dyDescent="0.2">
      <c r="D4030" s="70" t="s">
        <v>198</v>
      </c>
    </row>
    <row r="4066" spans="4:4" x14ac:dyDescent="0.2">
      <c r="D4066" s="70" t="s">
        <v>199</v>
      </c>
    </row>
    <row r="4101" spans="4:4" x14ac:dyDescent="0.2">
      <c r="D4101" s="70" t="s">
        <v>200</v>
      </c>
    </row>
    <row r="4136" spans="4:4" x14ac:dyDescent="0.2">
      <c r="D4136" s="70" t="s">
        <v>201</v>
      </c>
    </row>
    <row r="4172" spans="4:4" x14ac:dyDescent="0.2">
      <c r="D4172" s="70" t="s">
        <v>202</v>
      </c>
    </row>
    <row r="4207" spans="4:4" x14ac:dyDescent="0.2">
      <c r="D4207" s="70" t="s">
        <v>203</v>
      </c>
    </row>
    <row r="4241" spans="4:4" x14ac:dyDescent="0.2">
      <c r="D4241" s="70" t="s">
        <v>204</v>
      </c>
    </row>
    <row r="4277" spans="3:4" x14ac:dyDescent="0.2">
      <c r="C4277" s="123"/>
      <c r="D4277" s="70" t="s">
        <v>205</v>
      </c>
    </row>
    <row r="4311" spans="2:21" x14ac:dyDescent="0.2">
      <c r="B4311" s="124"/>
      <c r="C4311" s="125"/>
      <c r="D4311" s="126"/>
      <c r="E4311" s="126"/>
      <c r="F4311" s="126"/>
      <c r="G4311" s="127"/>
      <c r="H4311" s="127"/>
      <c r="I4311" s="127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  <c r="U4311" s="79"/>
    </row>
    <row r="4312" spans="2:21" x14ac:dyDescent="0.2">
      <c r="K4312" s="79"/>
      <c r="L4312" s="79"/>
      <c r="M4312" s="79"/>
      <c r="N4312" s="79"/>
      <c r="O4312" s="79"/>
      <c r="R4312" s="79"/>
      <c r="S4312" s="79"/>
      <c r="T4312" s="79"/>
    </row>
    <row r="4313" spans="2:21" x14ac:dyDescent="0.2">
      <c r="D4313" s="70" t="s">
        <v>207</v>
      </c>
    </row>
    <row r="4347" spans="4:4" x14ac:dyDescent="0.2">
      <c r="D4347" s="70" t="s">
        <v>208</v>
      </c>
    </row>
    <row r="4382" spans="4:4" x14ac:dyDescent="0.2">
      <c r="D4382" s="70" t="s">
        <v>209</v>
      </c>
    </row>
    <row r="4416" spans="4:4" x14ac:dyDescent="0.2">
      <c r="D4416" s="70" t="s">
        <v>210</v>
      </c>
    </row>
    <row r="4452" spans="2:4" x14ac:dyDescent="0.2">
      <c r="B4452" s="129"/>
      <c r="C4452" s="130"/>
      <c r="D4452" s="70" t="s">
        <v>211</v>
      </c>
    </row>
    <row r="4487" spans="4:4" x14ac:dyDescent="0.2">
      <c r="D4487" s="70" t="s">
        <v>212</v>
      </c>
    </row>
    <row r="4522" spans="4:4" x14ac:dyDescent="0.2">
      <c r="D4522" s="70" t="s">
        <v>213</v>
      </c>
    </row>
    <row r="4557" spans="4:4" x14ac:dyDescent="0.2">
      <c r="D4557" s="70" t="s">
        <v>214</v>
      </c>
    </row>
    <row r="4592" spans="4:4" x14ac:dyDescent="0.2">
      <c r="D4592" s="70" t="s">
        <v>215</v>
      </c>
    </row>
    <row r="4627" spans="3:4" x14ac:dyDescent="0.2">
      <c r="C4627" s="123"/>
      <c r="D4627" s="70" t="s">
        <v>216</v>
      </c>
    </row>
    <row r="4662" spans="4:4" x14ac:dyDescent="0.2">
      <c r="D4662" s="70" t="s">
        <v>217</v>
      </c>
    </row>
    <row r="4697" spans="4:4" x14ac:dyDescent="0.2">
      <c r="D4697" s="70" t="s">
        <v>218</v>
      </c>
    </row>
    <row r="4732" spans="4:4" x14ac:dyDescent="0.2">
      <c r="D4732" s="70" t="s">
        <v>219</v>
      </c>
    </row>
    <row r="4767" spans="4:4" x14ac:dyDescent="0.2">
      <c r="D4767" s="70" t="s">
        <v>220</v>
      </c>
    </row>
    <row r="4802" spans="4:4" x14ac:dyDescent="0.2">
      <c r="D4802" s="70" t="s">
        <v>221</v>
      </c>
    </row>
    <row r="4836" spans="3:4" x14ac:dyDescent="0.2">
      <c r="C4836" s="123"/>
      <c r="D4836" s="70" t="s">
        <v>222</v>
      </c>
    </row>
    <row r="4870" spans="4:4" x14ac:dyDescent="0.2">
      <c r="D4870" s="70" t="s">
        <v>223</v>
      </c>
    </row>
    <row r="4905" spans="4:4" x14ac:dyDescent="0.2">
      <c r="D4905" s="70" t="s">
        <v>224</v>
      </c>
    </row>
    <row r="4939" spans="4:4" x14ac:dyDescent="0.2">
      <c r="D4939" s="70" t="s">
        <v>225</v>
      </c>
    </row>
    <row r="4974" spans="4:4" x14ac:dyDescent="0.2">
      <c r="D4974" s="70" t="s">
        <v>226</v>
      </c>
    </row>
    <row r="5009" spans="4:4" x14ac:dyDescent="0.2">
      <c r="D5009" s="70" t="s">
        <v>227</v>
      </c>
    </row>
    <row r="5044" spans="4:4" x14ac:dyDescent="0.2">
      <c r="D5044" s="70" t="s">
        <v>228</v>
      </c>
    </row>
    <row r="5079" spans="4:4" x14ac:dyDescent="0.2">
      <c r="D5079" s="70" t="s">
        <v>229</v>
      </c>
    </row>
    <row r="5113" spans="4:4" x14ac:dyDescent="0.2">
      <c r="D5113" s="70" t="s">
        <v>230</v>
      </c>
    </row>
    <row r="5149" spans="4:4" x14ac:dyDescent="0.2">
      <c r="D5149" s="70" t="s">
        <v>231</v>
      </c>
    </row>
    <row r="5183" spans="4:4" x14ac:dyDescent="0.2">
      <c r="D5183" s="70" t="s">
        <v>232</v>
      </c>
    </row>
    <row r="5218" spans="4:4" x14ac:dyDescent="0.2">
      <c r="D5218" s="70" t="s">
        <v>233</v>
      </c>
    </row>
    <row r="5253" spans="4:4" x14ac:dyDescent="0.2">
      <c r="D5253" s="70" t="s">
        <v>234</v>
      </c>
    </row>
    <row r="5287" spans="3:4" x14ac:dyDescent="0.2">
      <c r="C5287" s="123"/>
      <c r="D5287" s="70" t="s">
        <v>235</v>
      </c>
    </row>
    <row r="5323" spans="4:4" x14ac:dyDescent="0.2">
      <c r="D5323" s="70" t="s">
        <v>236</v>
      </c>
    </row>
    <row r="5358" spans="4:4" x14ac:dyDescent="0.2">
      <c r="D5358" s="70" t="s">
        <v>237</v>
      </c>
    </row>
    <row r="5393" spans="4:4" x14ac:dyDescent="0.2">
      <c r="D5393" s="70" t="s">
        <v>238</v>
      </c>
    </row>
    <row r="5428" spans="4:4" x14ac:dyDescent="0.2">
      <c r="D5428" s="70" t="s">
        <v>239</v>
      </c>
    </row>
    <row r="5464" spans="4:4" x14ac:dyDescent="0.2">
      <c r="D5464" s="70" t="s">
        <v>240</v>
      </c>
    </row>
    <row r="5500" spans="4:4" x14ac:dyDescent="0.2">
      <c r="D5500" s="70" t="s">
        <v>241</v>
      </c>
    </row>
    <row r="5535" spans="4:4" x14ac:dyDescent="0.2">
      <c r="D5535" s="70" t="s">
        <v>242</v>
      </c>
    </row>
    <row r="5570" spans="4:4" x14ac:dyDescent="0.2">
      <c r="D5570" s="70" t="s">
        <v>243</v>
      </c>
    </row>
    <row r="5605" spans="4:4" x14ac:dyDescent="0.2">
      <c r="D5605" s="70" t="s">
        <v>244</v>
      </c>
    </row>
    <row r="5640" spans="4:4" x14ac:dyDescent="0.2">
      <c r="D5640" s="70" t="s">
        <v>245</v>
      </c>
    </row>
    <row r="5675" spans="4:4" x14ac:dyDescent="0.2">
      <c r="D5675" s="70" t="s">
        <v>246</v>
      </c>
    </row>
    <row r="5710" spans="4:4" x14ac:dyDescent="0.2">
      <c r="D5710" s="70" t="s">
        <v>247</v>
      </c>
    </row>
    <row r="5745" spans="3:4" x14ac:dyDescent="0.2">
      <c r="C5745" s="123"/>
      <c r="D5745" s="70" t="s">
        <v>252</v>
      </c>
    </row>
    <row r="5781" spans="4:4" x14ac:dyDescent="0.2">
      <c r="D5781" s="70" t="s">
        <v>253</v>
      </c>
    </row>
    <row r="5816" spans="4:4" x14ac:dyDescent="0.2">
      <c r="D5816" s="70" t="s">
        <v>254</v>
      </c>
    </row>
    <row r="5851" spans="4:4" x14ac:dyDescent="0.2">
      <c r="D5851" s="70" t="s">
        <v>255</v>
      </c>
    </row>
    <row r="5886" spans="4:4" x14ac:dyDescent="0.2">
      <c r="D5886" s="70" t="s">
        <v>256</v>
      </c>
    </row>
    <row r="5923" spans="4:4" x14ac:dyDescent="0.2">
      <c r="D5923" s="70" t="s">
        <v>257</v>
      </c>
    </row>
    <row r="5958" spans="4:4" x14ac:dyDescent="0.2">
      <c r="D5958" s="70" t="s">
        <v>258</v>
      </c>
    </row>
    <row r="5993" spans="4:4" x14ac:dyDescent="0.2">
      <c r="D5993" s="70" t="s">
        <v>259</v>
      </c>
    </row>
    <row r="6028" spans="4:4" x14ac:dyDescent="0.2">
      <c r="D6028" s="70" t="s">
        <v>260</v>
      </c>
    </row>
    <row r="6063" spans="4:4" x14ac:dyDescent="0.2">
      <c r="D6063" s="70" t="s">
        <v>261</v>
      </c>
    </row>
    <row r="6098" spans="3:4" x14ac:dyDescent="0.2">
      <c r="C6098" s="123"/>
      <c r="D6098" s="70" t="s">
        <v>262</v>
      </c>
    </row>
    <row r="6133" spans="4:4" x14ac:dyDescent="0.2">
      <c r="D6133" s="70" t="s">
        <v>263</v>
      </c>
    </row>
    <row r="6168" spans="4:4" x14ac:dyDescent="0.2">
      <c r="D6168" s="70" t="s">
        <v>264</v>
      </c>
    </row>
    <row r="6203" spans="4:4" x14ac:dyDescent="0.2">
      <c r="D6203" s="70" t="s">
        <v>265</v>
      </c>
    </row>
    <row r="6238" spans="4:4" x14ac:dyDescent="0.2">
      <c r="D6238" s="70" t="s">
        <v>266</v>
      </c>
    </row>
    <row r="6273" spans="4:4" x14ac:dyDescent="0.2">
      <c r="D6273" s="70" t="s">
        <v>267</v>
      </c>
    </row>
    <row r="6308" spans="4:4" x14ac:dyDescent="0.2">
      <c r="D6308" s="70" t="s">
        <v>268</v>
      </c>
    </row>
    <row r="6343" spans="4:4" x14ac:dyDescent="0.2">
      <c r="D6343" s="70" t="s">
        <v>269</v>
      </c>
    </row>
    <row r="6377" spans="4:4" x14ac:dyDescent="0.2">
      <c r="D6377" s="70" t="s">
        <v>270</v>
      </c>
    </row>
    <row r="6412" spans="4:4" x14ac:dyDescent="0.2">
      <c r="D6412" s="70" t="s">
        <v>271</v>
      </c>
    </row>
    <row r="6447" spans="4:4" x14ac:dyDescent="0.2">
      <c r="D6447" s="70" t="s">
        <v>272</v>
      </c>
    </row>
    <row r="6482" spans="4:4" x14ac:dyDescent="0.2">
      <c r="D6482" s="70" t="s">
        <v>273</v>
      </c>
    </row>
    <row r="6517" spans="4:4" x14ac:dyDescent="0.2">
      <c r="D6517" s="70" t="s">
        <v>274</v>
      </c>
    </row>
    <row r="6552" spans="4:4" x14ac:dyDescent="0.2">
      <c r="D6552" s="70" t="s">
        <v>275</v>
      </c>
    </row>
    <row r="6588" spans="3:4" x14ac:dyDescent="0.2">
      <c r="C6588" s="123"/>
      <c r="D6588" s="70" t="s">
        <v>276</v>
      </c>
    </row>
    <row r="6623" spans="4:4" x14ac:dyDescent="0.2">
      <c r="D6623" s="70" t="s">
        <v>278</v>
      </c>
    </row>
    <row r="6658" spans="4:4" x14ac:dyDescent="0.2">
      <c r="D6658" s="70" t="s">
        <v>279</v>
      </c>
    </row>
    <row r="6693" spans="4:4" x14ac:dyDescent="0.2">
      <c r="D6693" s="70" t="s">
        <v>280</v>
      </c>
    </row>
    <row r="6728" spans="4:4" x14ac:dyDescent="0.2">
      <c r="D6728" s="70" t="s">
        <v>281</v>
      </c>
    </row>
    <row r="6763" spans="4:4" x14ac:dyDescent="0.2">
      <c r="D6763" s="70" t="s">
        <v>282</v>
      </c>
    </row>
    <row r="6797" spans="4:4" x14ac:dyDescent="0.2">
      <c r="D6797" s="70" t="s">
        <v>283</v>
      </c>
    </row>
    <row r="6832" spans="4:4" x14ac:dyDescent="0.2">
      <c r="D6832" s="70" t="s">
        <v>284</v>
      </c>
    </row>
    <row r="6867" spans="4:4" x14ac:dyDescent="0.2">
      <c r="D6867" s="70" t="s">
        <v>285</v>
      </c>
    </row>
    <row r="6902" spans="4:4" x14ac:dyDescent="0.2">
      <c r="D6902" s="70" t="s">
        <v>286</v>
      </c>
    </row>
    <row r="6937" spans="4:4" x14ac:dyDescent="0.2">
      <c r="D6937" s="70" t="s">
        <v>287</v>
      </c>
    </row>
    <row r="6972" spans="4:4" x14ac:dyDescent="0.2">
      <c r="D6972" s="70" t="s">
        <v>288</v>
      </c>
    </row>
    <row r="7006" spans="1:18" x14ac:dyDescent="0.2">
      <c r="A7006" s="169"/>
      <c r="B7006" s="153"/>
      <c r="C7006" s="158" t="s">
        <v>290</v>
      </c>
      <c r="D7006" s="159"/>
      <c r="E7006" s="159"/>
      <c r="F7006" s="154"/>
      <c r="G7006" s="155"/>
      <c r="H7006" s="155"/>
      <c r="I7006" s="155"/>
      <c r="J7006" s="156"/>
      <c r="K7006" s="156"/>
      <c r="L7006" s="156"/>
      <c r="M7006" s="156"/>
      <c r="N7006" s="156"/>
      <c r="O7006" s="156"/>
      <c r="P7006" s="156"/>
      <c r="Q7006" s="156"/>
      <c r="R7006" s="156"/>
    </row>
    <row r="7008" spans="1:18" x14ac:dyDescent="0.2">
      <c r="A7008" s="167">
        <v>1</v>
      </c>
    </row>
    <row r="7041" spans="1:1" x14ac:dyDescent="0.2">
      <c r="A7041" s="167">
        <v>2</v>
      </c>
    </row>
    <row r="7074" spans="1:1" x14ac:dyDescent="0.2">
      <c r="A7074" s="167">
        <v>3</v>
      </c>
    </row>
    <row r="7107" spans="1:1" x14ac:dyDescent="0.2">
      <c r="A7107" s="167">
        <v>4</v>
      </c>
    </row>
    <row r="7141" spans="1:1" x14ac:dyDescent="0.2">
      <c r="A7141" s="167">
        <v>5</v>
      </c>
    </row>
    <row r="7174" spans="1:1" x14ac:dyDescent="0.2">
      <c r="A7174" s="167">
        <v>6</v>
      </c>
    </row>
    <row r="7207" spans="1:1" x14ac:dyDescent="0.2">
      <c r="A7207" s="167">
        <v>7</v>
      </c>
    </row>
    <row r="7240" spans="1:1" x14ac:dyDescent="0.2">
      <c r="A7240" s="167">
        <v>8</v>
      </c>
    </row>
    <row r="7273" spans="1:1" x14ac:dyDescent="0.2">
      <c r="A7273" s="167">
        <v>9</v>
      </c>
    </row>
    <row r="7306" spans="1:1" x14ac:dyDescent="0.2">
      <c r="A7306" s="167">
        <v>10</v>
      </c>
    </row>
    <row r="7339" spans="1:1" x14ac:dyDescent="0.2">
      <c r="A7339" s="167">
        <v>11</v>
      </c>
    </row>
    <row r="7372" spans="1:1" x14ac:dyDescent="0.2">
      <c r="A7372" s="167">
        <v>12</v>
      </c>
    </row>
    <row r="7405" spans="1:1" x14ac:dyDescent="0.2">
      <c r="A7405" s="167">
        <v>13</v>
      </c>
    </row>
    <row r="7438" spans="1:1" x14ac:dyDescent="0.2">
      <c r="A7438" s="167">
        <v>14</v>
      </c>
    </row>
    <row r="7470" spans="1:1" x14ac:dyDescent="0.2">
      <c r="A7470" s="167">
        <v>15</v>
      </c>
    </row>
    <row r="7503" spans="1:1" x14ac:dyDescent="0.2">
      <c r="A7503" s="167">
        <v>16</v>
      </c>
    </row>
    <row r="7537" spans="1:1" x14ac:dyDescent="0.2">
      <c r="A7537" s="167">
        <v>17</v>
      </c>
    </row>
    <row r="7570" spans="1:1" x14ac:dyDescent="0.2">
      <c r="A7570" s="167">
        <v>18</v>
      </c>
    </row>
    <row r="7602" spans="1:1" x14ac:dyDescent="0.2">
      <c r="A7602" s="167">
        <v>19</v>
      </c>
    </row>
    <row r="7634" spans="1:1" x14ac:dyDescent="0.2">
      <c r="A7634" s="167">
        <v>20</v>
      </c>
    </row>
    <row r="7666" spans="1:1" x14ac:dyDescent="0.2">
      <c r="A7666" s="167">
        <v>21</v>
      </c>
    </row>
    <row r="7699" spans="1:1" x14ac:dyDescent="0.2">
      <c r="A7699" s="167">
        <v>22</v>
      </c>
    </row>
    <row r="7732" spans="1:1" x14ac:dyDescent="0.2">
      <c r="A7732" s="167">
        <v>23</v>
      </c>
    </row>
    <row r="7764" spans="1:1" x14ac:dyDescent="0.2">
      <c r="A7764" s="167">
        <v>24</v>
      </c>
    </row>
    <row r="7796" spans="1:1" x14ac:dyDescent="0.2">
      <c r="A7796" s="167">
        <v>25</v>
      </c>
    </row>
    <row r="7829" spans="1:1" x14ac:dyDescent="0.2">
      <c r="A7829" s="167">
        <v>26</v>
      </c>
    </row>
    <row r="7861" spans="1:1" x14ac:dyDescent="0.2">
      <c r="A7861" s="167">
        <v>27</v>
      </c>
    </row>
    <row r="7893" spans="1:1" x14ac:dyDescent="0.2">
      <c r="A7893" s="167">
        <v>28</v>
      </c>
    </row>
    <row r="7926" spans="1:1" x14ac:dyDescent="0.2">
      <c r="A7926" s="167">
        <v>29</v>
      </c>
    </row>
    <row r="7959" spans="1:1" x14ac:dyDescent="0.2">
      <c r="A7959" s="167">
        <v>30</v>
      </c>
    </row>
    <row r="7992" spans="1:1" x14ac:dyDescent="0.2">
      <c r="A7992" s="167">
        <v>31</v>
      </c>
    </row>
    <row r="8025" spans="1:1" x14ac:dyDescent="0.2">
      <c r="A8025" s="167">
        <v>32</v>
      </c>
    </row>
    <row r="8058" spans="1:1" x14ac:dyDescent="0.2">
      <c r="A8058" s="167">
        <v>33</v>
      </c>
    </row>
    <row r="8091" spans="1:1" x14ac:dyDescent="0.2">
      <c r="A8091" s="167">
        <v>34</v>
      </c>
    </row>
    <row r="8123" spans="1:1" x14ac:dyDescent="0.2">
      <c r="A8123" s="167">
        <v>35</v>
      </c>
    </row>
    <row r="8157" spans="1:1" x14ac:dyDescent="0.2">
      <c r="A8157" s="167">
        <v>36</v>
      </c>
    </row>
    <row r="8189" spans="1:1" x14ac:dyDescent="0.2">
      <c r="A8189" s="167">
        <v>37</v>
      </c>
    </row>
    <row r="8221" spans="1:1" x14ac:dyDescent="0.2">
      <c r="A8221" s="167">
        <v>38</v>
      </c>
    </row>
    <row r="8254" spans="1:1" x14ac:dyDescent="0.2">
      <c r="A8254" s="167">
        <v>39</v>
      </c>
    </row>
    <row r="8287" spans="1:1" x14ac:dyDescent="0.2">
      <c r="A8287" s="167">
        <v>40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J29"/>
  <sheetViews>
    <sheetView tabSelected="1" zoomScale="145" zoomScaleNormal="145" zoomScaleSheetLayoutView="100" workbookViewId="0">
      <selection activeCell="A12" sqref="A12:J19"/>
    </sheetView>
  </sheetViews>
  <sheetFormatPr defaultColWidth="9" defaultRowHeight="13.2" x14ac:dyDescent="0.2"/>
  <sheetData>
    <row r="1" spans="1:10" x14ac:dyDescent="0.2">
      <c r="A1" t="s">
        <v>0</v>
      </c>
    </row>
    <row r="2" spans="1:10" x14ac:dyDescent="0.2">
      <c r="A2" s="227"/>
      <c r="B2" s="228"/>
      <c r="C2" s="228"/>
      <c r="D2" s="228"/>
      <c r="E2" s="228"/>
      <c r="F2" s="228"/>
      <c r="G2" s="228"/>
      <c r="H2" s="228"/>
      <c r="I2" s="228"/>
      <c r="J2" s="228"/>
    </row>
    <row r="3" spans="1:10" x14ac:dyDescent="0.2">
      <c r="A3" s="228"/>
      <c r="B3" s="228"/>
      <c r="C3" s="228"/>
      <c r="D3" s="228"/>
      <c r="E3" s="228"/>
      <c r="F3" s="228"/>
      <c r="G3" s="228"/>
      <c r="H3" s="228"/>
      <c r="I3" s="228"/>
      <c r="J3" s="228"/>
    </row>
    <row r="4" spans="1:10" x14ac:dyDescent="0.2">
      <c r="A4" s="228"/>
      <c r="B4" s="228"/>
      <c r="C4" s="228"/>
      <c r="D4" s="228"/>
      <c r="E4" s="228"/>
      <c r="F4" s="228"/>
      <c r="G4" s="228"/>
      <c r="H4" s="228"/>
      <c r="I4" s="228"/>
      <c r="J4" s="228"/>
    </row>
    <row r="5" spans="1:10" x14ac:dyDescent="0.2">
      <c r="A5" s="228"/>
      <c r="B5" s="228"/>
      <c r="C5" s="228"/>
      <c r="D5" s="228"/>
      <c r="E5" s="228"/>
      <c r="F5" s="228"/>
      <c r="G5" s="228"/>
      <c r="H5" s="228"/>
      <c r="I5" s="228"/>
      <c r="J5" s="228"/>
    </row>
    <row r="6" spans="1:10" x14ac:dyDescent="0.2">
      <c r="A6" s="228"/>
      <c r="B6" s="228"/>
      <c r="C6" s="228"/>
      <c r="D6" s="228"/>
      <c r="E6" s="228"/>
      <c r="F6" s="228"/>
      <c r="G6" s="228"/>
      <c r="H6" s="228"/>
      <c r="I6" s="228"/>
      <c r="J6" s="228"/>
    </row>
    <row r="7" spans="1:10" x14ac:dyDescent="0.2">
      <c r="A7" s="228"/>
      <c r="B7" s="228"/>
      <c r="C7" s="228"/>
      <c r="D7" s="228"/>
      <c r="E7" s="228"/>
      <c r="F7" s="228"/>
      <c r="G7" s="228"/>
      <c r="H7" s="228"/>
      <c r="I7" s="228"/>
      <c r="J7" s="228"/>
    </row>
    <row r="8" spans="1:10" x14ac:dyDescent="0.2">
      <c r="A8" s="228"/>
      <c r="B8" s="228"/>
      <c r="C8" s="228"/>
      <c r="D8" s="228"/>
      <c r="E8" s="228"/>
      <c r="F8" s="228"/>
      <c r="G8" s="228"/>
      <c r="H8" s="228"/>
      <c r="I8" s="228"/>
      <c r="J8" s="228"/>
    </row>
    <row r="9" spans="1:10" x14ac:dyDescent="0.2">
      <c r="A9" s="228"/>
      <c r="B9" s="228"/>
      <c r="C9" s="228"/>
      <c r="D9" s="228"/>
      <c r="E9" s="228"/>
      <c r="F9" s="228"/>
      <c r="G9" s="228"/>
      <c r="H9" s="228"/>
      <c r="I9" s="228"/>
      <c r="J9" s="228"/>
    </row>
    <row r="11" spans="1:10" x14ac:dyDescent="0.2">
      <c r="A11" t="s">
        <v>277</v>
      </c>
    </row>
    <row r="12" spans="1:10" x14ac:dyDescent="0.2">
      <c r="A12" s="229" t="s">
        <v>294</v>
      </c>
      <c r="B12" s="230"/>
      <c r="C12" s="230"/>
      <c r="D12" s="230"/>
      <c r="E12" s="230"/>
      <c r="F12" s="230"/>
      <c r="G12" s="230"/>
      <c r="H12" s="230"/>
      <c r="I12" s="230"/>
      <c r="J12" s="230"/>
    </row>
    <row r="13" spans="1:10" x14ac:dyDescent="0.2">
      <c r="A13" s="230"/>
      <c r="B13" s="230"/>
      <c r="C13" s="230"/>
      <c r="D13" s="230"/>
      <c r="E13" s="230"/>
      <c r="F13" s="230"/>
      <c r="G13" s="230"/>
      <c r="H13" s="230"/>
      <c r="I13" s="230"/>
      <c r="J13" s="230"/>
    </row>
    <row r="14" spans="1:10" x14ac:dyDescent="0.2">
      <c r="A14" s="230"/>
      <c r="B14" s="230"/>
      <c r="C14" s="230"/>
      <c r="D14" s="230"/>
      <c r="E14" s="230"/>
      <c r="F14" s="230"/>
      <c r="G14" s="230"/>
      <c r="H14" s="230"/>
      <c r="I14" s="230"/>
      <c r="J14" s="230"/>
    </row>
    <row r="15" spans="1:10" x14ac:dyDescent="0.2">
      <c r="A15" s="230"/>
      <c r="B15" s="230"/>
      <c r="C15" s="230"/>
      <c r="D15" s="230"/>
      <c r="E15" s="230"/>
      <c r="F15" s="230"/>
      <c r="G15" s="230"/>
      <c r="H15" s="230"/>
      <c r="I15" s="230"/>
      <c r="J15" s="230"/>
    </row>
    <row r="16" spans="1:10" x14ac:dyDescent="0.2">
      <c r="A16" s="230"/>
      <c r="B16" s="230"/>
      <c r="C16" s="230"/>
      <c r="D16" s="230"/>
      <c r="E16" s="230"/>
      <c r="F16" s="230"/>
      <c r="G16" s="230"/>
      <c r="H16" s="230"/>
      <c r="I16" s="230"/>
      <c r="J16" s="230"/>
    </row>
    <row r="17" spans="1:10" x14ac:dyDescent="0.2">
      <c r="A17" s="230"/>
      <c r="B17" s="230"/>
      <c r="C17" s="230"/>
      <c r="D17" s="230"/>
      <c r="E17" s="230"/>
      <c r="F17" s="230"/>
      <c r="G17" s="230"/>
      <c r="H17" s="230"/>
      <c r="I17" s="230"/>
      <c r="J17" s="230"/>
    </row>
    <row r="18" spans="1:10" x14ac:dyDescent="0.2">
      <c r="A18" s="230"/>
      <c r="B18" s="230"/>
      <c r="C18" s="230"/>
      <c r="D18" s="230"/>
      <c r="E18" s="230"/>
      <c r="F18" s="230"/>
      <c r="G18" s="230"/>
      <c r="H18" s="230"/>
      <c r="I18" s="230"/>
      <c r="J18" s="230"/>
    </row>
    <row r="19" spans="1:10" x14ac:dyDescent="0.2">
      <c r="A19" s="230"/>
      <c r="B19" s="230"/>
      <c r="C19" s="230"/>
      <c r="D19" s="230"/>
      <c r="E19" s="230"/>
      <c r="F19" s="230"/>
      <c r="G19" s="230"/>
      <c r="H19" s="230"/>
      <c r="I19" s="230"/>
      <c r="J19" s="230"/>
    </row>
    <row r="21" spans="1:10" x14ac:dyDescent="0.2">
      <c r="A21" t="s">
        <v>1</v>
      </c>
    </row>
    <row r="22" spans="1:10" x14ac:dyDescent="0.2">
      <c r="A22" s="229"/>
      <c r="B22" s="229"/>
      <c r="C22" s="229"/>
      <c r="D22" s="229"/>
      <c r="E22" s="229"/>
      <c r="F22" s="229"/>
      <c r="G22" s="229"/>
      <c r="H22" s="229"/>
      <c r="I22" s="229"/>
      <c r="J22" s="229"/>
    </row>
    <row r="23" spans="1:10" x14ac:dyDescent="0.2">
      <c r="A23" s="229"/>
      <c r="B23" s="229"/>
      <c r="C23" s="229"/>
      <c r="D23" s="229"/>
      <c r="E23" s="229"/>
      <c r="F23" s="229"/>
      <c r="G23" s="229"/>
      <c r="H23" s="229"/>
      <c r="I23" s="229"/>
      <c r="J23" s="229"/>
    </row>
    <row r="24" spans="1:10" x14ac:dyDescent="0.2">
      <c r="A24" s="229"/>
      <c r="B24" s="229"/>
      <c r="C24" s="229"/>
      <c r="D24" s="229"/>
      <c r="E24" s="229"/>
      <c r="F24" s="229"/>
      <c r="G24" s="229"/>
      <c r="H24" s="229"/>
      <c r="I24" s="229"/>
      <c r="J24" s="229"/>
    </row>
    <row r="25" spans="1:10" x14ac:dyDescent="0.2">
      <c r="A25" s="229"/>
      <c r="B25" s="229"/>
      <c r="C25" s="229"/>
      <c r="D25" s="229"/>
      <c r="E25" s="229"/>
      <c r="F25" s="229"/>
      <c r="G25" s="229"/>
      <c r="H25" s="229"/>
      <c r="I25" s="229"/>
      <c r="J25" s="229"/>
    </row>
    <row r="26" spans="1:10" x14ac:dyDescent="0.2">
      <c r="A26" s="229"/>
      <c r="B26" s="229"/>
      <c r="C26" s="229"/>
      <c r="D26" s="229"/>
      <c r="E26" s="229"/>
      <c r="F26" s="229"/>
      <c r="G26" s="229"/>
      <c r="H26" s="229"/>
      <c r="I26" s="229"/>
      <c r="J26" s="229"/>
    </row>
    <row r="27" spans="1:10" x14ac:dyDescent="0.2">
      <c r="A27" s="229"/>
      <c r="B27" s="229"/>
      <c r="C27" s="229"/>
      <c r="D27" s="229"/>
      <c r="E27" s="229"/>
      <c r="F27" s="229"/>
      <c r="G27" s="229"/>
      <c r="H27" s="229"/>
      <c r="I27" s="229"/>
      <c r="J27" s="229"/>
    </row>
    <row r="28" spans="1:10" x14ac:dyDescent="0.2">
      <c r="A28" s="229"/>
      <c r="B28" s="229"/>
      <c r="C28" s="229"/>
      <c r="D28" s="229"/>
      <c r="E28" s="229"/>
      <c r="F28" s="229"/>
      <c r="G28" s="229"/>
      <c r="H28" s="229"/>
      <c r="I28" s="229"/>
      <c r="J28" s="229"/>
    </row>
    <row r="29" spans="1:10" x14ac:dyDescent="0.2">
      <c r="A29" s="229"/>
      <c r="B29" s="229"/>
      <c r="C29" s="229"/>
      <c r="D29" s="229"/>
      <c r="E29" s="229"/>
      <c r="F29" s="229"/>
      <c r="G29" s="229"/>
      <c r="H29" s="229"/>
      <c r="I29" s="229"/>
      <c r="J29" s="229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zoomScaleSheetLayoutView="100" workbookViewId="0">
      <selection activeCell="D15" sqref="D15"/>
    </sheetView>
  </sheetViews>
  <sheetFormatPr defaultRowHeight="16.2" x14ac:dyDescent="0.2"/>
  <cols>
    <col min="1" max="1" width="3.109375" style="26" customWidth="1"/>
    <col min="2" max="2" width="10.33203125" style="23" customWidth="1"/>
    <col min="3" max="3" width="13.6640625" style="25" customWidth="1"/>
    <col min="4" max="4" width="8.5546875" style="25" customWidth="1"/>
    <col min="5" max="5" width="14.5546875" style="31" customWidth="1"/>
    <col min="6" max="6" width="12.77734375" style="31" customWidth="1"/>
    <col min="7" max="7" width="13.5546875" style="31" customWidth="1"/>
    <col min="8" max="8" width="11.109375" style="25" customWidth="1"/>
    <col min="9" max="9" width="15.88671875" style="31" customWidth="1"/>
    <col min="10" max="10" width="12.33203125" style="31" customWidth="1"/>
    <col min="11" max="11" width="12.21875" style="146" customWidth="1"/>
    <col min="12" max="12" width="10" style="25" customWidth="1"/>
    <col min="13" max="13" width="10.6640625" style="31" customWidth="1"/>
    <col min="14" max="14" width="8.44140625" style="31" customWidth="1"/>
    <col min="15" max="15" width="14.6640625" style="149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ht="33" customHeight="1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45" t="s">
        <v>249</v>
      </c>
      <c r="H4" s="132" t="s">
        <v>44</v>
      </c>
      <c r="I4" s="30" t="s">
        <v>40</v>
      </c>
      <c r="J4" s="30" t="s">
        <v>248</v>
      </c>
      <c r="K4" s="145" t="s">
        <v>249</v>
      </c>
      <c r="L4" s="132" t="s">
        <v>45</v>
      </c>
      <c r="M4" s="30" t="s">
        <v>40</v>
      </c>
      <c r="N4" s="30" t="s">
        <v>248</v>
      </c>
      <c r="O4" s="15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4" t="s">
        <v>251</v>
      </c>
      <c r="H5" s="133"/>
      <c r="I5" s="32"/>
      <c r="J5" s="32"/>
      <c r="K5" s="147"/>
      <c r="L5" s="133"/>
      <c r="M5" s="32"/>
      <c r="N5" s="32"/>
      <c r="O5" s="151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4"/>
      <c r="H6" s="133">
        <v>70</v>
      </c>
      <c r="I6" s="32">
        <v>43666</v>
      </c>
      <c r="J6" s="131">
        <v>0.85699999999999998</v>
      </c>
      <c r="K6" s="147" t="s">
        <v>250</v>
      </c>
      <c r="L6" s="133"/>
      <c r="M6" s="33"/>
      <c r="N6" s="33"/>
      <c r="O6" s="152"/>
    </row>
    <row r="7" spans="2:15" x14ac:dyDescent="0.2">
      <c r="B7" s="27" t="s">
        <v>178</v>
      </c>
      <c r="C7" s="28" t="s">
        <v>179</v>
      </c>
      <c r="D7" s="28"/>
      <c r="E7" s="33"/>
      <c r="F7" s="33"/>
      <c r="G7" s="135"/>
      <c r="H7" s="133">
        <v>100</v>
      </c>
      <c r="I7" s="32">
        <v>43682</v>
      </c>
      <c r="J7" s="131">
        <v>0.82199999999999995</v>
      </c>
      <c r="K7" s="148" t="s">
        <v>289</v>
      </c>
      <c r="L7" s="133"/>
      <c r="M7" s="33"/>
      <c r="N7" s="33"/>
      <c r="O7" s="152"/>
    </row>
    <row r="8" spans="2:15" x14ac:dyDescent="0.2">
      <c r="B8" s="27" t="s">
        <v>178</v>
      </c>
      <c r="C8" s="28"/>
      <c r="D8" s="28"/>
      <c r="E8" s="33"/>
      <c r="F8" s="33"/>
      <c r="G8" s="135"/>
      <c r="H8" s="133"/>
      <c r="I8" s="33"/>
      <c r="J8" s="33"/>
      <c r="K8" s="148"/>
      <c r="L8" s="133"/>
      <c r="M8" s="33"/>
      <c r="N8" s="33"/>
      <c r="O8" s="152"/>
    </row>
    <row r="9" spans="2:15" x14ac:dyDescent="0.2">
      <c r="B9" s="27" t="s">
        <v>42</v>
      </c>
      <c r="C9" s="28"/>
      <c r="D9" s="28"/>
      <c r="E9" s="33"/>
      <c r="F9" s="33"/>
      <c r="G9" s="135"/>
      <c r="H9" s="133"/>
      <c r="I9" s="33"/>
      <c r="J9" s="33"/>
      <c r="K9" s="148"/>
      <c r="L9" s="133"/>
      <c r="M9" s="33"/>
      <c r="N9" s="33"/>
      <c r="O9" s="152"/>
    </row>
    <row r="10" spans="2:15" x14ac:dyDescent="0.2">
      <c r="B10" s="27" t="s">
        <v>42</v>
      </c>
      <c r="C10" s="28"/>
      <c r="D10" s="28"/>
      <c r="E10" s="33"/>
      <c r="F10" s="33"/>
      <c r="G10" s="135"/>
      <c r="H10" s="133"/>
      <c r="I10" s="33"/>
      <c r="J10" s="33"/>
      <c r="K10" s="148"/>
      <c r="L10" s="133"/>
      <c r="M10" s="33"/>
      <c r="N10" s="33"/>
      <c r="O10" s="152"/>
    </row>
    <row r="11" spans="2:15" x14ac:dyDescent="0.2">
      <c r="B11" s="27" t="s">
        <v>42</v>
      </c>
      <c r="C11" s="28"/>
      <c r="D11" s="28"/>
      <c r="E11" s="33"/>
      <c r="F11" s="33"/>
      <c r="G11" s="135"/>
      <c r="H11" s="133"/>
      <c r="I11" s="33"/>
      <c r="J11" s="33"/>
      <c r="K11" s="148"/>
      <c r="L11" s="133"/>
      <c r="M11" s="33"/>
      <c r="N11" s="33"/>
      <c r="O11" s="152"/>
    </row>
    <row r="12" spans="2:15" x14ac:dyDescent="0.2">
      <c r="B12" s="27" t="s">
        <v>42</v>
      </c>
      <c r="C12" s="28"/>
      <c r="D12" s="28"/>
      <c r="E12" s="33"/>
      <c r="F12" s="33"/>
      <c r="G12" s="135"/>
      <c r="H12" s="133"/>
      <c r="I12" s="33"/>
      <c r="J12" s="33"/>
      <c r="K12" s="148"/>
      <c r="L12" s="133"/>
      <c r="M12" s="33"/>
      <c r="N12" s="33"/>
      <c r="O12" s="152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topLeftCell="H1" zoomScale="115" zoomScaleNormal="115" workbookViewId="0">
      <pane ySplit="8" topLeftCell="A45" activePane="bottomLeft" state="frozen"/>
      <selection pane="bottomLeft" activeCell="A40" sqref="A40:XFD40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204" t="s">
        <v>4</v>
      </c>
      <c r="C2" s="204"/>
      <c r="D2" s="225" t="s">
        <v>179</v>
      </c>
      <c r="E2" s="225"/>
      <c r="F2" s="204" t="s">
        <v>5</v>
      </c>
      <c r="G2" s="204"/>
      <c r="H2" s="220" t="s">
        <v>64</v>
      </c>
      <c r="I2" s="220"/>
      <c r="J2" s="204" t="s">
        <v>6</v>
      </c>
      <c r="K2" s="204"/>
      <c r="L2" s="226">
        <v>100000</v>
      </c>
      <c r="M2" s="225"/>
      <c r="N2" s="204" t="s">
        <v>7</v>
      </c>
      <c r="O2" s="204"/>
      <c r="P2" s="221">
        <f>SUM(L2,D4)</f>
        <v>2194695.8604830555</v>
      </c>
      <c r="Q2" s="220"/>
      <c r="R2" s="1"/>
      <c r="S2" s="1"/>
      <c r="T2" s="1"/>
    </row>
    <row r="3" spans="2:25" ht="77.400000000000006" customHeight="1" x14ac:dyDescent="0.2">
      <c r="B3" s="204" t="s">
        <v>8</v>
      </c>
      <c r="C3" s="204"/>
      <c r="D3" s="222" t="s">
        <v>196</v>
      </c>
      <c r="E3" s="223"/>
      <c r="F3" s="223"/>
      <c r="G3" s="223"/>
      <c r="H3" s="223"/>
      <c r="I3" s="223"/>
      <c r="J3" s="204" t="s">
        <v>9</v>
      </c>
      <c r="K3" s="204"/>
      <c r="L3" s="223" t="s">
        <v>65</v>
      </c>
      <c r="M3" s="224"/>
      <c r="N3" s="224"/>
      <c r="O3" s="224"/>
      <c r="P3" s="224"/>
      <c r="Q3" s="224"/>
      <c r="R3" s="1"/>
      <c r="S3" s="1"/>
    </row>
    <row r="4" spans="2:25" x14ac:dyDescent="0.2">
      <c r="B4" s="204" t="s">
        <v>10</v>
      </c>
      <c r="C4" s="204"/>
      <c r="D4" s="218">
        <f>S109</f>
        <v>2094695.8604830555</v>
      </c>
      <c r="E4" s="218"/>
      <c r="F4" s="204" t="s">
        <v>11</v>
      </c>
      <c r="G4" s="204"/>
      <c r="H4" s="219">
        <f>SUM($T$9:$U$108)</f>
        <v>7252.99999999999</v>
      </c>
      <c r="I4" s="220"/>
      <c r="J4" s="201" t="s">
        <v>58</v>
      </c>
      <c r="K4" s="201"/>
      <c r="L4" s="221">
        <f>MAX($C$9:$D$990)-C9</f>
        <v>2005223.8469861434</v>
      </c>
      <c r="M4" s="221"/>
      <c r="N4" s="201" t="s">
        <v>57</v>
      </c>
      <c r="O4" s="201"/>
      <c r="P4" s="202">
        <f>MAX(Y:Y)</f>
        <v>5.9099999999999153E-2</v>
      </c>
      <c r="Q4" s="202"/>
      <c r="R4" s="1"/>
      <c r="S4" s="1"/>
      <c r="T4" s="1"/>
    </row>
    <row r="5" spans="2:25" x14ac:dyDescent="0.2">
      <c r="B5" s="94" t="s">
        <v>14</v>
      </c>
      <c r="C5" s="92">
        <f>COUNTIF($R$9:$R$990,"&gt;0")</f>
        <v>83</v>
      </c>
      <c r="D5" s="91" t="s">
        <v>15</v>
      </c>
      <c r="E5" s="15">
        <f>COUNTIF($R$9:$R$990,"&lt;0")</f>
        <v>18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0.82178217821782173</v>
      </c>
      <c r="J5" s="203" t="s">
        <v>18</v>
      </c>
      <c r="K5" s="204"/>
      <c r="L5" s="205">
        <f>MAX(V9:V993)</f>
        <v>6</v>
      </c>
      <c r="M5" s="206"/>
      <c r="N5" s="17" t="s">
        <v>19</v>
      </c>
      <c r="O5" s="9"/>
      <c r="P5" s="205">
        <f>MAX(W9:W993)</f>
        <v>2</v>
      </c>
      <c r="Q5" s="206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207" t="s">
        <v>20</v>
      </c>
      <c r="C7" s="209" t="s">
        <v>21</v>
      </c>
      <c r="D7" s="210"/>
      <c r="E7" s="213" t="s">
        <v>22</v>
      </c>
      <c r="F7" s="214"/>
      <c r="G7" s="214"/>
      <c r="H7" s="214"/>
      <c r="I7" s="197"/>
      <c r="J7" s="215" t="s">
        <v>186</v>
      </c>
      <c r="K7" s="216"/>
      <c r="L7" s="199"/>
      <c r="M7" s="217" t="s">
        <v>24</v>
      </c>
      <c r="N7" s="192" t="s">
        <v>25</v>
      </c>
      <c r="O7" s="193"/>
      <c r="P7" s="193"/>
      <c r="Q7" s="194"/>
      <c r="R7" s="195" t="s">
        <v>26</v>
      </c>
      <c r="S7" s="195"/>
      <c r="T7" s="195"/>
      <c r="U7" s="195"/>
    </row>
    <row r="8" spans="2:25" x14ac:dyDescent="0.2">
      <c r="B8" s="208"/>
      <c r="C8" s="211"/>
      <c r="D8" s="212"/>
      <c r="E8" s="18" t="s">
        <v>27</v>
      </c>
      <c r="F8" s="18" t="s">
        <v>28</v>
      </c>
      <c r="G8" s="18" t="s">
        <v>29</v>
      </c>
      <c r="H8" s="196" t="s">
        <v>30</v>
      </c>
      <c r="I8" s="197"/>
      <c r="J8" s="4" t="s">
        <v>31</v>
      </c>
      <c r="K8" s="198" t="s">
        <v>32</v>
      </c>
      <c r="L8" s="199"/>
      <c r="M8" s="217"/>
      <c r="N8" s="5" t="s">
        <v>27</v>
      </c>
      <c r="O8" s="5" t="s">
        <v>28</v>
      </c>
      <c r="P8" s="200" t="s">
        <v>30</v>
      </c>
      <c r="Q8" s="194"/>
      <c r="R8" s="195" t="s">
        <v>33</v>
      </c>
      <c r="S8" s="195"/>
      <c r="T8" s="195" t="s">
        <v>31</v>
      </c>
      <c r="U8" s="195"/>
      <c r="Y8" t="s">
        <v>56</v>
      </c>
    </row>
    <row r="9" spans="2:25" x14ac:dyDescent="0.2">
      <c r="B9" s="96">
        <v>1</v>
      </c>
      <c r="C9" s="170">
        <f>L2</f>
        <v>100000</v>
      </c>
      <c r="D9" s="170"/>
      <c r="E9" s="87">
        <v>2000</v>
      </c>
      <c r="F9" s="112">
        <v>43528</v>
      </c>
      <c r="G9" s="96" t="s">
        <v>2</v>
      </c>
      <c r="H9" s="185">
        <v>103.36</v>
      </c>
      <c r="I9" s="186"/>
      <c r="J9" s="87">
        <v>69</v>
      </c>
      <c r="K9" s="170">
        <f t="shared" ref="K9:K14" si="0">IF(J9="","",C9*0.03)</f>
        <v>3000</v>
      </c>
      <c r="L9" s="170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185">
        <v>102.35</v>
      </c>
      <c r="Q9" s="186"/>
      <c r="R9" s="174">
        <f>IF(P9="","",T9*M9*LOOKUP(RIGHT($D$2,3),定数!$A$6:$A$13,定数!$B$6:$B$13))</f>
        <v>4391.3043478261088</v>
      </c>
      <c r="S9" s="174"/>
      <c r="T9" s="175">
        <f>IF(P9="","",IF(G9="買",(P9-H9),(H9-P9))*IF(RIGHT($D$2,3)="JPY",100,10000))</f>
        <v>101.00000000000051</v>
      </c>
      <c r="U9" s="175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170">
        <f t="shared" ref="C10:C73" si="1">IF(R9="","",C9+R9)</f>
        <v>104391.30434782611</v>
      </c>
      <c r="D10" s="170"/>
      <c r="E10" s="88">
        <v>2000</v>
      </c>
      <c r="F10" s="114">
        <v>43821</v>
      </c>
      <c r="G10" s="107" t="s">
        <v>3</v>
      </c>
      <c r="H10" s="185">
        <v>102.95</v>
      </c>
      <c r="I10" s="186"/>
      <c r="J10" s="88">
        <v>69</v>
      </c>
      <c r="K10" s="189">
        <f t="shared" si="0"/>
        <v>3131.739130434783</v>
      </c>
      <c r="L10" s="190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183">
        <v>104.95</v>
      </c>
      <c r="Q10" s="184"/>
      <c r="R10" s="174">
        <f>IF(P10="","",T10*M10*LOOKUP(RIGHT($D$2,3),定数!$A$6:$A$13,定数!$B$6:$B$13))</f>
        <v>9077.5047258979212</v>
      </c>
      <c r="S10" s="174"/>
      <c r="T10" s="175">
        <f>IF(P10="","",IF(G10="買",(P10-H10),(H10-P10))*IF(RIGHT($D$2,3)="JPY",100,10000))</f>
        <v>200</v>
      </c>
      <c r="U10" s="175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177">
        <f t="shared" si="1"/>
        <v>113468.80907372403</v>
      </c>
      <c r="D11" s="177"/>
      <c r="E11" s="88">
        <v>2001</v>
      </c>
      <c r="F11" s="114">
        <v>43511</v>
      </c>
      <c r="G11" s="103" t="s">
        <v>2</v>
      </c>
      <c r="H11" s="183">
        <v>105.83</v>
      </c>
      <c r="I11" s="184"/>
      <c r="J11" s="88">
        <v>123</v>
      </c>
      <c r="K11" s="172">
        <f t="shared" si="0"/>
        <v>3404.0642722117209</v>
      </c>
      <c r="L11" s="173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185">
        <v>107.06</v>
      </c>
      <c r="Q11" s="186"/>
      <c r="R11" s="181">
        <f>IF(P11="","",T11*M11*LOOKUP(RIGHT($D$2,3),定数!$A$6:$A$13,定数!$B$6:$B$13))</f>
        <v>-3404.0642722117318</v>
      </c>
      <c r="S11" s="181"/>
      <c r="T11" s="182">
        <f>IF(P11="","",IF(G11="買",(P11-H11),(H11-P11))*IF(RIGHT($D$2,3)="JPY",100,10000))</f>
        <v>-123.0000000000004</v>
      </c>
      <c r="U11" s="182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170">
        <f t="shared" si="1"/>
        <v>110064.74480151229</v>
      </c>
      <c r="D12" s="170"/>
      <c r="E12" s="87">
        <v>2001</v>
      </c>
      <c r="F12" s="112">
        <v>43524</v>
      </c>
      <c r="G12" s="107" t="s">
        <v>3</v>
      </c>
      <c r="H12" s="185">
        <v>107.96</v>
      </c>
      <c r="I12" s="186"/>
      <c r="J12" s="87">
        <v>153</v>
      </c>
      <c r="K12" s="172">
        <f t="shared" si="0"/>
        <v>3301.9423440453688</v>
      </c>
      <c r="L12" s="173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185">
        <v>117.97</v>
      </c>
      <c r="Q12" s="186"/>
      <c r="R12" s="174">
        <f>IF(P12="","",T12*M12*LOOKUP(RIGHT($D$2,3),定数!$A$6:$A$13,定数!$B$6:$B$13))</f>
        <v>21602.903832610558</v>
      </c>
      <c r="S12" s="174"/>
      <c r="T12" s="175">
        <f t="shared" ref="T12:T75" si="4">IF(P12="","",IF(G12="買",(P12-H12),(H12-P12))*IF(RIGHT($D$2,3)="JPY",100,10000))</f>
        <v>1001.0000000000005</v>
      </c>
      <c r="U12" s="175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170">
        <f t="shared" si="1"/>
        <v>131667.64863412286</v>
      </c>
      <c r="D13" s="170"/>
      <c r="E13" s="88">
        <v>2001</v>
      </c>
      <c r="F13" s="114">
        <v>43558</v>
      </c>
      <c r="G13" s="107" t="s">
        <v>3</v>
      </c>
      <c r="H13" s="183">
        <v>111.59</v>
      </c>
      <c r="I13" s="184"/>
      <c r="J13" s="88">
        <v>54</v>
      </c>
      <c r="K13" s="172">
        <f t="shared" si="0"/>
        <v>3950.0294590236858</v>
      </c>
      <c r="L13" s="173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183">
        <v>111.05</v>
      </c>
      <c r="Q13" s="184"/>
      <c r="R13" s="181">
        <f>IF(P13="","",T13*M13*LOOKUP(RIGHT($D$2,3),定数!$A$6:$A$13,定数!$B$6:$B$13))</f>
        <v>-3950.0294590237318</v>
      </c>
      <c r="S13" s="181"/>
      <c r="T13" s="175">
        <f t="shared" si="4"/>
        <v>-54.000000000000625</v>
      </c>
      <c r="U13" s="175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177">
        <f t="shared" si="1"/>
        <v>127717.61917509913</v>
      </c>
      <c r="D14" s="177"/>
      <c r="E14" s="88">
        <v>2001</v>
      </c>
      <c r="F14" s="114">
        <v>43559</v>
      </c>
      <c r="G14" s="97" t="s">
        <v>3</v>
      </c>
      <c r="H14" s="185">
        <v>111.95</v>
      </c>
      <c r="I14" s="186"/>
      <c r="J14" s="88">
        <v>98</v>
      </c>
      <c r="K14" s="179">
        <f t="shared" si="0"/>
        <v>3831.5285752529735</v>
      </c>
      <c r="L14" s="180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183">
        <v>113.38</v>
      </c>
      <c r="Q14" s="184"/>
      <c r="R14" s="181">
        <f>IF(P14="","",T14*M14*LOOKUP(RIGHT($D$2,3),定数!$A$6:$A$13,定数!$B$6:$B$13))</f>
        <v>5590.9039414405352</v>
      </c>
      <c r="S14" s="181"/>
      <c r="T14" s="182">
        <f t="shared" si="4"/>
        <v>142.99999999999926</v>
      </c>
      <c r="U14" s="182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170">
        <f t="shared" si="1"/>
        <v>133308.52311653967</v>
      </c>
      <c r="D15" s="170"/>
      <c r="E15" s="88">
        <v>2001</v>
      </c>
      <c r="F15" s="114">
        <v>43588</v>
      </c>
      <c r="G15" s="96" t="s">
        <v>2</v>
      </c>
      <c r="H15" s="185">
        <v>108.51</v>
      </c>
      <c r="I15" s="186"/>
      <c r="J15" s="88">
        <v>80</v>
      </c>
      <c r="K15" s="172">
        <f t="shared" ref="K15:K74" si="7">IF(J15="","",C15*0.03)</f>
        <v>3999.2556934961899</v>
      </c>
      <c r="L15" s="173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185">
        <v>107.35</v>
      </c>
      <c r="Q15" s="186"/>
      <c r="R15" s="174">
        <f>IF(P15="","",T15*M15*LOOKUP(RIGHT($D$2,3),定数!$A$6:$A$13,定数!$B$6:$B$13))</f>
        <v>5798.9207555695284</v>
      </c>
      <c r="S15" s="174"/>
      <c r="T15" s="175">
        <f t="shared" si="4"/>
        <v>116.00000000000108</v>
      </c>
      <c r="U15" s="175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170">
        <f t="shared" si="1"/>
        <v>139107.4438721092</v>
      </c>
      <c r="D16" s="170"/>
      <c r="E16" s="88">
        <v>2001</v>
      </c>
      <c r="F16" s="114">
        <v>43629</v>
      </c>
      <c r="G16" s="96" t="s">
        <v>3</v>
      </c>
      <c r="H16" s="185">
        <v>103.62</v>
      </c>
      <c r="I16" s="186"/>
      <c r="J16" s="88">
        <v>53</v>
      </c>
      <c r="K16" s="172">
        <f t="shared" si="7"/>
        <v>4173.2233161632757</v>
      </c>
      <c r="L16" s="173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185">
        <v>104.38</v>
      </c>
      <c r="Q16" s="186"/>
      <c r="R16" s="174">
        <f>IF(P16="","",T16*M16*LOOKUP(RIGHT($D$2,3),定数!$A$6:$A$13,定数!$B$6:$B$13))</f>
        <v>5984.2447552529275</v>
      </c>
      <c r="S16" s="174"/>
      <c r="T16" s="175">
        <f t="shared" si="4"/>
        <v>75.999999999999091</v>
      </c>
      <c r="U16" s="175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170">
        <f t="shared" si="1"/>
        <v>145091.68862736213</v>
      </c>
      <c r="D17" s="170"/>
      <c r="E17" s="87">
        <v>2001</v>
      </c>
      <c r="F17" s="112">
        <v>43631</v>
      </c>
      <c r="G17" s="98" t="s">
        <v>3</v>
      </c>
      <c r="H17" s="185">
        <v>104.99</v>
      </c>
      <c r="I17" s="186"/>
      <c r="J17" s="87">
        <v>51</v>
      </c>
      <c r="K17" s="172">
        <f t="shared" si="7"/>
        <v>4352.7506588208635</v>
      </c>
      <c r="L17" s="173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185">
        <v>105.74</v>
      </c>
      <c r="Q17" s="186"/>
      <c r="R17" s="174">
        <f>IF(P17="","",T17*M17*LOOKUP(RIGHT($D$2,3),定数!$A$6:$A$13,定数!$B$6:$B$13))</f>
        <v>6401.1039100306816</v>
      </c>
      <c r="S17" s="174"/>
      <c r="T17" s="175">
        <f t="shared" si="4"/>
        <v>75</v>
      </c>
      <c r="U17" s="175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170">
        <f t="shared" si="1"/>
        <v>151492.79253739282</v>
      </c>
      <c r="D18" s="170"/>
      <c r="E18" s="88">
        <v>2001</v>
      </c>
      <c r="F18" s="114">
        <v>43687</v>
      </c>
      <c r="G18" s="107" t="s">
        <v>3</v>
      </c>
      <c r="H18" s="183">
        <v>108.92</v>
      </c>
      <c r="I18" s="184"/>
      <c r="J18" s="88">
        <v>46</v>
      </c>
      <c r="K18" s="172">
        <f t="shared" si="7"/>
        <v>4544.7837761217843</v>
      </c>
      <c r="L18" s="173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183">
        <v>109.57</v>
      </c>
      <c r="Q18" s="184"/>
      <c r="R18" s="174">
        <f>IF(P18="","",T18*M18*LOOKUP(RIGHT($D$2,3),定数!$A$6:$A$13,定数!$B$6:$B$13))</f>
        <v>6421.9770749546115</v>
      </c>
      <c r="S18" s="174"/>
      <c r="T18" s="175">
        <f t="shared" si="4"/>
        <v>64.999999999999147</v>
      </c>
      <c r="U18" s="175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177">
        <f t="shared" si="1"/>
        <v>157914.76961234742</v>
      </c>
      <c r="D19" s="177"/>
      <c r="E19" s="88">
        <v>2001</v>
      </c>
      <c r="F19" s="114">
        <v>43690</v>
      </c>
      <c r="G19" s="104" t="s">
        <v>3</v>
      </c>
      <c r="H19" s="185">
        <v>109.51</v>
      </c>
      <c r="I19" s="186"/>
      <c r="J19" s="88">
        <v>55</v>
      </c>
      <c r="K19" s="179">
        <f t="shared" si="7"/>
        <v>4737.4430883704226</v>
      </c>
      <c r="L19" s="180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185">
        <v>110.29</v>
      </c>
      <c r="Q19" s="186"/>
      <c r="R19" s="181">
        <f>IF(P19="","",T19*M19*LOOKUP(RIGHT($D$2,3),定数!$A$6:$A$13,定数!$B$6:$B$13))</f>
        <v>6718.5556525980646</v>
      </c>
      <c r="S19" s="181"/>
      <c r="T19" s="182">
        <f t="shared" si="4"/>
        <v>78.000000000000114</v>
      </c>
      <c r="U19" s="182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170">
        <f t="shared" si="1"/>
        <v>164633.32526494548</v>
      </c>
      <c r="D20" s="170"/>
      <c r="E20" s="87">
        <v>2001</v>
      </c>
      <c r="F20" s="112">
        <v>43735</v>
      </c>
      <c r="G20" s="96" t="s">
        <v>3</v>
      </c>
      <c r="H20" s="185">
        <v>109.29</v>
      </c>
      <c r="I20" s="186"/>
      <c r="J20" s="87">
        <v>79</v>
      </c>
      <c r="K20" s="172">
        <f t="shared" si="7"/>
        <v>4938.9997579483643</v>
      </c>
      <c r="L20" s="173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185">
        <v>108.5</v>
      </c>
      <c r="Q20" s="186"/>
      <c r="R20" s="174">
        <f>IF(P20="","",T20*M20*LOOKUP(RIGHT($D$2,3),定数!$A$6:$A$13,定数!$B$6:$B$13))</f>
        <v>-4938.9997579484034</v>
      </c>
      <c r="S20" s="174"/>
      <c r="T20" s="175">
        <f t="shared" si="4"/>
        <v>-79.000000000000625</v>
      </c>
      <c r="U20" s="175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191">
        <f t="shared" si="1"/>
        <v>159694.32550699709</v>
      </c>
      <c r="D21" s="191"/>
      <c r="E21" s="88">
        <v>2001</v>
      </c>
      <c r="F21" s="114">
        <v>43769</v>
      </c>
      <c r="G21" s="107" t="s">
        <v>3</v>
      </c>
      <c r="H21" s="183">
        <v>110.52</v>
      </c>
      <c r="I21" s="184"/>
      <c r="J21" s="88">
        <v>26</v>
      </c>
      <c r="K21" s="172">
        <f t="shared" si="7"/>
        <v>4790.8297652099127</v>
      </c>
      <c r="L21" s="173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183">
        <v>110.26</v>
      </c>
      <c r="Q21" s="184"/>
      <c r="R21" s="174">
        <f>IF(P21="","",T21*M21*LOOKUP(RIGHT($D$2,3),定数!$A$6:$A$13,定数!$B$6:$B$13))</f>
        <v>-4790.8297652097453</v>
      </c>
      <c r="S21" s="174"/>
      <c r="T21" s="175">
        <f t="shared" si="4"/>
        <v>-25.999999999999091</v>
      </c>
      <c r="U21" s="175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170">
        <f t="shared" si="1"/>
        <v>154903.49574178734</v>
      </c>
      <c r="D22" s="170"/>
      <c r="E22" s="88">
        <v>2001</v>
      </c>
      <c r="F22" s="114">
        <v>43778</v>
      </c>
      <c r="G22" s="105" t="s">
        <v>2</v>
      </c>
      <c r="H22" s="183">
        <v>107.99</v>
      </c>
      <c r="I22" s="184"/>
      <c r="J22" s="88">
        <v>68</v>
      </c>
      <c r="K22" s="179">
        <f t="shared" si="7"/>
        <v>4647.1048722536198</v>
      </c>
      <c r="L22" s="180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185">
        <v>107.01</v>
      </c>
      <c r="Q22" s="186"/>
      <c r="R22" s="181">
        <f>IF(P22="","",T22*M22*LOOKUP(RIGHT($D$2,3),定数!$A$6:$A$13,定数!$B$6:$B$13))</f>
        <v>6697.298198247795</v>
      </c>
      <c r="S22" s="181"/>
      <c r="T22" s="182">
        <f t="shared" si="4"/>
        <v>97.999999999998977</v>
      </c>
      <c r="U22" s="182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170">
        <f t="shared" si="1"/>
        <v>161600.79394003513</v>
      </c>
      <c r="D23" s="170"/>
      <c r="E23" s="88">
        <v>2001</v>
      </c>
      <c r="F23" s="114">
        <v>43795</v>
      </c>
      <c r="G23" s="96" t="s">
        <v>3</v>
      </c>
      <c r="H23" s="185">
        <v>109.34</v>
      </c>
      <c r="I23" s="186"/>
      <c r="J23" s="88">
        <v>45</v>
      </c>
      <c r="K23" s="172">
        <f t="shared" si="7"/>
        <v>4848.0238182010535</v>
      </c>
      <c r="L23" s="173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185">
        <v>108.89</v>
      </c>
      <c r="Q23" s="186"/>
      <c r="R23" s="174">
        <f>IF(P23="","",T23*M23*LOOKUP(RIGHT($D$2,3),定数!$A$6:$A$13,定数!$B$6:$B$13))</f>
        <v>-4848.0238182010853</v>
      </c>
      <c r="S23" s="174"/>
      <c r="T23" s="175">
        <f t="shared" si="4"/>
        <v>-45.000000000000284</v>
      </c>
      <c r="U23" s="175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170">
        <f t="shared" si="1"/>
        <v>156752.77012183404</v>
      </c>
      <c r="D24" s="170"/>
      <c r="E24" s="88">
        <v>2001</v>
      </c>
      <c r="F24" s="114">
        <v>43810</v>
      </c>
      <c r="G24" s="96" t="s">
        <v>3</v>
      </c>
      <c r="H24" s="185">
        <v>112.27</v>
      </c>
      <c r="I24" s="186"/>
      <c r="J24" s="88">
        <v>72</v>
      </c>
      <c r="K24" s="172">
        <f t="shared" si="7"/>
        <v>4702.5831036550208</v>
      </c>
      <c r="L24" s="173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185">
        <v>113.31</v>
      </c>
      <c r="Q24" s="186"/>
      <c r="R24" s="174">
        <f>IF(P24="","",T24*M24*LOOKUP(RIGHT($D$2,3),定数!$A$6:$A$13,定数!$B$6:$B$13))</f>
        <v>6792.6200386128485</v>
      </c>
      <c r="S24" s="174"/>
      <c r="T24" s="175">
        <f t="shared" si="4"/>
        <v>104.00000000000063</v>
      </c>
      <c r="U24" s="175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170">
        <f t="shared" si="1"/>
        <v>163545.3901604469</v>
      </c>
      <c r="D25" s="170"/>
      <c r="E25" s="88">
        <v>2001</v>
      </c>
      <c r="F25" s="114">
        <v>43830</v>
      </c>
      <c r="G25" s="98" t="s">
        <v>3</v>
      </c>
      <c r="H25" s="185">
        <v>116.34</v>
      </c>
      <c r="I25" s="186"/>
      <c r="J25" s="88">
        <v>46</v>
      </c>
      <c r="K25" s="172">
        <f t="shared" si="7"/>
        <v>4906.3617048134065</v>
      </c>
      <c r="L25" s="173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185">
        <v>116.99</v>
      </c>
      <c r="Q25" s="186"/>
      <c r="R25" s="174">
        <f>IF(P25="","",T25*M25*LOOKUP(RIGHT($D$2,3),定数!$A$6:$A$13,定数!$B$6:$B$13))</f>
        <v>6932.9024089753748</v>
      </c>
      <c r="S25" s="174"/>
      <c r="T25" s="175">
        <f t="shared" si="4"/>
        <v>64.999999999999147</v>
      </c>
      <c r="U25" s="175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177">
        <f t="shared" si="1"/>
        <v>170478.29256942228</v>
      </c>
      <c r="D26" s="177"/>
      <c r="E26" s="88">
        <v>2002</v>
      </c>
      <c r="F26" s="114">
        <v>43467</v>
      </c>
      <c r="G26" s="97" t="s">
        <v>3</v>
      </c>
      <c r="H26" s="185">
        <v>117.58</v>
      </c>
      <c r="I26" s="186"/>
      <c r="J26" s="88">
        <v>63</v>
      </c>
      <c r="K26" s="179">
        <f t="shared" si="7"/>
        <v>5114.3487770826678</v>
      </c>
      <c r="L26" s="180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185">
        <v>118.48</v>
      </c>
      <c r="Q26" s="186"/>
      <c r="R26" s="181">
        <f>IF(P26="","",T26*M26*LOOKUP(RIGHT($D$2,3),定数!$A$6:$A$13,定数!$B$6:$B$13))</f>
        <v>7306.2125386895714</v>
      </c>
      <c r="S26" s="181"/>
      <c r="T26" s="182">
        <f t="shared" si="4"/>
        <v>90.000000000000568</v>
      </c>
      <c r="U26" s="182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170">
        <f t="shared" si="1"/>
        <v>177784.50510811186</v>
      </c>
      <c r="D27" s="170"/>
      <c r="E27" s="88">
        <v>2002</v>
      </c>
      <c r="F27" s="114">
        <v>43509</v>
      </c>
      <c r="G27" s="96" t="s">
        <v>2</v>
      </c>
      <c r="H27" s="185">
        <v>116.03</v>
      </c>
      <c r="I27" s="186"/>
      <c r="J27" s="88">
        <v>77</v>
      </c>
      <c r="K27" s="172">
        <f t="shared" si="7"/>
        <v>5333.5351532433551</v>
      </c>
      <c r="L27" s="173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185">
        <v>114.91</v>
      </c>
      <c r="Q27" s="186"/>
      <c r="R27" s="174">
        <f>IF(P27="","",T27*M27*LOOKUP(RIGHT($D$2,3),定数!$A$6:$A$13,定数!$B$6:$B$13))</f>
        <v>7757.8693138085482</v>
      </c>
      <c r="S27" s="174"/>
      <c r="T27" s="175">
        <f t="shared" si="4"/>
        <v>112.00000000000045</v>
      </c>
      <c r="U27" s="175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170">
        <f t="shared" si="1"/>
        <v>185542.37442192039</v>
      </c>
      <c r="D28" s="170"/>
      <c r="E28" s="88">
        <v>2002</v>
      </c>
      <c r="F28" s="114">
        <v>43524</v>
      </c>
      <c r="G28" s="96" t="s">
        <v>2</v>
      </c>
      <c r="H28" s="185">
        <v>115.71</v>
      </c>
      <c r="I28" s="186"/>
      <c r="J28" s="88">
        <v>70</v>
      </c>
      <c r="K28" s="172">
        <f t="shared" si="7"/>
        <v>5566.271232657612</v>
      </c>
      <c r="L28" s="173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185">
        <v>114.68</v>
      </c>
      <c r="Q28" s="186"/>
      <c r="R28" s="174">
        <f>IF(P28="","",T28*M28*LOOKUP(RIGHT($D$2,3),定数!$A$6:$A$13,定数!$B$6:$B$13))</f>
        <v>8190.3705280532395</v>
      </c>
      <c r="S28" s="174"/>
      <c r="T28" s="175">
        <f t="shared" si="4"/>
        <v>102.99999999999869</v>
      </c>
      <c r="U28" s="175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170">
        <f t="shared" si="1"/>
        <v>193732.74494997362</v>
      </c>
      <c r="D29" s="170"/>
      <c r="E29" s="88">
        <v>2002</v>
      </c>
      <c r="F29" s="114">
        <v>43542</v>
      </c>
      <c r="G29" s="96" t="s">
        <v>3</v>
      </c>
      <c r="H29" s="185">
        <v>114.41</v>
      </c>
      <c r="I29" s="186"/>
      <c r="J29" s="88">
        <v>54</v>
      </c>
      <c r="K29" s="172">
        <f t="shared" si="7"/>
        <v>5811.9823484992085</v>
      </c>
      <c r="L29" s="173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185">
        <v>115.18</v>
      </c>
      <c r="Q29" s="186"/>
      <c r="R29" s="174">
        <f>IF(P29="","",T29*M29*LOOKUP(RIGHT($D$2,3),定数!$A$6:$A$13,定数!$B$6:$B$13))</f>
        <v>8287.4563117489815</v>
      </c>
      <c r="S29" s="174"/>
      <c r="T29" s="175">
        <f t="shared" si="4"/>
        <v>77.000000000001023</v>
      </c>
      <c r="U29" s="175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170">
        <f t="shared" si="1"/>
        <v>202020.2012617226</v>
      </c>
      <c r="D30" s="170"/>
      <c r="E30" s="87">
        <v>2002</v>
      </c>
      <c r="F30" s="112">
        <v>43606</v>
      </c>
      <c r="G30" s="98" t="s">
        <v>2</v>
      </c>
      <c r="H30" s="187">
        <v>115.36</v>
      </c>
      <c r="I30" s="188"/>
      <c r="J30" s="116">
        <v>48</v>
      </c>
      <c r="K30" s="189">
        <f t="shared" si="7"/>
        <v>6060.6060378516777</v>
      </c>
      <c r="L30" s="190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185">
        <v>114.68</v>
      </c>
      <c r="Q30" s="186"/>
      <c r="R30" s="174">
        <f>IF(P30="","",T30*M30*LOOKUP(RIGHT($D$2,3),定数!$A$6:$A$13,定数!$B$6:$B$13))</f>
        <v>8585.8585536231167</v>
      </c>
      <c r="S30" s="174"/>
      <c r="T30" s="175">
        <f t="shared" si="4"/>
        <v>67.999999999999261</v>
      </c>
      <c r="U30" s="175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170">
        <f t="shared" si="1"/>
        <v>210606.05981534571</v>
      </c>
      <c r="D31" s="170"/>
      <c r="E31" s="87">
        <v>2002</v>
      </c>
      <c r="F31" s="112">
        <v>43621</v>
      </c>
      <c r="G31" s="108" t="s">
        <v>3</v>
      </c>
      <c r="H31" s="185">
        <v>116.86</v>
      </c>
      <c r="I31" s="186"/>
      <c r="J31" s="107">
        <v>40</v>
      </c>
      <c r="K31" s="172">
        <f t="shared" si="7"/>
        <v>6318.1817944603708</v>
      </c>
      <c r="L31" s="173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183">
        <v>117.42</v>
      </c>
      <c r="Q31" s="184"/>
      <c r="R31" s="174">
        <f>IF(P31="","",T31*M31*LOOKUP(RIGHT($D$2,3),定数!$A$6:$A$13,定数!$B$6:$B$13))</f>
        <v>8845.4545122445561</v>
      </c>
      <c r="S31" s="174"/>
      <c r="T31" s="175">
        <f t="shared" si="4"/>
        <v>56.000000000000227</v>
      </c>
      <c r="U31" s="175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177">
        <f t="shared" si="1"/>
        <v>219451.51432759027</v>
      </c>
      <c r="D32" s="177"/>
      <c r="E32" s="87">
        <v>2002</v>
      </c>
      <c r="F32" s="112">
        <v>43649</v>
      </c>
      <c r="G32" s="107" t="s">
        <v>2</v>
      </c>
      <c r="H32" s="185">
        <v>117.66</v>
      </c>
      <c r="I32" s="186"/>
      <c r="J32" s="107">
        <v>57</v>
      </c>
      <c r="K32" s="172">
        <f t="shared" si="7"/>
        <v>6583.5454298277082</v>
      </c>
      <c r="L32" s="173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185">
        <v>116.84</v>
      </c>
      <c r="Q32" s="186"/>
      <c r="R32" s="181">
        <f>IF(P32="","",T32*M32*LOOKUP(RIGHT($D$2,3),定数!$A$6:$A$13,定数!$B$6:$B$13))</f>
        <v>9471.0653551906598</v>
      </c>
      <c r="S32" s="181"/>
      <c r="T32" s="182">
        <f t="shared" si="4"/>
        <v>81.999999999999318</v>
      </c>
      <c r="U32" s="182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170">
        <f t="shared" si="1"/>
        <v>228922.57968278092</v>
      </c>
      <c r="D33" s="170"/>
      <c r="E33" s="87">
        <v>2002</v>
      </c>
      <c r="F33" s="85">
        <v>43663</v>
      </c>
      <c r="G33" s="96" t="s">
        <v>3</v>
      </c>
      <c r="H33" s="185">
        <v>117.14</v>
      </c>
      <c r="I33" s="186"/>
      <c r="J33" s="96">
        <v>57</v>
      </c>
      <c r="K33" s="172">
        <f t="shared" si="7"/>
        <v>6867.6773904834272</v>
      </c>
      <c r="L33" s="173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185">
        <v>117.95</v>
      </c>
      <c r="Q33" s="186"/>
      <c r="R33" s="174">
        <f>IF(P33="","",T33*M33*LOOKUP(RIGHT($D$2,3),定数!$A$6:$A$13,定数!$B$6:$B$13))</f>
        <v>9759.3310285817406</v>
      </c>
      <c r="S33" s="174"/>
      <c r="T33" s="175">
        <f t="shared" si="4"/>
        <v>81.000000000000227</v>
      </c>
      <c r="U33" s="175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170">
        <f t="shared" si="1"/>
        <v>238681.91071136267</v>
      </c>
      <c r="D34" s="170"/>
      <c r="E34" s="96">
        <v>2002</v>
      </c>
      <c r="F34" s="85">
        <v>43670</v>
      </c>
      <c r="G34" s="96" t="s">
        <v>2</v>
      </c>
      <c r="H34" s="185">
        <v>116.6</v>
      </c>
      <c r="I34" s="186"/>
      <c r="J34" s="87">
        <v>43</v>
      </c>
      <c r="K34" s="172">
        <f t="shared" si="7"/>
        <v>7160.4573213408794</v>
      </c>
      <c r="L34" s="173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185">
        <v>115.78</v>
      </c>
      <c r="Q34" s="186"/>
      <c r="R34" s="174">
        <f>IF(P34="","",T34*M34*LOOKUP(RIGHT($D$2,3),定数!$A$6:$A$13,定数!$B$6:$B$13))</f>
        <v>13654.825589533655</v>
      </c>
      <c r="S34" s="174"/>
      <c r="T34" s="175">
        <f t="shared" si="4"/>
        <v>81.999999999999318</v>
      </c>
      <c r="U34" s="175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170">
        <f t="shared" si="1"/>
        <v>252336.73630089633</v>
      </c>
      <c r="D35" s="170"/>
      <c r="E35" s="96">
        <v>2002</v>
      </c>
      <c r="F35" s="86">
        <v>43675</v>
      </c>
      <c r="G35" s="96" t="s">
        <v>3</v>
      </c>
      <c r="H35" s="185">
        <v>117.6</v>
      </c>
      <c r="I35" s="186"/>
      <c r="J35" s="88">
        <v>63</v>
      </c>
      <c r="K35" s="172">
        <f t="shared" si="7"/>
        <v>7570.1020890268892</v>
      </c>
      <c r="L35" s="173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185">
        <v>118.5</v>
      </c>
      <c r="Q35" s="186"/>
      <c r="R35" s="174">
        <f>IF(P35="","",T35*M35*LOOKUP(RIGHT($D$2,3),定数!$A$6:$A$13,定数!$B$6:$B$13))</f>
        <v>10814.431555752768</v>
      </c>
      <c r="S35" s="174"/>
      <c r="T35" s="175">
        <f t="shared" si="4"/>
        <v>90.000000000000568</v>
      </c>
      <c r="U35" s="175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170">
        <f t="shared" si="1"/>
        <v>263151.16785664909</v>
      </c>
      <c r="D36" s="170"/>
      <c r="E36" s="96">
        <v>2002</v>
      </c>
      <c r="F36" s="86">
        <v>43676</v>
      </c>
      <c r="G36" s="96" t="s">
        <v>3</v>
      </c>
      <c r="H36" s="185">
        <v>117.76</v>
      </c>
      <c r="I36" s="186"/>
      <c r="J36" s="88">
        <v>55</v>
      </c>
      <c r="K36" s="172">
        <f t="shared" si="7"/>
        <v>7894.5350356994722</v>
      </c>
      <c r="L36" s="173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185">
        <v>118.54</v>
      </c>
      <c r="Q36" s="186"/>
      <c r="R36" s="174">
        <f>IF(P36="","",T36*M36*LOOKUP(RIGHT($D$2,3),定数!$A$6:$A$13,定数!$B$6:$B$13))</f>
        <v>11195.886050628358</v>
      </c>
      <c r="S36" s="174"/>
      <c r="T36" s="175">
        <f t="shared" si="4"/>
        <v>78.000000000000114</v>
      </c>
      <c r="U36" s="175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170">
        <f t="shared" si="1"/>
        <v>274347.05390727747</v>
      </c>
      <c r="D37" s="170"/>
      <c r="E37" s="115">
        <v>2002</v>
      </c>
      <c r="F37" s="85">
        <v>43689</v>
      </c>
      <c r="G37" s="98" t="s">
        <v>2</v>
      </c>
      <c r="H37" s="185">
        <v>116.13</v>
      </c>
      <c r="I37" s="186"/>
      <c r="J37" s="87">
        <v>90</v>
      </c>
      <c r="K37" s="172">
        <f t="shared" si="7"/>
        <v>8230.411617218324</v>
      </c>
      <c r="L37" s="173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185">
        <v>114.81</v>
      </c>
      <c r="Q37" s="186"/>
      <c r="R37" s="174">
        <f>IF(P37="","",T37*M37*LOOKUP(RIGHT($D$2,3),定数!$A$6:$A$13,定数!$B$6:$B$13))</f>
        <v>12071.270371920147</v>
      </c>
      <c r="S37" s="174"/>
      <c r="T37" s="175">
        <f t="shared" si="4"/>
        <v>131.99999999999932</v>
      </c>
      <c r="U37" s="175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177">
        <f t="shared" si="1"/>
        <v>286418.32427919761</v>
      </c>
      <c r="D38" s="177"/>
      <c r="E38" s="90">
        <v>2002</v>
      </c>
      <c r="F38" s="53">
        <v>43721</v>
      </c>
      <c r="G38" s="97" t="s">
        <v>3</v>
      </c>
      <c r="H38" s="183">
        <v>117.58</v>
      </c>
      <c r="I38" s="184"/>
      <c r="J38" s="97">
        <v>53</v>
      </c>
      <c r="K38" s="179">
        <f t="shared" si="7"/>
        <v>8592.5497283759287</v>
      </c>
      <c r="L38" s="180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183">
        <v>118.33</v>
      </c>
      <c r="Q38" s="184"/>
      <c r="R38" s="181">
        <f>IF(P38="","",T38*M38*LOOKUP(RIGHT($D$2,3),定数!$A$6:$A$13,定数!$B$6:$B$13))</f>
        <v>12159.268483550841</v>
      </c>
      <c r="S38" s="181"/>
      <c r="T38" s="182">
        <f t="shared" si="4"/>
        <v>75</v>
      </c>
      <c r="U38" s="182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170">
        <f t="shared" si="1"/>
        <v>298577.59276274848</v>
      </c>
      <c r="D39" s="170"/>
      <c r="E39" s="96">
        <v>2002</v>
      </c>
      <c r="F39" s="8">
        <v>261</v>
      </c>
      <c r="G39" s="96" t="s">
        <v>3</v>
      </c>
      <c r="H39" s="171">
        <v>118.66</v>
      </c>
      <c r="I39" s="171"/>
      <c r="J39" s="96">
        <v>76</v>
      </c>
      <c r="K39" s="172">
        <f t="shared" si="7"/>
        <v>8957.3277828824539</v>
      </c>
      <c r="L39" s="173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171">
        <v>119.76</v>
      </c>
      <c r="Q39" s="171"/>
      <c r="R39" s="174">
        <f>IF(P39="","",T39*M39*LOOKUP(RIGHT($D$2,3),定数!$A$6:$A$13,定数!$B$6:$B$13))</f>
        <v>12964.553369961546</v>
      </c>
      <c r="S39" s="174"/>
      <c r="T39" s="175">
        <f t="shared" si="4"/>
        <v>110.00000000000085</v>
      </c>
      <c r="U39" s="175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170">
        <f t="shared" si="1"/>
        <v>311542.14613271004</v>
      </c>
      <c r="D40" s="170"/>
      <c r="E40" s="96">
        <v>2002</v>
      </c>
      <c r="F40" s="8">
        <v>43728</v>
      </c>
      <c r="G40" s="96" t="s">
        <v>3</v>
      </c>
      <c r="H40" s="171">
        <v>119.64</v>
      </c>
      <c r="I40" s="171"/>
      <c r="J40" s="96">
        <v>90</v>
      </c>
      <c r="K40" s="172">
        <f t="shared" si="7"/>
        <v>9346.2643839813009</v>
      </c>
      <c r="L40" s="173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171">
        <v>120.95</v>
      </c>
      <c r="Q40" s="171"/>
      <c r="R40" s="174">
        <f>IF(P40="","",T40*M40*LOOKUP(RIGHT($D$2,3),定数!$A$6:$A$13,定数!$B$6:$B$13))</f>
        <v>13604.00704779503</v>
      </c>
      <c r="S40" s="174"/>
      <c r="T40" s="175">
        <f t="shared" si="4"/>
        <v>131.00000000000023</v>
      </c>
      <c r="U40" s="175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170">
        <f t="shared" si="1"/>
        <v>325146.15318050509</v>
      </c>
      <c r="D41" s="170"/>
      <c r="E41" s="96">
        <v>2002</v>
      </c>
      <c r="F41" s="8">
        <v>270</v>
      </c>
      <c r="G41" s="96" t="s">
        <v>2</v>
      </c>
      <c r="H41" s="171">
        <v>119.95</v>
      </c>
      <c r="I41" s="171"/>
      <c r="J41" s="96">
        <v>73</v>
      </c>
      <c r="K41" s="172">
        <f t="shared" si="7"/>
        <v>9754.3845954151529</v>
      </c>
      <c r="L41" s="173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171">
        <v>120.68</v>
      </c>
      <c r="Q41" s="171"/>
      <c r="R41" s="174">
        <f>IF(P41="","",T41*M41*LOOKUP(RIGHT($D$2,3),定数!$A$6:$A$13,定数!$B$6:$B$13))</f>
        <v>-9754.3845954152057</v>
      </c>
      <c r="S41" s="174"/>
      <c r="T41" s="175">
        <f t="shared" si="4"/>
        <v>-73.000000000000398</v>
      </c>
      <c r="U41" s="175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170">
        <f t="shared" si="1"/>
        <v>315391.76858508989</v>
      </c>
      <c r="D42" s="170"/>
      <c r="E42" s="96">
        <v>2002</v>
      </c>
      <c r="F42" s="8">
        <v>43739</v>
      </c>
      <c r="G42" s="96" t="s">
        <v>3</v>
      </c>
      <c r="H42" s="171">
        <v>120.78</v>
      </c>
      <c r="I42" s="171"/>
      <c r="J42" s="96">
        <v>58</v>
      </c>
      <c r="K42" s="172">
        <f t="shared" si="7"/>
        <v>9461.7530575526962</v>
      </c>
      <c r="L42" s="173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171">
        <v>121.61</v>
      </c>
      <c r="Q42" s="171"/>
      <c r="R42" s="174">
        <f>IF(P42="","",T42*M42*LOOKUP(RIGHT($D$2,3),定数!$A$6:$A$13,定数!$B$6:$B$13))</f>
        <v>13540.094892704692</v>
      </c>
      <c r="S42" s="174"/>
      <c r="T42" s="175">
        <f t="shared" si="4"/>
        <v>82.999999999999829</v>
      </c>
      <c r="U42" s="175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170">
        <f t="shared" si="1"/>
        <v>328931.86347779457</v>
      </c>
      <c r="D43" s="170"/>
      <c r="E43" s="96">
        <v>2002</v>
      </c>
      <c r="F43" s="8">
        <v>43740</v>
      </c>
      <c r="G43" s="96" t="s">
        <v>3</v>
      </c>
      <c r="H43" s="171">
        <v>120.95</v>
      </c>
      <c r="I43" s="171"/>
      <c r="J43" s="96">
        <v>63</v>
      </c>
      <c r="K43" s="172">
        <f t="shared" si="7"/>
        <v>9867.9559043338359</v>
      </c>
      <c r="L43" s="173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171">
        <v>121.87</v>
      </c>
      <c r="Q43" s="171"/>
      <c r="R43" s="174">
        <f>IF(P43="","",T43*M43*LOOKUP(RIGHT($D$2,3),定数!$A$6:$A$13,定数!$B$6:$B$13))</f>
        <v>14410.348304741501</v>
      </c>
      <c r="S43" s="174"/>
      <c r="T43" s="175">
        <f t="shared" si="4"/>
        <v>92.000000000000171</v>
      </c>
      <c r="U43" s="175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170">
        <f t="shared" si="1"/>
        <v>343342.21178253606</v>
      </c>
      <c r="D44" s="170"/>
      <c r="E44" s="96">
        <v>2002</v>
      </c>
      <c r="F44" s="8">
        <v>43748</v>
      </c>
      <c r="G44" s="96" t="s">
        <v>3</v>
      </c>
      <c r="H44" s="171">
        <v>122.2</v>
      </c>
      <c r="I44" s="171"/>
      <c r="J44" s="96">
        <v>52</v>
      </c>
      <c r="K44" s="172">
        <f t="shared" si="7"/>
        <v>10300.266353476081</v>
      </c>
      <c r="L44" s="173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171">
        <v>121.68</v>
      </c>
      <c r="Q44" s="171"/>
      <c r="R44" s="174">
        <f>IF(P44="","",T44*M44*LOOKUP(RIGHT($D$2,3),定数!$A$6:$A$13,定数!$B$6:$B$13))</f>
        <v>-10300.266353476003</v>
      </c>
      <c r="S44" s="174"/>
      <c r="T44" s="175">
        <f t="shared" si="4"/>
        <v>-51.999999999999602</v>
      </c>
      <c r="U44" s="175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170">
        <f t="shared" si="1"/>
        <v>333041.94542906008</v>
      </c>
      <c r="D45" s="170"/>
      <c r="E45" s="96">
        <v>2002</v>
      </c>
      <c r="F45" s="8">
        <v>43750</v>
      </c>
      <c r="G45" s="96" t="s">
        <v>3</v>
      </c>
      <c r="H45" s="171">
        <v>122.51</v>
      </c>
      <c r="I45" s="171"/>
      <c r="J45" s="96">
        <v>39</v>
      </c>
      <c r="K45" s="172">
        <f t="shared" si="7"/>
        <v>9991.2583628718021</v>
      </c>
      <c r="L45" s="173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171">
        <v>123.05</v>
      </c>
      <c r="Q45" s="171"/>
      <c r="R45" s="174">
        <f>IF(P45="","",T45*M45*LOOKUP(RIGHT($D$2,3),定数!$A$6:$A$13,定数!$B$6:$B$13))</f>
        <v>13834.050040899214</v>
      </c>
      <c r="S45" s="174"/>
      <c r="T45" s="175">
        <f t="shared" si="4"/>
        <v>53.999999999999204</v>
      </c>
      <c r="U45" s="175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170">
        <f t="shared" si="1"/>
        <v>346875.99546995928</v>
      </c>
      <c r="D46" s="170"/>
      <c r="E46" s="96">
        <v>2002</v>
      </c>
      <c r="F46" s="8">
        <v>43755</v>
      </c>
      <c r="G46" s="96" t="s">
        <v>2</v>
      </c>
      <c r="H46" s="171">
        <v>121.89</v>
      </c>
      <c r="I46" s="171"/>
      <c r="J46" s="96">
        <v>43</v>
      </c>
      <c r="K46" s="172">
        <f t="shared" si="7"/>
        <v>10406.279864098778</v>
      </c>
      <c r="L46" s="173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171">
        <v>121.28</v>
      </c>
      <c r="Q46" s="171"/>
      <c r="R46" s="174">
        <f>IF(P46="","",T46*M46*LOOKUP(RIGHT($D$2,3),定数!$A$6:$A$13,定数!$B$6:$B$13))</f>
        <v>14762.397016512208</v>
      </c>
      <c r="S46" s="174"/>
      <c r="T46" s="175">
        <f t="shared" si="4"/>
        <v>60.999999999999943</v>
      </c>
      <c r="U46" s="175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170">
        <f t="shared" si="1"/>
        <v>361638.39248647151</v>
      </c>
      <c r="D47" s="170"/>
      <c r="E47" s="96">
        <v>2002</v>
      </c>
      <c r="F47" s="8">
        <v>43799</v>
      </c>
      <c r="G47" s="96" t="s">
        <v>3</v>
      </c>
      <c r="H47" s="171">
        <v>121.94</v>
      </c>
      <c r="I47" s="171"/>
      <c r="J47" s="96">
        <v>51</v>
      </c>
      <c r="K47" s="172">
        <f t="shared" si="7"/>
        <v>10849.151774594146</v>
      </c>
      <c r="L47" s="173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171">
        <v>122.66</v>
      </c>
      <c r="Q47" s="171"/>
      <c r="R47" s="174">
        <f>IF(P47="","",T47*M47*LOOKUP(RIGHT($D$2,3),定数!$A$6:$A$13,定数!$B$6:$B$13))</f>
        <v>15316.449564132887</v>
      </c>
      <c r="S47" s="174"/>
      <c r="T47" s="175">
        <f t="shared" si="4"/>
        <v>71.999999999999886</v>
      </c>
      <c r="U47" s="175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170">
        <f t="shared" si="1"/>
        <v>376954.84205060441</v>
      </c>
      <c r="D48" s="170"/>
      <c r="E48" s="96">
        <v>2002</v>
      </c>
      <c r="F48" s="8">
        <v>43803</v>
      </c>
      <c r="G48" s="96" t="s">
        <v>3</v>
      </c>
      <c r="H48" s="171">
        <v>124.59</v>
      </c>
      <c r="I48" s="171"/>
      <c r="J48" s="96">
        <v>86</v>
      </c>
      <c r="K48" s="172">
        <f t="shared" si="7"/>
        <v>11308.645261518132</v>
      </c>
      <c r="L48" s="173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171">
        <v>123.73</v>
      </c>
      <c r="Q48" s="171"/>
      <c r="R48" s="174">
        <f>IF(P48="","",T48*M48*LOOKUP(RIGHT($D$2,3),定数!$A$6:$A$13,定数!$B$6:$B$13))</f>
        <v>-11308.645261518124</v>
      </c>
      <c r="S48" s="174"/>
      <c r="T48" s="175">
        <f t="shared" si="4"/>
        <v>-85.999999999999943</v>
      </c>
      <c r="U48" s="175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170">
        <f t="shared" si="1"/>
        <v>365646.19678908627</v>
      </c>
      <c r="D49" s="170"/>
      <c r="E49" s="96">
        <v>2002</v>
      </c>
      <c r="F49" s="8">
        <v>43826</v>
      </c>
      <c r="G49" s="96" t="s">
        <v>3</v>
      </c>
      <c r="H49" s="171">
        <v>124.54</v>
      </c>
      <c r="I49" s="171"/>
      <c r="J49" s="96">
        <v>39</v>
      </c>
      <c r="K49" s="172">
        <f t="shared" si="7"/>
        <v>10969.385903672588</v>
      </c>
      <c r="L49" s="173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171">
        <v>125.08</v>
      </c>
      <c r="Q49" s="171"/>
      <c r="R49" s="174">
        <f>IF(P49="","",T49*M49*LOOKUP(RIGHT($D$2,3),定数!$A$6:$A$13,定数!$B$6:$B$13))</f>
        <v>15188.380482007975</v>
      </c>
      <c r="S49" s="174"/>
      <c r="T49" s="175">
        <f t="shared" si="4"/>
        <v>53.999999999999204</v>
      </c>
      <c r="U49" s="175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170">
        <f t="shared" si="1"/>
        <v>380834.57727109425</v>
      </c>
      <c r="D50" s="170"/>
      <c r="E50" s="96">
        <v>2003</v>
      </c>
      <c r="F50" s="8">
        <v>43475</v>
      </c>
      <c r="G50" s="96" t="s">
        <v>3</v>
      </c>
      <c r="H50" s="171">
        <v>125.51</v>
      </c>
      <c r="I50" s="171"/>
      <c r="J50" s="96">
        <v>46</v>
      </c>
      <c r="K50" s="172">
        <f t="shared" si="7"/>
        <v>11425.037318132827</v>
      </c>
      <c r="L50" s="173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171">
        <v>126.16</v>
      </c>
      <c r="Q50" s="171"/>
      <c r="R50" s="174">
        <f>IF(P50="","",T50*M50*LOOKUP(RIGHT($D$2,3),定数!$A$6:$A$13,定数!$B$6:$B$13))</f>
        <v>16144.074471274436</v>
      </c>
      <c r="S50" s="174"/>
      <c r="T50" s="175">
        <f t="shared" si="4"/>
        <v>64.999999999999147</v>
      </c>
      <c r="U50" s="175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170">
        <f t="shared" si="1"/>
        <v>396978.6517423687</v>
      </c>
      <c r="D51" s="170"/>
      <c r="E51" s="96">
        <v>2003</v>
      </c>
      <c r="F51" s="8">
        <v>43489</v>
      </c>
      <c r="G51" s="96" t="s">
        <v>3</v>
      </c>
      <c r="H51" s="171">
        <v>127.14</v>
      </c>
      <c r="I51" s="171"/>
      <c r="J51" s="96">
        <v>25</v>
      </c>
      <c r="K51" s="172">
        <f t="shared" si="7"/>
        <v>11909.35955227106</v>
      </c>
      <c r="L51" s="173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171">
        <v>127.47</v>
      </c>
      <c r="Q51" s="171"/>
      <c r="R51" s="174">
        <f>IF(P51="","",T51*M51*LOOKUP(RIGHT($D$2,3),定数!$A$6:$A$13,定数!$B$6:$B$13))</f>
        <v>15720.354608997717</v>
      </c>
      <c r="S51" s="174"/>
      <c r="T51" s="175">
        <f t="shared" si="4"/>
        <v>32.999999999999829</v>
      </c>
      <c r="U51" s="175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170">
        <f t="shared" si="1"/>
        <v>412699.00635136641</v>
      </c>
      <c r="D52" s="170"/>
      <c r="E52" s="98">
        <v>2003</v>
      </c>
      <c r="F52" s="8">
        <v>43497</v>
      </c>
      <c r="G52" s="98" t="s">
        <v>3</v>
      </c>
      <c r="H52" s="171">
        <v>129.07</v>
      </c>
      <c r="I52" s="171"/>
      <c r="J52" s="98">
        <v>44</v>
      </c>
      <c r="K52" s="172">
        <f t="shared" si="7"/>
        <v>12380.970190540991</v>
      </c>
      <c r="L52" s="173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171">
        <v>129.69</v>
      </c>
      <c r="Q52" s="171"/>
      <c r="R52" s="174">
        <f>IF(P52="","",T52*M52*LOOKUP(RIGHT($D$2,3),定数!$A$6:$A$13,定数!$B$6:$B$13))</f>
        <v>17445.912541216978</v>
      </c>
      <c r="S52" s="174"/>
      <c r="T52" s="175">
        <f t="shared" si="4"/>
        <v>62.000000000000455</v>
      </c>
      <c r="U52" s="175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177">
        <f t="shared" si="1"/>
        <v>430144.9188925834</v>
      </c>
      <c r="D53" s="177"/>
      <c r="E53" s="97">
        <v>2003</v>
      </c>
      <c r="F53" s="53">
        <v>43521</v>
      </c>
      <c r="G53" s="97" t="s">
        <v>2</v>
      </c>
      <c r="H53" s="178">
        <v>127.05</v>
      </c>
      <c r="I53" s="178"/>
      <c r="J53" s="97">
        <v>69</v>
      </c>
      <c r="K53" s="179">
        <f t="shared" si="7"/>
        <v>12904.347566777502</v>
      </c>
      <c r="L53" s="180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178">
        <v>126.05</v>
      </c>
      <c r="Q53" s="178"/>
      <c r="R53" s="181">
        <f>IF(P53="","",T53*M53*LOOKUP(RIGHT($D$2,3),定数!$A$6:$A$13,定数!$B$6:$B$13))</f>
        <v>18701.952995329713</v>
      </c>
      <c r="S53" s="181"/>
      <c r="T53" s="182">
        <f t="shared" si="4"/>
        <v>100</v>
      </c>
      <c r="U53" s="182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170">
        <f t="shared" si="1"/>
        <v>448846.87188791309</v>
      </c>
      <c r="D54" s="170"/>
      <c r="E54" s="96">
        <v>2003</v>
      </c>
      <c r="F54" s="8">
        <v>43524</v>
      </c>
      <c r="G54" s="96" t="s">
        <v>3</v>
      </c>
      <c r="H54" s="171">
        <v>127.25</v>
      </c>
      <c r="I54" s="171"/>
      <c r="J54" s="96">
        <v>85</v>
      </c>
      <c r="K54" s="172">
        <f t="shared" si="7"/>
        <v>13465.406156637393</v>
      </c>
      <c r="L54" s="173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171">
        <v>128.47999999999999</v>
      </c>
      <c r="Q54" s="171"/>
      <c r="R54" s="174">
        <f>IF(P54="","",T54*M54*LOOKUP(RIGHT($D$2,3),定数!$A$6:$A$13,定数!$B$6:$B$13))</f>
        <v>19485.234791369247</v>
      </c>
      <c r="S54" s="174"/>
      <c r="T54" s="175">
        <f t="shared" si="4"/>
        <v>122.99999999999898</v>
      </c>
      <c r="U54" s="175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170">
        <f t="shared" si="1"/>
        <v>468332.10667928233</v>
      </c>
      <c r="D55" s="170"/>
      <c r="E55" s="96">
        <v>2003</v>
      </c>
      <c r="F55" s="8">
        <v>43529</v>
      </c>
      <c r="G55" s="96" t="s">
        <v>3</v>
      </c>
      <c r="H55" s="171">
        <v>128.80000000000001</v>
      </c>
      <c r="I55" s="171"/>
      <c r="J55" s="96">
        <v>81</v>
      </c>
      <c r="K55" s="172">
        <f t="shared" si="7"/>
        <v>14049.96320037847</v>
      </c>
      <c r="L55" s="173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171">
        <v>127.99</v>
      </c>
      <c r="Q55" s="171"/>
      <c r="R55" s="174">
        <f>IF(P55="","",T55*M55*LOOKUP(RIGHT($D$2,3),定数!$A$6:$A$13,定数!$B$6:$B$13))</f>
        <v>-14049.963200378756</v>
      </c>
      <c r="S55" s="174"/>
      <c r="T55" s="175">
        <f t="shared" si="4"/>
        <v>-81.000000000001648</v>
      </c>
      <c r="U55" s="175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170">
        <f t="shared" si="1"/>
        <v>454282.14347890357</v>
      </c>
      <c r="D56" s="170"/>
      <c r="E56" s="96">
        <v>2003</v>
      </c>
      <c r="F56" s="8">
        <v>43538</v>
      </c>
      <c r="G56" s="96" t="s">
        <v>2</v>
      </c>
      <c r="H56" s="171">
        <v>128.4</v>
      </c>
      <c r="I56" s="171"/>
      <c r="J56" s="96">
        <v>57</v>
      </c>
      <c r="K56" s="172">
        <f t="shared" si="7"/>
        <v>13628.464304367106</v>
      </c>
      <c r="L56" s="173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171">
        <v>127.58</v>
      </c>
      <c r="Q56" s="171"/>
      <c r="R56" s="174">
        <f>IF(P56="","",T56*M56*LOOKUP(RIGHT($D$2,3),定数!$A$6:$A$13,定数!$B$6:$B$13))</f>
        <v>19605.860929089697</v>
      </c>
      <c r="S56" s="174"/>
      <c r="T56" s="175">
        <f t="shared" si="4"/>
        <v>82.000000000000739</v>
      </c>
      <c r="U56" s="175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170">
        <f t="shared" si="1"/>
        <v>473888.00440799328</v>
      </c>
      <c r="D57" s="170"/>
      <c r="E57" s="96">
        <v>2003</v>
      </c>
      <c r="F57" s="8">
        <v>43541</v>
      </c>
      <c r="G57" s="96" t="s">
        <v>2</v>
      </c>
      <c r="H57" s="171">
        <v>127.03</v>
      </c>
      <c r="I57" s="171"/>
      <c r="J57" s="96">
        <v>79</v>
      </c>
      <c r="K57" s="172">
        <f t="shared" si="7"/>
        <v>14216.640132239798</v>
      </c>
      <c r="L57" s="173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171">
        <v>125.88</v>
      </c>
      <c r="Q57" s="171"/>
      <c r="R57" s="174">
        <f>IF(P57="","",T57*M57*LOOKUP(RIGHT($D$2,3),定数!$A$6:$A$13,定数!$B$6:$B$13))</f>
        <v>20695.10905326057</v>
      </c>
      <c r="S57" s="174"/>
      <c r="T57" s="175">
        <f t="shared" si="4"/>
        <v>115.00000000000057</v>
      </c>
      <c r="U57" s="175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170">
        <f t="shared" si="1"/>
        <v>494583.11346125387</v>
      </c>
      <c r="D58" s="170"/>
      <c r="E58" s="98">
        <v>2003</v>
      </c>
      <c r="F58" s="8">
        <v>43548</v>
      </c>
      <c r="G58" s="98" t="s">
        <v>3</v>
      </c>
      <c r="H58" s="171">
        <v>128.32</v>
      </c>
      <c r="I58" s="171"/>
      <c r="J58" s="98">
        <v>51</v>
      </c>
      <c r="K58" s="172">
        <f t="shared" si="7"/>
        <v>14837.493403837616</v>
      </c>
      <c r="L58" s="173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171">
        <v>127.81</v>
      </c>
      <c r="Q58" s="171"/>
      <c r="R58" s="174">
        <f>IF(P58="","",T58*M58*LOOKUP(RIGHT($D$2,3),定数!$A$6:$A$13,定数!$B$6:$B$13))</f>
        <v>-14837.49340383735</v>
      </c>
      <c r="S58" s="174"/>
      <c r="T58" s="175">
        <f t="shared" si="4"/>
        <v>-50.999999999999091</v>
      </c>
      <c r="U58" s="175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177">
        <f t="shared" si="1"/>
        <v>479745.6200574165</v>
      </c>
      <c r="D59" s="177"/>
      <c r="E59" s="97">
        <v>2003</v>
      </c>
      <c r="F59" s="53">
        <v>43552</v>
      </c>
      <c r="G59" s="97" t="s">
        <v>3</v>
      </c>
      <c r="H59" s="178">
        <v>128.61000000000001</v>
      </c>
      <c r="I59" s="178"/>
      <c r="J59" s="97">
        <v>36</v>
      </c>
      <c r="K59" s="179">
        <f t="shared" si="7"/>
        <v>14392.368601722494</v>
      </c>
      <c r="L59" s="180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178">
        <v>129.11000000000001</v>
      </c>
      <c r="Q59" s="178"/>
      <c r="R59" s="181">
        <f>IF(P59="","",T59*M59*LOOKUP(RIGHT($D$2,3),定数!$A$6:$A$13,定数!$B$6:$B$13))</f>
        <v>19989.400835725686</v>
      </c>
      <c r="S59" s="181"/>
      <c r="T59" s="182">
        <f t="shared" si="4"/>
        <v>50</v>
      </c>
      <c r="U59" s="182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170">
        <f t="shared" si="1"/>
        <v>499735.02089314221</v>
      </c>
      <c r="D60" s="170"/>
      <c r="E60" s="96">
        <v>2003</v>
      </c>
      <c r="F60" s="8">
        <v>43569</v>
      </c>
      <c r="G60" s="96" t="s">
        <v>3</v>
      </c>
      <c r="H60" s="171">
        <v>129.65</v>
      </c>
      <c r="I60" s="171"/>
      <c r="J60" s="96">
        <v>38</v>
      </c>
      <c r="K60" s="172">
        <f t="shared" si="7"/>
        <v>14992.050626794266</v>
      </c>
      <c r="L60" s="173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171">
        <v>130.18</v>
      </c>
      <c r="Q60" s="171"/>
      <c r="R60" s="174">
        <f>IF(P60="","",T60*M60*LOOKUP(RIGHT($D$2,3),定数!$A$6:$A$13,定数!$B$6:$B$13))</f>
        <v>20909.965347897309</v>
      </c>
      <c r="S60" s="174"/>
      <c r="T60" s="175">
        <f t="shared" si="4"/>
        <v>53.000000000000114</v>
      </c>
      <c r="U60" s="175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170">
        <f t="shared" si="1"/>
        <v>520644.98624103953</v>
      </c>
      <c r="D61" s="170"/>
      <c r="E61" s="96">
        <v>2003</v>
      </c>
      <c r="F61" s="8">
        <v>43576</v>
      </c>
      <c r="G61" s="96" t="s">
        <v>3</v>
      </c>
      <c r="H61" s="171">
        <v>130.69999999999999</v>
      </c>
      <c r="I61" s="171"/>
      <c r="J61" s="96">
        <v>50</v>
      </c>
      <c r="K61" s="172">
        <f t="shared" si="7"/>
        <v>15619.349587231185</v>
      </c>
      <c r="L61" s="173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171">
        <v>131.41</v>
      </c>
      <c r="Q61" s="171"/>
      <c r="R61" s="174">
        <f>IF(P61="","",T61*M61*LOOKUP(RIGHT($D$2,3),定数!$A$6:$A$13,定数!$B$6:$B$13))</f>
        <v>22179.476413868531</v>
      </c>
      <c r="S61" s="174"/>
      <c r="T61" s="175">
        <f t="shared" si="4"/>
        <v>71.000000000000796</v>
      </c>
      <c r="U61" s="175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170">
        <f t="shared" si="1"/>
        <v>542824.46265490807</v>
      </c>
      <c r="D62" s="170"/>
      <c r="E62" s="96">
        <v>2003</v>
      </c>
      <c r="F62" s="8">
        <v>43578</v>
      </c>
      <c r="G62" s="96" t="s">
        <v>3</v>
      </c>
      <c r="H62" s="171">
        <v>131.97</v>
      </c>
      <c r="I62" s="171"/>
      <c r="J62" s="96">
        <v>57</v>
      </c>
      <c r="K62" s="172">
        <f t="shared" si="7"/>
        <v>16284.733879647241</v>
      </c>
      <c r="L62" s="173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171">
        <v>132.78</v>
      </c>
      <c r="Q62" s="171"/>
      <c r="R62" s="174">
        <f>IF(P62="","",T62*M62*LOOKUP(RIGHT($D$2,3),定数!$A$6:$A$13,定数!$B$6:$B$13))</f>
        <v>23141.46393423562</v>
      </c>
      <c r="S62" s="174"/>
      <c r="T62" s="175">
        <f t="shared" si="4"/>
        <v>81.000000000000227</v>
      </c>
      <c r="U62" s="175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170">
        <f t="shared" si="1"/>
        <v>565965.9265891437</v>
      </c>
      <c r="D63" s="170"/>
      <c r="E63" s="98">
        <v>2003</v>
      </c>
      <c r="F63" s="8">
        <v>43588</v>
      </c>
      <c r="G63" s="98" t="s">
        <v>3</v>
      </c>
      <c r="H63" s="171">
        <v>133.63999999999999</v>
      </c>
      <c r="I63" s="171"/>
      <c r="J63" s="98">
        <v>60</v>
      </c>
      <c r="K63" s="172">
        <f t="shared" si="7"/>
        <v>16978.97779767431</v>
      </c>
      <c r="L63" s="173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171">
        <v>134.5</v>
      </c>
      <c r="Q63" s="171"/>
      <c r="R63" s="174">
        <f>IF(P63="","",T63*M63*LOOKUP(RIGHT($D$2,3),定数!$A$6:$A$13,定数!$B$6:$B$13))</f>
        <v>24336.534843333568</v>
      </c>
      <c r="S63" s="174"/>
      <c r="T63" s="175">
        <f t="shared" si="4"/>
        <v>86.000000000001364</v>
      </c>
      <c r="U63" s="175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177">
        <f t="shared" si="1"/>
        <v>590302.46143247723</v>
      </c>
      <c r="D64" s="177"/>
      <c r="E64" s="97">
        <v>2003</v>
      </c>
      <c r="F64" s="53">
        <v>43599</v>
      </c>
      <c r="G64" s="97" t="s">
        <v>2</v>
      </c>
      <c r="H64" s="178">
        <v>133.99</v>
      </c>
      <c r="I64" s="178"/>
      <c r="J64" s="97">
        <v>81</v>
      </c>
      <c r="K64" s="179">
        <f t="shared" si="7"/>
        <v>17709.073842974318</v>
      </c>
      <c r="L64" s="180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178">
        <v>132.81</v>
      </c>
      <c r="Q64" s="178"/>
      <c r="R64" s="181">
        <f>IF(P64="","",T64*M64*LOOKUP(RIGHT($D$2,3),定数!$A$6:$A$13,定数!$B$6:$B$13))</f>
        <v>25798.403870012124</v>
      </c>
      <c r="S64" s="181"/>
      <c r="T64" s="182">
        <f t="shared" si="4"/>
        <v>118.00000000000068</v>
      </c>
      <c r="U64" s="182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170">
        <f t="shared" si="1"/>
        <v>616100.86530248937</v>
      </c>
      <c r="D65" s="170"/>
      <c r="E65" s="96">
        <v>2003</v>
      </c>
      <c r="F65" s="8">
        <v>43606</v>
      </c>
      <c r="G65" s="96" t="s">
        <v>3</v>
      </c>
      <c r="H65" s="171">
        <v>136.88999999999999</v>
      </c>
      <c r="I65" s="171"/>
      <c r="J65" s="96">
        <v>90</v>
      </c>
      <c r="K65" s="172">
        <f t="shared" si="7"/>
        <v>18483.025959074679</v>
      </c>
      <c r="L65" s="173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171">
        <v>138.19999999999999</v>
      </c>
      <c r="Q65" s="171"/>
      <c r="R65" s="174">
        <f>IF(P65="","",T65*M65*LOOKUP(RIGHT($D$2,3),定数!$A$6:$A$13,定数!$B$6:$B$13))</f>
        <v>26903.071118208743</v>
      </c>
      <c r="S65" s="174"/>
      <c r="T65" s="175">
        <f t="shared" si="4"/>
        <v>131.00000000000023</v>
      </c>
      <c r="U65" s="175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170">
        <f t="shared" si="1"/>
        <v>643003.93642069807</v>
      </c>
      <c r="D66" s="170"/>
      <c r="E66" s="96">
        <v>2003</v>
      </c>
      <c r="F66" s="8">
        <v>43611</v>
      </c>
      <c r="G66" s="96" t="s">
        <v>3</v>
      </c>
      <c r="H66" s="171">
        <v>138.65</v>
      </c>
      <c r="I66" s="171"/>
      <c r="J66" s="96">
        <v>71</v>
      </c>
      <c r="K66" s="172">
        <f t="shared" si="7"/>
        <v>19290.118092620942</v>
      </c>
      <c r="L66" s="173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171">
        <v>139.66999999999999</v>
      </c>
      <c r="Q66" s="171"/>
      <c r="R66" s="174">
        <f>IF(P66="","",T66*M66*LOOKUP(RIGHT($D$2,3),定数!$A$6:$A$13,定数!$B$6:$B$13))</f>
        <v>27712.564020384525</v>
      </c>
      <c r="S66" s="174"/>
      <c r="T66" s="175">
        <f t="shared" si="4"/>
        <v>101.99999999999818</v>
      </c>
      <c r="U66" s="175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170">
        <f t="shared" si="1"/>
        <v>670716.50044108264</v>
      </c>
      <c r="D67" s="170"/>
      <c r="E67" s="96">
        <v>2003</v>
      </c>
      <c r="F67" s="8">
        <v>43615</v>
      </c>
      <c r="G67" s="96" t="s">
        <v>3</v>
      </c>
      <c r="H67" s="171">
        <v>140.09</v>
      </c>
      <c r="I67" s="171"/>
      <c r="J67" s="96">
        <v>97</v>
      </c>
      <c r="K67" s="172">
        <f t="shared" si="7"/>
        <v>20121.495013232478</v>
      </c>
      <c r="L67" s="173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171">
        <v>139.12</v>
      </c>
      <c r="Q67" s="171"/>
      <c r="R67" s="174">
        <f>IF(P67="","",T67*M67*LOOKUP(RIGHT($D$2,3),定数!$A$6:$A$13,定数!$B$6:$B$13))</f>
        <v>-20121.495013232452</v>
      </c>
      <c r="S67" s="174"/>
      <c r="T67" s="175">
        <f t="shared" si="4"/>
        <v>-96.999999999999886</v>
      </c>
      <c r="U67" s="175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170">
        <f t="shared" si="1"/>
        <v>650595.00542785018</v>
      </c>
      <c r="D68" s="170"/>
      <c r="E68" s="96">
        <v>2003</v>
      </c>
      <c r="F68" s="8">
        <v>43646</v>
      </c>
      <c r="G68" s="96" t="s">
        <v>3</v>
      </c>
      <c r="H68" s="171">
        <v>137.36000000000001</v>
      </c>
      <c r="I68" s="171"/>
      <c r="J68" s="96">
        <v>55</v>
      </c>
      <c r="K68" s="172">
        <f t="shared" si="7"/>
        <v>19517.850162835504</v>
      </c>
      <c r="L68" s="173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171">
        <v>138.13999999999999</v>
      </c>
      <c r="Q68" s="171"/>
      <c r="R68" s="174">
        <f>IF(P68="","",T68*M68*LOOKUP(RIGHT($D$2,3),定数!$A$6:$A$13,定数!$B$6:$B$13))</f>
        <v>27679.860230929382</v>
      </c>
      <c r="S68" s="174"/>
      <c r="T68" s="175">
        <f t="shared" si="4"/>
        <v>77.999999999997272</v>
      </c>
      <c r="U68" s="175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170">
        <f t="shared" si="1"/>
        <v>678274.86565877951</v>
      </c>
      <c r="D69" s="170"/>
      <c r="E69" s="96">
        <v>2003</v>
      </c>
      <c r="F69" s="8">
        <v>43655</v>
      </c>
      <c r="G69" s="96" t="s">
        <v>2</v>
      </c>
      <c r="H69" s="171">
        <v>133.55000000000001</v>
      </c>
      <c r="I69" s="171"/>
      <c r="J69" s="96">
        <v>71</v>
      </c>
      <c r="K69" s="172">
        <f t="shared" si="7"/>
        <v>20348.245969763386</v>
      </c>
      <c r="L69" s="173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171">
        <v>134.26</v>
      </c>
      <c r="Q69" s="171"/>
      <c r="R69" s="174">
        <f>IF(P69="","",T69*M69*LOOKUP(RIGHT($D$2,3),定数!$A$6:$A$13,定数!$B$6:$B$13))</f>
        <v>-20348.245969762796</v>
      </c>
      <c r="S69" s="174"/>
      <c r="T69" s="175">
        <f t="shared" si="4"/>
        <v>-70.999999999997954</v>
      </c>
      <c r="U69" s="175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170">
        <f t="shared" si="1"/>
        <v>657926.61968901672</v>
      </c>
      <c r="D70" s="170"/>
      <c r="E70" s="98">
        <v>2003</v>
      </c>
      <c r="F70" s="8">
        <v>43664</v>
      </c>
      <c r="G70" s="98" t="s">
        <v>3</v>
      </c>
      <c r="H70" s="171">
        <v>133.47999999999999</v>
      </c>
      <c r="I70" s="171"/>
      <c r="J70" s="98">
        <v>97</v>
      </c>
      <c r="K70" s="172">
        <f t="shared" si="7"/>
        <v>19737.7985906705</v>
      </c>
      <c r="L70" s="173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171">
        <v>134.88999999999999</v>
      </c>
      <c r="Q70" s="171"/>
      <c r="R70" s="174">
        <f>IF(P70="","",T70*M70*LOOKUP(RIGHT($D$2,3),定数!$A$6:$A$13,定数!$B$6:$B$13))</f>
        <v>28691.026817366328</v>
      </c>
      <c r="S70" s="174"/>
      <c r="T70" s="175">
        <f t="shared" si="4"/>
        <v>140.99999999999966</v>
      </c>
      <c r="U70" s="175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177">
        <f t="shared" si="1"/>
        <v>686617.64650638308</v>
      </c>
      <c r="D71" s="177"/>
      <c r="E71" s="97">
        <v>2003</v>
      </c>
      <c r="F71" s="53">
        <v>43669</v>
      </c>
      <c r="G71" s="97" t="s">
        <v>3</v>
      </c>
      <c r="H71" s="178">
        <v>135.21</v>
      </c>
      <c r="I71" s="178"/>
      <c r="J71" s="97">
        <v>65</v>
      </c>
      <c r="K71" s="179">
        <f t="shared" si="7"/>
        <v>20598.52939519149</v>
      </c>
      <c r="L71" s="180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178">
        <v>136.13999999999999</v>
      </c>
      <c r="Q71" s="178"/>
      <c r="R71" s="181">
        <f>IF(P71="","",T71*M71*LOOKUP(RIGHT($D$2,3),定数!$A$6:$A$13,定数!$B$6:$B$13))</f>
        <v>29471.742057734831</v>
      </c>
      <c r="S71" s="181"/>
      <c r="T71" s="182">
        <f t="shared" si="4"/>
        <v>92.99999999999784</v>
      </c>
      <c r="U71" s="182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170">
        <f t="shared" si="1"/>
        <v>716089.38856411795</v>
      </c>
      <c r="D72" s="170"/>
      <c r="E72" s="96">
        <v>2003</v>
      </c>
      <c r="F72" s="8">
        <v>43695</v>
      </c>
      <c r="G72" s="96" t="s">
        <v>2</v>
      </c>
      <c r="H72" s="171">
        <v>133.65</v>
      </c>
      <c r="I72" s="171"/>
      <c r="J72" s="96">
        <v>61</v>
      </c>
      <c r="K72" s="172">
        <f t="shared" si="7"/>
        <v>21482.681656923538</v>
      </c>
      <c r="L72" s="173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171">
        <v>132.77000000000001</v>
      </c>
      <c r="Q72" s="171"/>
      <c r="R72" s="174">
        <f>IF(P72="","",T72*M72*LOOKUP(RIGHT($D$2,3),定数!$A$6:$A$13,定数!$B$6:$B$13))</f>
        <v>30991.409603430515</v>
      </c>
      <c r="S72" s="174"/>
      <c r="T72" s="175">
        <f t="shared" si="4"/>
        <v>87.999999999999545</v>
      </c>
      <c r="U72" s="175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170">
        <f t="shared" si="1"/>
        <v>747080.79816754849</v>
      </c>
      <c r="D73" s="170"/>
      <c r="E73" s="96">
        <v>2003</v>
      </c>
      <c r="F73" s="8">
        <v>43714</v>
      </c>
      <c r="G73" s="96" t="s">
        <v>3</v>
      </c>
      <c r="H73" s="171">
        <v>128.99</v>
      </c>
      <c r="I73" s="171"/>
      <c r="J73" s="96">
        <v>148</v>
      </c>
      <c r="K73" s="172">
        <f t="shared" si="7"/>
        <v>22412.423945026454</v>
      </c>
      <c r="L73" s="173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171">
        <v>131.16999999999999</v>
      </c>
      <c r="Q73" s="171"/>
      <c r="R73" s="174">
        <f>IF(P73="","",T73*M73*LOOKUP(RIGHT($D$2,3),定数!$A$6:$A$13,定数!$B$6:$B$13))</f>
        <v>33012.894729835934</v>
      </c>
      <c r="S73" s="174"/>
      <c r="T73" s="175">
        <f t="shared" si="4"/>
        <v>217.99999999999784</v>
      </c>
      <c r="U73" s="175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170">
        <f t="shared" ref="C74:C108" si="9">IF(R73="","",C73+R73)</f>
        <v>780093.6928973844</v>
      </c>
      <c r="D74" s="170"/>
      <c r="E74" s="96">
        <v>2003</v>
      </c>
      <c r="F74" s="8">
        <v>43761</v>
      </c>
      <c r="G74" s="96" t="s">
        <v>3</v>
      </c>
      <c r="H74" s="171">
        <v>128.63999999999999</v>
      </c>
      <c r="I74" s="171"/>
      <c r="J74" s="96">
        <v>73</v>
      </c>
      <c r="K74" s="172">
        <f t="shared" si="7"/>
        <v>23402.810786921531</v>
      </c>
      <c r="L74" s="173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171">
        <v>129.69</v>
      </c>
      <c r="Q74" s="171"/>
      <c r="R74" s="174">
        <f>IF(P74="","",T74*M74*LOOKUP(RIGHT($D$2,3),定数!$A$6:$A$13,定数!$B$6:$B$13))</f>
        <v>33661.577159271059</v>
      </c>
      <c r="S74" s="174"/>
      <c r="T74" s="175">
        <f t="shared" si="4"/>
        <v>105.00000000000114</v>
      </c>
      <c r="U74" s="175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170">
        <f t="shared" si="9"/>
        <v>813755.27005665551</v>
      </c>
      <c r="D75" s="170"/>
      <c r="E75" s="96">
        <v>2003</v>
      </c>
      <c r="F75" s="8">
        <v>43782</v>
      </c>
      <c r="G75" s="96" t="s">
        <v>3</v>
      </c>
      <c r="H75" s="171">
        <v>126.86</v>
      </c>
      <c r="I75" s="171"/>
      <c r="J75" s="96">
        <v>73</v>
      </c>
      <c r="K75" s="172">
        <f t="shared" ref="K75:K108" si="10">IF(J75="","",C75*0.03)</f>
        <v>24412.658101699664</v>
      </c>
      <c r="L75" s="173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171">
        <v>127.91</v>
      </c>
      <c r="Q75" s="171"/>
      <c r="R75" s="174">
        <f>IF(P75="","",T75*M75*LOOKUP(RIGHT($D$2,3),定数!$A$6:$A$13,定数!$B$6:$B$13))</f>
        <v>35114.097269567916</v>
      </c>
      <c r="S75" s="174"/>
      <c r="T75" s="175">
        <f t="shared" si="4"/>
        <v>104.99999999999972</v>
      </c>
      <c r="U75" s="175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170">
        <f t="shared" si="9"/>
        <v>848869.36732622341</v>
      </c>
      <c r="D76" s="170"/>
      <c r="E76" s="96">
        <v>2003</v>
      </c>
      <c r="F76" s="8">
        <v>43797</v>
      </c>
      <c r="G76" s="96" t="s">
        <v>3</v>
      </c>
      <c r="H76" s="171">
        <v>130.15</v>
      </c>
      <c r="I76" s="171"/>
      <c r="J76" s="96">
        <v>33</v>
      </c>
      <c r="K76" s="172">
        <f t="shared" si="10"/>
        <v>25466.081019786703</v>
      </c>
      <c r="L76" s="173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171">
        <v>130.6</v>
      </c>
      <c r="Q76" s="171"/>
      <c r="R76" s="174">
        <f>IF(P76="","",T76*M76*LOOKUP(RIGHT($D$2,3),定数!$A$6:$A$13,定数!$B$6:$B$13))</f>
        <v>34726.474117890088</v>
      </c>
      <c r="S76" s="174"/>
      <c r="T76" s="175">
        <f t="shared" ref="T76:T108" si="12">IF(P76="","",IF(G76="買",(P76-H76),(H76-P76))*IF(RIGHT($D$2,3)="JPY",100,10000))</f>
        <v>44.999999999998863</v>
      </c>
      <c r="U76" s="175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170">
        <f t="shared" si="9"/>
        <v>883595.84144411352</v>
      </c>
      <c r="D77" s="170"/>
      <c r="E77" s="96">
        <v>2003</v>
      </c>
      <c r="F77" s="8">
        <v>43806</v>
      </c>
      <c r="G77" s="96" t="s">
        <v>3</v>
      </c>
      <c r="H77" s="171">
        <v>132.83000000000001</v>
      </c>
      <c r="I77" s="171"/>
      <c r="J77" s="96">
        <v>55</v>
      </c>
      <c r="K77" s="172">
        <f t="shared" si="10"/>
        <v>26507.875243323404</v>
      </c>
      <c r="L77" s="173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171">
        <v>133.61000000000001</v>
      </c>
      <c r="Q77" s="171"/>
      <c r="R77" s="174">
        <f>IF(P77="","",T77*M77*LOOKUP(RIGHT($D$2,3),定数!$A$6:$A$13,定数!$B$6:$B$13))</f>
        <v>37592.986708713244</v>
      </c>
      <c r="S77" s="174"/>
      <c r="T77" s="175">
        <f t="shared" si="12"/>
        <v>78.000000000000114</v>
      </c>
      <c r="U77" s="175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170">
        <f t="shared" si="9"/>
        <v>921188.82815282675</v>
      </c>
      <c r="D78" s="170"/>
      <c r="E78" s="96">
        <v>2003</v>
      </c>
      <c r="F78" s="8">
        <v>43822</v>
      </c>
      <c r="G78" s="96" t="s">
        <v>2</v>
      </c>
      <c r="H78" s="176">
        <v>133</v>
      </c>
      <c r="I78" s="176"/>
      <c r="J78" s="96">
        <v>50</v>
      </c>
      <c r="K78" s="172">
        <f t="shared" si="10"/>
        <v>27635.6648445848</v>
      </c>
      <c r="L78" s="173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176">
        <v>133.5</v>
      </c>
      <c r="Q78" s="176"/>
      <c r="R78" s="174">
        <f>IF(P78="","",T78*M78*LOOKUP(RIGHT($D$2,3),定数!$A$6:$A$13,定数!$B$6:$B$13))</f>
        <v>-27635.6648445848</v>
      </c>
      <c r="S78" s="174"/>
      <c r="T78" s="175">
        <f t="shared" si="12"/>
        <v>-50</v>
      </c>
      <c r="U78" s="175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170">
        <f t="shared" si="9"/>
        <v>893553.16330824199</v>
      </c>
      <c r="D79" s="170"/>
      <c r="E79" s="96">
        <v>2003</v>
      </c>
      <c r="F79" s="8">
        <v>43829</v>
      </c>
      <c r="G79" s="96" t="s">
        <v>3</v>
      </c>
      <c r="H79" s="171">
        <v>133.78</v>
      </c>
      <c r="I79" s="171"/>
      <c r="J79" s="96">
        <v>39</v>
      </c>
      <c r="K79" s="172">
        <f t="shared" si="10"/>
        <v>26806.594899247259</v>
      </c>
      <c r="L79" s="173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171">
        <v>134.32</v>
      </c>
      <c r="Q79" s="171"/>
      <c r="R79" s="174">
        <f>IF(P79="","",T79*M79*LOOKUP(RIGHT($D$2,3),定数!$A$6:$A$13,定数!$B$6:$B$13))</f>
        <v>37116.823706649498</v>
      </c>
      <c r="S79" s="174"/>
      <c r="T79" s="175">
        <f t="shared" si="12"/>
        <v>53.999999999999204</v>
      </c>
      <c r="U79" s="175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170">
        <f t="shared" si="9"/>
        <v>930669.98701489146</v>
      </c>
      <c r="D80" s="170"/>
      <c r="E80" s="96">
        <v>2004</v>
      </c>
      <c r="F80" s="8">
        <v>43469</v>
      </c>
      <c r="G80" s="96" t="s">
        <v>2</v>
      </c>
      <c r="H80" s="171">
        <v>135.22999999999999</v>
      </c>
      <c r="I80" s="171"/>
      <c r="J80" s="96">
        <v>68</v>
      </c>
      <c r="K80" s="172">
        <f t="shared" si="10"/>
        <v>27920.099610446741</v>
      </c>
      <c r="L80" s="173"/>
      <c r="M80" s="6">
        <f>IF(J80="","",(K80/J80)/LOOKUP(RIGHT($D$2,3),定数!$A$6:$A$13,定数!$B$6:$B$13))</f>
        <v>4.1058970015362855</v>
      </c>
      <c r="N80" s="96">
        <v>2004</v>
      </c>
      <c r="O80" s="8">
        <v>43479</v>
      </c>
      <c r="P80" s="171">
        <v>134.25</v>
      </c>
      <c r="Q80" s="171"/>
      <c r="R80" s="174">
        <f>IF(P80="","",T80*M80*LOOKUP(RIGHT($D$2,3),定数!$A$6:$A$13,定数!$B$6:$B$13))</f>
        <v>40237.790615055179</v>
      </c>
      <c r="S80" s="174"/>
      <c r="T80" s="175">
        <f t="shared" si="12"/>
        <v>97.999999999998977</v>
      </c>
      <c r="U80" s="175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170">
        <f t="shared" si="9"/>
        <v>970907.77762994659</v>
      </c>
      <c r="D81" s="170"/>
      <c r="E81" s="96">
        <v>2004</v>
      </c>
      <c r="F81" s="8">
        <v>43523</v>
      </c>
      <c r="G81" s="96" t="s">
        <v>2</v>
      </c>
      <c r="H81" s="171">
        <v>136.11000000000001</v>
      </c>
      <c r="I81" s="171"/>
      <c r="J81" s="96">
        <v>45</v>
      </c>
      <c r="K81" s="172">
        <f t="shared" si="10"/>
        <v>29127.233328898397</v>
      </c>
      <c r="L81" s="173"/>
      <c r="M81" s="6">
        <f>IF(J81="","",(K81/J81)/LOOKUP(RIGHT($D$2,3),定数!$A$6:$A$13,定数!$B$6:$B$13))</f>
        <v>6.4727185175329769</v>
      </c>
      <c r="N81" s="96">
        <v>2004</v>
      </c>
      <c r="O81" s="8">
        <v>43523</v>
      </c>
      <c r="P81" s="171">
        <v>135.47</v>
      </c>
      <c r="Q81" s="171"/>
      <c r="R81" s="174">
        <f>IF(P81="","",T81*M81*LOOKUP(RIGHT($D$2,3),定数!$A$6:$A$13,定数!$B$6:$B$13))</f>
        <v>41425.398512212007</v>
      </c>
      <c r="S81" s="174"/>
      <c r="T81" s="175">
        <f t="shared" si="12"/>
        <v>64.000000000001478</v>
      </c>
      <c r="U81" s="175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170">
        <f t="shared" si="9"/>
        <v>1012333.1761421586</v>
      </c>
      <c r="D82" s="170"/>
      <c r="E82" s="96">
        <v>2004</v>
      </c>
      <c r="F82" s="8">
        <v>43541</v>
      </c>
      <c r="G82" s="96" t="s">
        <v>2</v>
      </c>
      <c r="H82" s="171">
        <v>134.69</v>
      </c>
      <c r="I82" s="171"/>
      <c r="J82" s="96">
        <v>76</v>
      </c>
      <c r="K82" s="172">
        <f t="shared" si="10"/>
        <v>30369.995284264754</v>
      </c>
      <c r="L82" s="173"/>
      <c r="M82" s="6">
        <f>IF(J82="","",(K82/J82)/LOOKUP(RIGHT($D$2,3),定数!$A$6:$A$13,定数!$B$6:$B$13))</f>
        <v>3.9960520110874675</v>
      </c>
      <c r="N82" s="96">
        <v>2004</v>
      </c>
      <c r="O82" s="8">
        <v>43541</v>
      </c>
      <c r="P82" s="171">
        <v>133.59</v>
      </c>
      <c r="Q82" s="171"/>
      <c r="R82" s="174">
        <f>IF(P82="","",T82*M82*LOOKUP(RIGHT($D$2,3),定数!$A$6:$A$13,定数!$B$6:$B$13))</f>
        <v>43956.572121961915</v>
      </c>
      <c r="S82" s="174"/>
      <c r="T82" s="175">
        <f t="shared" si="12"/>
        <v>109.99999999999943</v>
      </c>
      <c r="U82" s="175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122">
        <v>75</v>
      </c>
      <c r="C83" s="170">
        <f t="shared" si="9"/>
        <v>1056289.7482641204</v>
      </c>
      <c r="D83" s="170"/>
      <c r="E83" s="96">
        <v>2004</v>
      </c>
      <c r="F83" s="8">
        <v>43548</v>
      </c>
      <c r="G83" s="96" t="s">
        <v>2</v>
      </c>
      <c r="H83" s="171">
        <v>131.33000000000001</v>
      </c>
      <c r="I83" s="171"/>
      <c r="J83" s="96">
        <v>88</v>
      </c>
      <c r="K83" s="172">
        <f t="shared" si="10"/>
        <v>31688.692447923611</v>
      </c>
      <c r="L83" s="173"/>
      <c r="M83" s="6">
        <f>IF(J83="","",(K83/J83)/LOOKUP(RIGHT($D$2,3),定数!$A$6:$A$13,定数!$B$6:$B$13))</f>
        <v>3.6009877781731374</v>
      </c>
      <c r="N83" s="96">
        <v>2004</v>
      </c>
      <c r="O83" s="8">
        <v>43548</v>
      </c>
      <c r="P83" s="171">
        <v>130.05000000000001</v>
      </c>
      <c r="Q83" s="171"/>
      <c r="R83" s="174">
        <f>IF(P83="","",T83*M83*LOOKUP(RIGHT($D$2,3),定数!$A$6:$A$13,定数!$B$6:$B$13))</f>
        <v>46092.643560616198</v>
      </c>
      <c r="S83" s="174"/>
      <c r="T83" s="175">
        <f t="shared" si="12"/>
        <v>128.00000000000011</v>
      </c>
      <c r="U83" s="175"/>
      <c r="V83" t="str">
        <f t="shared" si="11"/>
        <v/>
      </c>
      <c r="W83">
        <f t="shared" si="11"/>
        <v>0</v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170">
        <f t="shared" si="9"/>
        <v>1102382.3918247367</v>
      </c>
      <c r="D84" s="170"/>
      <c r="E84" s="96">
        <v>2004</v>
      </c>
      <c r="F84" s="8">
        <v>43550</v>
      </c>
      <c r="G84" s="96" t="s">
        <v>2</v>
      </c>
      <c r="H84" s="171">
        <v>128.65</v>
      </c>
      <c r="I84" s="171"/>
      <c r="J84" s="96">
        <v>69</v>
      </c>
      <c r="K84" s="172">
        <f t="shared" si="10"/>
        <v>33071.471754742102</v>
      </c>
      <c r="L84" s="173"/>
      <c r="M84" s="6">
        <f>IF(J84="","",(K84/J84)/LOOKUP(RIGHT($D$2,3),定数!$A$6:$A$13,定数!$B$6:$B$13))</f>
        <v>4.7929669209771166</v>
      </c>
      <c r="N84" s="96">
        <v>2004</v>
      </c>
      <c r="O84" s="8">
        <v>43550</v>
      </c>
      <c r="P84" s="171">
        <v>127.64</v>
      </c>
      <c r="Q84" s="171"/>
      <c r="R84" s="174">
        <f>IF(P84="","",T84*M84*LOOKUP(RIGHT($D$2,3),定数!$A$6:$A$13,定数!$B$6:$B$13))</f>
        <v>48408.965901869124</v>
      </c>
      <c r="S84" s="174"/>
      <c r="T84" s="175">
        <f t="shared" si="12"/>
        <v>101.00000000000051</v>
      </c>
      <c r="U84" s="175"/>
      <c r="V84" t="str">
        <f t="shared" si="11"/>
        <v/>
      </c>
      <c r="W84">
        <f t="shared" si="11"/>
        <v>0</v>
      </c>
      <c r="X84" s="40">
        <f t="shared" si="13"/>
        <v>1102382.3918247367</v>
      </c>
      <c r="Y84" s="41">
        <f t="shared" si="14"/>
        <v>0</v>
      </c>
    </row>
    <row r="85" spans="2:25" x14ac:dyDescent="0.2">
      <c r="B85" s="96">
        <v>77</v>
      </c>
      <c r="C85" s="170">
        <f t="shared" si="9"/>
        <v>1150791.3577266058</v>
      </c>
      <c r="D85" s="170"/>
      <c r="E85" s="96">
        <v>2004</v>
      </c>
      <c r="F85" s="8">
        <v>43571</v>
      </c>
      <c r="G85" s="96" t="s">
        <v>3</v>
      </c>
      <c r="H85" s="171">
        <v>129.88</v>
      </c>
      <c r="I85" s="171"/>
      <c r="J85" s="96">
        <v>72</v>
      </c>
      <c r="K85" s="172">
        <f t="shared" si="10"/>
        <v>34523.740731798171</v>
      </c>
      <c r="L85" s="173"/>
      <c r="M85" s="6">
        <f>IF(J85="","",(K85/J85)/LOOKUP(RIGHT($D$2,3),定数!$A$6:$A$13,定数!$B$6:$B$13))</f>
        <v>4.7949639905275241</v>
      </c>
      <c r="N85" s="96">
        <v>2004</v>
      </c>
      <c r="O85" s="8">
        <v>43572</v>
      </c>
      <c r="P85" s="171">
        <v>129.16</v>
      </c>
      <c r="Q85" s="171"/>
      <c r="R85" s="174">
        <f>IF(P85="","",T85*M85*LOOKUP(RIGHT($D$2,3),定数!$A$6:$A$13,定数!$B$6:$B$13))</f>
        <v>-34523.74073179812</v>
      </c>
      <c r="S85" s="174"/>
      <c r="T85" s="175">
        <f t="shared" si="12"/>
        <v>-71.999999999999886</v>
      </c>
      <c r="U85" s="175"/>
      <c r="V85" t="str">
        <f t="shared" si="11"/>
        <v/>
      </c>
      <c r="W85">
        <f t="shared" si="11"/>
        <v>1</v>
      </c>
      <c r="X85" s="40">
        <f t="shared" si="13"/>
        <v>1150791.3577266058</v>
      </c>
      <c r="Y85" s="41">
        <f t="shared" si="14"/>
        <v>0</v>
      </c>
    </row>
    <row r="86" spans="2:25" x14ac:dyDescent="0.2">
      <c r="B86" s="96">
        <v>78</v>
      </c>
      <c r="C86" s="170">
        <f t="shared" si="9"/>
        <v>1116267.6169948077</v>
      </c>
      <c r="D86" s="170"/>
      <c r="E86" s="96">
        <v>2004</v>
      </c>
      <c r="F86" s="8">
        <v>43583</v>
      </c>
      <c r="G86" s="96" t="s">
        <v>3</v>
      </c>
      <c r="H86" s="171">
        <v>130.1</v>
      </c>
      <c r="I86" s="171"/>
      <c r="J86" s="96">
        <v>57</v>
      </c>
      <c r="K86" s="172">
        <f t="shared" si="10"/>
        <v>33488.028509844233</v>
      </c>
      <c r="L86" s="173"/>
      <c r="M86" s="6">
        <f>IF(J86="","",(K86/J86)/LOOKUP(RIGHT($D$2,3),定数!$A$6:$A$13,定数!$B$6:$B$13))</f>
        <v>5.8750927210253039</v>
      </c>
      <c r="N86" s="96">
        <v>2004</v>
      </c>
      <c r="O86" s="8">
        <v>43584</v>
      </c>
      <c r="P86" s="171">
        <v>130.91</v>
      </c>
      <c r="Q86" s="171"/>
      <c r="R86" s="174">
        <f>IF(P86="","",T86*M86*LOOKUP(RIGHT($D$2,3),定数!$A$6:$A$13,定数!$B$6:$B$13))</f>
        <v>47588.251040305098</v>
      </c>
      <c r="S86" s="174"/>
      <c r="T86" s="175">
        <f t="shared" si="12"/>
        <v>81.000000000000227</v>
      </c>
      <c r="U86" s="175"/>
      <c r="V86" t="str">
        <f t="shared" si="11"/>
        <v/>
      </c>
      <c r="W86">
        <f t="shared" si="11"/>
        <v>0</v>
      </c>
      <c r="X86" s="40">
        <f t="shared" si="13"/>
        <v>1150791.3577266058</v>
      </c>
      <c r="Y86" s="41">
        <f t="shared" si="14"/>
        <v>2.9999999999999916E-2</v>
      </c>
    </row>
    <row r="87" spans="2:25" x14ac:dyDescent="0.2">
      <c r="B87" s="96">
        <v>79</v>
      </c>
      <c r="C87" s="170">
        <f t="shared" si="9"/>
        <v>1163855.8680351127</v>
      </c>
      <c r="D87" s="170"/>
      <c r="E87" s="96">
        <v>2004</v>
      </c>
      <c r="F87" s="8">
        <v>43584</v>
      </c>
      <c r="G87" s="96" t="s">
        <v>3</v>
      </c>
      <c r="H87" s="171">
        <v>131.13999999999999</v>
      </c>
      <c r="I87" s="171"/>
      <c r="J87" s="96">
        <v>91</v>
      </c>
      <c r="K87" s="172">
        <f t="shared" si="10"/>
        <v>34915.676041053383</v>
      </c>
      <c r="L87" s="173"/>
      <c r="M87" s="6">
        <f>IF(J87="","",(K87/J87)/LOOKUP(RIGHT($D$2,3),定数!$A$6:$A$13,定数!$B$6:$B$13))</f>
        <v>3.8368874770388333</v>
      </c>
      <c r="N87" s="96">
        <v>2004</v>
      </c>
      <c r="O87" s="8">
        <v>43585</v>
      </c>
      <c r="P87" s="171">
        <v>132.46</v>
      </c>
      <c r="Q87" s="171"/>
      <c r="R87" s="174">
        <f>IF(P87="","",T87*M87*LOOKUP(RIGHT($D$2,3),定数!$A$6:$A$13,定数!$B$6:$B$13))</f>
        <v>50646.914696913431</v>
      </c>
      <c r="S87" s="174"/>
      <c r="T87" s="175">
        <f t="shared" si="12"/>
        <v>132.00000000000216</v>
      </c>
      <c r="U87" s="175"/>
      <c r="V87" t="str">
        <f t="shared" si="11"/>
        <v/>
      </c>
      <c r="W87">
        <f t="shared" si="11"/>
        <v>0</v>
      </c>
      <c r="X87" s="40">
        <f t="shared" si="13"/>
        <v>1163855.8680351127</v>
      </c>
      <c r="Y87" s="41">
        <f t="shared" si="14"/>
        <v>0</v>
      </c>
    </row>
    <row r="88" spans="2:25" x14ac:dyDescent="0.2">
      <c r="B88" s="96">
        <v>80</v>
      </c>
      <c r="C88" s="170">
        <f t="shared" si="9"/>
        <v>1214502.7827320262</v>
      </c>
      <c r="D88" s="170"/>
      <c r="E88" s="96">
        <v>2004</v>
      </c>
      <c r="F88" s="8">
        <v>43592</v>
      </c>
      <c r="G88" s="96" t="s">
        <v>3</v>
      </c>
      <c r="H88" s="171">
        <v>133.38</v>
      </c>
      <c r="I88" s="171"/>
      <c r="J88" s="96">
        <v>101</v>
      </c>
      <c r="K88" s="172">
        <f t="shared" si="10"/>
        <v>36435.083481960784</v>
      </c>
      <c r="L88" s="173"/>
      <c r="M88" s="6">
        <f>IF(J88="","",(K88/J88)/LOOKUP(RIGHT($D$2,3),定数!$A$6:$A$13,定数!$B$6:$B$13))</f>
        <v>3.6074340081149292</v>
      </c>
      <c r="N88" s="96">
        <v>2004</v>
      </c>
      <c r="O88" s="8">
        <v>43596</v>
      </c>
      <c r="P88" s="171">
        <v>134.85</v>
      </c>
      <c r="Q88" s="171"/>
      <c r="R88" s="174">
        <f>IF(P88="","",T88*M88*LOOKUP(RIGHT($D$2,3),定数!$A$6:$A$13,定数!$B$6:$B$13))</f>
        <v>53029.279919289424</v>
      </c>
      <c r="S88" s="174"/>
      <c r="T88" s="175">
        <f t="shared" si="12"/>
        <v>146.99999999999989</v>
      </c>
      <c r="U88" s="175"/>
      <c r="V88" t="str">
        <f t="shared" si="11"/>
        <v/>
      </c>
      <c r="W88">
        <f t="shared" si="11"/>
        <v>0</v>
      </c>
      <c r="X88" s="40">
        <f t="shared" si="13"/>
        <v>1214502.7827320262</v>
      </c>
      <c r="Y88" s="41">
        <f t="shared" si="14"/>
        <v>0</v>
      </c>
    </row>
    <row r="89" spans="2:25" x14ac:dyDescent="0.2">
      <c r="B89" s="96">
        <v>81</v>
      </c>
      <c r="C89" s="170">
        <f t="shared" si="9"/>
        <v>1267532.0626513157</v>
      </c>
      <c r="D89" s="170"/>
      <c r="E89" s="96">
        <v>2004</v>
      </c>
      <c r="F89" s="8">
        <v>43602</v>
      </c>
      <c r="G89" s="96" t="s">
        <v>3</v>
      </c>
      <c r="H89" s="171">
        <v>136.34</v>
      </c>
      <c r="I89" s="171"/>
      <c r="J89" s="96">
        <v>95</v>
      </c>
      <c r="K89" s="172">
        <f t="shared" si="10"/>
        <v>38025.961879539471</v>
      </c>
      <c r="L89" s="173"/>
      <c r="M89" s="6">
        <f>IF(J89="","",(K89/J89)/LOOKUP(RIGHT($D$2,3),定数!$A$6:$A$13,定数!$B$6:$B$13))</f>
        <v>4.0027328294252076</v>
      </c>
      <c r="N89" s="96">
        <v>2004</v>
      </c>
      <c r="O89" s="8">
        <v>43603</v>
      </c>
      <c r="P89" s="171">
        <v>137.72</v>
      </c>
      <c r="Q89" s="171"/>
      <c r="R89" s="174">
        <f>IF(P89="","",T89*M89*LOOKUP(RIGHT($D$2,3),定数!$A$6:$A$13,定数!$B$6:$B$13))</f>
        <v>55237.713046067685</v>
      </c>
      <c r="S89" s="174"/>
      <c r="T89" s="175">
        <f t="shared" si="12"/>
        <v>137.99999999999955</v>
      </c>
      <c r="U89" s="175"/>
      <c r="V89" t="str">
        <f t="shared" si="11"/>
        <v/>
      </c>
      <c r="W89">
        <f t="shared" si="11"/>
        <v>0</v>
      </c>
      <c r="X89" s="40">
        <f t="shared" si="13"/>
        <v>1267532.0626513157</v>
      </c>
      <c r="Y89" s="41">
        <f t="shared" si="14"/>
        <v>0</v>
      </c>
    </row>
    <row r="90" spans="2:25" x14ac:dyDescent="0.2">
      <c r="B90" s="96">
        <v>82</v>
      </c>
      <c r="C90" s="170">
        <f t="shared" si="9"/>
        <v>1322769.7756973833</v>
      </c>
      <c r="D90" s="170"/>
      <c r="E90" s="96">
        <v>2004</v>
      </c>
      <c r="F90" s="8">
        <v>43605</v>
      </c>
      <c r="G90" s="96" t="s">
        <v>2</v>
      </c>
      <c r="H90" s="171">
        <v>135.13</v>
      </c>
      <c r="I90" s="171"/>
      <c r="J90" s="96">
        <v>118</v>
      </c>
      <c r="K90" s="172">
        <f t="shared" si="10"/>
        <v>39683.093270921498</v>
      </c>
      <c r="L90" s="173"/>
      <c r="M90" s="6">
        <f>IF(J90="","",(K90/J90)/LOOKUP(RIGHT($D$2,3),定数!$A$6:$A$13,定数!$B$6:$B$13))</f>
        <v>3.3629740060102966</v>
      </c>
      <c r="N90" s="96">
        <v>2004</v>
      </c>
      <c r="O90" s="8">
        <v>43610</v>
      </c>
      <c r="P90" s="171">
        <v>136.31</v>
      </c>
      <c r="Q90" s="171"/>
      <c r="R90" s="174">
        <f>IF(P90="","",T90*M90*LOOKUP(RIGHT($D$2,3),定数!$A$6:$A$13,定数!$B$6:$B$13))</f>
        <v>-39683.09327092173</v>
      </c>
      <c r="S90" s="174"/>
      <c r="T90" s="175">
        <f t="shared" si="12"/>
        <v>-118.00000000000068</v>
      </c>
      <c r="U90" s="175"/>
      <c r="V90" t="str">
        <f t="shared" si="11"/>
        <v/>
      </c>
      <c r="W90">
        <f t="shared" si="11"/>
        <v>1</v>
      </c>
      <c r="X90" s="40">
        <f t="shared" si="13"/>
        <v>1322769.7756973833</v>
      </c>
      <c r="Y90" s="41">
        <f t="shared" si="14"/>
        <v>0</v>
      </c>
    </row>
    <row r="91" spans="2:25" x14ac:dyDescent="0.2">
      <c r="B91" s="96">
        <v>83</v>
      </c>
      <c r="C91" s="170">
        <f t="shared" si="9"/>
        <v>1283086.6824264615</v>
      </c>
      <c r="D91" s="170"/>
      <c r="E91" s="96">
        <v>2004</v>
      </c>
      <c r="F91" s="8">
        <v>43682</v>
      </c>
      <c r="G91" s="96" t="s">
        <v>3</v>
      </c>
      <c r="H91" s="171">
        <v>134.22</v>
      </c>
      <c r="I91" s="171"/>
      <c r="J91" s="96">
        <v>56</v>
      </c>
      <c r="K91" s="172">
        <f t="shared" si="10"/>
        <v>38492.600472793842</v>
      </c>
      <c r="L91" s="173"/>
      <c r="M91" s="6">
        <f>IF(J91="","",(K91/J91)/LOOKUP(RIGHT($D$2,3),定数!$A$6:$A$13,定数!$B$6:$B$13))</f>
        <v>6.8736786558560432</v>
      </c>
      <c r="N91" s="96">
        <v>2004</v>
      </c>
      <c r="O91" s="8">
        <v>43683</v>
      </c>
      <c r="P91" s="171">
        <v>135.02000000000001</v>
      </c>
      <c r="Q91" s="171"/>
      <c r="R91" s="174">
        <f>IF(P91="","",T91*M91*LOOKUP(RIGHT($D$2,3),定数!$A$6:$A$13,定数!$B$6:$B$13))</f>
        <v>54989.429246849126</v>
      </c>
      <c r="S91" s="174"/>
      <c r="T91" s="175">
        <f t="shared" si="12"/>
        <v>80.000000000001137</v>
      </c>
      <c r="U91" s="175"/>
      <c r="V91" t="str">
        <f t="shared" ref="V91:W106" si="15">IF(S91&lt;&gt;"",IF(S91&lt;0,1+V90,0),"")</f>
        <v/>
      </c>
      <c r="W91">
        <f t="shared" si="15"/>
        <v>0</v>
      </c>
      <c r="X91" s="40">
        <f t="shared" si="13"/>
        <v>1322769.7756973833</v>
      </c>
      <c r="Y91" s="41">
        <f t="shared" si="14"/>
        <v>3.0000000000000249E-2</v>
      </c>
    </row>
    <row r="92" spans="2:25" x14ac:dyDescent="0.2">
      <c r="B92" s="96">
        <v>84</v>
      </c>
      <c r="C92" s="170">
        <f t="shared" si="9"/>
        <v>1338076.1116733106</v>
      </c>
      <c r="D92" s="170"/>
      <c r="E92" s="96">
        <v>2004</v>
      </c>
      <c r="F92" s="8">
        <v>43686</v>
      </c>
      <c r="G92" s="96" t="s">
        <v>3</v>
      </c>
      <c r="H92" s="171">
        <v>135.72</v>
      </c>
      <c r="I92" s="171"/>
      <c r="J92" s="96">
        <v>59</v>
      </c>
      <c r="K92" s="172">
        <f t="shared" si="10"/>
        <v>40142.283350199315</v>
      </c>
      <c r="L92" s="173"/>
      <c r="M92" s="6">
        <f>IF(J92="","",(K92/J92)/LOOKUP(RIGHT($D$2,3),定数!$A$6:$A$13,定数!$B$6:$B$13))</f>
        <v>6.8037768390168329</v>
      </c>
      <c r="N92" s="96">
        <v>2004</v>
      </c>
      <c r="O92" s="8">
        <v>43688</v>
      </c>
      <c r="P92" s="171">
        <v>136.56</v>
      </c>
      <c r="Q92" s="171"/>
      <c r="R92" s="174">
        <f>IF(P92="","",T92*M92*LOOKUP(RIGHT($D$2,3),定数!$A$6:$A$13,定数!$B$6:$B$13))</f>
        <v>57151.725447741628</v>
      </c>
      <c r="S92" s="174"/>
      <c r="T92" s="175">
        <f t="shared" si="12"/>
        <v>84.000000000000341</v>
      </c>
      <c r="U92" s="175"/>
      <c r="V92" t="str">
        <f t="shared" si="15"/>
        <v/>
      </c>
      <c r="W92">
        <f t="shared" si="15"/>
        <v>0</v>
      </c>
      <c r="X92" s="40">
        <f t="shared" si="13"/>
        <v>1338076.1116733106</v>
      </c>
      <c r="Y92" s="41">
        <f t="shared" si="14"/>
        <v>0</v>
      </c>
    </row>
    <row r="93" spans="2:25" x14ac:dyDescent="0.2">
      <c r="B93" s="96">
        <v>85</v>
      </c>
      <c r="C93" s="170">
        <f t="shared" si="9"/>
        <v>1395227.8371210522</v>
      </c>
      <c r="D93" s="170"/>
      <c r="E93" s="96">
        <v>2004</v>
      </c>
      <c r="F93" s="8">
        <v>43697</v>
      </c>
      <c r="G93" s="96" t="s">
        <v>2</v>
      </c>
      <c r="H93" s="171">
        <v>134.77000000000001</v>
      </c>
      <c r="I93" s="171"/>
      <c r="J93" s="96">
        <v>42</v>
      </c>
      <c r="K93" s="172">
        <f t="shared" si="10"/>
        <v>41856.835113631561</v>
      </c>
      <c r="L93" s="173"/>
      <c r="M93" s="6">
        <f>IF(J93="","",(K93/J93)/LOOKUP(RIGHT($D$2,3),定数!$A$6:$A$13,定数!$B$6:$B$13))</f>
        <v>9.9659131222932285</v>
      </c>
      <c r="N93" s="96">
        <v>2004</v>
      </c>
      <c r="O93" s="8">
        <v>43700</v>
      </c>
      <c r="P93" s="171">
        <v>134.18</v>
      </c>
      <c r="Q93" s="171"/>
      <c r="R93" s="174">
        <f>IF(P93="","",T93*M93*LOOKUP(RIGHT($D$2,3),定数!$A$6:$A$13,定数!$B$6:$B$13))</f>
        <v>58798.887421530388</v>
      </c>
      <c r="S93" s="174"/>
      <c r="T93" s="175">
        <f t="shared" si="12"/>
        <v>59.000000000000341</v>
      </c>
      <c r="U93" s="175"/>
      <c r="V93" t="str">
        <f t="shared" si="15"/>
        <v/>
      </c>
      <c r="W93">
        <f t="shared" si="15"/>
        <v>0</v>
      </c>
      <c r="X93" s="40">
        <f t="shared" si="13"/>
        <v>1395227.8371210522</v>
      </c>
      <c r="Y93" s="41">
        <f t="shared" si="14"/>
        <v>0</v>
      </c>
    </row>
    <row r="94" spans="2:25" x14ac:dyDescent="0.2">
      <c r="B94" s="96">
        <v>86</v>
      </c>
      <c r="C94" s="170">
        <f t="shared" si="9"/>
        <v>1454026.7245425826</v>
      </c>
      <c r="D94" s="170"/>
      <c r="E94" s="96">
        <v>2004</v>
      </c>
      <c r="F94" s="8">
        <v>43704</v>
      </c>
      <c r="G94" s="96" t="s">
        <v>2</v>
      </c>
      <c r="H94" s="171">
        <v>132.52000000000001</v>
      </c>
      <c r="I94" s="171"/>
      <c r="J94" s="96">
        <v>39</v>
      </c>
      <c r="K94" s="172">
        <f t="shared" si="10"/>
        <v>43620.801736277477</v>
      </c>
      <c r="L94" s="173"/>
      <c r="M94" s="6">
        <f>IF(J94="","",(K94/J94)/LOOKUP(RIGHT($D$2,3),定数!$A$6:$A$13,定数!$B$6:$B$13))</f>
        <v>11.184820958019866</v>
      </c>
      <c r="N94" s="96">
        <v>2004</v>
      </c>
      <c r="O94" s="8">
        <v>43704</v>
      </c>
      <c r="P94" s="171">
        <v>131.97</v>
      </c>
      <c r="Q94" s="171"/>
      <c r="R94" s="174">
        <f>IF(P94="","",T94*M94*LOOKUP(RIGHT($D$2,3),定数!$A$6:$A$13,定数!$B$6:$B$13))</f>
        <v>61516.51526911054</v>
      </c>
      <c r="S94" s="174"/>
      <c r="T94" s="175">
        <f t="shared" si="12"/>
        <v>55.000000000001137</v>
      </c>
      <c r="U94" s="175"/>
      <c r="V94" t="str">
        <f t="shared" si="15"/>
        <v/>
      </c>
      <c r="W94">
        <f t="shared" si="15"/>
        <v>0</v>
      </c>
      <c r="X94" s="40">
        <f t="shared" si="13"/>
        <v>1454026.7245425826</v>
      </c>
      <c r="Y94" s="41">
        <f t="shared" si="14"/>
        <v>0</v>
      </c>
    </row>
    <row r="95" spans="2:25" x14ac:dyDescent="0.2">
      <c r="B95" s="96">
        <v>87</v>
      </c>
      <c r="C95" s="170">
        <f t="shared" si="9"/>
        <v>1515543.2398116931</v>
      </c>
      <c r="D95" s="170"/>
      <c r="E95" s="96">
        <v>2004</v>
      </c>
      <c r="F95" s="8">
        <v>43735</v>
      </c>
      <c r="G95" s="96" t="s">
        <v>3</v>
      </c>
      <c r="H95" s="171">
        <v>135.99</v>
      </c>
      <c r="I95" s="171"/>
      <c r="J95" s="96">
        <v>34</v>
      </c>
      <c r="K95" s="172">
        <f>IF(J95="","",C95*0.03)</f>
        <v>45466.297194350787</v>
      </c>
      <c r="L95" s="173"/>
      <c r="M95" s="6">
        <f>IF(J95="","",(K95/J95)/LOOKUP(RIGHT($D$2,3),定数!$A$6:$A$13,定数!$B$6:$B$13))</f>
        <v>13.372440351279643</v>
      </c>
      <c r="N95" s="96">
        <v>2004</v>
      </c>
      <c r="O95" s="8">
        <v>43735</v>
      </c>
      <c r="P95" s="171">
        <v>136.46</v>
      </c>
      <c r="Q95" s="171"/>
      <c r="R95" s="174">
        <f>IF(P95="","",T95*M95*LOOKUP(RIGHT($D$2,3),定数!$A$6:$A$13,定数!$B$6:$B$13))</f>
        <v>62850.469651014166</v>
      </c>
      <c r="S95" s="174"/>
      <c r="T95" s="175">
        <f t="shared" si="12"/>
        <v>46.999999999999886</v>
      </c>
      <c r="U95" s="175"/>
      <c r="V95" t="str">
        <f t="shared" si="15"/>
        <v/>
      </c>
      <c r="W95">
        <f t="shared" si="15"/>
        <v>0</v>
      </c>
      <c r="X95" s="40">
        <f t="shared" si="13"/>
        <v>1515543.2398116931</v>
      </c>
      <c r="Y95" s="41">
        <f t="shared" si="14"/>
        <v>0</v>
      </c>
    </row>
    <row r="96" spans="2:25" x14ac:dyDescent="0.2">
      <c r="B96" s="96">
        <v>88</v>
      </c>
      <c r="C96" s="170">
        <f t="shared" si="9"/>
        <v>1578393.7094627072</v>
      </c>
      <c r="D96" s="170"/>
      <c r="E96" s="96">
        <v>2004</v>
      </c>
      <c r="F96" s="8">
        <v>43750</v>
      </c>
      <c r="G96" s="96" t="s">
        <v>2</v>
      </c>
      <c r="H96" s="171">
        <v>135.24</v>
      </c>
      <c r="I96" s="171"/>
      <c r="J96" s="96">
        <v>53</v>
      </c>
      <c r="K96" s="172">
        <f t="shared" si="10"/>
        <v>47351.811283881216</v>
      </c>
      <c r="L96" s="173"/>
      <c r="M96" s="6">
        <f>IF(J96="","",(K96/J96)/LOOKUP(RIGHT($D$2,3),定数!$A$6:$A$13,定数!$B$6:$B$13))</f>
        <v>8.934304015826644</v>
      </c>
      <c r="N96" s="96">
        <v>2004</v>
      </c>
      <c r="O96" s="8">
        <v>43752</v>
      </c>
      <c r="P96" s="171">
        <v>135.77000000000001</v>
      </c>
      <c r="Q96" s="171"/>
      <c r="R96" s="174">
        <f>IF(P96="","",T96*M96*LOOKUP(RIGHT($D$2,3),定数!$A$6:$A$13,定数!$B$6:$B$13))</f>
        <v>-47351.81128388131</v>
      </c>
      <c r="S96" s="174"/>
      <c r="T96" s="175">
        <f t="shared" si="12"/>
        <v>-53.000000000000114</v>
      </c>
      <c r="U96" s="175"/>
      <c r="V96" t="str">
        <f t="shared" si="15"/>
        <v/>
      </c>
      <c r="W96">
        <f t="shared" si="15"/>
        <v>1</v>
      </c>
      <c r="X96" s="40">
        <f t="shared" si="13"/>
        <v>1578393.7094627072</v>
      </c>
      <c r="Y96" s="41">
        <f t="shared" si="14"/>
        <v>0</v>
      </c>
    </row>
    <row r="97" spans="2:25" x14ac:dyDescent="0.2">
      <c r="B97" s="122">
        <v>89</v>
      </c>
      <c r="C97" s="170">
        <f t="shared" si="9"/>
        <v>1531041.8981788259</v>
      </c>
      <c r="D97" s="170"/>
      <c r="E97" s="96">
        <v>2004</v>
      </c>
      <c r="F97" s="8">
        <v>43795</v>
      </c>
      <c r="G97" s="96" t="s">
        <v>3</v>
      </c>
      <c r="H97" s="171">
        <v>136.43</v>
      </c>
      <c r="I97" s="171"/>
      <c r="J97" s="96">
        <v>78</v>
      </c>
      <c r="K97" s="172">
        <f t="shared" si="10"/>
        <v>45931.256945364774</v>
      </c>
      <c r="L97" s="173"/>
      <c r="M97" s="6">
        <f>IF(J97="","",(K97/J97)/LOOKUP(RIGHT($D$2,3),定数!$A$6:$A$13,定数!$B$6:$B$13))</f>
        <v>5.8886226853031758</v>
      </c>
      <c r="N97" s="96">
        <v>2004</v>
      </c>
      <c r="O97" s="8">
        <v>43802</v>
      </c>
      <c r="P97" s="171">
        <v>137.56</v>
      </c>
      <c r="Q97" s="171"/>
      <c r="R97" s="174">
        <f>IF(P97="","",T97*M97*LOOKUP(RIGHT($D$2,3),定数!$A$6:$A$13,定数!$B$6:$B$13))</f>
        <v>66541.436343925612</v>
      </c>
      <c r="S97" s="174"/>
      <c r="T97" s="175">
        <f t="shared" si="12"/>
        <v>112.99999999999955</v>
      </c>
      <c r="U97" s="175"/>
      <c r="V97" t="str">
        <f t="shared" si="15"/>
        <v/>
      </c>
      <c r="W97">
        <f t="shared" si="15"/>
        <v>0</v>
      </c>
      <c r="X97" s="40">
        <f t="shared" si="13"/>
        <v>1578393.7094627072</v>
      </c>
      <c r="Y97" s="41">
        <f t="shared" si="14"/>
        <v>3.0000000000000027E-2</v>
      </c>
    </row>
    <row r="98" spans="2:25" x14ac:dyDescent="0.2">
      <c r="B98" s="96">
        <v>90</v>
      </c>
      <c r="C98" s="170">
        <f t="shared" si="9"/>
        <v>1597583.3345227514</v>
      </c>
      <c r="D98" s="170"/>
      <c r="E98" s="96">
        <v>2004</v>
      </c>
      <c r="F98" s="8">
        <v>43799</v>
      </c>
      <c r="G98" s="96" t="s">
        <v>3</v>
      </c>
      <c r="H98" s="171">
        <v>136.71</v>
      </c>
      <c r="I98" s="171"/>
      <c r="J98" s="96">
        <v>69</v>
      </c>
      <c r="K98" s="172">
        <f t="shared" si="10"/>
        <v>47927.50003568254</v>
      </c>
      <c r="L98" s="173"/>
      <c r="M98" s="6">
        <f>IF(J98="","",(K98/J98)/LOOKUP(RIGHT($D$2,3),定数!$A$6:$A$13,定数!$B$6:$B$13))</f>
        <v>6.946014497925006</v>
      </c>
      <c r="N98" s="96">
        <v>2004</v>
      </c>
      <c r="O98" s="8">
        <v>43805</v>
      </c>
      <c r="P98" s="171">
        <v>137.69999999999999</v>
      </c>
      <c r="Q98" s="171"/>
      <c r="R98" s="174">
        <f>IF(P98="","",T98*M98*LOOKUP(RIGHT($D$2,3),定数!$A$6:$A$13,定数!$B$6:$B$13))</f>
        <v>68765.543529456219</v>
      </c>
      <c r="S98" s="174"/>
      <c r="T98" s="175">
        <f t="shared" si="12"/>
        <v>98.999999999998067</v>
      </c>
      <c r="U98" s="175"/>
      <c r="V98" t="str">
        <f t="shared" si="15"/>
        <v/>
      </c>
      <c r="W98">
        <f t="shared" si="15"/>
        <v>0</v>
      </c>
      <c r="X98" s="40">
        <f t="shared" si="13"/>
        <v>1597583.3345227514</v>
      </c>
      <c r="Y98" s="41">
        <f t="shared" si="14"/>
        <v>0</v>
      </c>
    </row>
    <row r="99" spans="2:25" x14ac:dyDescent="0.2">
      <c r="B99" s="96">
        <v>91</v>
      </c>
      <c r="C99" s="170">
        <f t="shared" si="9"/>
        <v>1666348.8780522076</v>
      </c>
      <c r="D99" s="170"/>
      <c r="E99" s="96">
        <v>2004</v>
      </c>
      <c r="F99" s="8">
        <v>43803</v>
      </c>
      <c r="G99" s="96" t="s">
        <v>3</v>
      </c>
      <c r="H99" s="171">
        <v>137.49</v>
      </c>
      <c r="I99" s="171"/>
      <c r="J99" s="96">
        <v>75</v>
      </c>
      <c r="K99" s="172">
        <f t="shared" si="10"/>
        <v>49990.466341566229</v>
      </c>
      <c r="L99" s="173"/>
      <c r="M99" s="6">
        <f>IF(J99="","",(K99/J99)/LOOKUP(RIGHT($D$2,3),定数!$A$6:$A$13,定数!$B$6:$B$13))</f>
        <v>6.6653955122088302</v>
      </c>
      <c r="N99" s="96">
        <v>2004</v>
      </c>
      <c r="O99" s="8">
        <v>43806</v>
      </c>
      <c r="P99" s="171">
        <v>138.57</v>
      </c>
      <c r="Q99" s="171"/>
      <c r="R99" s="174">
        <f>IF(P99="","",T99*M99*LOOKUP(RIGHT($D$2,3),定数!$A$6:$A$13,定数!$B$6:$B$13))</f>
        <v>71986.271531854305</v>
      </c>
      <c r="S99" s="174"/>
      <c r="T99" s="175">
        <f t="shared" si="12"/>
        <v>107.99999999999841</v>
      </c>
      <c r="U99" s="175"/>
      <c r="V99" t="str">
        <f t="shared" si="15"/>
        <v/>
      </c>
      <c r="W99">
        <f t="shared" si="15"/>
        <v>0</v>
      </c>
      <c r="X99" s="40">
        <f t="shared" si="13"/>
        <v>1666348.8780522076</v>
      </c>
      <c r="Y99" s="41">
        <f t="shared" si="14"/>
        <v>0</v>
      </c>
    </row>
    <row r="100" spans="2:25" x14ac:dyDescent="0.2">
      <c r="B100" s="96">
        <v>92</v>
      </c>
      <c r="C100" s="170">
        <f t="shared" si="9"/>
        <v>1738335.1495840619</v>
      </c>
      <c r="D100" s="170"/>
      <c r="E100" s="96">
        <v>2004</v>
      </c>
      <c r="F100" s="8">
        <v>43807</v>
      </c>
      <c r="G100" s="96" t="s">
        <v>3</v>
      </c>
      <c r="H100" s="171">
        <v>138.27000000000001</v>
      </c>
      <c r="I100" s="171"/>
      <c r="J100" s="96">
        <v>61</v>
      </c>
      <c r="K100" s="172">
        <f t="shared" si="10"/>
        <v>52150.054487521855</v>
      </c>
      <c r="L100" s="173"/>
      <c r="M100" s="6">
        <f>IF(J100="","",(K100/J100)/LOOKUP(RIGHT($D$2,3),定数!$A$6:$A$13,定数!$B$6:$B$13))</f>
        <v>8.5491892602494843</v>
      </c>
      <c r="N100" s="96">
        <v>2004</v>
      </c>
      <c r="O100" s="8">
        <v>43808</v>
      </c>
      <c r="P100" s="171">
        <v>139.13999999999999</v>
      </c>
      <c r="Q100" s="171"/>
      <c r="R100" s="174">
        <f>IF(P100="","",T100*M100*LOOKUP(RIGHT($D$2,3),定数!$A$6:$A$13,定数!$B$6:$B$13))</f>
        <v>74377.94656416848</v>
      </c>
      <c r="S100" s="174"/>
      <c r="T100" s="175">
        <f t="shared" si="12"/>
        <v>86.999999999997613</v>
      </c>
      <c r="U100" s="175"/>
      <c r="V100" t="str">
        <f t="shared" si="15"/>
        <v/>
      </c>
      <c r="W100">
        <f t="shared" si="15"/>
        <v>0</v>
      </c>
      <c r="X100" s="40">
        <f t="shared" si="13"/>
        <v>1738335.1495840619</v>
      </c>
      <c r="Y100" s="41">
        <f t="shared" si="14"/>
        <v>0</v>
      </c>
    </row>
    <row r="101" spans="2:25" x14ac:dyDescent="0.2">
      <c r="B101" s="96">
        <v>93</v>
      </c>
      <c r="C101" s="170">
        <f t="shared" si="9"/>
        <v>1812713.0961482304</v>
      </c>
      <c r="D101" s="170"/>
      <c r="E101" s="96">
        <v>2004</v>
      </c>
      <c r="F101" s="8">
        <v>43807</v>
      </c>
      <c r="G101" s="96" t="s">
        <v>3</v>
      </c>
      <c r="H101" s="171">
        <v>138.41</v>
      </c>
      <c r="I101" s="171"/>
      <c r="J101" s="96">
        <v>62</v>
      </c>
      <c r="K101" s="172">
        <f t="shared" si="10"/>
        <v>54381.392884446912</v>
      </c>
      <c r="L101" s="173"/>
      <c r="M101" s="6">
        <f>IF(J101="","",(K101/J101)/LOOKUP(RIGHT($D$2,3),定数!$A$6:$A$13,定数!$B$6:$B$13))</f>
        <v>8.7711924007172435</v>
      </c>
      <c r="N101" s="96">
        <v>2004</v>
      </c>
      <c r="O101" s="8">
        <v>43809</v>
      </c>
      <c r="P101" s="171">
        <v>139.30000000000001</v>
      </c>
      <c r="Q101" s="171"/>
      <c r="R101" s="174">
        <f>IF(P101="","",T101*M101*LOOKUP(RIGHT($D$2,3),定数!$A$6:$A$13,定数!$B$6:$B$13))</f>
        <v>78063.612366384768</v>
      </c>
      <c r="S101" s="174"/>
      <c r="T101" s="175">
        <f t="shared" si="12"/>
        <v>89.000000000001478</v>
      </c>
      <c r="U101" s="175"/>
      <c r="V101" t="str">
        <f t="shared" si="15"/>
        <v/>
      </c>
      <c r="W101">
        <f t="shared" si="15"/>
        <v>0</v>
      </c>
      <c r="X101" s="40">
        <f t="shared" si="13"/>
        <v>1812713.0961482304</v>
      </c>
      <c r="Y101" s="41">
        <f t="shared" si="14"/>
        <v>0</v>
      </c>
    </row>
    <row r="102" spans="2:25" x14ac:dyDescent="0.2">
      <c r="B102" s="96">
        <v>94</v>
      </c>
      <c r="C102" s="170">
        <f t="shared" si="9"/>
        <v>1890776.7085146152</v>
      </c>
      <c r="D102" s="170"/>
      <c r="E102" s="96">
        <v>2005</v>
      </c>
      <c r="F102" s="8">
        <v>43473</v>
      </c>
      <c r="G102" s="96" t="s">
        <v>2</v>
      </c>
      <c r="H102" s="171">
        <v>137.26</v>
      </c>
      <c r="I102" s="171"/>
      <c r="J102" s="96">
        <v>115</v>
      </c>
      <c r="K102" s="172">
        <f t="shared" si="10"/>
        <v>56723.301255438455</v>
      </c>
      <c r="L102" s="173"/>
      <c r="M102" s="6">
        <f>IF(J102="","",(K102/J102)/LOOKUP(RIGHT($D$2,3),定数!$A$6:$A$13,定数!$B$6:$B$13))</f>
        <v>4.9324609787337792</v>
      </c>
      <c r="N102" s="96">
        <v>2005</v>
      </c>
      <c r="O102" s="8">
        <v>43477</v>
      </c>
      <c r="P102" s="171">
        <v>135.57</v>
      </c>
      <c r="Q102" s="171"/>
      <c r="R102" s="174">
        <f>IF(P102="","",T102*M102*LOOKUP(RIGHT($D$2,3),定数!$A$6:$A$13,定数!$B$6:$B$13))</f>
        <v>83358.590540600751</v>
      </c>
      <c r="S102" s="174"/>
      <c r="T102" s="175">
        <f t="shared" si="12"/>
        <v>168.99999999999977</v>
      </c>
      <c r="U102" s="175"/>
      <c r="V102" t="str">
        <f t="shared" si="15"/>
        <v/>
      </c>
      <c r="W102">
        <f t="shared" si="15"/>
        <v>0</v>
      </c>
      <c r="X102" s="40">
        <f t="shared" si="13"/>
        <v>1890776.7085146152</v>
      </c>
      <c r="Y102" s="41">
        <f t="shared" si="14"/>
        <v>0</v>
      </c>
    </row>
    <row r="103" spans="2:25" x14ac:dyDescent="0.2">
      <c r="B103" s="96">
        <v>95</v>
      </c>
      <c r="C103" s="170">
        <f t="shared" si="9"/>
        <v>1974135.2990552159</v>
      </c>
      <c r="D103" s="170"/>
      <c r="E103" s="96">
        <v>2005</v>
      </c>
      <c r="F103" s="8">
        <v>43479</v>
      </c>
      <c r="G103" s="96" t="s">
        <v>2</v>
      </c>
      <c r="H103" s="171">
        <v>135.15</v>
      </c>
      <c r="I103" s="171"/>
      <c r="J103" s="96">
        <v>107</v>
      </c>
      <c r="K103" s="172">
        <f t="shared" si="10"/>
        <v>59224.058971656472</v>
      </c>
      <c r="L103" s="173"/>
      <c r="M103" s="6">
        <f>IF(J103="","",(K103/J103)/LOOKUP(RIGHT($D$2,3),定数!$A$6:$A$13,定数!$B$6:$B$13))</f>
        <v>5.5349587823978013</v>
      </c>
      <c r="N103" s="96">
        <v>2005</v>
      </c>
      <c r="O103" s="8">
        <v>43480</v>
      </c>
      <c r="P103" s="171">
        <v>133.58000000000001</v>
      </c>
      <c r="Q103" s="171"/>
      <c r="R103" s="174">
        <f>IF(P103="","",T103*M103*LOOKUP(RIGHT($D$2,3),定数!$A$6:$A$13,定数!$B$6:$B$13))</f>
        <v>86898.852883645101</v>
      </c>
      <c r="S103" s="174"/>
      <c r="T103" s="175">
        <f t="shared" si="12"/>
        <v>156.99999999999932</v>
      </c>
      <c r="U103" s="175"/>
      <c r="V103" t="str">
        <f t="shared" si="15"/>
        <v/>
      </c>
      <c r="W103">
        <f t="shared" si="15"/>
        <v>0</v>
      </c>
      <c r="X103" s="40">
        <f t="shared" si="13"/>
        <v>1974135.2990552159</v>
      </c>
      <c r="Y103" s="41">
        <f t="shared" si="14"/>
        <v>0</v>
      </c>
    </row>
    <row r="104" spans="2:25" x14ac:dyDescent="0.2">
      <c r="B104" s="96">
        <v>96</v>
      </c>
      <c r="C104" s="170">
        <f t="shared" si="9"/>
        <v>2061034.151938861</v>
      </c>
      <c r="D104" s="170"/>
      <c r="E104" s="96">
        <v>2005</v>
      </c>
      <c r="F104" s="8">
        <v>43515</v>
      </c>
      <c r="G104" s="96" t="s">
        <v>3</v>
      </c>
      <c r="H104" s="171">
        <v>138.1</v>
      </c>
      <c r="I104" s="171"/>
      <c r="J104" s="96">
        <v>67</v>
      </c>
      <c r="K104" s="172">
        <f t="shared" si="10"/>
        <v>61831.024558165831</v>
      </c>
      <c r="L104" s="173"/>
      <c r="M104" s="6">
        <f>IF(J104="","",(K104/J104)/LOOKUP(RIGHT($D$2,3),定数!$A$6:$A$13,定数!$B$6:$B$13))</f>
        <v>9.2285111280844525</v>
      </c>
      <c r="N104" s="96">
        <v>2005</v>
      </c>
      <c r="O104" s="8">
        <v>36944</v>
      </c>
      <c r="P104" s="171">
        <v>137.43</v>
      </c>
      <c r="Q104" s="171"/>
      <c r="R104" s="174">
        <f>IF(P104="","",T104*M104*LOOKUP(RIGHT($D$2,3),定数!$A$6:$A$13,定数!$B$6:$B$13))</f>
        <v>-61831.024558164674</v>
      </c>
      <c r="S104" s="174"/>
      <c r="T104" s="175">
        <f t="shared" si="12"/>
        <v>-66.999999999998749</v>
      </c>
      <c r="U104" s="175"/>
      <c r="V104" t="str">
        <f t="shared" si="15"/>
        <v/>
      </c>
      <c r="W104">
        <f t="shared" si="15"/>
        <v>1</v>
      </c>
      <c r="X104" s="40">
        <f t="shared" si="13"/>
        <v>2061034.151938861</v>
      </c>
      <c r="Y104" s="41">
        <f t="shared" si="14"/>
        <v>0</v>
      </c>
    </row>
    <row r="105" spans="2:25" x14ac:dyDescent="0.2">
      <c r="B105" s="96">
        <v>97</v>
      </c>
      <c r="C105" s="170">
        <f t="shared" si="9"/>
        <v>1999203.1273806964</v>
      </c>
      <c r="D105" s="170"/>
      <c r="E105" s="96">
        <v>2005</v>
      </c>
      <c r="F105" s="8">
        <v>43533</v>
      </c>
      <c r="G105" s="96" t="s">
        <v>3</v>
      </c>
      <c r="H105" s="171">
        <v>139.32</v>
      </c>
      <c r="I105" s="171"/>
      <c r="J105" s="96">
        <v>61</v>
      </c>
      <c r="K105" s="172">
        <f t="shared" si="10"/>
        <v>59976.093821420887</v>
      </c>
      <c r="L105" s="173"/>
      <c r="M105" s="6">
        <f>IF(J105="","",(K105/J105)/LOOKUP(RIGHT($D$2,3),定数!$A$6:$A$13,定数!$B$6:$B$13))</f>
        <v>9.8321465281017844</v>
      </c>
      <c r="N105" s="96">
        <v>2005</v>
      </c>
      <c r="O105" s="8">
        <v>43533</v>
      </c>
      <c r="P105" s="171">
        <v>138.71</v>
      </c>
      <c r="Q105" s="171"/>
      <c r="R105" s="174">
        <f>IF(P105="","",T105*M105*LOOKUP(RIGHT($D$2,3),定数!$A$6:$A$13,定数!$B$6:$B$13))</f>
        <v>-59976.093821419432</v>
      </c>
      <c r="S105" s="174"/>
      <c r="T105" s="175">
        <f t="shared" si="12"/>
        <v>-60.999999999998522</v>
      </c>
      <c r="U105" s="175"/>
      <c r="V105" t="str">
        <f t="shared" si="15"/>
        <v/>
      </c>
      <c r="W105">
        <f t="shared" si="15"/>
        <v>2</v>
      </c>
      <c r="X105" s="40">
        <f t="shared" si="13"/>
        <v>2061034.151938861</v>
      </c>
      <c r="Y105" s="41">
        <f t="shared" si="14"/>
        <v>2.9999999999999472E-2</v>
      </c>
    </row>
    <row r="106" spans="2:25" x14ac:dyDescent="0.2">
      <c r="B106" s="96">
        <v>98</v>
      </c>
      <c r="C106" s="170">
        <f t="shared" si="9"/>
        <v>1939227.033559277</v>
      </c>
      <c r="D106" s="170"/>
      <c r="E106" s="96">
        <v>2005</v>
      </c>
      <c r="F106" s="8">
        <v>43553</v>
      </c>
      <c r="G106" s="96" t="s">
        <v>3</v>
      </c>
      <c r="H106" s="171">
        <v>138.31</v>
      </c>
      <c r="I106" s="171"/>
      <c r="J106" s="96">
        <v>38</v>
      </c>
      <c r="K106" s="172">
        <f t="shared" si="10"/>
        <v>58176.811006778305</v>
      </c>
      <c r="L106" s="173"/>
      <c r="M106" s="6">
        <f>IF(J106="","",(K106/J106)/LOOKUP(RIGHT($D$2,3),定数!$A$6:$A$13,定数!$B$6:$B$13))</f>
        <v>15.309687107046923</v>
      </c>
      <c r="N106" s="96">
        <v>2005</v>
      </c>
      <c r="O106" s="8">
        <v>43554</v>
      </c>
      <c r="P106" s="171">
        <v>138.84</v>
      </c>
      <c r="Q106" s="171"/>
      <c r="R106" s="174">
        <f>IF(P106="","",T106*M106*LOOKUP(RIGHT($D$2,3),定数!$A$6:$A$13,定数!$B$6:$B$13))</f>
        <v>81141.341667348868</v>
      </c>
      <c r="S106" s="174"/>
      <c r="T106" s="175">
        <f t="shared" si="12"/>
        <v>53.000000000000114</v>
      </c>
      <c r="U106" s="175"/>
      <c r="V106" t="str">
        <f t="shared" si="15"/>
        <v/>
      </c>
      <c r="W106">
        <f t="shared" si="15"/>
        <v>0</v>
      </c>
      <c r="X106" s="40">
        <f t="shared" si="13"/>
        <v>2061034.151938861</v>
      </c>
      <c r="Y106" s="41">
        <f t="shared" si="14"/>
        <v>5.9099999999998709E-2</v>
      </c>
    </row>
    <row r="107" spans="2:25" x14ac:dyDescent="0.2">
      <c r="B107" s="96">
        <v>99</v>
      </c>
      <c r="C107" s="170">
        <f t="shared" si="9"/>
        <v>2020368.3752266257</v>
      </c>
      <c r="D107" s="170"/>
      <c r="E107" s="96">
        <v>2005</v>
      </c>
      <c r="F107" s="8">
        <v>43573</v>
      </c>
      <c r="G107" s="96" t="s">
        <v>3</v>
      </c>
      <c r="H107" s="171">
        <v>139.25</v>
      </c>
      <c r="I107" s="171"/>
      <c r="J107" s="96">
        <v>45</v>
      </c>
      <c r="K107" s="172">
        <f t="shared" si="10"/>
        <v>60611.051256798768</v>
      </c>
      <c r="L107" s="173"/>
      <c r="M107" s="6">
        <f>IF(J107="","",(K107/J107)/LOOKUP(RIGHT($D$2,3),定数!$A$6:$A$13,定数!$B$6:$B$13))</f>
        <v>13.469122501510837</v>
      </c>
      <c r="N107" s="96">
        <v>2005</v>
      </c>
      <c r="O107" s="8">
        <v>43573</v>
      </c>
      <c r="P107" s="171">
        <v>139.88</v>
      </c>
      <c r="Q107" s="171"/>
      <c r="R107" s="174">
        <f>IF(P107="","",T107*M107*LOOKUP(RIGHT($D$2,3),定数!$A$6:$A$13,定数!$B$6:$B$13))</f>
        <v>84855.471759517663</v>
      </c>
      <c r="S107" s="174"/>
      <c r="T107" s="175">
        <f t="shared" si="12"/>
        <v>62.999999999999545</v>
      </c>
      <c r="U107" s="175"/>
      <c r="V107" t="str">
        <f>IF(S107&lt;&gt;"",IF(S107&lt;0,1+V106,0),"")</f>
        <v/>
      </c>
      <c r="W107">
        <f>IF(T107&lt;&gt;"",IF(T107&lt;0,1+W106,0),"")</f>
        <v>0</v>
      </c>
      <c r="X107" s="40">
        <f t="shared" si="13"/>
        <v>2061034.151938861</v>
      </c>
      <c r="Y107" s="41">
        <f t="shared" si="14"/>
        <v>1.973076315789335E-2</v>
      </c>
    </row>
    <row r="108" spans="2:25" x14ac:dyDescent="0.2">
      <c r="B108" s="96">
        <v>100</v>
      </c>
      <c r="C108" s="170">
        <f t="shared" si="9"/>
        <v>2105223.8469861434</v>
      </c>
      <c r="D108" s="170"/>
      <c r="E108" s="96">
        <v>2005</v>
      </c>
      <c r="F108" s="8">
        <v>43583</v>
      </c>
      <c r="G108" s="96" t="s">
        <v>2</v>
      </c>
      <c r="H108" s="171">
        <v>137.15</v>
      </c>
      <c r="I108" s="171"/>
      <c r="J108" s="96">
        <v>48</v>
      </c>
      <c r="K108" s="172">
        <f t="shared" si="10"/>
        <v>63156.7154095843</v>
      </c>
      <c r="L108" s="173"/>
      <c r="M108" s="6">
        <f>IF(J108="","",(K108/J108)/LOOKUP(RIGHT($D$2,3),定数!$A$6:$A$13,定数!$B$6:$B$13))</f>
        <v>13.157649043663396</v>
      </c>
      <c r="N108" s="96">
        <v>2005</v>
      </c>
      <c r="O108" s="8">
        <v>43583</v>
      </c>
      <c r="P108" s="171">
        <v>136.47</v>
      </c>
      <c r="Q108" s="171"/>
      <c r="R108" s="174">
        <f>IF(P108="","",T108*M108*LOOKUP(RIGHT($D$2,3),定数!$A$6:$A$13,定数!$B$6:$B$13))</f>
        <v>89472.013496911983</v>
      </c>
      <c r="S108" s="174"/>
      <c r="T108" s="175">
        <f t="shared" si="12"/>
        <v>68.000000000000682</v>
      </c>
      <c r="U108" s="175"/>
      <c r="V108" t="str">
        <f>IF(S108&lt;&gt;"",IF(S108&lt;0,1+V107,0),"")</f>
        <v/>
      </c>
      <c r="W108">
        <f>IF(T108&lt;&gt;"",IF(T108&lt;0,1+W107,0),"")</f>
        <v>0</v>
      </c>
      <c r="X108" s="40">
        <f t="shared" si="13"/>
        <v>2105223.8469861434</v>
      </c>
      <c r="Y108" s="41">
        <f t="shared" si="14"/>
        <v>0</v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2094695.8604830555</v>
      </c>
      <c r="S109" s="118">
        <f>SUM(R109)</f>
        <v>2094695.8604830555</v>
      </c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204" t="s">
        <v>4</v>
      </c>
      <c r="C2" s="204"/>
      <c r="D2" s="225" t="s">
        <v>179</v>
      </c>
      <c r="E2" s="225"/>
      <c r="F2" s="204" t="s">
        <v>5</v>
      </c>
      <c r="G2" s="204"/>
      <c r="H2" s="220" t="s">
        <v>64</v>
      </c>
      <c r="I2" s="220"/>
      <c r="J2" s="204" t="s">
        <v>6</v>
      </c>
      <c r="K2" s="204"/>
      <c r="L2" s="226">
        <v>100000</v>
      </c>
      <c r="M2" s="225"/>
      <c r="N2" s="204" t="s">
        <v>7</v>
      </c>
      <c r="O2" s="204"/>
      <c r="P2" s="221">
        <f>SUM(L2,D4)</f>
        <v>264081.69061112858</v>
      </c>
      <c r="Q2" s="220"/>
      <c r="R2" s="1"/>
      <c r="S2" s="1"/>
      <c r="T2" s="1"/>
    </row>
    <row r="3" spans="2:28" ht="57" customHeight="1" x14ac:dyDescent="0.2">
      <c r="B3" s="204" t="s">
        <v>8</v>
      </c>
      <c r="C3" s="204"/>
      <c r="D3" s="231" t="s">
        <v>206</v>
      </c>
      <c r="E3" s="223"/>
      <c r="F3" s="223"/>
      <c r="G3" s="223"/>
      <c r="H3" s="223"/>
      <c r="I3" s="223"/>
      <c r="J3" s="204" t="s">
        <v>9</v>
      </c>
      <c r="K3" s="204"/>
      <c r="L3" s="223" t="s">
        <v>59</v>
      </c>
      <c r="M3" s="224"/>
      <c r="N3" s="224"/>
      <c r="O3" s="224"/>
      <c r="P3" s="224"/>
      <c r="Q3" s="224"/>
      <c r="R3" s="1"/>
      <c r="S3" s="1"/>
    </row>
    <row r="4" spans="2:28" x14ac:dyDescent="0.2">
      <c r="B4" s="204" t="s">
        <v>10</v>
      </c>
      <c r="C4" s="204"/>
      <c r="D4" s="218">
        <f>SUM($R$9:$S$993)</f>
        <v>164081.69061112861</v>
      </c>
      <c r="E4" s="218"/>
      <c r="F4" s="204" t="s">
        <v>11</v>
      </c>
      <c r="G4" s="204"/>
      <c r="H4" s="219">
        <f>SUM($T$9:$U$108)</f>
        <v>2162.9999999999968</v>
      </c>
      <c r="I4" s="220"/>
      <c r="J4" s="201"/>
      <c r="K4" s="201"/>
      <c r="L4" s="221"/>
      <c r="M4" s="221"/>
      <c r="N4" s="201" t="s">
        <v>57</v>
      </c>
      <c r="O4" s="201"/>
      <c r="P4" s="202">
        <f>MAX(Y:Y)</f>
        <v>5.9108947774509146E-2</v>
      </c>
      <c r="Q4" s="202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203" t="s">
        <v>18</v>
      </c>
      <c r="K5" s="204"/>
      <c r="L5" s="205">
        <f>MAX(V9:V993)</f>
        <v>6</v>
      </c>
      <c r="M5" s="206"/>
      <c r="N5" s="17" t="s">
        <v>19</v>
      </c>
      <c r="O5" s="9"/>
      <c r="P5" s="205">
        <f>MAX(W9:W993)</f>
        <v>2</v>
      </c>
      <c r="Q5" s="206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207" t="s">
        <v>20</v>
      </c>
      <c r="C7" s="209" t="s">
        <v>21</v>
      </c>
      <c r="D7" s="210"/>
      <c r="E7" s="213" t="s">
        <v>22</v>
      </c>
      <c r="F7" s="214"/>
      <c r="G7" s="214"/>
      <c r="H7" s="214"/>
      <c r="I7" s="197"/>
      <c r="J7" s="215" t="s">
        <v>185</v>
      </c>
      <c r="K7" s="216"/>
      <c r="L7" s="199"/>
      <c r="M7" s="217" t="s">
        <v>24</v>
      </c>
      <c r="N7" s="192" t="s">
        <v>25</v>
      </c>
      <c r="O7" s="193"/>
      <c r="P7" s="193"/>
      <c r="Q7" s="194"/>
      <c r="R7" s="195" t="s">
        <v>26</v>
      </c>
      <c r="S7" s="195"/>
      <c r="T7" s="195"/>
      <c r="U7" s="195"/>
    </row>
    <row r="8" spans="2:28" x14ac:dyDescent="0.2">
      <c r="B8" s="208"/>
      <c r="C8" s="211"/>
      <c r="D8" s="212"/>
      <c r="E8" s="18" t="s">
        <v>27</v>
      </c>
      <c r="F8" s="18" t="s">
        <v>28</v>
      </c>
      <c r="G8" s="18" t="s">
        <v>29</v>
      </c>
      <c r="H8" s="196" t="s">
        <v>30</v>
      </c>
      <c r="I8" s="197"/>
      <c r="J8" s="4" t="s">
        <v>31</v>
      </c>
      <c r="K8" s="198" t="s">
        <v>32</v>
      </c>
      <c r="L8" s="199"/>
      <c r="M8" s="217"/>
      <c r="N8" s="5" t="s">
        <v>27</v>
      </c>
      <c r="O8" s="5" t="s">
        <v>28</v>
      </c>
      <c r="P8" s="200" t="s">
        <v>30</v>
      </c>
      <c r="Q8" s="194"/>
      <c r="R8" s="195" t="s">
        <v>33</v>
      </c>
      <c r="S8" s="195"/>
      <c r="T8" s="195" t="s">
        <v>31</v>
      </c>
      <c r="U8" s="195"/>
      <c r="Y8" t="s">
        <v>56</v>
      </c>
    </row>
    <row r="9" spans="2:28" x14ac:dyDescent="0.2">
      <c r="B9" s="39">
        <v>1</v>
      </c>
      <c r="C9" s="170">
        <f>L2</f>
        <v>100000</v>
      </c>
      <c r="D9" s="170"/>
      <c r="E9" s="116">
        <v>2000</v>
      </c>
      <c r="F9" s="119">
        <v>43528</v>
      </c>
      <c r="G9" s="39" t="s">
        <v>2</v>
      </c>
      <c r="H9" s="187">
        <v>103.36</v>
      </c>
      <c r="I9" s="233"/>
      <c r="J9" s="120">
        <v>69</v>
      </c>
      <c r="K9" s="170">
        <f>IF(J9="","",C9*0.03)</f>
        <v>3000</v>
      </c>
      <c r="L9" s="170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185">
        <v>102.5</v>
      </c>
      <c r="Q9" s="186"/>
      <c r="R9" s="174">
        <f>IF(P9="","",T9*M9*LOOKUP(RIGHT($D$2,3),定数!$A$6:$A$13,定数!$B$6:$B$13))</f>
        <v>3739.1304347826062</v>
      </c>
      <c r="S9" s="174"/>
      <c r="T9" s="175">
        <f>IF(P9="","",IF(G9="買",(P9-H9),(H9-P9))*IF(RIGHT($D$2,3)="JPY",100,10000))</f>
        <v>85.999999999999943</v>
      </c>
      <c r="U9" s="175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170">
        <f t="shared" ref="C10:C73" si="0">IF(R9="","",C9+R9)</f>
        <v>103739.13043478261</v>
      </c>
      <c r="D10" s="170"/>
      <c r="E10" s="87">
        <v>2000</v>
      </c>
      <c r="F10" s="85">
        <v>43821</v>
      </c>
      <c r="G10" s="39" t="s">
        <v>3</v>
      </c>
      <c r="H10" s="185">
        <v>102.95</v>
      </c>
      <c r="I10" s="232"/>
      <c r="J10" s="110">
        <v>69</v>
      </c>
      <c r="K10" s="172">
        <f>IF(J10="","",C10*0.03)</f>
        <v>3112.173913043478</v>
      </c>
      <c r="L10" s="173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171">
        <v>103.91</v>
      </c>
      <c r="Q10" s="171"/>
      <c r="R10" s="174">
        <f>IF(P10="","",T10*M10*LOOKUP(RIGHT($D$2,3),定数!$A$6:$A$13,定数!$B$6:$B$13))</f>
        <v>4329.981096408289</v>
      </c>
      <c r="S10" s="174"/>
      <c r="T10" s="175">
        <f>IF(P10="","",IF(G10="買",(P10-H10),(H10-P10))*IF(RIGHT($D$2,3)="JPY",100,10000))</f>
        <v>95.999999999999375</v>
      </c>
      <c r="U10" s="175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170">
        <f t="shared" si="0"/>
        <v>108069.11153119089</v>
      </c>
      <c r="D11" s="170"/>
      <c r="E11" s="88">
        <v>2001</v>
      </c>
      <c r="F11" s="114">
        <v>43511</v>
      </c>
      <c r="G11" s="39" t="s">
        <v>2</v>
      </c>
      <c r="H11" s="185">
        <v>105.83</v>
      </c>
      <c r="I11" s="232"/>
      <c r="J11" s="110">
        <v>123</v>
      </c>
      <c r="K11" s="172">
        <f t="shared" ref="K11:K74" si="3">IF(J11="","",C11*0.03)</f>
        <v>3242.0733459357266</v>
      </c>
      <c r="L11" s="173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171">
        <v>107.06</v>
      </c>
      <c r="Q11" s="171"/>
      <c r="R11" s="174">
        <f>IF(P11="","",T11*M11*LOOKUP(RIGHT($D$2,3),定数!$A$6:$A$13,定数!$B$6:$B$13))</f>
        <v>-3242.0733459357366</v>
      </c>
      <c r="S11" s="174"/>
      <c r="T11" s="175">
        <f>IF(P11="","",IF(G11="買",(P11-H11),(H11-P11))*IF(RIGHT($D$2,3)="JPY",100,10000))</f>
        <v>-123.0000000000004</v>
      </c>
      <c r="U11" s="175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191">
        <f t="shared" si="0"/>
        <v>104827.03818525515</v>
      </c>
      <c r="D12" s="191"/>
      <c r="E12" s="87">
        <v>2001</v>
      </c>
      <c r="F12" s="85">
        <v>43524</v>
      </c>
      <c r="G12" s="121" t="s">
        <v>3</v>
      </c>
      <c r="H12" s="185">
        <v>107.96</v>
      </c>
      <c r="I12" s="186"/>
      <c r="J12" s="87">
        <v>153</v>
      </c>
      <c r="K12" s="234">
        <f t="shared" si="3"/>
        <v>3144.8111455576545</v>
      </c>
      <c r="L12" s="190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235">
        <v>109.86</v>
      </c>
      <c r="Q12" s="235"/>
      <c r="R12" s="236">
        <f>IF(P12="","",T12*M12*LOOKUP(RIGHT($D$2,3),定数!$A$6:$A$13,定数!$B$6:$B$13))</f>
        <v>3905.321030431086</v>
      </c>
      <c r="S12" s="236"/>
      <c r="T12" s="237">
        <f t="shared" ref="T12:T75" si="4">IF(P12="","",IF(G12="買",(P12-H12),(H12-P12))*IF(RIGHT($D$2,3)="JPY",100,10000))</f>
        <v>190.00000000000057</v>
      </c>
      <c r="U12" s="237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170">
        <f t="shared" si="0"/>
        <v>108732.35921568624</v>
      </c>
      <c r="D13" s="170"/>
      <c r="E13" s="88">
        <v>2001</v>
      </c>
      <c r="F13" s="114">
        <v>43558</v>
      </c>
      <c r="G13" s="44" t="s">
        <v>3</v>
      </c>
      <c r="H13" s="183">
        <v>111.59</v>
      </c>
      <c r="I13" s="238"/>
      <c r="J13" s="110">
        <v>54</v>
      </c>
      <c r="K13" s="172">
        <f t="shared" si="3"/>
        <v>3261.9707764705872</v>
      </c>
      <c r="L13" s="173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171">
        <v>111.05</v>
      </c>
      <c r="Q13" s="171"/>
      <c r="R13" s="174">
        <f>IF(P13="","",T13*M13*LOOKUP(RIGHT($D$2,3),定数!$A$6:$A$13,定数!$B$6:$B$13))</f>
        <v>-3261.970776470625</v>
      </c>
      <c r="S13" s="174"/>
      <c r="T13" s="175">
        <f t="shared" si="4"/>
        <v>-54.000000000000625</v>
      </c>
      <c r="U13" s="175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170">
        <f t="shared" si="0"/>
        <v>105470.38843921562</v>
      </c>
      <c r="D14" s="170"/>
      <c r="E14" s="88">
        <v>2001</v>
      </c>
      <c r="F14" s="114">
        <v>43559</v>
      </c>
      <c r="G14" s="39" t="s">
        <v>3</v>
      </c>
      <c r="H14" s="185">
        <v>111.95</v>
      </c>
      <c r="I14" s="232"/>
      <c r="J14" s="110">
        <v>98</v>
      </c>
      <c r="K14" s="172">
        <f t="shared" si="3"/>
        <v>3164.1116531764683</v>
      </c>
      <c r="L14" s="173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171">
        <v>113.15</v>
      </c>
      <c r="Q14" s="171"/>
      <c r="R14" s="174">
        <f>IF(P14="","",T14*M14*LOOKUP(RIGHT($D$2,3),定数!$A$6:$A$13,定数!$B$6:$B$13))</f>
        <v>3874.4224324609909</v>
      </c>
      <c r="S14" s="174"/>
      <c r="T14" s="175">
        <f t="shared" si="4"/>
        <v>120.00000000000028</v>
      </c>
      <c r="U14" s="175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170">
        <f t="shared" ref="C15" si="7">IF(R14="","",C14+R14)</f>
        <v>109344.81087167661</v>
      </c>
      <c r="D15" s="170"/>
      <c r="E15" s="88">
        <v>2001</v>
      </c>
      <c r="F15" s="114">
        <v>43588</v>
      </c>
      <c r="G15" s="39" t="s">
        <v>2</v>
      </c>
      <c r="H15" s="185">
        <v>108.51</v>
      </c>
      <c r="I15" s="232"/>
      <c r="J15" s="110">
        <v>80</v>
      </c>
      <c r="K15" s="172">
        <f t="shared" si="3"/>
        <v>3280.3443261502985</v>
      </c>
      <c r="L15" s="173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171">
        <v>107.52</v>
      </c>
      <c r="Q15" s="171"/>
      <c r="R15" s="174">
        <f>IF(P15="","",T15*M15*LOOKUP(RIGHT($D$2,3),定数!$A$6:$A$13,定数!$B$6:$B$13))</f>
        <v>4059.426103611032</v>
      </c>
      <c r="S15" s="174"/>
      <c r="T15" s="175">
        <f t="shared" si="4"/>
        <v>99.000000000000909</v>
      </c>
      <c r="U15" s="175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170">
        <f t="shared" si="0"/>
        <v>113404.23697528764</v>
      </c>
      <c r="D16" s="170"/>
      <c r="E16" s="88">
        <v>2001</v>
      </c>
      <c r="F16" s="114">
        <v>43629</v>
      </c>
      <c r="G16" s="39" t="s">
        <v>3</v>
      </c>
      <c r="H16" s="185">
        <v>103.62</v>
      </c>
      <c r="I16" s="232"/>
      <c r="J16" s="110">
        <v>53</v>
      </c>
      <c r="K16" s="172">
        <f t="shared" si="3"/>
        <v>3402.1271092586289</v>
      </c>
      <c r="L16" s="173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171">
        <v>104.25</v>
      </c>
      <c r="Q16" s="171"/>
      <c r="R16" s="174">
        <f>IF(P16="","",T16*M16*LOOKUP(RIGHT($D$2,3),定数!$A$6:$A$13,定数!$B$6:$B$13))</f>
        <v>4044.037884590417</v>
      </c>
      <c r="S16" s="174"/>
      <c r="T16" s="175">
        <f t="shared" si="4"/>
        <v>62.999999999999545</v>
      </c>
      <c r="U16" s="175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170">
        <f t="shared" si="0"/>
        <v>117448.27485987806</v>
      </c>
      <c r="D17" s="170"/>
      <c r="E17" s="116">
        <v>2001</v>
      </c>
      <c r="F17" s="119">
        <v>43631</v>
      </c>
      <c r="G17" s="108" t="s">
        <v>3</v>
      </c>
      <c r="H17" s="185">
        <v>104.99</v>
      </c>
      <c r="I17" s="232"/>
      <c r="J17" s="111">
        <v>51</v>
      </c>
      <c r="K17" s="172">
        <f t="shared" si="3"/>
        <v>3523.4482457963418</v>
      </c>
      <c r="L17" s="173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171">
        <v>105.62</v>
      </c>
      <c r="Q17" s="171"/>
      <c r="R17" s="174">
        <f>IF(P17="","",T17*M17*LOOKUP(RIGHT($D$2,3),定数!$A$6:$A$13,定数!$B$6:$B$13))</f>
        <v>4352.4948918661357</v>
      </c>
      <c r="S17" s="174"/>
      <c r="T17" s="175">
        <f t="shared" si="4"/>
        <v>63.000000000000966</v>
      </c>
      <c r="U17" s="175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170">
        <f t="shared" si="0"/>
        <v>121800.7697517442</v>
      </c>
      <c r="D18" s="170"/>
      <c r="E18" s="87">
        <v>2001</v>
      </c>
      <c r="F18" s="112">
        <v>43687</v>
      </c>
      <c r="G18" s="107" t="s">
        <v>3</v>
      </c>
      <c r="H18" s="183">
        <v>108.92</v>
      </c>
      <c r="I18" s="238"/>
      <c r="J18" s="110">
        <v>46</v>
      </c>
      <c r="K18" s="179">
        <f t="shared" si="3"/>
        <v>3654.023092552326</v>
      </c>
      <c r="L18" s="180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178">
        <v>109.46</v>
      </c>
      <c r="Q18" s="178"/>
      <c r="R18" s="174">
        <f>IF(P18="","",T18*M18*LOOKUP(RIGHT($D$2,3),定数!$A$6:$A$13,定数!$B$6:$B$13))</f>
        <v>4289.5053695178849</v>
      </c>
      <c r="S18" s="174"/>
      <c r="T18" s="175">
        <f t="shared" si="4"/>
        <v>53.999999999999204</v>
      </c>
      <c r="U18" s="175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170">
        <f t="shared" si="0"/>
        <v>126090.27512126208</v>
      </c>
      <c r="D19" s="170"/>
      <c r="E19" s="88">
        <v>2001</v>
      </c>
      <c r="F19" s="114">
        <v>43690</v>
      </c>
      <c r="G19" s="39" t="s">
        <v>3</v>
      </c>
      <c r="H19" s="185">
        <v>109.51</v>
      </c>
      <c r="I19" s="232"/>
      <c r="J19" s="110">
        <v>55</v>
      </c>
      <c r="K19" s="172">
        <f t="shared" si="3"/>
        <v>3782.7082536378621</v>
      </c>
      <c r="L19" s="173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171">
        <v>110.17</v>
      </c>
      <c r="Q19" s="171"/>
      <c r="R19" s="174">
        <f>IF(P19="","",T19*M19*LOOKUP(RIGHT($D$2,3),定数!$A$6:$A$13,定数!$B$6:$B$13))</f>
        <v>4539.2499043654116</v>
      </c>
      <c r="S19" s="174"/>
      <c r="T19" s="175">
        <f t="shared" si="4"/>
        <v>65.999999999999659</v>
      </c>
      <c r="U19" s="175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170">
        <f t="shared" si="0"/>
        <v>130629.52502562749</v>
      </c>
      <c r="D20" s="170"/>
      <c r="E20" s="87">
        <v>2001</v>
      </c>
      <c r="F20" s="112">
        <v>43735</v>
      </c>
      <c r="G20" s="39" t="s">
        <v>3</v>
      </c>
      <c r="H20" s="185">
        <v>109.29</v>
      </c>
      <c r="I20" s="232"/>
      <c r="J20" s="111">
        <v>79</v>
      </c>
      <c r="K20" s="172">
        <f t="shared" si="3"/>
        <v>3918.8857507688244</v>
      </c>
      <c r="L20" s="173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171">
        <v>108.5</v>
      </c>
      <c r="Q20" s="171"/>
      <c r="R20" s="174">
        <f>IF(P20="","",T20*M20*LOOKUP(RIGHT($D$2,3),定数!$A$6:$A$13,定数!$B$6:$B$13))</f>
        <v>-3918.8857507688558</v>
      </c>
      <c r="S20" s="174"/>
      <c r="T20" s="175">
        <f t="shared" si="4"/>
        <v>-79.000000000000625</v>
      </c>
      <c r="U20" s="175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170">
        <f t="shared" si="0"/>
        <v>126710.63927485864</v>
      </c>
      <c r="D21" s="170"/>
      <c r="E21" s="88">
        <v>2001</v>
      </c>
      <c r="F21" s="114">
        <v>43769</v>
      </c>
      <c r="G21" s="39" t="s">
        <v>3</v>
      </c>
      <c r="H21" s="183">
        <v>110.52</v>
      </c>
      <c r="I21" s="238"/>
      <c r="J21" s="110">
        <v>26</v>
      </c>
      <c r="K21" s="172">
        <f t="shared" si="3"/>
        <v>3801.3191782457588</v>
      </c>
      <c r="L21" s="173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171">
        <v>110.26</v>
      </c>
      <c r="Q21" s="171"/>
      <c r="R21" s="174">
        <f>IF(P21="","",T21*M21*LOOKUP(RIGHT($D$2,3),定数!$A$6:$A$13,定数!$B$6:$B$13))</f>
        <v>-3801.3191782456261</v>
      </c>
      <c r="S21" s="174"/>
      <c r="T21" s="175">
        <f t="shared" si="4"/>
        <v>-25.999999999999091</v>
      </c>
      <c r="U21" s="175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239">
        <f t="shared" si="0"/>
        <v>122909.32009661301</v>
      </c>
      <c r="D22" s="239"/>
      <c r="E22" s="88">
        <v>2001</v>
      </c>
      <c r="F22" s="114">
        <v>43778</v>
      </c>
      <c r="G22" s="57" t="s">
        <v>2</v>
      </c>
      <c r="H22" s="185">
        <v>107.99</v>
      </c>
      <c r="I22" s="232"/>
      <c r="J22" s="110">
        <v>68</v>
      </c>
      <c r="K22" s="240">
        <f t="shared" si="3"/>
        <v>3687.2796028983903</v>
      </c>
      <c r="L22" s="241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242">
        <v>107.16</v>
      </c>
      <c r="Q22" s="242"/>
      <c r="R22" s="243">
        <f>IF(P22="","",T22*M22*LOOKUP(RIGHT($D$2,3),定数!$A$6:$A$13,定数!$B$6:$B$13))</f>
        <v>4500.6501035377323</v>
      </c>
      <c r="S22" s="243"/>
      <c r="T22" s="244">
        <f t="shared" si="4"/>
        <v>82.999999999999829</v>
      </c>
      <c r="U22" s="244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170">
        <f t="shared" si="0"/>
        <v>127409.97020015074</v>
      </c>
      <c r="D23" s="170"/>
      <c r="E23" s="88">
        <v>2001</v>
      </c>
      <c r="F23" s="114">
        <v>43795</v>
      </c>
      <c r="G23" s="39" t="s">
        <v>2</v>
      </c>
      <c r="H23" s="185">
        <v>109.34</v>
      </c>
      <c r="I23" s="232"/>
      <c r="J23" s="110">
        <v>45</v>
      </c>
      <c r="K23" s="172">
        <f t="shared" si="3"/>
        <v>3822.2991060045219</v>
      </c>
      <c r="L23" s="173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171">
        <v>109.87</v>
      </c>
      <c r="Q23" s="171"/>
      <c r="R23" s="174">
        <f>IF(P23="","",T23*M23*LOOKUP(RIGHT($D$2,3),定数!$A$6:$A$13,定数!$B$6:$B$13))</f>
        <v>-4501.8189470720026</v>
      </c>
      <c r="S23" s="174"/>
      <c r="T23" s="175">
        <f t="shared" si="4"/>
        <v>-53.000000000000114</v>
      </c>
      <c r="U23" s="175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170">
        <f t="shared" si="0"/>
        <v>122908.15125307874</v>
      </c>
      <c r="D24" s="170"/>
      <c r="E24" s="87">
        <v>2001</v>
      </c>
      <c r="F24" s="85">
        <v>43810</v>
      </c>
      <c r="G24" s="107" t="s">
        <v>3</v>
      </c>
      <c r="H24" s="245">
        <v>112.27</v>
      </c>
      <c r="I24" s="245"/>
      <c r="J24" s="87">
        <v>72</v>
      </c>
      <c r="K24" s="170">
        <f t="shared" si="3"/>
        <v>3687.2445375923621</v>
      </c>
      <c r="L24" s="170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171">
        <v>113.14</v>
      </c>
      <c r="Q24" s="171"/>
      <c r="R24" s="174">
        <f>IF(P24="","",T24*M24*LOOKUP(RIGHT($D$2,3),定数!$A$6:$A$13,定数!$B$6:$B$13))</f>
        <v>4455.420482924128</v>
      </c>
      <c r="S24" s="174"/>
      <c r="T24" s="175">
        <f t="shared" si="4"/>
        <v>87.000000000000455</v>
      </c>
      <c r="U24" s="175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239">
        <f t="shared" si="0"/>
        <v>127363.57173600286</v>
      </c>
      <c r="D25" s="239"/>
      <c r="E25" s="87">
        <v>2001</v>
      </c>
      <c r="F25" s="85">
        <v>43830</v>
      </c>
      <c r="G25" s="109" t="s">
        <v>3</v>
      </c>
      <c r="H25" s="245">
        <v>116.34</v>
      </c>
      <c r="I25" s="245"/>
      <c r="J25" s="87">
        <v>46</v>
      </c>
      <c r="K25" s="239">
        <f t="shared" si="3"/>
        <v>3820.9071520800858</v>
      </c>
      <c r="L25" s="239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242">
        <v>116.88</v>
      </c>
      <c r="Q25" s="242"/>
      <c r="R25" s="243">
        <f>IF(P25="","",T25*M25*LOOKUP(RIGHT($D$2,3),定数!$A$6:$A$13,定数!$B$6:$B$13))</f>
        <v>4485.4127437461211</v>
      </c>
      <c r="S25" s="243"/>
      <c r="T25" s="244">
        <f t="shared" si="4"/>
        <v>53.999999999999204</v>
      </c>
      <c r="U25" s="244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170">
        <f t="shared" si="0"/>
        <v>131848.98447974899</v>
      </c>
      <c r="D26" s="170"/>
      <c r="E26" s="87">
        <v>2002</v>
      </c>
      <c r="F26" s="85">
        <v>43467</v>
      </c>
      <c r="G26" s="107" t="s">
        <v>3</v>
      </c>
      <c r="H26" s="245">
        <v>117.58</v>
      </c>
      <c r="I26" s="245"/>
      <c r="J26" s="87">
        <v>63</v>
      </c>
      <c r="K26" s="170">
        <f t="shared" si="3"/>
        <v>3955.4695343924695</v>
      </c>
      <c r="L26" s="170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171">
        <v>118.34</v>
      </c>
      <c r="Q26" s="171"/>
      <c r="R26" s="174">
        <f>IF(P26="","",T26*M26*LOOKUP(RIGHT($D$2,3),定数!$A$6:$A$13,定数!$B$6:$B$13))</f>
        <v>4771.6775335528528</v>
      </c>
      <c r="S26" s="174"/>
      <c r="T26" s="175">
        <f t="shared" si="4"/>
        <v>76.000000000000512</v>
      </c>
      <c r="U26" s="175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239">
        <f t="shared" si="0"/>
        <v>136620.66201330186</v>
      </c>
      <c r="D27" s="239"/>
      <c r="E27" s="87">
        <v>2002</v>
      </c>
      <c r="F27" s="85">
        <v>43509</v>
      </c>
      <c r="G27" s="109" t="s">
        <v>2</v>
      </c>
      <c r="H27" s="245">
        <v>116.03</v>
      </c>
      <c r="I27" s="245"/>
      <c r="J27" s="87">
        <v>77</v>
      </c>
      <c r="K27" s="239">
        <f t="shared" si="3"/>
        <v>4098.6198603990561</v>
      </c>
      <c r="L27" s="239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242">
        <v>115.08</v>
      </c>
      <c r="Q27" s="242"/>
      <c r="R27" s="243">
        <f>IF(P27="","",T27*M27*LOOKUP(RIGHT($D$2,3),定数!$A$6:$A$13,定数!$B$6:$B$13))</f>
        <v>5056.7387888040448</v>
      </c>
      <c r="S27" s="243"/>
      <c r="T27" s="244">
        <f t="shared" si="4"/>
        <v>95.000000000000284</v>
      </c>
      <c r="U27" s="244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170">
        <f t="shared" si="0"/>
        <v>141677.4008021059</v>
      </c>
      <c r="D28" s="170"/>
      <c r="E28" s="87">
        <v>2002</v>
      </c>
      <c r="F28" s="85">
        <v>43524</v>
      </c>
      <c r="G28" s="107" t="s">
        <v>2</v>
      </c>
      <c r="H28" s="245">
        <v>115.71</v>
      </c>
      <c r="I28" s="245"/>
      <c r="J28" s="87">
        <v>70</v>
      </c>
      <c r="K28" s="170">
        <f t="shared" si="3"/>
        <v>4250.3220240631772</v>
      </c>
      <c r="L28" s="170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171">
        <v>114.84</v>
      </c>
      <c r="Q28" s="171"/>
      <c r="R28" s="174">
        <f>IF(P28="","",T28*M28*LOOKUP(RIGHT($D$2,3),定数!$A$6:$A$13,定数!$B$6:$B$13))</f>
        <v>5282.5430870498903</v>
      </c>
      <c r="S28" s="174"/>
      <c r="T28" s="175">
        <f t="shared" si="4"/>
        <v>86.999999999999034</v>
      </c>
      <c r="U28" s="175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170">
        <f t="shared" si="0"/>
        <v>146959.94388915578</v>
      </c>
      <c r="D29" s="170"/>
      <c r="E29" s="87">
        <v>2002</v>
      </c>
      <c r="F29" s="85">
        <v>43542</v>
      </c>
      <c r="G29" s="107" t="s">
        <v>3</v>
      </c>
      <c r="H29" s="245">
        <v>114.41</v>
      </c>
      <c r="I29" s="245"/>
      <c r="J29" s="87">
        <v>54</v>
      </c>
      <c r="K29" s="170">
        <f t="shared" si="3"/>
        <v>4408.7983166746735</v>
      </c>
      <c r="L29" s="170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171">
        <v>115.06</v>
      </c>
      <c r="Q29" s="171"/>
      <c r="R29" s="174">
        <f>IF(P29="","",T29*M29*LOOKUP(RIGHT($D$2,3),定数!$A$6:$A$13,定数!$B$6:$B$13))</f>
        <v>5306.8868626640051</v>
      </c>
      <c r="S29" s="174"/>
      <c r="T29" s="175">
        <f t="shared" si="4"/>
        <v>65.000000000000568</v>
      </c>
      <c r="U29" s="175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170">
        <f t="shared" si="0"/>
        <v>152266.8307518198</v>
      </c>
      <c r="D30" s="170"/>
      <c r="E30" s="87">
        <v>2002</v>
      </c>
      <c r="F30" s="85">
        <v>43606</v>
      </c>
      <c r="G30" s="107" t="s">
        <v>2</v>
      </c>
      <c r="H30" s="245">
        <v>115.36</v>
      </c>
      <c r="I30" s="245"/>
      <c r="J30" s="87">
        <v>48</v>
      </c>
      <c r="K30" s="170">
        <f t="shared" si="3"/>
        <v>4568.0049225545936</v>
      </c>
      <c r="L30" s="170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171">
        <v>114.78</v>
      </c>
      <c r="Q30" s="171"/>
      <c r="R30" s="174">
        <f>IF(P30="","",T30*M30*LOOKUP(RIGHT($D$2,3),定数!$A$6:$A$13,定数!$B$6:$B$13))</f>
        <v>5519.6726147534509</v>
      </c>
      <c r="S30" s="174"/>
      <c r="T30" s="175">
        <f t="shared" si="4"/>
        <v>57.999999999999829</v>
      </c>
      <c r="U30" s="175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170">
        <f t="shared" si="0"/>
        <v>157786.50336657325</v>
      </c>
      <c r="D31" s="170"/>
      <c r="E31" s="87">
        <v>2002</v>
      </c>
      <c r="F31" s="85">
        <v>43621</v>
      </c>
      <c r="G31" s="107" t="s">
        <v>3</v>
      </c>
      <c r="H31" s="245">
        <v>116.86</v>
      </c>
      <c r="I31" s="245"/>
      <c r="J31" s="87">
        <v>40</v>
      </c>
      <c r="K31" s="170">
        <f t="shared" si="3"/>
        <v>4733.5951009971968</v>
      </c>
      <c r="L31" s="170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171">
        <v>117.33</v>
      </c>
      <c r="Q31" s="171"/>
      <c r="R31" s="174">
        <f>IF(P31="","",T31*M31*LOOKUP(RIGHT($D$2,3),定数!$A$6:$A$13,定数!$B$6:$B$13))</f>
        <v>5561.9742436716924</v>
      </c>
      <c r="S31" s="174"/>
      <c r="T31" s="175">
        <f t="shared" si="4"/>
        <v>46.999999999999886</v>
      </c>
      <c r="U31" s="175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170">
        <f t="shared" si="0"/>
        <v>163348.47761024494</v>
      </c>
      <c r="D32" s="170"/>
      <c r="E32" s="87">
        <v>2002</v>
      </c>
      <c r="F32" s="85">
        <v>43649</v>
      </c>
      <c r="G32" s="107" t="s">
        <v>2</v>
      </c>
      <c r="H32" s="245">
        <v>117.66</v>
      </c>
      <c r="I32" s="245"/>
      <c r="J32" s="87">
        <v>57</v>
      </c>
      <c r="K32" s="170">
        <f t="shared" si="3"/>
        <v>4900.4543283073481</v>
      </c>
      <c r="L32" s="170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171">
        <v>116.97</v>
      </c>
      <c r="Q32" s="171"/>
      <c r="R32" s="174">
        <f>IF(P32="","",T32*M32*LOOKUP(RIGHT($D$2,3),定数!$A$6:$A$13,定数!$B$6:$B$13))</f>
        <v>5932.1289237404544</v>
      </c>
      <c r="S32" s="174"/>
      <c r="T32" s="175">
        <f t="shared" si="4"/>
        <v>68.999999999999773</v>
      </c>
      <c r="U32" s="175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170">
        <f t="shared" si="0"/>
        <v>169280.60653398538</v>
      </c>
      <c r="D33" s="170"/>
      <c r="E33" s="87">
        <v>2002</v>
      </c>
      <c r="F33" s="85">
        <v>43663</v>
      </c>
      <c r="G33" s="107" t="s">
        <v>3</v>
      </c>
      <c r="H33" s="245">
        <v>117.14</v>
      </c>
      <c r="I33" s="245"/>
      <c r="J33" s="87">
        <v>57</v>
      </c>
      <c r="K33" s="170">
        <f t="shared" si="3"/>
        <v>5078.418196019561</v>
      </c>
      <c r="L33" s="170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171">
        <v>117.82</v>
      </c>
      <c r="Q33" s="171"/>
      <c r="R33" s="174">
        <f>IF(P33="","",T33*M33*LOOKUP(RIGHT($D$2,3),定数!$A$6:$A$13,定数!$B$6:$B$13))</f>
        <v>6058.4638127951994</v>
      </c>
      <c r="S33" s="174"/>
      <c r="T33" s="175">
        <f t="shared" si="4"/>
        <v>67.999999999999261</v>
      </c>
      <c r="U33" s="175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170">
        <f t="shared" si="0"/>
        <v>175339.07034678059</v>
      </c>
      <c r="D34" s="170"/>
      <c r="E34" s="87">
        <v>2002</v>
      </c>
      <c r="F34" s="85">
        <v>43670</v>
      </c>
      <c r="G34" s="107" t="s">
        <v>2</v>
      </c>
      <c r="H34" s="245">
        <v>116.6</v>
      </c>
      <c r="I34" s="245"/>
      <c r="J34" s="87">
        <v>43</v>
      </c>
      <c r="K34" s="170">
        <f t="shared" si="3"/>
        <v>5260.1721104034177</v>
      </c>
      <c r="L34" s="170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171">
        <v>115.91</v>
      </c>
      <c r="Q34" s="171"/>
      <c r="R34" s="174">
        <f>IF(P34="","",T34*M34*LOOKUP(RIGHT($D$2,3),定数!$A$6:$A$13,定数!$B$6:$B$13))</f>
        <v>8440.7412934380136</v>
      </c>
      <c r="S34" s="174"/>
      <c r="T34" s="175">
        <f t="shared" si="4"/>
        <v>68.999999999999773</v>
      </c>
      <c r="U34" s="175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170">
        <f t="shared" si="0"/>
        <v>183779.8116402186</v>
      </c>
      <c r="D35" s="170"/>
      <c r="E35" s="87">
        <v>2002</v>
      </c>
      <c r="F35" s="85">
        <v>43675</v>
      </c>
      <c r="G35" s="107" t="s">
        <v>3</v>
      </c>
      <c r="H35" s="245">
        <v>117.6</v>
      </c>
      <c r="I35" s="245"/>
      <c r="J35" s="87">
        <v>63</v>
      </c>
      <c r="K35" s="170">
        <f t="shared" si="3"/>
        <v>5513.3943492065573</v>
      </c>
      <c r="L35" s="170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171">
        <v>118.36</v>
      </c>
      <c r="Q35" s="171"/>
      <c r="R35" s="174">
        <f>IF(P35="","",T35*M35*LOOKUP(RIGHT($D$2,3),定数!$A$6:$A$13,定数!$B$6:$B$13))</f>
        <v>6651.0788974555735</v>
      </c>
      <c r="S35" s="174"/>
      <c r="T35" s="175">
        <f t="shared" si="4"/>
        <v>76.000000000000512</v>
      </c>
      <c r="U35" s="175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170">
        <f t="shared" si="0"/>
        <v>190430.89053767416</v>
      </c>
      <c r="D36" s="170"/>
      <c r="E36" s="87">
        <v>2002</v>
      </c>
      <c r="F36" s="85">
        <v>43676</v>
      </c>
      <c r="G36" s="107" t="s">
        <v>3</v>
      </c>
      <c r="H36" s="245">
        <v>117.76</v>
      </c>
      <c r="I36" s="245"/>
      <c r="J36" s="87">
        <v>55</v>
      </c>
      <c r="K36" s="170">
        <f t="shared" si="3"/>
        <v>5712.926716130225</v>
      </c>
      <c r="L36" s="170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171">
        <v>118.42</v>
      </c>
      <c r="Q36" s="171"/>
      <c r="R36" s="174">
        <f>IF(P36="","",T36*M36*LOOKUP(RIGHT($D$2,3),定数!$A$6:$A$13,定数!$B$6:$B$13))</f>
        <v>6855.5120593562333</v>
      </c>
      <c r="S36" s="174"/>
      <c r="T36" s="175">
        <f t="shared" si="4"/>
        <v>65.999999999999659</v>
      </c>
      <c r="U36" s="175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170">
        <f t="shared" si="0"/>
        <v>197286.40259703039</v>
      </c>
      <c r="D37" s="170"/>
      <c r="E37" s="87">
        <v>2002</v>
      </c>
      <c r="F37" s="85">
        <v>43689</v>
      </c>
      <c r="G37" s="107" t="s">
        <v>2</v>
      </c>
      <c r="H37" s="245">
        <v>116.13</v>
      </c>
      <c r="I37" s="245"/>
      <c r="J37" s="87">
        <v>90</v>
      </c>
      <c r="K37" s="170">
        <f t="shared" si="3"/>
        <v>5918.5920779109119</v>
      </c>
      <c r="L37" s="170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171">
        <v>115.01</v>
      </c>
      <c r="Q37" s="171"/>
      <c r="R37" s="174">
        <f>IF(P37="","",T37*M37*LOOKUP(RIGHT($D$2,3),定数!$A$6:$A$13,定数!$B$6:$B$13))</f>
        <v>7365.3590302890716</v>
      </c>
      <c r="S37" s="174"/>
      <c r="T37" s="175">
        <f t="shared" si="4"/>
        <v>111.99999999999903</v>
      </c>
      <c r="U37" s="175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170">
        <f t="shared" si="0"/>
        <v>204651.76162731947</v>
      </c>
      <c r="D38" s="170"/>
      <c r="E38" s="87">
        <v>2002</v>
      </c>
      <c r="F38" s="85">
        <v>43721</v>
      </c>
      <c r="G38" s="107" t="s">
        <v>3</v>
      </c>
      <c r="H38" s="245">
        <v>117.58</v>
      </c>
      <c r="I38" s="245"/>
      <c r="J38" s="87">
        <v>53</v>
      </c>
      <c r="K38" s="170">
        <f t="shared" si="3"/>
        <v>6139.5528488195841</v>
      </c>
      <c r="L38" s="170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171">
        <v>118.21</v>
      </c>
      <c r="Q38" s="171"/>
      <c r="R38" s="174">
        <f>IF(P38="","",T38*M38*LOOKUP(RIGHT($D$2,3),定数!$A$6:$A$13,定数!$B$6:$B$13))</f>
        <v>7297.9590467100197</v>
      </c>
      <c r="S38" s="174"/>
      <c r="T38" s="175">
        <f t="shared" si="4"/>
        <v>62.999999999999545</v>
      </c>
      <c r="U38" s="175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170">
        <f t="shared" si="0"/>
        <v>211949.72067402949</v>
      </c>
      <c r="D39" s="170"/>
      <c r="E39" s="87">
        <v>2002</v>
      </c>
      <c r="F39" s="85">
        <v>43725</v>
      </c>
      <c r="G39" s="107" t="s">
        <v>3</v>
      </c>
      <c r="H39" s="245">
        <v>118.66</v>
      </c>
      <c r="I39" s="245"/>
      <c r="J39" s="87">
        <v>76</v>
      </c>
      <c r="K39" s="170">
        <f t="shared" si="3"/>
        <v>6358.4916202208842</v>
      </c>
      <c r="L39" s="170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171">
        <v>119.59</v>
      </c>
      <c r="Q39" s="171"/>
      <c r="R39" s="174">
        <f>IF(P39="","",T39*M39*LOOKUP(RIGHT($D$2,3),定数!$A$6:$A$13,定数!$B$6:$B$13))</f>
        <v>7780.7857984282437</v>
      </c>
      <c r="S39" s="174"/>
      <c r="T39" s="175">
        <f t="shared" si="4"/>
        <v>93.000000000000682</v>
      </c>
      <c r="U39" s="175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170">
        <f t="shared" si="0"/>
        <v>219730.50647245772</v>
      </c>
      <c r="D40" s="170"/>
      <c r="E40" s="87">
        <v>2002</v>
      </c>
      <c r="F40" s="85">
        <v>43728</v>
      </c>
      <c r="G40" s="107" t="s">
        <v>3</v>
      </c>
      <c r="H40" s="245">
        <v>119.64</v>
      </c>
      <c r="I40" s="245"/>
      <c r="J40" s="87">
        <v>90</v>
      </c>
      <c r="K40" s="170">
        <f t="shared" si="3"/>
        <v>6591.9151941737318</v>
      </c>
      <c r="L40" s="170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171">
        <v>120.74</v>
      </c>
      <c r="Q40" s="171"/>
      <c r="R40" s="174">
        <f>IF(P40="","",T40*M40*LOOKUP(RIGHT($D$2,3),定数!$A$6:$A$13,定数!$B$6:$B$13))</f>
        <v>8056.7852373234073</v>
      </c>
      <c r="S40" s="174"/>
      <c r="T40" s="175">
        <f t="shared" si="4"/>
        <v>109.99999999999943</v>
      </c>
      <c r="U40" s="175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170">
        <f t="shared" si="0"/>
        <v>227787.29170978113</v>
      </c>
      <c r="D41" s="170"/>
      <c r="E41" s="87">
        <v>2002</v>
      </c>
      <c r="F41" s="85">
        <v>43733</v>
      </c>
      <c r="G41" s="107" t="s">
        <v>2</v>
      </c>
      <c r="H41" s="245">
        <v>119.95</v>
      </c>
      <c r="I41" s="245"/>
      <c r="J41" s="87">
        <v>73</v>
      </c>
      <c r="K41" s="170">
        <f t="shared" si="3"/>
        <v>6833.6187512934339</v>
      </c>
      <c r="L41" s="170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171">
        <v>119.05</v>
      </c>
      <c r="Q41" s="171"/>
      <c r="R41" s="174">
        <f>IF(P41="","",T41*M41*LOOKUP(RIGHT($D$2,3),定数!$A$6:$A$13,定数!$B$6:$B$13))</f>
        <v>8425.0094194029152</v>
      </c>
      <c r="S41" s="174"/>
      <c r="T41" s="175">
        <f t="shared" si="4"/>
        <v>90.000000000000568</v>
      </c>
      <c r="U41" s="175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170">
        <f t="shared" si="0"/>
        <v>236212.30112918405</v>
      </c>
      <c r="D42" s="170"/>
      <c r="E42" s="87">
        <v>2002</v>
      </c>
      <c r="F42" s="85">
        <v>43739</v>
      </c>
      <c r="G42" s="107" t="s">
        <v>3</v>
      </c>
      <c r="H42" s="245">
        <v>120.78</v>
      </c>
      <c r="I42" s="245"/>
      <c r="J42" s="87">
        <v>58</v>
      </c>
      <c r="K42" s="170">
        <f t="shared" si="3"/>
        <v>7086.3690338755214</v>
      </c>
      <c r="L42" s="170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171">
        <v>121.48</v>
      </c>
      <c r="Q42" s="171"/>
      <c r="R42" s="174">
        <f>IF(P42="","",T42*M42*LOOKUP(RIGHT($D$2,3),定数!$A$6:$A$13,定数!$B$6:$B$13))</f>
        <v>8552.5143512291106</v>
      </c>
      <c r="S42" s="174"/>
      <c r="T42" s="175">
        <f t="shared" si="4"/>
        <v>70.000000000000284</v>
      </c>
      <c r="U42" s="175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170">
        <f t="shared" si="0"/>
        <v>244764.81548041315</v>
      </c>
      <c r="D43" s="170"/>
      <c r="E43" s="87">
        <v>2002</v>
      </c>
      <c r="F43" s="85">
        <v>43740</v>
      </c>
      <c r="G43" s="107" t="s">
        <v>3</v>
      </c>
      <c r="H43" s="245">
        <v>120.95</v>
      </c>
      <c r="I43" s="245"/>
      <c r="J43" s="87">
        <v>63</v>
      </c>
      <c r="K43" s="170">
        <f t="shared" si="3"/>
        <v>7342.9444644123942</v>
      </c>
      <c r="L43" s="170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171">
        <v>121.72</v>
      </c>
      <c r="Q43" s="171"/>
      <c r="R43" s="174">
        <f>IF(P43="","",T43*M43*LOOKUP(RIGHT($D$2,3),定数!$A$6:$A$13,定数!$B$6:$B$13))</f>
        <v>8974.7099009484336</v>
      </c>
      <c r="S43" s="174"/>
      <c r="T43" s="175">
        <f t="shared" si="4"/>
        <v>76.999999999999602</v>
      </c>
      <c r="U43" s="175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170">
        <f t="shared" si="0"/>
        <v>253739.52538136157</v>
      </c>
      <c r="D44" s="170"/>
      <c r="E44" s="107">
        <v>2002</v>
      </c>
      <c r="F44" s="8">
        <v>43748</v>
      </c>
      <c r="G44" s="107" t="s">
        <v>3</v>
      </c>
      <c r="H44" s="245">
        <v>122.2</v>
      </c>
      <c r="I44" s="245"/>
      <c r="J44" s="87">
        <v>52</v>
      </c>
      <c r="K44" s="170">
        <f t="shared" si="3"/>
        <v>7612.1857614408473</v>
      </c>
      <c r="L44" s="170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171">
        <v>121.68</v>
      </c>
      <c r="Q44" s="171"/>
      <c r="R44" s="174">
        <f>IF(P44="","",T44*M44*LOOKUP(RIGHT($D$2,3),定数!$A$6:$A$13,定数!$B$6:$B$13))</f>
        <v>-7612.1857614407891</v>
      </c>
      <c r="S44" s="174"/>
      <c r="T44" s="175">
        <f t="shared" si="4"/>
        <v>-51.999999999999602</v>
      </c>
      <c r="U44" s="175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170">
        <f t="shared" si="0"/>
        <v>246127.33961992079</v>
      </c>
      <c r="D45" s="170"/>
      <c r="E45" s="107">
        <v>2002</v>
      </c>
      <c r="F45" s="8">
        <v>43750</v>
      </c>
      <c r="G45" s="107" t="s">
        <v>3</v>
      </c>
      <c r="H45" s="245">
        <v>122.51</v>
      </c>
      <c r="I45" s="245"/>
      <c r="J45" s="87">
        <v>39</v>
      </c>
      <c r="K45" s="170">
        <f t="shared" si="3"/>
        <v>7383.8201885976232</v>
      </c>
      <c r="L45" s="170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171">
        <v>122.97</v>
      </c>
      <c r="Q45" s="171"/>
      <c r="R45" s="174">
        <f>IF(P45="","",T45*M45*LOOKUP(RIGHT($D$2,3),定数!$A$6:$A$13,定数!$B$6:$B$13))</f>
        <v>8709.1212480893864</v>
      </c>
      <c r="S45" s="174"/>
      <c r="T45" s="175">
        <f t="shared" si="4"/>
        <v>45.999999999999375</v>
      </c>
      <c r="U45" s="175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170">
        <f t="shared" si="0"/>
        <v>254836.46086801018</v>
      </c>
      <c r="D46" s="170"/>
      <c r="E46" s="107">
        <v>2002</v>
      </c>
      <c r="F46" s="8">
        <v>43755</v>
      </c>
      <c r="G46" s="107" t="s">
        <v>2</v>
      </c>
      <c r="H46" s="245">
        <v>121.89</v>
      </c>
      <c r="I46" s="245"/>
      <c r="J46" s="87">
        <v>43</v>
      </c>
      <c r="K46" s="170">
        <f t="shared" si="3"/>
        <v>7645.0938260403054</v>
      </c>
      <c r="L46" s="170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171">
        <v>121.37</v>
      </c>
      <c r="Q46" s="171"/>
      <c r="R46" s="174">
        <f>IF(P46="","",T46*M46*LOOKUP(RIGHT($D$2,3),定数!$A$6:$A$13,定数!$B$6:$B$13))</f>
        <v>9245.2297431184397</v>
      </c>
      <c r="S46" s="174"/>
      <c r="T46" s="175">
        <f t="shared" si="4"/>
        <v>51.999999999999602</v>
      </c>
      <c r="U46" s="175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170">
        <f t="shared" si="0"/>
        <v>264081.69061112864</v>
      </c>
      <c r="D47" s="170"/>
      <c r="E47" s="107"/>
      <c r="F47" s="8"/>
      <c r="G47" s="107"/>
      <c r="H47" s="245"/>
      <c r="I47" s="245"/>
      <c r="J47" s="87"/>
      <c r="K47" s="170" t="str">
        <f t="shared" si="3"/>
        <v/>
      </c>
      <c r="L47" s="170"/>
      <c r="M47" s="6" t="str">
        <f>IF(J47="","",(K47/J47)/LOOKUP(RIGHT($D$2,3),定数!$A$6:$A$13,定数!$B$6:$B$13))</f>
        <v/>
      </c>
      <c r="N47" s="107"/>
      <c r="O47" s="8"/>
      <c r="P47" s="171"/>
      <c r="Q47" s="171"/>
      <c r="R47" s="174" t="str">
        <f>IF(P47="","",T47*M47*LOOKUP(RIGHT($D$2,3),定数!$A$6:$A$13,定数!$B$6:$B$13))</f>
        <v/>
      </c>
      <c r="S47" s="174"/>
      <c r="T47" s="175" t="str">
        <f t="shared" si="4"/>
        <v/>
      </c>
      <c r="U47" s="175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170" t="str">
        <f t="shared" si="0"/>
        <v/>
      </c>
      <c r="D48" s="170"/>
      <c r="E48" s="107"/>
      <c r="F48" s="8"/>
      <c r="G48" s="107"/>
      <c r="H48" s="245"/>
      <c r="I48" s="245"/>
      <c r="J48" s="87"/>
      <c r="K48" s="170" t="str">
        <f t="shared" si="3"/>
        <v/>
      </c>
      <c r="L48" s="170"/>
      <c r="M48" s="6" t="str">
        <f>IF(J48="","",(K48/J48)/LOOKUP(RIGHT($D$2,3),定数!$A$6:$A$13,定数!$B$6:$B$13))</f>
        <v/>
      </c>
      <c r="N48" s="107"/>
      <c r="O48" s="8"/>
      <c r="P48" s="171"/>
      <c r="Q48" s="171"/>
      <c r="R48" s="174" t="str">
        <f>IF(P48="","",T48*M48*LOOKUP(RIGHT($D$2,3),定数!$A$6:$A$13,定数!$B$6:$B$13))</f>
        <v/>
      </c>
      <c r="S48" s="174"/>
      <c r="T48" s="175" t="str">
        <f t="shared" si="4"/>
        <v/>
      </c>
      <c r="U48" s="175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170" t="str">
        <f t="shared" si="0"/>
        <v/>
      </c>
      <c r="D49" s="170"/>
      <c r="E49" s="107"/>
      <c r="F49" s="8"/>
      <c r="G49" s="107"/>
      <c r="H49" s="245"/>
      <c r="I49" s="245"/>
      <c r="J49" s="87"/>
      <c r="K49" s="170" t="str">
        <f t="shared" si="3"/>
        <v/>
      </c>
      <c r="L49" s="170"/>
      <c r="M49" s="6" t="str">
        <f>IF(J49="","",(K49/J49)/LOOKUP(RIGHT($D$2,3),定数!$A$6:$A$13,定数!$B$6:$B$13))</f>
        <v/>
      </c>
      <c r="N49" s="107"/>
      <c r="O49" s="8"/>
      <c r="P49" s="171"/>
      <c r="Q49" s="171"/>
      <c r="R49" s="174" t="str">
        <f>IF(P49="","",T49*M49*LOOKUP(RIGHT($D$2,3),定数!$A$6:$A$13,定数!$B$6:$B$13))</f>
        <v/>
      </c>
      <c r="S49" s="174"/>
      <c r="T49" s="175" t="str">
        <f t="shared" si="4"/>
        <v/>
      </c>
      <c r="U49" s="175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170" t="str">
        <f t="shared" si="0"/>
        <v/>
      </c>
      <c r="D50" s="170"/>
      <c r="E50" s="107"/>
      <c r="F50" s="8"/>
      <c r="G50" s="107"/>
      <c r="H50" s="245"/>
      <c r="I50" s="245"/>
      <c r="J50" s="87"/>
      <c r="K50" s="170" t="str">
        <f t="shared" si="3"/>
        <v/>
      </c>
      <c r="L50" s="170"/>
      <c r="M50" s="6" t="str">
        <f>IF(J50="","",(K50/J50)/LOOKUP(RIGHT($D$2,3),定数!$A$6:$A$13,定数!$B$6:$B$13))</f>
        <v/>
      </c>
      <c r="N50" s="107"/>
      <c r="O50" s="8"/>
      <c r="P50" s="171"/>
      <c r="Q50" s="171"/>
      <c r="R50" s="174" t="str">
        <f>IF(P50="","",T50*M50*LOOKUP(RIGHT($D$2,3),定数!$A$6:$A$13,定数!$B$6:$B$13))</f>
        <v/>
      </c>
      <c r="S50" s="174"/>
      <c r="T50" s="175" t="str">
        <f t="shared" si="4"/>
        <v/>
      </c>
      <c r="U50" s="175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170" t="str">
        <f t="shared" si="0"/>
        <v/>
      </c>
      <c r="D51" s="170"/>
      <c r="E51" s="107"/>
      <c r="F51" s="8"/>
      <c r="G51" s="107"/>
      <c r="H51" s="245"/>
      <c r="I51" s="245"/>
      <c r="J51" s="87"/>
      <c r="K51" s="170" t="str">
        <f t="shared" si="3"/>
        <v/>
      </c>
      <c r="L51" s="170"/>
      <c r="M51" s="6" t="str">
        <f>IF(J51="","",(K51/J51)/LOOKUP(RIGHT($D$2,3),定数!$A$6:$A$13,定数!$B$6:$B$13))</f>
        <v/>
      </c>
      <c r="N51" s="107"/>
      <c r="O51" s="8"/>
      <c r="P51" s="171"/>
      <c r="Q51" s="171"/>
      <c r="R51" s="174" t="str">
        <f>IF(P51="","",T51*M51*LOOKUP(RIGHT($D$2,3),定数!$A$6:$A$13,定数!$B$6:$B$13))</f>
        <v/>
      </c>
      <c r="S51" s="174"/>
      <c r="T51" s="175" t="str">
        <f t="shared" si="4"/>
        <v/>
      </c>
      <c r="U51" s="175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170" t="str">
        <f t="shared" si="0"/>
        <v/>
      </c>
      <c r="D52" s="170"/>
      <c r="E52" s="107"/>
      <c r="F52" s="8"/>
      <c r="G52" s="107"/>
      <c r="H52" s="245"/>
      <c r="I52" s="245"/>
      <c r="J52" s="87"/>
      <c r="K52" s="170" t="str">
        <f t="shared" si="3"/>
        <v/>
      </c>
      <c r="L52" s="170"/>
      <c r="M52" s="6" t="str">
        <f>IF(J52="","",(K52/J52)/LOOKUP(RIGHT($D$2,3),定数!$A$6:$A$13,定数!$B$6:$B$13))</f>
        <v/>
      </c>
      <c r="N52" s="107"/>
      <c r="O52" s="8"/>
      <c r="P52" s="171"/>
      <c r="Q52" s="171"/>
      <c r="R52" s="174" t="str">
        <f>IF(P52="","",T52*M52*LOOKUP(RIGHT($D$2,3),定数!$A$6:$A$13,定数!$B$6:$B$13))</f>
        <v/>
      </c>
      <c r="S52" s="174"/>
      <c r="T52" s="175" t="str">
        <f t="shared" si="4"/>
        <v/>
      </c>
      <c r="U52" s="175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170" t="str">
        <f t="shared" si="0"/>
        <v/>
      </c>
      <c r="D53" s="170"/>
      <c r="E53" s="107"/>
      <c r="F53" s="8"/>
      <c r="G53" s="107"/>
      <c r="H53" s="245"/>
      <c r="I53" s="245"/>
      <c r="J53" s="87"/>
      <c r="K53" s="170" t="str">
        <f t="shared" si="3"/>
        <v/>
      </c>
      <c r="L53" s="170"/>
      <c r="M53" s="6" t="str">
        <f>IF(J53="","",(K53/J53)/LOOKUP(RIGHT($D$2,3),定数!$A$6:$A$13,定数!$B$6:$B$13))</f>
        <v/>
      </c>
      <c r="N53" s="107"/>
      <c r="O53" s="8"/>
      <c r="P53" s="171"/>
      <c r="Q53" s="171"/>
      <c r="R53" s="174" t="str">
        <f>IF(P53="","",T53*M53*LOOKUP(RIGHT($D$2,3),定数!$A$6:$A$13,定数!$B$6:$B$13))</f>
        <v/>
      </c>
      <c r="S53" s="174"/>
      <c r="T53" s="175" t="str">
        <f t="shared" si="4"/>
        <v/>
      </c>
      <c r="U53" s="175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170" t="str">
        <f t="shared" si="0"/>
        <v/>
      </c>
      <c r="D54" s="170"/>
      <c r="E54" s="107"/>
      <c r="F54" s="8"/>
      <c r="G54" s="107"/>
      <c r="H54" s="245"/>
      <c r="I54" s="245"/>
      <c r="J54" s="87"/>
      <c r="K54" s="170" t="str">
        <f t="shared" si="3"/>
        <v/>
      </c>
      <c r="L54" s="170"/>
      <c r="M54" s="6" t="str">
        <f>IF(J54="","",(K54/J54)/LOOKUP(RIGHT($D$2,3),定数!$A$6:$A$13,定数!$B$6:$B$13))</f>
        <v/>
      </c>
      <c r="N54" s="107"/>
      <c r="O54" s="8"/>
      <c r="P54" s="171"/>
      <c r="Q54" s="171"/>
      <c r="R54" s="174" t="str">
        <f>IF(P54="","",T54*M54*LOOKUP(RIGHT($D$2,3),定数!$A$6:$A$13,定数!$B$6:$B$13))</f>
        <v/>
      </c>
      <c r="S54" s="174"/>
      <c r="T54" s="175" t="str">
        <f t="shared" si="4"/>
        <v/>
      </c>
      <c r="U54" s="175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170" t="str">
        <f t="shared" si="0"/>
        <v/>
      </c>
      <c r="D55" s="170"/>
      <c r="E55" s="107"/>
      <c r="F55" s="8"/>
      <c r="G55" s="107"/>
      <c r="H55" s="245"/>
      <c r="I55" s="245"/>
      <c r="J55" s="87"/>
      <c r="K55" s="170" t="str">
        <f t="shared" si="3"/>
        <v/>
      </c>
      <c r="L55" s="170"/>
      <c r="M55" s="6" t="str">
        <f>IF(J55="","",(K55/J55)/LOOKUP(RIGHT($D$2,3),定数!$A$6:$A$13,定数!$B$6:$B$13))</f>
        <v/>
      </c>
      <c r="N55" s="107"/>
      <c r="O55" s="8"/>
      <c r="P55" s="171"/>
      <c r="Q55" s="171"/>
      <c r="R55" s="174" t="str">
        <f>IF(P55="","",T55*M55*LOOKUP(RIGHT($D$2,3),定数!$A$6:$A$13,定数!$B$6:$B$13))</f>
        <v/>
      </c>
      <c r="S55" s="174"/>
      <c r="T55" s="175" t="str">
        <f t="shared" si="4"/>
        <v/>
      </c>
      <c r="U55" s="175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170" t="str">
        <f t="shared" si="0"/>
        <v/>
      </c>
      <c r="D56" s="170"/>
      <c r="E56" s="107"/>
      <c r="F56" s="8"/>
      <c r="G56" s="107"/>
      <c r="H56" s="245"/>
      <c r="I56" s="245"/>
      <c r="J56" s="87"/>
      <c r="K56" s="170" t="str">
        <f t="shared" si="3"/>
        <v/>
      </c>
      <c r="L56" s="170"/>
      <c r="M56" s="6" t="str">
        <f>IF(J56="","",(K56/J56)/LOOKUP(RIGHT($D$2,3),定数!$A$6:$A$13,定数!$B$6:$B$13))</f>
        <v/>
      </c>
      <c r="N56" s="107"/>
      <c r="O56" s="8"/>
      <c r="P56" s="171"/>
      <c r="Q56" s="171"/>
      <c r="R56" s="174" t="str">
        <f>IF(P56="","",T56*M56*LOOKUP(RIGHT($D$2,3),定数!$A$6:$A$13,定数!$B$6:$B$13))</f>
        <v/>
      </c>
      <c r="S56" s="174"/>
      <c r="T56" s="175" t="str">
        <f t="shared" si="4"/>
        <v/>
      </c>
      <c r="U56" s="175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170" t="str">
        <f t="shared" si="0"/>
        <v/>
      </c>
      <c r="D57" s="170"/>
      <c r="E57" s="107"/>
      <c r="F57" s="8"/>
      <c r="G57" s="107"/>
      <c r="H57" s="245"/>
      <c r="I57" s="245"/>
      <c r="J57" s="87"/>
      <c r="K57" s="170" t="str">
        <f t="shared" si="3"/>
        <v/>
      </c>
      <c r="L57" s="170"/>
      <c r="M57" s="6" t="str">
        <f>IF(J57="","",(K57/J57)/LOOKUP(RIGHT($D$2,3),定数!$A$6:$A$13,定数!$B$6:$B$13))</f>
        <v/>
      </c>
      <c r="N57" s="107"/>
      <c r="O57" s="8"/>
      <c r="P57" s="171"/>
      <c r="Q57" s="171"/>
      <c r="R57" s="174" t="str">
        <f>IF(P57="","",T57*M57*LOOKUP(RIGHT($D$2,3),定数!$A$6:$A$13,定数!$B$6:$B$13))</f>
        <v/>
      </c>
      <c r="S57" s="174"/>
      <c r="T57" s="175" t="str">
        <f t="shared" si="4"/>
        <v/>
      </c>
      <c r="U57" s="175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170" t="str">
        <f t="shared" si="0"/>
        <v/>
      </c>
      <c r="D58" s="170"/>
      <c r="E58" s="107"/>
      <c r="F58" s="8"/>
      <c r="G58" s="107"/>
      <c r="H58" s="245"/>
      <c r="I58" s="245"/>
      <c r="J58" s="87"/>
      <c r="K58" s="170" t="str">
        <f t="shared" si="3"/>
        <v/>
      </c>
      <c r="L58" s="170"/>
      <c r="M58" s="6" t="str">
        <f>IF(J58="","",(K58/J58)/LOOKUP(RIGHT($D$2,3),定数!$A$6:$A$13,定数!$B$6:$B$13))</f>
        <v/>
      </c>
      <c r="N58" s="107"/>
      <c r="O58" s="8"/>
      <c r="P58" s="171"/>
      <c r="Q58" s="171"/>
      <c r="R58" s="174" t="str">
        <f>IF(P58="","",T58*M58*LOOKUP(RIGHT($D$2,3),定数!$A$6:$A$13,定数!$B$6:$B$13))</f>
        <v/>
      </c>
      <c r="S58" s="174"/>
      <c r="T58" s="175" t="str">
        <f t="shared" si="4"/>
        <v/>
      </c>
      <c r="U58" s="175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170" t="str">
        <f t="shared" si="0"/>
        <v/>
      </c>
      <c r="D59" s="170"/>
      <c r="E59" s="107"/>
      <c r="F59" s="8"/>
      <c r="G59" s="107"/>
      <c r="H59" s="171"/>
      <c r="I59" s="171"/>
      <c r="J59" s="107"/>
      <c r="K59" s="170" t="str">
        <f t="shared" si="3"/>
        <v/>
      </c>
      <c r="L59" s="170"/>
      <c r="M59" s="6" t="str">
        <f>IF(J59="","",(K59/J59)/LOOKUP(RIGHT($D$2,3),定数!$A$6:$A$13,定数!$B$6:$B$13))</f>
        <v/>
      </c>
      <c r="N59" s="107"/>
      <c r="O59" s="8"/>
      <c r="P59" s="171"/>
      <c r="Q59" s="171"/>
      <c r="R59" s="174" t="str">
        <f>IF(P59="","",T59*M59*LOOKUP(RIGHT($D$2,3),定数!$A$6:$A$13,定数!$B$6:$B$13))</f>
        <v/>
      </c>
      <c r="S59" s="174"/>
      <c r="T59" s="175" t="str">
        <f t="shared" si="4"/>
        <v/>
      </c>
      <c r="U59" s="175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170" t="str">
        <f t="shared" si="0"/>
        <v/>
      </c>
      <c r="D60" s="170"/>
      <c r="E60" s="107"/>
      <c r="F60" s="8"/>
      <c r="G60" s="107"/>
      <c r="H60" s="171"/>
      <c r="I60" s="171"/>
      <c r="J60" s="107"/>
      <c r="K60" s="170" t="str">
        <f t="shared" si="3"/>
        <v/>
      </c>
      <c r="L60" s="170"/>
      <c r="M60" s="6" t="str">
        <f>IF(J60="","",(K60/J60)/LOOKUP(RIGHT($D$2,3),定数!$A$6:$A$13,定数!$B$6:$B$13))</f>
        <v/>
      </c>
      <c r="N60" s="107"/>
      <c r="O60" s="8"/>
      <c r="P60" s="171"/>
      <c r="Q60" s="171"/>
      <c r="R60" s="174" t="str">
        <f>IF(P60="","",T60*M60*LOOKUP(RIGHT($D$2,3),定数!$A$6:$A$13,定数!$B$6:$B$13))</f>
        <v/>
      </c>
      <c r="S60" s="174"/>
      <c r="T60" s="175" t="str">
        <f t="shared" si="4"/>
        <v/>
      </c>
      <c r="U60" s="175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170" t="str">
        <f t="shared" si="0"/>
        <v/>
      </c>
      <c r="D61" s="170"/>
      <c r="E61" s="107"/>
      <c r="F61" s="8"/>
      <c r="G61" s="107"/>
      <c r="H61" s="171"/>
      <c r="I61" s="171"/>
      <c r="J61" s="107"/>
      <c r="K61" s="170" t="str">
        <f t="shared" si="3"/>
        <v/>
      </c>
      <c r="L61" s="170"/>
      <c r="M61" s="6" t="str">
        <f>IF(J61="","",(K61/J61)/LOOKUP(RIGHT($D$2,3),定数!$A$6:$A$13,定数!$B$6:$B$13))</f>
        <v/>
      </c>
      <c r="N61" s="107"/>
      <c r="O61" s="8"/>
      <c r="P61" s="171"/>
      <c r="Q61" s="171"/>
      <c r="R61" s="174" t="str">
        <f>IF(P61="","",T61*M61*LOOKUP(RIGHT($D$2,3),定数!$A$6:$A$13,定数!$B$6:$B$13))</f>
        <v/>
      </c>
      <c r="S61" s="174"/>
      <c r="T61" s="175" t="str">
        <f t="shared" si="4"/>
        <v/>
      </c>
      <c r="U61" s="175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170" t="str">
        <f t="shared" si="0"/>
        <v/>
      </c>
      <c r="D62" s="170"/>
      <c r="E62" s="107"/>
      <c r="F62" s="8"/>
      <c r="G62" s="107"/>
      <c r="H62" s="171"/>
      <c r="I62" s="171"/>
      <c r="J62" s="107"/>
      <c r="K62" s="170" t="str">
        <f t="shared" si="3"/>
        <v/>
      </c>
      <c r="L62" s="170"/>
      <c r="M62" s="6" t="str">
        <f>IF(J62="","",(K62/J62)/LOOKUP(RIGHT($D$2,3),定数!$A$6:$A$13,定数!$B$6:$B$13))</f>
        <v/>
      </c>
      <c r="N62" s="107"/>
      <c r="O62" s="8"/>
      <c r="P62" s="171"/>
      <c r="Q62" s="171"/>
      <c r="R62" s="174" t="str">
        <f>IF(P62="","",T62*M62*LOOKUP(RIGHT($D$2,3),定数!$A$6:$A$13,定数!$B$6:$B$13))</f>
        <v/>
      </c>
      <c r="S62" s="174"/>
      <c r="T62" s="175" t="str">
        <f t="shared" si="4"/>
        <v/>
      </c>
      <c r="U62" s="175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170" t="str">
        <f t="shared" si="0"/>
        <v/>
      </c>
      <c r="D63" s="170"/>
      <c r="E63" s="107"/>
      <c r="F63" s="8"/>
      <c r="G63" s="107"/>
      <c r="H63" s="171"/>
      <c r="I63" s="171"/>
      <c r="J63" s="107"/>
      <c r="K63" s="170" t="str">
        <f t="shared" si="3"/>
        <v/>
      </c>
      <c r="L63" s="170"/>
      <c r="M63" s="6" t="str">
        <f>IF(J63="","",(K63/J63)/LOOKUP(RIGHT($D$2,3),定数!$A$6:$A$13,定数!$B$6:$B$13))</f>
        <v/>
      </c>
      <c r="N63" s="107"/>
      <c r="O63" s="8"/>
      <c r="P63" s="171"/>
      <c r="Q63" s="171"/>
      <c r="R63" s="174" t="str">
        <f>IF(P63="","",T63*M63*LOOKUP(RIGHT($D$2,3),定数!$A$6:$A$13,定数!$B$6:$B$13))</f>
        <v/>
      </c>
      <c r="S63" s="174"/>
      <c r="T63" s="175" t="str">
        <f t="shared" si="4"/>
        <v/>
      </c>
      <c r="U63" s="175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170" t="str">
        <f t="shared" si="0"/>
        <v/>
      </c>
      <c r="D64" s="170"/>
      <c r="E64" s="107"/>
      <c r="F64" s="8"/>
      <c r="G64" s="107"/>
      <c r="H64" s="171"/>
      <c r="I64" s="171"/>
      <c r="J64" s="107"/>
      <c r="K64" s="170" t="str">
        <f t="shared" si="3"/>
        <v/>
      </c>
      <c r="L64" s="170"/>
      <c r="M64" s="6" t="str">
        <f>IF(J64="","",(K64/J64)/LOOKUP(RIGHT($D$2,3),定数!$A$6:$A$13,定数!$B$6:$B$13))</f>
        <v/>
      </c>
      <c r="N64" s="107"/>
      <c r="O64" s="8"/>
      <c r="P64" s="171"/>
      <c r="Q64" s="171"/>
      <c r="R64" s="174" t="str">
        <f>IF(P64="","",T64*M64*LOOKUP(RIGHT($D$2,3),定数!$A$6:$A$13,定数!$B$6:$B$13))</f>
        <v/>
      </c>
      <c r="S64" s="174"/>
      <c r="T64" s="175" t="str">
        <f t="shared" si="4"/>
        <v/>
      </c>
      <c r="U64" s="175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170" t="str">
        <f t="shared" si="0"/>
        <v/>
      </c>
      <c r="D65" s="170"/>
      <c r="E65" s="107"/>
      <c r="F65" s="8"/>
      <c r="G65" s="107"/>
      <c r="H65" s="171"/>
      <c r="I65" s="171"/>
      <c r="J65" s="107"/>
      <c r="K65" s="170" t="str">
        <f t="shared" si="3"/>
        <v/>
      </c>
      <c r="L65" s="170"/>
      <c r="M65" s="6" t="str">
        <f>IF(J65="","",(K65/J65)/LOOKUP(RIGHT($D$2,3),定数!$A$6:$A$13,定数!$B$6:$B$13))</f>
        <v/>
      </c>
      <c r="N65" s="107"/>
      <c r="O65" s="8"/>
      <c r="P65" s="171"/>
      <c r="Q65" s="171"/>
      <c r="R65" s="174" t="str">
        <f>IF(P65="","",T65*M65*LOOKUP(RIGHT($D$2,3),定数!$A$6:$A$13,定数!$B$6:$B$13))</f>
        <v/>
      </c>
      <c r="S65" s="174"/>
      <c r="T65" s="175" t="str">
        <f t="shared" si="4"/>
        <v/>
      </c>
      <c r="U65" s="175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170" t="str">
        <f t="shared" si="0"/>
        <v/>
      </c>
      <c r="D66" s="170"/>
      <c r="E66" s="107"/>
      <c r="F66" s="8"/>
      <c r="G66" s="107"/>
      <c r="H66" s="171"/>
      <c r="I66" s="171"/>
      <c r="J66" s="107"/>
      <c r="K66" s="170" t="str">
        <f t="shared" si="3"/>
        <v/>
      </c>
      <c r="L66" s="170"/>
      <c r="M66" s="6" t="str">
        <f>IF(J66="","",(K66/J66)/LOOKUP(RIGHT($D$2,3),定数!$A$6:$A$13,定数!$B$6:$B$13))</f>
        <v/>
      </c>
      <c r="N66" s="107"/>
      <c r="O66" s="8"/>
      <c r="P66" s="171"/>
      <c r="Q66" s="171"/>
      <c r="R66" s="174" t="str">
        <f>IF(P66="","",T66*M66*LOOKUP(RIGHT($D$2,3),定数!$A$6:$A$13,定数!$B$6:$B$13))</f>
        <v/>
      </c>
      <c r="S66" s="174"/>
      <c r="T66" s="175" t="str">
        <f t="shared" si="4"/>
        <v/>
      </c>
      <c r="U66" s="175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170" t="str">
        <f t="shared" si="0"/>
        <v/>
      </c>
      <c r="D67" s="170"/>
      <c r="E67" s="107"/>
      <c r="F67" s="8"/>
      <c r="G67" s="107"/>
      <c r="H67" s="171"/>
      <c r="I67" s="171"/>
      <c r="J67" s="107"/>
      <c r="K67" s="170" t="str">
        <f t="shared" si="3"/>
        <v/>
      </c>
      <c r="L67" s="170"/>
      <c r="M67" s="6" t="str">
        <f>IF(J67="","",(K67/J67)/LOOKUP(RIGHT($D$2,3),定数!$A$6:$A$13,定数!$B$6:$B$13))</f>
        <v/>
      </c>
      <c r="N67" s="107"/>
      <c r="O67" s="8"/>
      <c r="P67" s="171"/>
      <c r="Q67" s="171"/>
      <c r="R67" s="174" t="str">
        <f>IF(P67="","",T67*M67*LOOKUP(RIGHT($D$2,3),定数!$A$6:$A$13,定数!$B$6:$B$13))</f>
        <v/>
      </c>
      <c r="S67" s="174"/>
      <c r="T67" s="175" t="str">
        <f t="shared" si="4"/>
        <v/>
      </c>
      <c r="U67" s="175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170" t="str">
        <f t="shared" si="0"/>
        <v/>
      </c>
      <c r="D68" s="170"/>
      <c r="E68" s="107"/>
      <c r="F68" s="8"/>
      <c r="G68" s="107"/>
      <c r="H68" s="171"/>
      <c r="I68" s="171"/>
      <c r="J68" s="107"/>
      <c r="K68" s="170" t="str">
        <f t="shared" si="3"/>
        <v/>
      </c>
      <c r="L68" s="170"/>
      <c r="M68" s="6" t="str">
        <f>IF(J68="","",(K68/J68)/LOOKUP(RIGHT($D$2,3),定数!$A$6:$A$13,定数!$B$6:$B$13))</f>
        <v/>
      </c>
      <c r="N68" s="107"/>
      <c r="O68" s="8"/>
      <c r="P68" s="171"/>
      <c r="Q68" s="171"/>
      <c r="R68" s="174" t="str">
        <f>IF(P68="","",T68*M68*LOOKUP(RIGHT($D$2,3),定数!$A$6:$A$13,定数!$B$6:$B$13))</f>
        <v/>
      </c>
      <c r="S68" s="174"/>
      <c r="T68" s="175" t="str">
        <f t="shared" si="4"/>
        <v/>
      </c>
      <c r="U68" s="175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170" t="str">
        <f t="shared" si="0"/>
        <v/>
      </c>
      <c r="D69" s="170"/>
      <c r="E69" s="107"/>
      <c r="F69" s="8"/>
      <c r="G69" s="107"/>
      <c r="H69" s="171"/>
      <c r="I69" s="171"/>
      <c r="J69" s="107"/>
      <c r="K69" s="170" t="str">
        <f t="shared" si="3"/>
        <v/>
      </c>
      <c r="L69" s="170"/>
      <c r="M69" s="6" t="str">
        <f>IF(J69="","",(K69/J69)/LOOKUP(RIGHT($D$2,3),定数!$A$6:$A$13,定数!$B$6:$B$13))</f>
        <v/>
      </c>
      <c r="N69" s="107"/>
      <c r="O69" s="8"/>
      <c r="P69" s="171"/>
      <c r="Q69" s="171"/>
      <c r="R69" s="174" t="str">
        <f>IF(P69="","",T69*M69*LOOKUP(RIGHT($D$2,3),定数!$A$6:$A$13,定数!$B$6:$B$13))</f>
        <v/>
      </c>
      <c r="S69" s="174"/>
      <c r="T69" s="175" t="str">
        <f t="shared" si="4"/>
        <v/>
      </c>
      <c r="U69" s="175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170" t="str">
        <f t="shared" si="0"/>
        <v/>
      </c>
      <c r="D70" s="170"/>
      <c r="E70" s="107"/>
      <c r="F70" s="8"/>
      <c r="G70" s="107"/>
      <c r="H70" s="171"/>
      <c r="I70" s="171"/>
      <c r="J70" s="107"/>
      <c r="K70" s="170" t="str">
        <f t="shared" si="3"/>
        <v/>
      </c>
      <c r="L70" s="170"/>
      <c r="M70" s="6" t="str">
        <f>IF(J70="","",(K70/J70)/LOOKUP(RIGHT($D$2,3),定数!$A$6:$A$13,定数!$B$6:$B$13))</f>
        <v/>
      </c>
      <c r="N70" s="107"/>
      <c r="O70" s="8"/>
      <c r="P70" s="171"/>
      <c r="Q70" s="171"/>
      <c r="R70" s="174" t="str">
        <f>IF(P70="","",T70*M70*LOOKUP(RIGHT($D$2,3),定数!$A$6:$A$13,定数!$B$6:$B$13))</f>
        <v/>
      </c>
      <c r="S70" s="174"/>
      <c r="T70" s="175" t="str">
        <f t="shared" si="4"/>
        <v/>
      </c>
      <c r="U70" s="175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170" t="str">
        <f t="shared" si="0"/>
        <v/>
      </c>
      <c r="D71" s="170"/>
      <c r="E71" s="107"/>
      <c r="F71" s="8"/>
      <c r="G71" s="107"/>
      <c r="H71" s="171"/>
      <c r="I71" s="171"/>
      <c r="J71" s="107"/>
      <c r="K71" s="170" t="str">
        <f t="shared" si="3"/>
        <v/>
      </c>
      <c r="L71" s="170"/>
      <c r="M71" s="6" t="str">
        <f>IF(J71="","",(K71/J71)/LOOKUP(RIGHT($D$2,3),定数!$A$6:$A$13,定数!$B$6:$B$13))</f>
        <v/>
      </c>
      <c r="N71" s="107"/>
      <c r="O71" s="8"/>
      <c r="P71" s="171"/>
      <c r="Q71" s="171"/>
      <c r="R71" s="174" t="str">
        <f>IF(P71="","",T71*M71*LOOKUP(RIGHT($D$2,3),定数!$A$6:$A$13,定数!$B$6:$B$13))</f>
        <v/>
      </c>
      <c r="S71" s="174"/>
      <c r="T71" s="175" t="str">
        <f t="shared" si="4"/>
        <v/>
      </c>
      <c r="U71" s="175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170" t="str">
        <f t="shared" si="0"/>
        <v/>
      </c>
      <c r="D72" s="170"/>
      <c r="E72" s="107"/>
      <c r="F72" s="8"/>
      <c r="G72" s="107"/>
      <c r="H72" s="171"/>
      <c r="I72" s="171"/>
      <c r="J72" s="107"/>
      <c r="K72" s="170" t="str">
        <f t="shared" si="3"/>
        <v/>
      </c>
      <c r="L72" s="170"/>
      <c r="M72" s="6" t="str">
        <f>IF(J72="","",(K72/J72)/LOOKUP(RIGHT($D$2,3),定数!$A$6:$A$13,定数!$B$6:$B$13))</f>
        <v/>
      </c>
      <c r="N72" s="107"/>
      <c r="O72" s="8"/>
      <c r="P72" s="171"/>
      <c r="Q72" s="171"/>
      <c r="R72" s="174" t="str">
        <f>IF(P72="","",T72*M72*LOOKUP(RIGHT($D$2,3),定数!$A$6:$A$13,定数!$B$6:$B$13))</f>
        <v/>
      </c>
      <c r="S72" s="174"/>
      <c r="T72" s="175" t="str">
        <f t="shared" si="4"/>
        <v/>
      </c>
      <c r="U72" s="175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170" t="str">
        <f t="shared" si="0"/>
        <v/>
      </c>
      <c r="D73" s="170"/>
      <c r="E73" s="107"/>
      <c r="F73" s="8"/>
      <c r="G73" s="107"/>
      <c r="H73" s="171"/>
      <c r="I73" s="171"/>
      <c r="J73" s="107"/>
      <c r="K73" s="170" t="str">
        <f t="shared" si="3"/>
        <v/>
      </c>
      <c r="L73" s="170"/>
      <c r="M73" s="6" t="str">
        <f>IF(J73="","",(K73/J73)/LOOKUP(RIGHT($D$2,3),定数!$A$6:$A$13,定数!$B$6:$B$13))</f>
        <v/>
      </c>
      <c r="N73" s="107"/>
      <c r="O73" s="8"/>
      <c r="P73" s="171"/>
      <c r="Q73" s="171"/>
      <c r="R73" s="174" t="str">
        <f>IF(P73="","",T73*M73*LOOKUP(RIGHT($D$2,3),定数!$A$6:$A$13,定数!$B$6:$B$13))</f>
        <v/>
      </c>
      <c r="S73" s="174"/>
      <c r="T73" s="175" t="str">
        <f t="shared" si="4"/>
        <v/>
      </c>
      <c r="U73" s="175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170" t="str">
        <f t="shared" ref="C74:C108" si="9">IF(R73="","",C73+R73)</f>
        <v/>
      </c>
      <c r="D74" s="170"/>
      <c r="E74" s="107"/>
      <c r="F74" s="8"/>
      <c r="G74" s="107"/>
      <c r="H74" s="171"/>
      <c r="I74" s="171"/>
      <c r="J74" s="107"/>
      <c r="K74" s="170" t="str">
        <f t="shared" si="3"/>
        <v/>
      </c>
      <c r="L74" s="170"/>
      <c r="M74" s="6" t="str">
        <f>IF(J74="","",(K74/J74)/LOOKUP(RIGHT($D$2,3),定数!$A$6:$A$13,定数!$B$6:$B$13))</f>
        <v/>
      </c>
      <c r="N74" s="107"/>
      <c r="O74" s="8"/>
      <c r="P74" s="171"/>
      <c r="Q74" s="171"/>
      <c r="R74" s="174" t="str">
        <f>IF(P74="","",T74*M74*LOOKUP(RIGHT($D$2,3),定数!$A$6:$A$13,定数!$B$6:$B$13))</f>
        <v/>
      </c>
      <c r="S74" s="174"/>
      <c r="T74" s="175" t="str">
        <f t="shared" si="4"/>
        <v/>
      </c>
      <c r="U74" s="175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170" t="str">
        <f t="shared" si="9"/>
        <v/>
      </c>
      <c r="D75" s="170"/>
      <c r="E75" s="107"/>
      <c r="F75" s="8"/>
      <c r="G75" s="107"/>
      <c r="H75" s="171"/>
      <c r="I75" s="171"/>
      <c r="J75" s="107"/>
      <c r="K75" s="170" t="str">
        <f t="shared" ref="K75:K108" si="10">IF(J75="","",C75*0.03)</f>
        <v/>
      </c>
      <c r="L75" s="170"/>
      <c r="M75" s="6" t="str">
        <f>IF(J75="","",(K75/J75)/LOOKUP(RIGHT($D$2,3),定数!$A$6:$A$13,定数!$B$6:$B$13))</f>
        <v/>
      </c>
      <c r="N75" s="107"/>
      <c r="O75" s="8"/>
      <c r="P75" s="171"/>
      <c r="Q75" s="171"/>
      <c r="R75" s="174" t="str">
        <f>IF(P75="","",T75*M75*LOOKUP(RIGHT($D$2,3),定数!$A$6:$A$13,定数!$B$6:$B$13))</f>
        <v/>
      </c>
      <c r="S75" s="174"/>
      <c r="T75" s="175" t="str">
        <f t="shared" si="4"/>
        <v/>
      </c>
      <c r="U75" s="175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170" t="str">
        <f t="shared" si="9"/>
        <v/>
      </c>
      <c r="D76" s="170"/>
      <c r="E76" s="107"/>
      <c r="F76" s="8"/>
      <c r="G76" s="107"/>
      <c r="H76" s="171"/>
      <c r="I76" s="171"/>
      <c r="J76" s="107"/>
      <c r="K76" s="170" t="str">
        <f t="shared" si="10"/>
        <v/>
      </c>
      <c r="L76" s="170"/>
      <c r="M76" s="6" t="str">
        <f>IF(J76="","",(K76/J76)/LOOKUP(RIGHT($D$2,3),定数!$A$6:$A$13,定数!$B$6:$B$13))</f>
        <v/>
      </c>
      <c r="N76" s="107"/>
      <c r="O76" s="8"/>
      <c r="P76" s="171"/>
      <c r="Q76" s="171"/>
      <c r="R76" s="174" t="str">
        <f>IF(P76="","",T76*M76*LOOKUP(RIGHT($D$2,3),定数!$A$6:$A$13,定数!$B$6:$B$13))</f>
        <v/>
      </c>
      <c r="S76" s="174"/>
      <c r="T76" s="175" t="str">
        <f t="shared" ref="T76:T108" si="12">IF(P76="","",IF(G76="買",(P76-H76),(H76-P76))*IF(RIGHT($D$2,3)="JPY",100,10000))</f>
        <v/>
      </c>
      <c r="U76" s="175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170" t="str">
        <f t="shared" si="9"/>
        <v/>
      </c>
      <c r="D77" s="170"/>
      <c r="E77" s="107"/>
      <c r="F77" s="8"/>
      <c r="G77" s="107"/>
      <c r="H77" s="171"/>
      <c r="I77" s="171"/>
      <c r="J77" s="107"/>
      <c r="K77" s="170" t="str">
        <f t="shared" si="10"/>
        <v/>
      </c>
      <c r="L77" s="170"/>
      <c r="M77" s="6" t="str">
        <f>IF(J77="","",(K77/J77)/LOOKUP(RIGHT($D$2,3),定数!$A$6:$A$13,定数!$B$6:$B$13))</f>
        <v/>
      </c>
      <c r="N77" s="107"/>
      <c r="O77" s="8"/>
      <c r="P77" s="171"/>
      <c r="Q77" s="171"/>
      <c r="R77" s="174" t="str">
        <f>IF(P77="","",T77*M77*LOOKUP(RIGHT($D$2,3),定数!$A$6:$A$13,定数!$B$6:$B$13))</f>
        <v/>
      </c>
      <c r="S77" s="174"/>
      <c r="T77" s="175" t="str">
        <f t="shared" si="12"/>
        <v/>
      </c>
      <c r="U77" s="175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170" t="str">
        <f t="shared" si="9"/>
        <v/>
      </c>
      <c r="D78" s="170"/>
      <c r="E78" s="107"/>
      <c r="F78" s="8"/>
      <c r="G78" s="107"/>
      <c r="H78" s="171"/>
      <c r="I78" s="171"/>
      <c r="J78" s="107"/>
      <c r="K78" s="170" t="str">
        <f t="shared" si="10"/>
        <v/>
      </c>
      <c r="L78" s="170"/>
      <c r="M78" s="6" t="str">
        <f>IF(J78="","",(K78/J78)/LOOKUP(RIGHT($D$2,3),定数!$A$6:$A$13,定数!$B$6:$B$13))</f>
        <v/>
      </c>
      <c r="N78" s="107"/>
      <c r="O78" s="8"/>
      <c r="P78" s="171"/>
      <c r="Q78" s="171"/>
      <c r="R78" s="174" t="str">
        <f>IF(P78="","",T78*M78*LOOKUP(RIGHT($D$2,3),定数!$A$6:$A$13,定数!$B$6:$B$13))</f>
        <v/>
      </c>
      <c r="S78" s="174"/>
      <c r="T78" s="175" t="str">
        <f t="shared" si="12"/>
        <v/>
      </c>
      <c r="U78" s="175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170" t="str">
        <f t="shared" si="9"/>
        <v/>
      </c>
      <c r="D79" s="170"/>
      <c r="E79" s="107"/>
      <c r="F79" s="8"/>
      <c r="G79" s="107"/>
      <c r="H79" s="171"/>
      <c r="I79" s="171"/>
      <c r="J79" s="107"/>
      <c r="K79" s="170" t="str">
        <f t="shared" si="10"/>
        <v/>
      </c>
      <c r="L79" s="170"/>
      <c r="M79" s="6" t="str">
        <f>IF(J79="","",(K79/J79)/LOOKUP(RIGHT($D$2,3),定数!$A$6:$A$13,定数!$B$6:$B$13))</f>
        <v/>
      </c>
      <c r="N79" s="107"/>
      <c r="O79" s="8"/>
      <c r="P79" s="171"/>
      <c r="Q79" s="171"/>
      <c r="R79" s="174" t="str">
        <f>IF(P79="","",T79*M79*LOOKUP(RIGHT($D$2,3),定数!$A$6:$A$13,定数!$B$6:$B$13))</f>
        <v/>
      </c>
      <c r="S79" s="174"/>
      <c r="T79" s="175" t="str">
        <f t="shared" si="12"/>
        <v/>
      </c>
      <c r="U79" s="175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170" t="str">
        <f t="shared" si="9"/>
        <v/>
      </c>
      <c r="D80" s="170"/>
      <c r="E80" s="107"/>
      <c r="F80" s="8"/>
      <c r="G80" s="107"/>
      <c r="H80" s="171"/>
      <c r="I80" s="171"/>
      <c r="J80" s="107"/>
      <c r="K80" s="170" t="str">
        <f t="shared" si="10"/>
        <v/>
      </c>
      <c r="L80" s="170"/>
      <c r="M80" s="6" t="str">
        <f>IF(J80="","",(K80/J80)/LOOKUP(RIGHT($D$2,3),定数!$A$6:$A$13,定数!$B$6:$B$13))</f>
        <v/>
      </c>
      <c r="N80" s="107"/>
      <c r="O80" s="8"/>
      <c r="P80" s="171"/>
      <c r="Q80" s="171"/>
      <c r="R80" s="174" t="str">
        <f>IF(P80="","",T80*M80*LOOKUP(RIGHT($D$2,3),定数!$A$6:$A$13,定数!$B$6:$B$13))</f>
        <v/>
      </c>
      <c r="S80" s="174"/>
      <c r="T80" s="175" t="str">
        <f t="shared" si="12"/>
        <v/>
      </c>
      <c r="U80" s="175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170" t="str">
        <f t="shared" si="9"/>
        <v/>
      </c>
      <c r="D81" s="170"/>
      <c r="E81" s="107"/>
      <c r="F81" s="8"/>
      <c r="G81" s="107"/>
      <c r="H81" s="171"/>
      <c r="I81" s="171"/>
      <c r="J81" s="107"/>
      <c r="K81" s="170" t="str">
        <f t="shared" si="10"/>
        <v/>
      </c>
      <c r="L81" s="170"/>
      <c r="M81" s="6" t="str">
        <f>IF(J81="","",(K81/J81)/LOOKUP(RIGHT($D$2,3),定数!$A$6:$A$13,定数!$B$6:$B$13))</f>
        <v/>
      </c>
      <c r="N81" s="107"/>
      <c r="O81" s="8"/>
      <c r="P81" s="171"/>
      <c r="Q81" s="171"/>
      <c r="R81" s="174" t="str">
        <f>IF(P81="","",T81*M81*LOOKUP(RIGHT($D$2,3),定数!$A$6:$A$13,定数!$B$6:$B$13))</f>
        <v/>
      </c>
      <c r="S81" s="174"/>
      <c r="T81" s="175" t="str">
        <f t="shared" si="12"/>
        <v/>
      </c>
      <c r="U81" s="175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170" t="str">
        <f t="shared" si="9"/>
        <v/>
      </c>
      <c r="D82" s="170"/>
      <c r="E82" s="107"/>
      <c r="F82" s="8"/>
      <c r="G82" s="107"/>
      <c r="H82" s="171"/>
      <c r="I82" s="171"/>
      <c r="J82" s="107"/>
      <c r="K82" s="170" t="str">
        <f t="shared" si="10"/>
        <v/>
      </c>
      <c r="L82" s="170"/>
      <c r="M82" s="6" t="str">
        <f>IF(J82="","",(K82/J82)/LOOKUP(RIGHT($D$2,3),定数!$A$6:$A$13,定数!$B$6:$B$13))</f>
        <v/>
      </c>
      <c r="N82" s="107"/>
      <c r="O82" s="8"/>
      <c r="P82" s="171"/>
      <c r="Q82" s="171"/>
      <c r="R82" s="174" t="str">
        <f>IF(P82="","",T82*M82*LOOKUP(RIGHT($D$2,3),定数!$A$6:$A$13,定数!$B$6:$B$13))</f>
        <v/>
      </c>
      <c r="S82" s="174"/>
      <c r="T82" s="175" t="str">
        <f t="shared" si="12"/>
        <v/>
      </c>
      <c r="U82" s="175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170" t="str">
        <f t="shared" si="9"/>
        <v/>
      </c>
      <c r="D83" s="170"/>
      <c r="E83" s="107"/>
      <c r="F83" s="8"/>
      <c r="G83" s="107"/>
      <c r="H83" s="171"/>
      <c r="I83" s="171"/>
      <c r="J83" s="107"/>
      <c r="K83" s="170" t="str">
        <f t="shared" si="10"/>
        <v/>
      </c>
      <c r="L83" s="170"/>
      <c r="M83" s="6" t="str">
        <f>IF(J83="","",(K83/J83)/LOOKUP(RIGHT($D$2,3),定数!$A$6:$A$13,定数!$B$6:$B$13))</f>
        <v/>
      </c>
      <c r="N83" s="107"/>
      <c r="O83" s="8"/>
      <c r="P83" s="171"/>
      <c r="Q83" s="171"/>
      <c r="R83" s="174" t="str">
        <f>IF(P83="","",T83*M83*LOOKUP(RIGHT($D$2,3),定数!$A$6:$A$13,定数!$B$6:$B$13))</f>
        <v/>
      </c>
      <c r="S83" s="174"/>
      <c r="T83" s="175" t="str">
        <f t="shared" si="12"/>
        <v/>
      </c>
      <c r="U83" s="175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170" t="str">
        <f t="shared" si="9"/>
        <v/>
      </c>
      <c r="D84" s="170"/>
      <c r="E84" s="107"/>
      <c r="F84" s="8"/>
      <c r="G84" s="107"/>
      <c r="H84" s="171"/>
      <c r="I84" s="171"/>
      <c r="J84" s="107"/>
      <c r="K84" s="170" t="str">
        <f t="shared" si="10"/>
        <v/>
      </c>
      <c r="L84" s="170"/>
      <c r="M84" s="6" t="str">
        <f>IF(J84="","",(K84/J84)/LOOKUP(RIGHT($D$2,3),定数!$A$6:$A$13,定数!$B$6:$B$13))</f>
        <v/>
      </c>
      <c r="N84" s="107"/>
      <c r="O84" s="8"/>
      <c r="P84" s="171"/>
      <c r="Q84" s="171"/>
      <c r="R84" s="174" t="str">
        <f>IF(P84="","",T84*M84*LOOKUP(RIGHT($D$2,3),定数!$A$6:$A$13,定数!$B$6:$B$13))</f>
        <v/>
      </c>
      <c r="S84" s="174"/>
      <c r="T84" s="175" t="str">
        <f t="shared" si="12"/>
        <v/>
      </c>
      <c r="U84" s="175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170" t="str">
        <f t="shared" si="9"/>
        <v/>
      </c>
      <c r="D85" s="170"/>
      <c r="E85" s="107"/>
      <c r="F85" s="8"/>
      <c r="G85" s="107"/>
      <c r="H85" s="171"/>
      <c r="I85" s="171"/>
      <c r="J85" s="107"/>
      <c r="K85" s="170" t="str">
        <f t="shared" si="10"/>
        <v/>
      </c>
      <c r="L85" s="170"/>
      <c r="M85" s="6" t="str">
        <f>IF(J85="","",(K85/J85)/LOOKUP(RIGHT($D$2,3),定数!$A$6:$A$13,定数!$B$6:$B$13))</f>
        <v/>
      </c>
      <c r="N85" s="107"/>
      <c r="O85" s="8"/>
      <c r="P85" s="171"/>
      <c r="Q85" s="171"/>
      <c r="R85" s="174" t="str">
        <f>IF(P85="","",T85*M85*LOOKUP(RIGHT($D$2,3),定数!$A$6:$A$13,定数!$B$6:$B$13))</f>
        <v/>
      </c>
      <c r="S85" s="174"/>
      <c r="T85" s="175" t="str">
        <f t="shared" si="12"/>
        <v/>
      </c>
      <c r="U85" s="175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170" t="str">
        <f t="shared" si="9"/>
        <v/>
      </c>
      <c r="D86" s="170"/>
      <c r="E86" s="107"/>
      <c r="F86" s="8"/>
      <c r="G86" s="107"/>
      <c r="H86" s="171"/>
      <c r="I86" s="171"/>
      <c r="J86" s="107"/>
      <c r="K86" s="170" t="str">
        <f t="shared" si="10"/>
        <v/>
      </c>
      <c r="L86" s="170"/>
      <c r="M86" s="6" t="str">
        <f>IF(J86="","",(K86/J86)/LOOKUP(RIGHT($D$2,3),定数!$A$6:$A$13,定数!$B$6:$B$13))</f>
        <v/>
      </c>
      <c r="N86" s="107"/>
      <c r="O86" s="8"/>
      <c r="P86" s="171"/>
      <c r="Q86" s="171"/>
      <c r="R86" s="174" t="str">
        <f>IF(P86="","",T86*M86*LOOKUP(RIGHT($D$2,3),定数!$A$6:$A$13,定数!$B$6:$B$13))</f>
        <v/>
      </c>
      <c r="S86" s="174"/>
      <c r="T86" s="175" t="str">
        <f t="shared" si="12"/>
        <v/>
      </c>
      <c r="U86" s="175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170" t="str">
        <f t="shared" si="9"/>
        <v/>
      </c>
      <c r="D87" s="170"/>
      <c r="E87" s="107"/>
      <c r="F87" s="8"/>
      <c r="G87" s="107"/>
      <c r="H87" s="171"/>
      <c r="I87" s="171"/>
      <c r="J87" s="107"/>
      <c r="K87" s="170" t="str">
        <f t="shared" si="10"/>
        <v/>
      </c>
      <c r="L87" s="170"/>
      <c r="M87" s="6" t="str">
        <f>IF(J87="","",(K87/J87)/LOOKUP(RIGHT($D$2,3),定数!$A$6:$A$13,定数!$B$6:$B$13))</f>
        <v/>
      </c>
      <c r="N87" s="107"/>
      <c r="O87" s="8"/>
      <c r="P87" s="171"/>
      <c r="Q87" s="171"/>
      <c r="R87" s="174" t="str">
        <f>IF(P87="","",T87*M87*LOOKUP(RIGHT($D$2,3),定数!$A$6:$A$13,定数!$B$6:$B$13))</f>
        <v/>
      </c>
      <c r="S87" s="174"/>
      <c r="T87" s="175" t="str">
        <f t="shared" si="12"/>
        <v/>
      </c>
      <c r="U87" s="175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170" t="str">
        <f t="shared" si="9"/>
        <v/>
      </c>
      <c r="D88" s="170"/>
      <c r="E88" s="107"/>
      <c r="F88" s="8"/>
      <c r="G88" s="107"/>
      <c r="H88" s="171"/>
      <c r="I88" s="171"/>
      <c r="J88" s="107"/>
      <c r="K88" s="170" t="str">
        <f t="shared" si="10"/>
        <v/>
      </c>
      <c r="L88" s="170"/>
      <c r="M88" s="6" t="str">
        <f>IF(J88="","",(K88/J88)/LOOKUP(RIGHT($D$2,3),定数!$A$6:$A$13,定数!$B$6:$B$13))</f>
        <v/>
      </c>
      <c r="N88" s="107"/>
      <c r="O88" s="8"/>
      <c r="P88" s="171"/>
      <c r="Q88" s="171"/>
      <c r="R88" s="174" t="str">
        <f>IF(P88="","",T88*M88*LOOKUP(RIGHT($D$2,3),定数!$A$6:$A$13,定数!$B$6:$B$13))</f>
        <v/>
      </c>
      <c r="S88" s="174"/>
      <c r="T88" s="175" t="str">
        <f t="shared" si="12"/>
        <v/>
      </c>
      <c r="U88" s="175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170" t="str">
        <f t="shared" si="9"/>
        <v/>
      </c>
      <c r="D89" s="170"/>
      <c r="E89" s="107"/>
      <c r="F89" s="8"/>
      <c r="G89" s="107"/>
      <c r="H89" s="171"/>
      <c r="I89" s="171"/>
      <c r="J89" s="107"/>
      <c r="K89" s="170" t="str">
        <f t="shared" si="10"/>
        <v/>
      </c>
      <c r="L89" s="170"/>
      <c r="M89" s="6" t="str">
        <f>IF(J89="","",(K89/J89)/LOOKUP(RIGHT($D$2,3),定数!$A$6:$A$13,定数!$B$6:$B$13))</f>
        <v/>
      </c>
      <c r="N89" s="107"/>
      <c r="O89" s="8"/>
      <c r="P89" s="171"/>
      <c r="Q89" s="171"/>
      <c r="R89" s="174" t="str">
        <f>IF(P89="","",T89*M89*LOOKUP(RIGHT($D$2,3),定数!$A$6:$A$13,定数!$B$6:$B$13))</f>
        <v/>
      </c>
      <c r="S89" s="174"/>
      <c r="T89" s="175" t="str">
        <f t="shared" si="12"/>
        <v/>
      </c>
      <c r="U89" s="175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170" t="str">
        <f t="shared" si="9"/>
        <v/>
      </c>
      <c r="D90" s="170"/>
      <c r="E90" s="107"/>
      <c r="F90" s="8"/>
      <c r="G90" s="107"/>
      <c r="H90" s="171"/>
      <c r="I90" s="171"/>
      <c r="J90" s="107"/>
      <c r="K90" s="170" t="str">
        <f t="shared" si="10"/>
        <v/>
      </c>
      <c r="L90" s="170"/>
      <c r="M90" s="6" t="str">
        <f>IF(J90="","",(K90/J90)/LOOKUP(RIGHT($D$2,3),定数!$A$6:$A$13,定数!$B$6:$B$13))</f>
        <v/>
      </c>
      <c r="N90" s="107"/>
      <c r="O90" s="8"/>
      <c r="P90" s="171"/>
      <c r="Q90" s="171"/>
      <c r="R90" s="174" t="str">
        <f>IF(P90="","",T90*M90*LOOKUP(RIGHT($D$2,3),定数!$A$6:$A$13,定数!$B$6:$B$13))</f>
        <v/>
      </c>
      <c r="S90" s="174"/>
      <c r="T90" s="175" t="str">
        <f t="shared" si="12"/>
        <v/>
      </c>
      <c r="U90" s="175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170" t="str">
        <f t="shared" si="9"/>
        <v/>
      </c>
      <c r="D91" s="170"/>
      <c r="E91" s="107"/>
      <c r="F91" s="8"/>
      <c r="G91" s="107"/>
      <c r="H91" s="171"/>
      <c r="I91" s="171"/>
      <c r="J91" s="107"/>
      <c r="K91" s="170" t="str">
        <f t="shared" si="10"/>
        <v/>
      </c>
      <c r="L91" s="170"/>
      <c r="M91" s="6" t="str">
        <f>IF(J91="","",(K91/J91)/LOOKUP(RIGHT($D$2,3),定数!$A$6:$A$13,定数!$B$6:$B$13))</f>
        <v/>
      </c>
      <c r="N91" s="107"/>
      <c r="O91" s="8"/>
      <c r="P91" s="171"/>
      <c r="Q91" s="171"/>
      <c r="R91" s="174" t="str">
        <f>IF(P91="","",T91*M91*LOOKUP(RIGHT($D$2,3),定数!$A$6:$A$13,定数!$B$6:$B$13))</f>
        <v/>
      </c>
      <c r="S91" s="174"/>
      <c r="T91" s="175" t="str">
        <f t="shared" si="12"/>
        <v/>
      </c>
      <c r="U91" s="175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170" t="str">
        <f t="shared" si="9"/>
        <v/>
      </c>
      <c r="D92" s="170"/>
      <c r="E92" s="107"/>
      <c r="F92" s="8"/>
      <c r="G92" s="107"/>
      <c r="H92" s="171"/>
      <c r="I92" s="171"/>
      <c r="J92" s="107"/>
      <c r="K92" s="170" t="str">
        <f t="shared" si="10"/>
        <v/>
      </c>
      <c r="L92" s="170"/>
      <c r="M92" s="6" t="str">
        <f>IF(J92="","",(K92/J92)/LOOKUP(RIGHT($D$2,3),定数!$A$6:$A$13,定数!$B$6:$B$13))</f>
        <v/>
      </c>
      <c r="N92" s="107"/>
      <c r="O92" s="8"/>
      <c r="P92" s="171"/>
      <c r="Q92" s="171"/>
      <c r="R92" s="174" t="str">
        <f>IF(P92="","",T92*M92*LOOKUP(RIGHT($D$2,3),定数!$A$6:$A$13,定数!$B$6:$B$13))</f>
        <v/>
      </c>
      <c r="S92" s="174"/>
      <c r="T92" s="175" t="str">
        <f t="shared" si="12"/>
        <v/>
      </c>
      <c r="U92" s="175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170" t="str">
        <f t="shared" si="9"/>
        <v/>
      </c>
      <c r="D93" s="170"/>
      <c r="E93" s="107"/>
      <c r="F93" s="8"/>
      <c r="G93" s="107"/>
      <c r="H93" s="171"/>
      <c r="I93" s="171"/>
      <c r="J93" s="107"/>
      <c r="K93" s="170" t="str">
        <f t="shared" si="10"/>
        <v/>
      </c>
      <c r="L93" s="170"/>
      <c r="M93" s="6" t="str">
        <f>IF(J93="","",(K93/J93)/LOOKUP(RIGHT($D$2,3),定数!$A$6:$A$13,定数!$B$6:$B$13))</f>
        <v/>
      </c>
      <c r="N93" s="107"/>
      <c r="O93" s="8"/>
      <c r="P93" s="171"/>
      <c r="Q93" s="171"/>
      <c r="R93" s="174" t="str">
        <f>IF(P93="","",T93*M93*LOOKUP(RIGHT($D$2,3),定数!$A$6:$A$13,定数!$B$6:$B$13))</f>
        <v/>
      </c>
      <c r="S93" s="174"/>
      <c r="T93" s="175" t="str">
        <f t="shared" si="12"/>
        <v/>
      </c>
      <c r="U93" s="175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170" t="str">
        <f t="shared" si="9"/>
        <v/>
      </c>
      <c r="D94" s="170"/>
      <c r="E94" s="107"/>
      <c r="F94" s="8"/>
      <c r="G94" s="107"/>
      <c r="H94" s="171"/>
      <c r="I94" s="171"/>
      <c r="J94" s="107"/>
      <c r="K94" s="170" t="str">
        <f t="shared" si="10"/>
        <v/>
      </c>
      <c r="L94" s="170"/>
      <c r="M94" s="6" t="str">
        <f>IF(J94="","",(K94/J94)/LOOKUP(RIGHT($D$2,3),定数!$A$6:$A$13,定数!$B$6:$B$13))</f>
        <v/>
      </c>
      <c r="N94" s="107"/>
      <c r="O94" s="8"/>
      <c r="P94" s="171"/>
      <c r="Q94" s="171"/>
      <c r="R94" s="174" t="str">
        <f>IF(P94="","",T94*M94*LOOKUP(RIGHT($D$2,3),定数!$A$6:$A$13,定数!$B$6:$B$13))</f>
        <v/>
      </c>
      <c r="S94" s="174"/>
      <c r="T94" s="175" t="str">
        <f t="shared" si="12"/>
        <v/>
      </c>
      <c r="U94" s="175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170" t="str">
        <f t="shared" si="9"/>
        <v/>
      </c>
      <c r="D95" s="170"/>
      <c r="E95" s="107"/>
      <c r="F95" s="8"/>
      <c r="G95" s="107"/>
      <c r="H95" s="171"/>
      <c r="I95" s="171"/>
      <c r="J95" s="107"/>
      <c r="K95" s="170" t="str">
        <f t="shared" si="10"/>
        <v/>
      </c>
      <c r="L95" s="170"/>
      <c r="M95" s="6" t="str">
        <f>IF(J95="","",(K95/J95)/LOOKUP(RIGHT($D$2,3),定数!$A$6:$A$13,定数!$B$6:$B$13))</f>
        <v/>
      </c>
      <c r="N95" s="107"/>
      <c r="O95" s="8"/>
      <c r="P95" s="171"/>
      <c r="Q95" s="171"/>
      <c r="R95" s="174" t="str">
        <f>IF(P95="","",T95*M95*LOOKUP(RIGHT($D$2,3),定数!$A$6:$A$13,定数!$B$6:$B$13))</f>
        <v/>
      </c>
      <c r="S95" s="174"/>
      <c r="T95" s="175" t="str">
        <f t="shared" si="12"/>
        <v/>
      </c>
      <c r="U95" s="175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170" t="str">
        <f t="shared" si="9"/>
        <v/>
      </c>
      <c r="D96" s="170"/>
      <c r="E96" s="107"/>
      <c r="F96" s="8"/>
      <c r="G96" s="107"/>
      <c r="H96" s="171"/>
      <c r="I96" s="171"/>
      <c r="J96" s="107"/>
      <c r="K96" s="170" t="str">
        <f t="shared" si="10"/>
        <v/>
      </c>
      <c r="L96" s="170"/>
      <c r="M96" s="6" t="str">
        <f>IF(J96="","",(K96/J96)/LOOKUP(RIGHT($D$2,3),定数!$A$6:$A$13,定数!$B$6:$B$13))</f>
        <v/>
      </c>
      <c r="N96" s="107"/>
      <c r="O96" s="8"/>
      <c r="P96" s="171"/>
      <c r="Q96" s="171"/>
      <c r="R96" s="174" t="str">
        <f>IF(P96="","",T96*M96*LOOKUP(RIGHT($D$2,3),定数!$A$6:$A$13,定数!$B$6:$B$13))</f>
        <v/>
      </c>
      <c r="S96" s="174"/>
      <c r="T96" s="175" t="str">
        <f t="shared" si="12"/>
        <v/>
      </c>
      <c r="U96" s="175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170" t="str">
        <f t="shared" si="9"/>
        <v/>
      </c>
      <c r="D97" s="170"/>
      <c r="E97" s="107"/>
      <c r="F97" s="8"/>
      <c r="G97" s="107"/>
      <c r="H97" s="171"/>
      <c r="I97" s="171"/>
      <c r="J97" s="107"/>
      <c r="K97" s="170" t="str">
        <f t="shared" si="10"/>
        <v/>
      </c>
      <c r="L97" s="170"/>
      <c r="M97" s="6" t="str">
        <f>IF(J97="","",(K97/J97)/LOOKUP(RIGHT($D$2,3),定数!$A$6:$A$13,定数!$B$6:$B$13))</f>
        <v/>
      </c>
      <c r="N97" s="107"/>
      <c r="O97" s="8"/>
      <c r="P97" s="171"/>
      <c r="Q97" s="171"/>
      <c r="R97" s="174" t="str">
        <f>IF(P97="","",T97*M97*LOOKUP(RIGHT($D$2,3),定数!$A$6:$A$13,定数!$B$6:$B$13))</f>
        <v/>
      </c>
      <c r="S97" s="174"/>
      <c r="T97" s="175" t="str">
        <f t="shared" si="12"/>
        <v/>
      </c>
      <c r="U97" s="175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170" t="str">
        <f t="shared" si="9"/>
        <v/>
      </c>
      <c r="D98" s="170"/>
      <c r="E98" s="107"/>
      <c r="F98" s="8"/>
      <c r="G98" s="107"/>
      <c r="H98" s="171"/>
      <c r="I98" s="171"/>
      <c r="J98" s="107"/>
      <c r="K98" s="170" t="str">
        <f t="shared" si="10"/>
        <v/>
      </c>
      <c r="L98" s="170"/>
      <c r="M98" s="6" t="str">
        <f>IF(J98="","",(K98/J98)/LOOKUP(RIGHT($D$2,3),定数!$A$6:$A$13,定数!$B$6:$B$13))</f>
        <v/>
      </c>
      <c r="N98" s="107"/>
      <c r="O98" s="8"/>
      <c r="P98" s="171"/>
      <c r="Q98" s="171"/>
      <c r="R98" s="174" t="str">
        <f>IF(P98="","",T98*M98*LOOKUP(RIGHT($D$2,3),定数!$A$6:$A$13,定数!$B$6:$B$13))</f>
        <v/>
      </c>
      <c r="S98" s="174"/>
      <c r="T98" s="175" t="str">
        <f t="shared" si="12"/>
        <v/>
      </c>
      <c r="U98" s="175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170" t="str">
        <f t="shared" si="9"/>
        <v/>
      </c>
      <c r="D99" s="170"/>
      <c r="E99" s="107"/>
      <c r="F99" s="8"/>
      <c r="G99" s="107"/>
      <c r="H99" s="171"/>
      <c r="I99" s="171"/>
      <c r="J99" s="107"/>
      <c r="K99" s="170" t="str">
        <f t="shared" si="10"/>
        <v/>
      </c>
      <c r="L99" s="170"/>
      <c r="M99" s="6" t="str">
        <f>IF(J99="","",(K99/J99)/LOOKUP(RIGHT($D$2,3),定数!$A$6:$A$13,定数!$B$6:$B$13))</f>
        <v/>
      </c>
      <c r="N99" s="107"/>
      <c r="O99" s="8"/>
      <c r="P99" s="171"/>
      <c r="Q99" s="171"/>
      <c r="R99" s="174" t="str">
        <f>IF(P99="","",T99*M99*LOOKUP(RIGHT($D$2,3),定数!$A$6:$A$13,定数!$B$6:$B$13))</f>
        <v/>
      </c>
      <c r="S99" s="174"/>
      <c r="T99" s="175" t="str">
        <f t="shared" si="12"/>
        <v/>
      </c>
      <c r="U99" s="175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170" t="str">
        <f t="shared" si="9"/>
        <v/>
      </c>
      <c r="D100" s="170"/>
      <c r="E100" s="107"/>
      <c r="F100" s="8"/>
      <c r="G100" s="107"/>
      <c r="H100" s="171"/>
      <c r="I100" s="171"/>
      <c r="J100" s="107"/>
      <c r="K100" s="170" t="str">
        <f t="shared" si="10"/>
        <v/>
      </c>
      <c r="L100" s="170"/>
      <c r="M100" s="6" t="str">
        <f>IF(J100="","",(K100/J100)/LOOKUP(RIGHT($D$2,3),定数!$A$6:$A$13,定数!$B$6:$B$13))</f>
        <v/>
      </c>
      <c r="N100" s="107"/>
      <c r="O100" s="8"/>
      <c r="P100" s="171"/>
      <c r="Q100" s="171"/>
      <c r="R100" s="174" t="str">
        <f>IF(P100="","",T100*M100*LOOKUP(RIGHT($D$2,3),定数!$A$6:$A$13,定数!$B$6:$B$13))</f>
        <v/>
      </c>
      <c r="S100" s="174"/>
      <c r="T100" s="175" t="str">
        <f t="shared" si="12"/>
        <v/>
      </c>
      <c r="U100" s="175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170" t="str">
        <f t="shared" si="9"/>
        <v/>
      </c>
      <c r="D101" s="170"/>
      <c r="E101" s="107"/>
      <c r="F101" s="8"/>
      <c r="G101" s="107"/>
      <c r="H101" s="171"/>
      <c r="I101" s="171"/>
      <c r="J101" s="107"/>
      <c r="K101" s="170" t="str">
        <f t="shared" si="10"/>
        <v/>
      </c>
      <c r="L101" s="170"/>
      <c r="M101" s="6" t="str">
        <f>IF(J101="","",(K101/J101)/LOOKUP(RIGHT($D$2,3),定数!$A$6:$A$13,定数!$B$6:$B$13))</f>
        <v/>
      </c>
      <c r="N101" s="107"/>
      <c r="O101" s="8"/>
      <c r="P101" s="171"/>
      <c r="Q101" s="171"/>
      <c r="R101" s="174" t="str">
        <f>IF(P101="","",T101*M101*LOOKUP(RIGHT($D$2,3),定数!$A$6:$A$13,定数!$B$6:$B$13))</f>
        <v/>
      </c>
      <c r="S101" s="174"/>
      <c r="T101" s="175" t="str">
        <f t="shared" si="12"/>
        <v/>
      </c>
      <c r="U101" s="175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170" t="str">
        <f t="shared" si="9"/>
        <v/>
      </c>
      <c r="D102" s="170"/>
      <c r="E102" s="107"/>
      <c r="F102" s="8"/>
      <c r="G102" s="107"/>
      <c r="H102" s="171"/>
      <c r="I102" s="171"/>
      <c r="J102" s="107"/>
      <c r="K102" s="170" t="str">
        <f t="shared" si="10"/>
        <v/>
      </c>
      <c r="L102" s="170"/>
      <c r="M102" s="6" t="str">
        <f>IF(J102="","",(K102/J102)/LOOKUP(RIGHT($D$2,3),定数!$A$6:$A$13,定数!$B$6:$B$13))</f>
        <v/>
      </c>
      <c r="N102" s="107"/>
      <c r="O102" s="8"/>
      <c r="P102" s="171"/>
      <c r="Q102" s="171"/>
      <c r="R102" s="174" t="str">
        <f>IF(P102="","",T102*M102*LOOKUP(RIGHT($D$2,3),定数!$A$6:$A$13,定数!$B$6:$B$13))</f>
        <v/>
      </c>
      <c r="S102" s="174"/>
      <c r="T102" s="175" t="str">
        <f t="shared" si="12"/>
        <v/>
      </c>
      <c r="U102" s="175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170" t="str">
        <f t="shared" si="9"/>
        <v/>
      </c>
      <c r="D103" s="170"/>
      <c r="E103" s="107"/>
      <c r="F103" s="8"/>
      <c r="G103" s="107"/>
      <c r="H103" s="171"/>
      <c r="I103" s="171"/>
      <c r="J103" s="107"/>
      <c r="K103" s="170" t="str">
        <f t="shared" si="10"/>
        <v/>
      </c>
      <c r="L103" s="170"/>
      <c r="M103" s="6" t="str">
        <f>IF(J103="","",(K103/J103)/LOOKUP(RIGHT($D$2,3),定数!$A$6:$A$13,定数!$B$6:$B$13))</f>
        <v/>
      </c>
      <c r="N103" s="107"/>
      <c r="O103" s="8"/>
      <c r="P103" s="171"/>
      <c r="Q103" s="171"/>
      <c r="R103" s="174" t="str">
        <f>IF(P103="","",T103*M103*LOOKUP(RIGHT($D$2,3),定数!$A$6:$A$13,定数!$B$6:$B$13))</f>
        <v/>
      </c>
      <c r="S103" s="174"/>
      <c r="T103" s="175" t="str">
        <f t="shared" si="12"/>
        <v/>
      </c>
      <c r="U103" s="175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170" t="str">
        <f t="shared" si="9"/>
        <v/>
      </c>
      <c r="D104" s="170"/>
      <c r="E104" s="107"/>
      <c r="F104" s="8"/>
      <c r="G104" s="107"/>
      <c r="H104" s="171"/>
      <c r="I104" s="171"/>
      <c r="J104" s="107"/>
      <c r="K104" s="170" t="str">
        <f t="shared" si="10"/>
        <v/>
      </c>
      <c r="L104" s="170"/>
      <c r="M104" s="6" t="str">
        <f>IF(J104="","",(K104/J104)/LOOKUP(RIGHT($D$2,3),定数!$A$6:$A$13,定数!$B$6:$B$13))</f>
        <v/>
      </c>
      <c r="N104" s="107"/>
      <c r="O104" s="8"/>
      <c r="P104" s="171"/>
      <c r="Q104" s="171"/>
      <c r="R104" s="174" t="str">
        <f>IF(P104="","",T104*M104*LOOKUP(RIGHT($D$2,3),定数!$A$6:$A$13,定数!$B$6:$B$13))</f>
        <v/>
      </c>
      <c r="S104" s="174"/>
      <c r="T104" s="175" t="str">
        <f t="shared" si="12"/>
        <v/>
      </c>
      <c r="U104" s="175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170" t="str">
        <f t="shared" si="9"/>
        <v/>
      </c>
      <c r="D105" s="170"/>
      <c r="E105" s="107"/>
      <c r="F105" s="8"/>
      <c r="G105" s="107"/>
      <c r="H105" s="171"/>
      <c r="I105" s="171"/>
      <c r="J105" s="107"/>
      <c r="K105" s="170" t="str">
        <f t="shared" si="10"/>
        <v/>
      </c>
      <c r="L105" s="170"/>
      <c r="M105" s="6" t="str">
        <f>IF(J105="","",(K105/J105)/LOOKUP(RIGHT($D$2,3),定数!$A$6:$A$13,定数!$B$6:$B$13))</f>
        <v/>
      </c>
      <c r="N105" s="107"/>
      <c r="O105" s="8"/>
      <c r="P105" s="171"/>
      <c r="Q105" s="171"/>
      <c r="R105" s="174" t="str">
        <f>IF(P105="","",T105*M105*LOOKUP(RIGHT($D$2,3),定数!$A$6:$A$13,定数!$B$6:$B$13))</f>
        <v/>
      </c>
      <c r="S105" s="174"/>
      <c r="T105" s="175" t="str">
        <f t="shared" si="12"/>
        <v/>
      </c>
      <c r="U105" s="175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170" t="str">
        <f t="shared" si="9"/>
        <v/>
      </c>
      <c r="D106" s="170"/>
      <c r="E106" s="107"/>
      <c r="F106" s="8"/>
      <c r="G106" s="107"/>
      <c r="H106" s="171"/>
      <c r="I106" s="171"/>
      <c r="J106" s="107"/>
      <c r="K106" s="170" t="str">
        <f t="shared" si="10"/>
        <v/>
      </c>
      <c r="L106" s="170"/>
      <c r="M106" s="6" t="str">
        <f>IF(J106="","",(K106/J106)/LOOKUP(RIGHT($D$2,3),定数!$A$6:$A$13,定数!$B$6:$B$13))</f>
        <v/>
      </c>
      <c r="N106" s="107"/>
      <c r="O106" s="8"/>
      <c r="P106" s="171"/>
      <c r="Q106" s="171"/>
      <c r="R106" s="174" t="str">
        <f>IF(P106="","",T106*M106*LOOKUP(RIGHT($D$2,3),定数!$A$6:$A$13,定数!$B$6:$B$13))</f>
        <v/>
      </c>
      <c r="S106" s="174"/>
      <c r="T106" s="175" t="str">
        <f t="shared" si="12"/>
        <v/>
      </c>
      <c r="U106" s="175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170" t="str">
        <f t="shared" si="9"/>
        <v/>
      </c>
      <c r="D107" s="170"/>
      <c r="E107" s="107"/>
      <c r="F107" s="8"/>
      <c r="G107" s="107"/>
      <c r="H107" s="171"/>
      <c r="I107" s="171"/>
      <c r="J107" s="107"/>
      <c r="K107" s="170" t="str">
        <f t="shared" si="10"/>
        <v/>
      </c>
      <c r="L107" s="170"/>
      <c r="M107" s="6" t="str">
        <f>IF(J107="","",(K107/J107)/LOOKUP(RIGHT($D$2,3),定数!$A$6:$A$13,定数!$B$6:$B$13))</f>
        <v/>
      </c>
      <c r="N107" s="107"/>
      <c r="O107" s="8"/>
      <c r="P107" s="171"/>
      <c r="Q107" s="171"/>
      <c r="R107" s="174" t="str">
        <f>IF(P107="","",T107*M107*LOOKUP(RIGHT($D$2,3),定数!$A$6:$A$13,定数!$B$6:$B$13))</f>
        <v/>
      </c>
      <c r="S107" s="174"/>
      <c r="T107" s="175" t="str">
        <f t="shared" si="12"/>
        <v/>
      </c>
      <c r="U107" s="175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170" t="str">
        <f t="shared" si="9"/>
        <v/>
      </c>
      <c r="D108" s="170"/>
      <c r="E108" s="107"/>
      <c r="F108" s="8"/>
      <c r="G108" s="107"/>
      <c r="H108" s="171"/>
      <c r="I108" s="171"/>
      <c r="J108" s="107"/>
      <c r="K108" s="170" t="str">
        <f t="shared" si="10"/>
        <v/>
      </c>
      <c r="L108" s="170"/>
      <c r="M108" s="6" t="str">
        <f>IF(J108="","",(K108/J108)/LOOKUP(RIGHT($D$2,3),定数!$A$6:$A$13,定数!$B$6:$B$13))</f>
        <v/>
      </c>
      <c r="N108" s="107"/>
      <c r="O108" s="8"/>
      <c r="P108" s="171"/>
      <c r="Q108" s="171"/>
      <c r="R108" s="174" t="str">
        <f>IF(P108="","",T108*M108*LOOKUP(RIGHT($D$2,3),定数!$A$6:$A$13,定数!$B$6:$B$13))</f>
        <v/>
      </c>
      <c r="S108" s="174"/>
      <c r="T108" s="175" t="str">
        <f t="shared" si="12"/>
        <v/>
      </c>
      <c r="U108" s="175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F47" sqref="F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204" t="s">
        <v>4</v>
      </c>
      <c r="C2" s="204"/>
      <c r="D2" s="225" t="s">
        <v>179</v>
      </c>
      <c r="E2" s="225"/>
      <c r="F2" s="204" t="s">
        <v>5</v>
      </c>
      <c r="G2" s="204"/>
      <c r="H2" s="220" t="s">
        <v>64</v>
      </c>
      <c r="I2" s="220"/>
      <c r="J2" s="204" t="s">
        <v>6</v>
      </c>
      <c r="K2" s="204"/>
      <c r="L2" s="226">
        <v>100000</v>
      </c>
      <c r="M2" s="225"/>
      <c r="N2" s="204" t="s">
        <v>7</v>
      </c>
      <c r="O2" s="204"/>
      <c r="P2" s="221">
        <f>SUM(L2,D4)</f>
        <v>235618.9207038864</v>
      </c>
      <c r="Q2" s="220"/>
      <c r="R2" s="1"/>
      <c r="S2" s="1"/>
      <c r="T2" s="1"/>
    </row>
    <row r="3" spans="2:25" ht="57" customHeight="1" x14ac:dyDescent="0.2">
      <c r="B3" s="204" t="s">
        <v>8</v>
      </c>
      <c r="C3" s="204"/>
      <c r="D3" s="223" t="s">
        <v>196</v>
      </c>
      <c r="E3" s="223"/>
      <c r="F3" s="223"/>
      <c r="G3" s="223"/>
      <c r="H3" s="223"/>
      <c r="I3" s="223"/>
      <c r="J3" s="204" t="s">
        <v>9</v>
      </c>
      <c r="K3" s="204"/>
      <c r="L3" s="223" t="s">
        <v>60</v>
      </c>
      <c r="M3" s="224"/>
      <c r="N3" s="224"/>
      <c r="O3" s="224"/>
      <c r="P3" s="224"/>
      <c r="Q3" s="224"/>
      <c r="R3" s="1"/>
      <c r="S3" s="1"/>
    </row>
    <row r="4" spans="2:25" x14ac:dyDescent="0.2">
      <c r="B4" s="204" t="s">
        <v>10</v>
      </c>
      <c r="C4" s="204"/>
      <c r="D4" s="218">
        <f>SUM($R$9:$S$993)</f>
        <v>135618.9207038864</v>
      </c>
      <c r="E4" s="218"/>
      <c r="F4" s="204" t="s">
        <v>11</v>
      </c>
      <c r="G4" s="204"/>
      <c r="H4" s="219">
        <f>SUM($T$9:$U$108)</f>
        <v>2101.9999999999936</v>
      </c>
      <c r="I4" s="220"/>
      <c r="J4" s="201" t="s">
        <v>58</v>
      </c>
      <c r="K4" s="201"/>
      <c r="L4" s="221">
        <f>MAX($C$9:$D$990)-C9</f>
        <v>137024.04887530379</v>
      </c>
      <c r="M4" s="221"/>
      <c r="N4" s="201" t="s">
        <v>57</v>
      </c>
      <c r="O4" s="201"/>
      <c r="P4" s="202">
        <f>MAX(Y:Y)</f>
        <v>0.16513372883783928</v>
      </c>
      <c r="Q4" s="202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203" t="s">
        <v>18</v>
      </c>
      <c r="K5" s="204"/>
      <c r="L5" s="205">
        <f>MAX(V9:V993)</f>
        <v>4</v>
      </c>
      <c r="M5" s="206"/>
      <c r="N5" s="17" t="s">
        <v>19</v>
      </c>
      <c r="O5" s="9"/>
      <c r="P5" s="205">
        <f>MAX(W9:W993)</f>
        <v>6</v>
      </c>
      <c r="Q5" s="206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207" t="s">
        <v>20</v>
      </c>
      <c r="C7" s="209" t="s">
        <v>21</v>
      </c>
      <c r="D7" s="210"/>
      <c r="E7" s="213" t="s">
        <v>22</v>
      </c>
      <c r="F7" s="214"/>
      <c r="G7" s="214"/>
      <c r="H7" s="214"/>
      <c r="I7" s="197"/>
      <c r="J7" s="215" t="s">
        <v>23</v>
      </c>
      <c r="K7" s="216"/>
      <c r="L7" s="199"/>
      <c r="M7" s="217" t="s">
        <v>24</v>
      </c>
      <c r="N7" s="192" t="s">
        <v>25</v>
      </c>
      <c r="O7" s="193"/>
      <c r="P7" s="193"/>
      <c r="Q7" s="194"/>
      <c r="R7" s="195" t="s">
        <v>26</v>
      </c>
      <c r="S7" s="195"/>
      <c r="T7" s="195"/>
      <c r="U7" s="195"/>
    </row>
    <row r="8" spans="2:25" x14ac:dyDescent="0.2">
      <c r="B8" s="208"/>
      <c r="C8" s="211"/>
      <c r="D8" s="212"/>
      <c r="E8" s="18" t="s">
        <v>27</v>
      </c>
      <c r="F8" s="18" t="s">
        <v>28</v>
      </c>
      <c r="G8" s="18" t="s">
        <v>29</v>
      </c>
      <c r="H8" s="196" t="s">
        <v>30</v>
      </c>
      <c r="I8" s="197"/>
      <c r="J8" s="4" t="s">
        <v>31</v>
      </c>
      <c r="K8" s="198" t="s">
        <v>32</v>
      </c>
      <c r="L8" s="199"/>
      <c r="M8" s="217"/>
      <c r="N8" s="5" t="s">
        <v>27</v>
      </c>
      <c r="O8" s="5" t="s">
        <v>28</v>
      </c>
      <c r="P8" s="200" t="s">
        <v>30</v>
      </c>
      <c r="Q8" s="194"/>
      <c r="R8" s="195" t="s">
        <v>33</v>
      </c>
      <c r="S8" s="195"/>
      <c r="T8" s="195" t="s">
        <v>31</v>
      </c>
      <c r="U8" s="195"/>
      <c r="Y8" t="s">
        <v>56</v>
      </c>
    </row>
    <row r="9" spans="2:25" x14ac:dyDescent="0.2">
      <c r="B9" s="34">
        <v>1</v>
      </c>
      <c r="C9" s="170">
        <f>L2</f>
        <v>100000</v>
      </c>
      <c r="D9" s="170"/>
      <c r="E9" s="87">
        <v>2000</v>
      </c>
      <c r="F9" s="85">
        <v>43528</v>
      </c>
      <c r="G9" s="107" t="s">
        <v>2</v>
      </c>
      <c r="H9" s="245">
        <v>103.36</v>
      </c>
      <c r="I9" s="245"/>
      <c r="J9" s="87">
        <v>69</v>
      </c>
      <c r="K9" s="170">
        <v>3000</v>
      </c>
      <c r="L9" s="170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185">
        <v>102.01</v>
      </c>
      <c r="Q9" s="186"/>
      <c r="R9" s="174">
        <f>IF(P9="","",T9*M9*LOOKUP(RIGHT($D$2,3),定数!$A$6:$A$13,定数!$B$6:$B$13))</f>
        <v>5869.5652173912795</v>
      </c>
      <c r="S9" s="174"/>
      <c r="T9" s="175">
        <f>IF(P9="","",IF(G9="買",(P9-H9),(H9-P9))*IF(RIGHT($D$2,3)="JPY",100,10000))</f>
        <v>134.99999999999943</v>
      </c>
      <c r="U9" s="175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170">
        <f t="shared" ref="C10:C73" si="0">IF(R9="","",C9+R9)</f>
        <v>105869.56521739128</v>
      </c>
      <c r="D10" s="170"/>
      <c r="E10" s="87">
        <v>2000</v>
      </c>
      <c r="F10" s="85">
        <v>43821</v>
      </c>
      <c r="G10" s="107" t="s">
        <v>3</v>
      </c>
      <c r="H10" s="245">
        <v>102.95</v>
      </c>
      <c r="I10" s="245"/>
      <c r="J10" s="87">
        <v>69</v>
      </c>
      <c r="K10" s="170">
        <f>IF(J10="","",C10*0.03)</f>
        <v>3176.0869565217386</v>
      </c>
      <c r="L10" s="170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171">
        <v>104.48</v>
      </c>
      <c r="Q10" s="171"/>
      <c r="R10" s="174">
        <f>IF(P10="","",T10*M10*LOOKUP(RIGHT($D$2,3),定数!$A$6:$A$13,定数!$B$6:$B$13))</f>
        <v>7042.6275992438605</v>
      </c>
      <c r="S10" s="174"/>
      <c r="T10" s="175">
        <f>IF(P10="","",IF(G10="買",(P10-H10),(H10-P10))*IF(RIGHT($D$2,3)="JPY",100,10000))</f>
        <v>153.00000000000011</v>
      </c>
      <c r="U10" s="175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170">
        <f t="shared" ref="C11:C16" si="3">IF(R10="","",C10+R10)</f>
        <v>112912.19281663514</v>
      </c>
      <c r="D11" s="170"/>
      <c r="E11" s="87">
        <v>2001</v>
      </c>
      <c r="F11" s="85">
        <v>43511</v>
      </c>
      <c r="G11" s="107" t="s">
        <v>2</v>
      </c>
      <c r="H11" s="245">
        <v>105.83</v>
      </c>
      <c r="I11" s="245"/>
      <c r="J11" s="87">
        <v>123</v>
      </c>
      <c r="K11" s="170">
        <f t="shared" ref="K11:K74" si="4">IF(J11="","",C11*0.03)</f>
        <v>3387.3657844990544</v>
      </c>
      <c r="L11" s="170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171">
        <v>107.06</v>
      </c>
      <c r="Q11" s="171"/>
      <c r="R11" s="174">
        <f>IF(P11="","",T11*M11*LOOKUP(RIGHT($D$2,3),定数!$A$6:$A$13,定数!$B$6:$B$13))</f>
        <v>-3387.3657844990653</v>
      </c>
      <c r="S11" s="174"/>
      <c r="T11" s="175">
        <f>IF(P11="","",IF(G11="買",(P11-H11),(H11-P11))*IF(RIGHT($D$2,3)="JPY",100,10000))</f>
        <v>-123.0000000000004</v>
      </c>
      <c r="U11" s="175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170">
        <f t="shared" si="3"/>
        <v>109524.82703213608</v>
      </c>
      <c r="D12" s="170"/>
      <c r="E12" s="87">
        <v>2001</v>
      </c>
      <c r="F12" s="85">
        <v>43524</v>
      </c>
      <c r="G12" s="107" t="s">
        <v>3</v>
      </c>
      <c r="H12" s="245">
        <v>107.96</v>
      </c>
      <c r="I12" s="245"/>
      <c r="J12" s="87">
        <v>153</v>
      </c>
      <c r="K12" s="170">
        <f t="shared" si="4"/>
        <v>3285.7448109640823</v>
      </c>
      <c r="L12" s="170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171">
        <v>110.97</v>
      </c>
      <c r="Q12" s="171"/>
      <c r="R12" s="174">
        <f>IF(P12="","",T12*M12*LOOKUP(RIGHT($D$2,3),定数!$A$6:$A$13,定数!$B$6:$B$13))</f>
        <v>6464.1123405241206</v>
      </c>
      <c r="S12" s="174"/>
      <c r="T12" s="175">
        <f t="shared" ref="T12:T75" si="5">IF(P12="","",IF(G12="買",(P12-H12),(H12-P12))*IF(RIGHT($D$2,3)="JPY",100,10000))</f>
        <v>301.00000000000051</v>
      </c>
      <c r="U12" s="175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170">
        <f t="shared" si="3"/>
        <v>115988.9393726602</v>
      </c>
      <c r="D13" s="170"/>
      <c r="E13" s="87">
        <v>2001</v>
      </c>
      <c r="F13" s="85">
        <v>43558</v>
      </c>
      <c r="G13" s="107" t="s">
        <v>3</v>
      </c>
      <c r="H13" s="245">
        <v>111.59</v>
      </c>
      <c r="I13" s="245"/>
      <c r="J13" s="87">
        <v>54</v>
      </c>
      <c r="K13" s="170">
        <f t="shared" si="4"/>
        <v>3479.6681811798057</v>
      </c>
      <c r="L13" s="170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171">
        <v>111.05</v>
      </c>
      <c r="Q13" s="171"/>
      <c r="R13" s="174">
        <f>IF(P13="","",T13*M13*LOOKUP(RIGHT($D$2,3),定数!$A$6:$A$13,定数!$B$6:$B$13))</f>
        <v>-3479.6681811798462</v>
      </c>
      <c r="S13" s="174"/>
      <c r="T13" s="175">
        <f t="shared" si="5"/>
        <v>-54.000000000000625</v>
      </c>
      <c r="U13" s="175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170">
        <f t="shared" si="3"/>
        <v>112509.27119148035</v>
      </c>
      <c r="D14" s="170"/>
      <c r="E14" s="87">
        <v>2001</v>
      </c>
      <c r="F14" s="85">
        <v>43559</v>
      </c>
      <c r="G14" s="107" t="s">
        <v>3</v>
      </c>
      <c r="H14" s="245">
        <v>111.95</v>
      </c>
      <c r="I14" s="245"/>
      <c r="J14" s="87">
        <v>98</v>
      </c>
      <c r="K14" s="170">
        <f t="shared" si="4"/>
        <v>3375.2781357444105</v>
      </c>
      <c r="L14" s="170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171">
        <v>113.86</v>
      </c>
      <c r="Q14" s="171"/>
      <c r="R14" s="174">
        <f>IF(P14="","",T14*M14*LOOKUP(RIGHT($D$2,3),定数!$A$6:$A$13,定数!$B$6:$B$13))</f>
        <v>6578.3482033385835</v>
      </c>
      <c r="S14" s="174"/>
      <c r="T14" s="175">
        <f t="shared" si="5"/>
        <v>190.99999999999966</v>
      </c>
      <c r="U14" s="175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170">
        <f t="shared" si="3"/>
        <v>119087.61939481893</v>
      </c>
      <c r="D15" s="170"/>
      <c r="E15" s="87">
        <v>2001</v>
      </c>
      <c r="F15" s="85">
        <v>43588</v>
      </c>
      <c r="G15" s="107" t="s">
        <v>2</v>
      </c>
      <c r="H15" s="245">
        <v>108.51</v>
      </c>
      <c r="I15" s="245"/>
      <c r="J15" s="87">
        <v>80</v>
      </c>
      <c r="K15" s="170">
        <f t="shared" si="4"/>
        <v>3572.6285818445676</v>
      </c>
      <c r="L15" s="170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171">
        <v>106.96</v>
      </c>
      <c r="Q15" s="171"/>
      <c r="R15" s="174">
        <f>IF(P15="","",T15*M15*LOOKUP(RIGHT($D$2,3),定数!$A$6:$A$13,定数!$B$6:$B$13))</f>
        <v>6921.9678773239011</v>
      </c>
      <c r="S15" s="174"/>
      <c r="T15" s="175">
        <f t="shared" si="5"/>
        <v>155.00000000000114</v>
      </c>
      <c r="U15" s="175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170">
        <f t="shared" si="3"/>
        <v>126009.58727214283</v>
      </c>
      <c r="D16" s="170"/>
      <c r="E16" s="87">
        <v>2001</v>
      </c>
      <c r="F16" s="85">
        <v>43629</v>
      </c>
      <c r="G16" s="107" t="s">
        <v>3</v>
      </c>
      <c r="H16" s="245">
        <v>103.62</v>
      </c>
      <c r="I16" s="245"/>
      <c r="J16" s="87">
        <v>53</v>
      </c>
      <c r="K16" s="170">
        <f t="shared" si="4"/>
        <v>3780.2876181642846</v>
      </c>
      <c r="L16" s="170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171">
        <v>104.63</v>
      </c>
      <c r="Q16" s="171"/>
      <c r="R16" s="174">
        <f>IF(P16="","",T16*M16*LOOKUP(RIGHT($D$2,3),定数!$A$6:$A$13,定数!$B$6:$B$13))</f>
        <v>7203.9443289545143</v>
      </c>
      <c r="S16" s="174"/>
      <c r="T16" s="175">
        <f t="shared" si="5"/>
        <v>100.99999999999909</v>
      </c>
      <c r="U16" s="175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170">
        <f t="shared" si="0"/>
        <v>133213.53160109735</v>
      </c>
      <c r="D17" s="170"/>
      <c r="E17" s="87">
        <v>2001</v>
      </c>
      <c r="F17" s="85">
        <v>43631</v>
      </c>
      <c r="G17" s="107" t="s">
        <v>3</v>
      </c>
      <c r="H17" s="245">
        <v>104.99</v>
      </c>
      <c r="I17" s="245"/>
      <c r="J17" s="87">
        <v>51</v>
      </c>
      <c r="K17" s="170">
        <f t="shared" si="4"/>
        <v>3996.4059480329202</v>
      </c>
      <c r="L17" s="170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171">
        <v>105.98</v>
      </c>
      <c r="Q17" s="171"/>
      <c r="R17" s="174">
        <f>IF(P17="","",T17*M17*LOOKUP(RIGHT($D$2,3),定数!$A$6:$A$13,定数!$B$6:$B$13))</f>
        <v>7757.729193240446</v>
      </c>
      <c r="S17" s="174"/>
      <c r="T17" s="175">
        <f t="shared" si="5"/>
        <v>99.000000000000909</v>
      </c>
      <c r="U17" s="175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170">
        <f t="shared" si="0"/>
        <v>140971.26079433778</v>
      </c>
      <c r="D18" s="170"/>
      <c r="E18" s="87">
        <v>2001</v>
      </c>
      <c r="F18" s="85">
        <v>43687</v>
      </c>
      <c r="G18" s="107" t="s">
        <v>3</v>
      </c>
      <c r="H18" s="245">
        <v>108.92</v>
      </c>
      <c r="I18" s="245"/>
      <c r="J18" s="87">
        <v>46</v>
      </c>
      <c r="K18" s="170">
        <f t="shared" si="4"/>
        <v>4229.1378238301331</v>
      </c>
      <c r="L18" s="170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171">
        <v>108.46</v>
      </c>
      <c r="Q18" s="171"/>
      <c r="R18" s="174">
        <f>IF(P18="","",T18*M18*LOOKUP(RIGHT($D$2,3),定数!$A$6:$A$13,定数!$B$6:$B$13))</f>
        <v>-4229.1378238302068</v>
      </c>
      <c r="S18" s="174"/>
      <c r="T18" s="175">
        <f t="shared" si="5"/>
        <v>-46.000000000000796</v>
      </c>
      <c r="U18" s="175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170">
        <f t="shared" si="0"/>
        <v>136742.12297050757</v>
      </c>
      <c r="D19" s="170"/>
      <c r="E19" s="87">
        <v>2001</v>
      </c>
      <c r="F19" s="85">
        <v>43690</v>
      </c>
      <c r="G19" s="107" t="s">
        <v>3</v>
      </c>
      <c r="H19" s="245">
        <v>109.51</v>
      </c>
      <c r="I19" s="245"/>
      <c r="J19" s="87">
        <v>55</v>
      </c>
      <c r="K19" s="170">
        <f t="shared" si="4"/>
        <v>4102.263689115227</v>
      </c>
      <c r="L19" s="170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171">
        <v>108.96</v>
      </c>
      <c r="Q19" s="171"/>
      <c r="R19" s="174">
        <f>IF(P19="","",T19*M19*LOOKUP(RIGHT($D$2,3),定数!$A$6:$A$13,定数!$B$6:$B$13))</f>
        <v>-4102.2636891153115</v>
      </c>
      <c r="S19" s="174"/>
      <c r="T19" s="175">
        <f t="shared" si="5"/>
        <v>-55.000000000001137</v>
      </c>
      <c r="U19" s="175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170">
        <f t="shared" si="0"/>
        <v>132639.85928139224</v>
      </c>
      <c r="D20" s="170"/>
      <c r="E20" s="87">
        <v>2001</v>
      </c>
      <c r="F20" s="85">
        <v>43735</v>
      </c>
      <c r="G20" s="107" t="s">
        <v>3</v>
      </c>
      <c r="H20" s="245">
        <v>109.29</v>
      </c>
      <c r="I20" s="245"/>
      <c r="J20" s="87">
        <v>79</v>
      </c>
      <c r="K20" s="170">
        <f t="shared" si="4"/>
        <v>3979.1957784417673</v>
      </c>
      <c r="L20" s="170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171">
        <v>108.5</v>
      </c>
      <c r="Q20" s="171"/>
      <c r="R20" s="174">
        <f>IF(P20="","",T20*M20*LOOKUP(RIGHT($D$2,3),定数!$A$6:$A$13,定数!$B$6:$B$13))</f>
        <v>-3979.1957784417982</v>
      </c>
      <c r="S20" s="174"/>
      <c r="T20" s="175">
        <f t="shared" si="5"/>
        <v>-79.000000000000625</v>
      </c>
      <c r="U20" s="175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170">
        <f t="shared" si="0"/>
        <v>128660.66350295044</v>
      </c>
      <c r="D21" s="170"/>
      <c r="E21" s="87">
        <v>2001</v>
      </c>
      <c r="F21" s="85">
        <v>43769</v>
      </c>
      <c r="G21" s="107" t="s">
        <v>3</v>
      </c>
      <c r="H21" s="245">
        <v>110.52</v>
      </c>
      <c r="I21" s="245"/>
      <c r="J21" s="87">
        <v>26</v>
      </c>
      <c r="K21" s="170">
        <f t="shared" si="4"/>
        <v>3859.8199050885132</v>
      </c>
      <c r="L21" s="170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171">
        <v>110.26</v>
      </c>
      <c r="Q21" s="171"/>
      <c r="R21" s="174">
        <f>IF(P21="","",T21*M21*LOOKUP(RIGHT($D$2,3),定数!$A$6:$A$13,定数!$B$6:$B$13))</f>
        <v>-3859.8199050883786</v>
      </c>
      <c r="S21" s="174"/>
      <c r="T21" s="175">
        <f t="shared" si="5"/>
        <v>-25.999999999999091</v>
      </c>
      <c r="U21" s="175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170">
        <f t="shared" si="0"/>
        <v>124800.84359786205</v>
      </c>
      <c r="D22" s="170"/>
      <c r="E22" s="87">
        <v>2001</v>
      </c>
      <c r="F22" s="85">
        <v>43778</v>
      </c>
      <c r="G22" s="107" t="s">
        <v>2</v>
      </c>
      <c r="H22" s="245">
        <v>107.99</v>
      </c>
      <c r="I22" s="245"/>
      <c r="J22" s="87">
        <v>68</v>
      </c>
      <c r="K22" s="170">
        <f t="shared" si="4"/>
        <v>3744.0253079358613</v>
      </c>
      <c r="L22" s="170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171">
        <v>108.62</v>
      </c>
      <c r="Q22" s="171"/>
      <c r="R22" s="174">
        <f>IF(P22="","",T22*M22*LOOKUP(RIGHT($D$2,3),定数!$A$6:$A$13,定数!$B$6:$B$13))</f>
        <v>-3468.7293294112187</v>
      </c>
      <c r="S22" s="174"/>
      <c r="T22" s="175">
        <f t="shared" si="5"/>
        <v>-63.000000000000966</v>
      </c>
      <c r="U22" s="175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170">
        <f t="shared" si="0"/>
        <v>121332.11426845084</v>
      </c>
      <c r="D23" s="170"/>
      <c r="E23" s="87">
        <v>2001</v>
      </c>
      <c r="F23" s="85">
        <v>43795</v>
      </c>
      <c r="G23" s="107" t="s">
        <v>3</v>
      </c>
      <c r="H23" s="245">
        <v>109.34</v>
      </c>
      <c r="I23" s="245"/>
      <c r="J23" s="87">
        <v>45</v>
      </c>
      <c r="K23" s="170">
        <f t="shared" si="4"/>
        <v>3639.9634280535251</v>
      </c>
      <c r="L23" s="170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171">
        <v>108.89</v>
      </c>
      <c r="Q23" s="171"/>
      <c r="R23" s="174">
        <f>IF(P23="","",T23*M23*LOOKUP(RIGHT($D$2,3),定数!$A$6:$A$13,定数!$B$6:$B$13))</f>
        <v>-3639.9634280535479</v>
      </c>
      <c r="S23" s="174"/>
      <c r="T23" s="175">
        <f t="shared" si="5"/>
        <v>-45.000000000000284</v>
      </c>
      <c r="U23" s="175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170">
        <f t="shared" si="0"/>
        <v>117692.15084039728</v>
      </c>
      <c r="D24" s="170"/>
      <c r="E24" s="87">
        <v>2001</v>
      </c>
      <c r="F24" s="85">
        <v>43810</v>
      </c>
      <c r="G24" s="107" t="s">
        <v>3</v>
      </c>
      <c r="H24" s="245">
        <v>112.27</v>
      </c>
      <c r="I24" s="245"/>
      <c r="J24" s="87">
        <v>72</v>
      </c>
      <c r="K24" s="170">
        <f t="shared" si="4"/>
        <v>3530.7645252119182</v>
      </c>
      <c r="L24" s="170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171">
        <v>113.66</v>
      </c>
      <c r="Q24" s="171"/>
      <c r="R24" s="174">
        <f>IF(P24="","",T24*M24*LOOKUP(RIGHT($D$2,3),定数!$A$6:$A$13,定数!$B$6:$B$13))</f>
        <v>6816.337069506345</v>
      </c>
      <c r="S24" s="174"/>
      <c r="T24" s="175">
        <f t="shared" si="5"/>
        <v>139.00000000000006</v>
      </c>
      <c r="U24" s="175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170">
        <f t="shared" si="0"/>
        <v>124508.48790990363</v>
      </c>
      <c r="D25" s="170"/>
      <c r="E25" s="87">
        <v>2001</v>
      </c>
      <c r="F25" s="85">
        <v>43830</v>
      </c>
      <c r="G25" s="107" t="s">
        <v>3</v>
      </c>
      <c r="H25" s="245">
        <v>116.34</v>
      </c>
      <c r="I25" s="245"/>
      <c r="J25" s="87">
        <v>46</v>
      </c>
      <c r="K25" s="170">
        <f t="shared" si="4"/>
        <v>3735.2546372971087</v>
      </c>
      <c r="L25" s="170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171">
        <v>117.21</v>
      </c>
      <c r="Q25" s="171"/>
      <c r="R25" s="174">
        <f>IF(P25="","",T25*M25*LOOKUP(RIGHT($D$2,3),定数!$A$6:$A$13,定数!$B$6:$B$13))</f>
        <v>7064.5033357574976</v>
      </c>
      <c r="S25" s="174"/>
      <c r="T25" s="175">
        <f t="shared" si="5"/>
        <v>86.999999999999034</v>
      </c>
      <c r="U25" s="175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170">
        <f t="shared" si="0"/>
        <v>131572.99124566113</v>
      </c>
      <c r="D26" s="170"/>
      <c r="E26" s="87">
        <v>2002</v>
      </c>
      <c r="F26" s="85">
        <v>43467</v>
      </c>
      <c r="G26" s="107" t="s">
        <v>3</v>
      </c>
      <c r="H26" s="245">
        <v>117.58</v>
      </c>
      <c r="I26" s="245"/>
      <c r="J26" s="87">
        <v>63</v>
      </c>
      <c r="K26" s="170">
        <f t="shared" si="4"/>
        <v>3947.1897373698339</v>
      </c>
      <c r="L26" s="170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171">
        <v>118.79</v>
      </c>
      <c r="Q26" s="171"/>
      <c r="R26" s="174">
        <f>IF(P26="","",T26*M26*LOOKUP(RIGHT($D$2,3),定数!$A$6:$A$13,定数!$B$6:$B$13))</f>
        <v>7581.1104479643345</v>
      </c>
      <c r="S26" s="174"/>
      <c r="T26" s="175">
        <f t="shared" si="5"/>
        <v>121.0000000000008</v>
      </c>
      <c r="U26" s="175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170">
        <f t="shared" si="0"/>
        <v>139154.10169362547</v>
      </c>
      <c r="D27" s="170"/>
      <c r="E27" s="87">
        <v>2002</v>
      </c>
      <c r="F27" s="85">
        <v>43509</v>
      </c>
      <c r="G27" s="107" t="s">
        <v>2</v>
      </c>
      <c r="H27" s="245">
        <v>116.03</v>
      </c>
      <c r="I27" s="245"/>
      <c r="J27" s="87">
        <v>77</v>
      </c>
      <c r="K27" s="170">
        <f t="shared" si="4"/>
        <v>4174.6230508087638</v>
      </c>
      <c r="L27" s="170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171">
        <v>116.8</v>
      </c>
      <c r="Q27" s="171"/>
      <c r="R27" s="174">
        <f>IF(P27="","",T27*M27*LOOKUP(RIGHT($D$2,3),定数!$A$6:$A$13,定数!$B$6:$B$13))</f>
        <v>-4174.6230508087419</v>
      </c>
      <c r="S27" s="174"/>
      <c r="T27" s="175">
        <f t="shared" si="5"/>
        <v>-76.999999999999602</v>
      </c>
      <c r="U27" s="175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170">
        <f t="shared" si="0"/>
        <v>134979.47864281674</v>
      </c>
      <c r="D28" s="170"/>
      <c r="E28" s="87">
        <v>2002</v>
      </c>
      <c r="F28" s="85">
        <v>43524</v>
      </c>
      <c r="G28" s="107" t="s">
        <v>2</v>
      </c>
      <c r="H28" s="245">
        <v>115.71</v>
      </c>
      <c r="I28" s="245"/>
      <c r="J28" s="87">
        <v>70</v>
      </c>
      <c r="K28" s="170">
        <f t="shared" si="4"/>
        <v>4049.3843592845024</v>
      </c>
      <c r="L28" s="170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171">
        <v>114.34</v>
      </c>
      <c r="Q28" s="171"/>
      <c r="R28" s="174">
        <f>IF(P28="","",T28*M28*LOOKUP(RIGHT($D$2,3),定数!$A$6:$A$13,定数!$B$6:$B$13))</f>
        <v>7925.2236745996124</v>
      </c>
      <c r="S28" s="174"/>
      <c r="T28" s="175">
        <f t="shared" si="5"/>
        <v>136.99999999999903</v>
      </c>
      <c r="U28" s="175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170">
        <f t="shared" si="0"/>
        <v>142904.70231741635</v>
      </c>
      <c r="D29" s="170"/>
      <c r="E29" s="87">
        <v>2002</v>
      </c>
      <c r="F29" s="85">
        <v>43542</v>
      </c>
      <c r="G29" s="107" t="s">
        <v>3</v>
      </c>
      <c r="H29" s="245">
        <v>114.41</v>
      </c>
      <c r="I29" s="245"/>
      <c r="J29" s="87">
        <v>54</v>
      </c>
      <c r="K29" s="170">
        <f t="shared" si="4"/>
        <v>4287.1410695224904</v>
      </c>
      <c r="L29" s="170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171">
        <v>115.44</v>
      </c>
      <c r="Q29" s="171"/>
      <c r="R29" s="174">
        <f>IF(P29="","",T29*M29*LOOKUP(RIGHT($D$2,3),定数!$A$6:$A$13,定数!$B$6:$B$13))</f>
        <v>8177.3246326077224</v>
      </c>
      <c r="S29" s="174"/>
      <c r="T29" s="175">
        <f t="shared" si="5"/>
        <v>103.00000000000011</v>
      </c>
      <c r="U29" s="175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170">
        <f t="shared" si="0"/>
        <v>151082.02695002407</v>
      </c>
      <c r="D30" s="170"/>
      <c r="E30" s="87">
        <v>2002</v>
      </c>
      <c r="F30" s="85">
        <v>43606</v>
      </c>
      <c r="G30" s="107" t="s">
        <v>2</v>
      </c>
      <c r="H30" s="245">
        <v>115.36</v>
      </c>
      <c r="I30" s="245"/>
      <c r="J30" s="87">
        <v>48</v>
      </c>
      <c r="K30" s="170">
        <f t="shared" si="4"/>
        <v>4532.4608085007221</v>
      </c>
      <c r="L30" s="170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171">
        <v>114.45</v>
      </c>
      <c r="Q30" s="171"/>
      <c r="R30" s="174">
        <f>IF(P30="","",T30*M30*LOOKUP(RIGHT($D$2,3),定数!$A$6:$A$13,定数!$B$6:$B$13))</f>
        <v>8592.7902827825874</v>
      </c>
      <c r="S30" s="174"/>
      <c r="T30" s="175">
        <f t="shared" si="5"/>
        <v>90.999999999999659</v>
      </c>
      <c r="U30" s="175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170">
        <f t="shared" si="0"/>
        <v>159674.81723280664</v>
      </c>
      <c r="D31" s="170"/>
      <c r="E31" s="87">
        <v>2002</v>
      </c>
      <c r="F31" s="112">
        <v>43621</v>
      </c>
      <c r="G31" s="107" t="s">
        <v>3</v>
      </c>
      <c r="H31" s="171">
        <v>116.86</v>
      </c>
      <c r="I31" s="171"/>
      <c r="J31" s="107">
        <v>40</v>
      </c>
      <c r="K31" s="170">
        <f t="shared" si="4"/>
        <v>4790.2445169841994</v>
      </c>
      <c r="L31" s="170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171">
        <v>117.61</v>
      </c>
      <c r="Q31" s="171"/>
      <c r="R31" s="174">
        <f>IF(P31="","",T31*M31*LOOKUP(RIGHT($D$2,3),定数!$A$6:$A$13,定数!$B$6:$B$13))</f>
        <v>8981.7084693453744</v>
      </c>
      <c r="S31" s="174"/>
      <c r="T31" s="175">
        <f t="shared" si="5"/>
        <v>75</v>
      </c>
      <c r="U31" s="175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170">
        <f t="shared" si="0"/>
        <v>168656.52570215202</v>
      </c>
      <c r="D32" s="170"/>
      <c r="E32" s="87">
        <v>2002</v>
      </c>
      <c r="F32" s="112">
        <v>43649</v>
      </c>
      <c r="G32" s="107" t="s">
        <v>2</v>
      </c>
      <c r="H32" s="171">
        <v>117.66</v>
      </c>
      <c r="I32" s="171"/>
      <c r="J32" s="107">
        <v>57</v>
      </c>
      <c r="K32" s="170">
        <f t="shared" si="4"/>
        <v>5059.6957710645602</v>
      </c>
      <c r="L32" s="170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171">
        <v>116.57</v>
      </c>
      <c r="Q32" s="171"/>
      <c r="R32" s="174">
        <f>IF(P32="","",T32*M32*LOOKUP(RIGHT($D$2,3),定数!$A$6:$A$13,定数!$B$6:$B$13))</f>
        <v>9675.5585797550666</v>
      </c>
      <c r="S32" s="174"/>
      <c r="T32" s="175">
        <f t="shared" si="5"/>
        <v>109.00000000000034</v>
      </c>
      <c r="U32" s="175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170">
        <f t="shared" si="0"/>
        <v>178332.0842819071</v>
      </c>
      <c r="D33" s="170"/>
      <c r="E33" s="87">
        <v>2002</v>
      </c>
      <c r="F33" s="85">
        <v>43663</v>
      </c>
      <c r="G33" s="107" t="s">
        <v>3</v>
      </c>
      <c r="H33" s="171">
        <v>117.14</v>
      </c>
      <c r="I33" s="171"/>
      <c r="J33" s="107">
        <v>57</v>
      </c>
      <c r="K33" s="170">
        <f t="shared" si="4"/>
        <v>5349.962528457213</v>
      </c>
      <c r="L33" s="170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171">
        <v>116.57</v>
      </c>
      <c r="Q33" s="171"/>
      <c r="R33" s="174">
        <f>IF(P33="","",T33*M33*LOOKUP(RIGHT($D$2,3),定数!$A$6:$A$13,定数!$B$6:$B$13))</f>
        <v>-5349.9625284572821</v>
      </c>
      <c r="S33" s="174"/>
      <c r="T33" s="175">
        <f t="shared" si="5"/>
        <v>-57.000000000000739</v>
      </c>
      <c r="U33" s="175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170">
        <f t="shared" si="0"/>
        <v>172982.12175344981</v>
      </c>
      <c r="D34" s="170"/>
      <c r="E34" s="87">
        <v>2002</v>
      </c>
      <c r="F34" s="85">
        <v>43670</v>
      </c>
      <c r="G34" s="107" t="s">
        <v>2</v>
      </c>
      <c r="H34" s="171">
        <v>116.6</v>
      </c>
      <c r="I34" s="171"/>
      <c r="J34" s="107">
        <v>43</v>
      </c>
      <c r="K34" s="170">
        <f t="shared" si="4"/>
        <v>5189.4636526034947</v>
      </c>
      <c r="L34" s="170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171">
        <v>115.51</v>
      </c>
      <c r="Q34" s="171"/>
      <c r="R34" s="174">
        <f>IF(P34="","",T34*M34*LOOKUP(RIGHT($D$2,3),定数!$A$6:$A$13,定数!$B$6:$B$13))</f>
        <v>13154.686933343612</v>
      </c>
      <c r="S34" s="174"/>
      <c r="T34" s="175">
        <f t="shared" si="5"/>
        <v>108.99999999999892</v>
      </c>
      <c r="U34" s="175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170">
        <f t="shared" si="0"/>
        <v>186136.80868679343</v>
      </c>
      <c r="D35" s="170"/>
      <c r="E35" s="87">
        <v>2002</v>
      </c>
      <c r="F35" s="85">
        <v>43675</v>
      </c>
      <c r="G35" s="107" t="s">
        <v>3</v>
      </c>
      <c r="H35" s="171">
        <v>117.6</v>
      </c>
      <c r="I35" s="171"/>
      <c r="J35" s="107">
        <v>63</v>
      </c>
      <c r="K35" s="170">
        <f t="shared" si="4"/>
        <v>5584.1042606038027</v>
      </c>
      <c r="L35" s="170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171">
        <v>116.97</v>
      </c>
      <c r="Q35" s="171"/>
      <c r="R35" s="174">
        <f>IF(P35="","",T35*M35*LOOKUP(RIGHT($D$2,3),定数!$A$6:$A$13,定数!$B$6:$B$13))</f>
        <v>-5584.1042606037618</v>
      </c>
      <c r="S35" s="174"/>
      <c r="T35" s="175">
        <f t="shared" si="5"/>
        <v>-62.999999999999545</v>
      </c>
      <c r="U35" s="175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170">
        <f t="shared" si="0"/>
        <v>180552.70442618968</v>
      </c>
      <c r="D36" s="170"/>
      <c r="E36" s="87">
        <v>2002</v>
      </c>
      <c r="F36" s="85">
        <v>43676</v>
      </c>
      <c r="G36" s="107" t="s">
        <v>3</v>
      </c>
      <c r="H36" s="171">
        <v>117.76</v>
      </c>
      <c r="I36" s="171"/>
      <c r="J36" s="107">
        <v>55</v>
      </c>
      <c r="K36" s="170">
        <f t="shared" si="4"/>
        <v>5416.58113278569</v>
      </c>
      <c r="L36" s="170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171">
        <v>117.21</v>
      </c>
      <c r="Q36" s="171"/>
      <c r="R36" s="174">
        <f>IF(P36="","",T36*M36*LOOKUP(RIGHT($D$2,3),定数!$A$6:$A$13,定数!$B$6:$B$13))</f>
        <v>-5416.5811327858028</v>
      </c>
      <c r="S36" s="174"/>
      <c r="T36" s="175">
        <f t="shared" si="5"/>
        <v>-55.000000000001137</v>
      </c>
      <c r="U36" s="175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170">
        <f t="shared" si="0"/>
        <v>175136.12329340389</v>
      </c>
      <c r="D37" s="170"/>
      <c r="E37" s="115">
        <v>2002</v>
      </c>
      <c r="F37" s="85">
        <v>43689</v>
      </c>
      <c r="G37" s="107" t="s">
        <v>2</v>
      </c>
      <c r="H37" s="171">
        <v>116.13</v>
      </c>
      <c r="I37" s="171"/>
      <c r="J37" s="107">
        <v>90</v>
      </c>
      <c r="K37" s="170">
        <f t="shared" si="4"/>
        <v>5254.0836988021165</v>
      </c>
      <c r="L37" s="170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171">
        <v>114.37</v>
      </c>
      <c r="Q37" s="171"/>
      <c r="R37" s="174">
        <f>IF(P37="","",T37*M37*LOOKUP(RIGHT($D$2,3),定数!$A$6:$A$13,定数!$B$6:$B$13))</f>
        <v>10274.652566546309</v>
      </c>
      <c r="S37" s="174"/>
      <c r="T37" s="175">
        <f t="shared" si="5"/>
        <v>175.99999999999909</v>
      </c>
      <c r="U37" s="175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170">
        <f t="shared" si="0"/>
        <v>185410.7758599502</v>
      </c>
      <c r="D38" s="170"/>
      <c r="E38" s="87">
        <v>2002</v>
      </c>
      <c r="F38" s="85">
        <v>43721</v>
      </c>
      <c r="G38" s="107" t="s">
        <v>3</v>
      </c>
      <c r="H38" s="171">
        <v>117.58</v>
      </c>
      <c r="I38" s="171"/>
      <c r="J38" s="107">
        <v>53</v>
      </c>
      <c r="K38" s="170">
        <f t="shared" si="4"/>
        <v>5562.3232757985061</v>
      </c>
      <c r="L38" s="170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171">
        <v>118.59</v>
      </c>
      <c r="Q38" s="171"/>
      <c r="R38" s="174">
        <f>IF(P38="","",T38*M38*LOOKUP(RIGHT($D$2,3),定数!$A$6:$A$13,定数!$B$6:$B$13))</f>
        <v>10599.899072748149</v>
      </c>
      <c r="S38" s="174"/>
      <c r="T38" s="175">
        <f t="shared" si="5"/>
        <v>101.00000000000051</v>
      </c>
      <c r="U38" s="175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170">
        <f t="shared" si="0"/>
        <v>196010.67493269834</v>
      </c>
      <c r="D39" s="170"/>
      <c r="E39" s="87">
        <v>2002</v>
      </c>
      <c r="F39" s="85">
        <v>43725</v>
      </c>
      <c r="G39" s="107" t="s">
        <v>3</v>
      </c>
      <c r="H39" s="171">
        <v>118.66</v>
      </c>
      <c r="I39" s="171"/>
      <c r="J39" s="107">
        <v>76</v>
      </c>
      <c r="K39" s="170">
        <f t="shared" si="4"/>
        <v>5880.3202479809497</v>
      </c>
      <c r="L39" s="170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171">
        <v>120.13</v>
      </c>
      <c r="Q39" s="171"/>
      <c r="R39" s="174">
        <f>IF(P39="","",T39*M39*LOOKUP(RIGHT($D$2,3),定数!$A$6:$A$13,定数!$B$6:$B$13))</f>
        <v>11373.777321752619</v>
      </c>
      <c r="S39" s="174"/>
      <c r="T39" s="175">
        <f t="shared" si="5"/>
        <v>146.99999999999989</v>
      </c>
      <c r="U39" s="175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170">
        <f t="shared" si="0"/>
        <v>207384.45225445097</v>
      </c>
      <c r="D40" s="170"/>
      <c r="E40" s="87">
        <v>2002</v>
      </c>
      <c r="F40" s="85">
        <v>43728</v>
      </c>
      <c r="G40" s="107" t="s">
        <v>3</v>
      </c>
      <c r="H40" s="171">
        <v>119.64</v>
      </c>
      <c r="I40" s="171"/>
      <c r="J40" s="107">
        <v>90</v>
      </c>
      <c r="K40" s="170">
        <f t="shared" si="4"/>
        <v>6221.5335676335289</v>
      </c>
      <c r="L40" s="170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171">
        <v>121.39</v>
      </c>
      <c r="Q40" s="171"/>
      <c r="R40" s="174">
        <f>IF(P40="","",T40*M40*LOOKUP(RIGHT($D$2,3),定数!$A$6:$A$13,定数!$B$6:$B$13))</f>
        <v>12097.42638150964</v>
      </c>
      <c r="S40" s="174"/>
      <c r="T40" s="175">
        <f t="shared" si="5"/>
        <v>175</v>
      </c>
      <c r="U40" s="175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170">
        <f t="shared" si="0"/>
        <v>219481.8786359606</v>
      </c>
      <c r="D41" s="170"/>
      <c r="E41" s="87">
        <v>2002</v>
      </c>
      <c r="F41" s="85">
        <v>43734</v>
      </c>
      <c r="G41" s="107" t="s">
        <v>2</v>
      </c>
      <c r="H41" s="171">
        <v>119.95</v>
      </c>
      <c r="I41" s="171"/>
      <c r="J41" s="107">
        <v>73</v>
      </c>
      <c r="K41" s="170">
        <f t="shared" si="4"/>
        <v>6584.4563590788175</v>
      </c>
      <c r="L41" s="170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171">
        <v>120.68</v>
      </c>
      <c r="Q41" s="171"/>
      <c r="R41" s="174">
        <f>IF(P41="","",T41*M41*LOOKUP(RIGHT($D$2,3),定数!$A$6:$A$13,定数!$B$6:$B$13))</f>
        <v>-6584.4563590788539</v>
      </c>
      <c r="S41" s="174"/>
      <c r="T41" s="175">
        <f t="shared" si="5"/>
        <v>-73.000000000000398</v>
      </c>
      <c r="U41" s="175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170">
        <f t="shared" si="0"/>
        <v>212897.42227688176</v>
      </c>
      <c r="D42" s="170"/>
      <c r="E42" s="107">
        <v>2002</v>
      </c>
      <c r="F42" s="8">
        <v>43739</v>
      </c>
      <c r="G42" s="107" t="s">
        <v>3</v>
      </c>
      <c r="H42" s="171">
        <v>120.89</v>
      </c>
      <c r="I42" s="171"/>
      <c r="J42" s="107">
        <v>58</v>
      </c>
      <c r="K42" s="170">
        <f t="shared" si="4"/>
        <v>6386.9226683064526</v>
      </c>
      <c r="L42" s="170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171">
        <v>121.89</v>
      </c>
      <c r="Q42" s="171"/>
      <c r="R42" s="174">
        <f>IF(P42="","",T42*M42*LOOKUP(RIGHT($D$2,3),定数!$A$6:$A$13,定数!$B$6:$B$13))</f>
        <v>11011.935635011125</v>
      </c>
      <c r="S42" s="174"/>
      <c r="T42" s="175">
        <f t="shared" si="5"/>
        <v>100</v>
      </c>
      <c r="U42" s="175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170">
        <f t="shared" si="0"/>
        <v>223909.35791189288</v>
      </c>
      <c r="D43" s="170"/>
      <c r="E43" s="107">
        <v>2002</v>
      </c>
      <c r="F43" s="8">
        <v>43740</v>
      </c>
      <c r="G43" s="107" t="s">
        <v>3</v>
      </c>
      <c r="H43" s="171">
        <v>120.95</v>
      </c>
      <c r="I43" s="171"/>
      <c r="J43" s="107">
        <v>63</v>
      </c>
      <c r="K43" s="170">
        <f t="shared" si="4"/>
        <v>6717.2807373567857</v>
      </c>
      <c r="L43" s="170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171">
        <v>122.18</v>
      </c>
      <c r="Q43" s="171"/>
      <c r="R43" s="174">
        <f>IF(P43="","",T43*M43*LOOKUP(RIGHT($D$2,3),定数!$A$6:$A$13,定数!$B$6:$B$13))</f>
        <v>13114.690963410907</v>
      </c>
      <c r="S43" s="174"/>
      <c r="T43" s="175">
        <f t="shared" si="5"/>
        <v>123.0000000000004</v>
      </c>
      <c r="U43" s="175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170">
        <f t="shared" si="0"/>
        <v>237024.04887530379</v>
      </c>
      <c r="D44" s="170"/>
      <c r="E44" s="107">
        <v>2002</v>
      </c>
      <c r="F44" s="8">
        <v>43748</v>
      </c>
      <c r="G44" s="107" t="s">
        <v>3</v>
      </c>
      <c r="H44" s="171">
        <v>122.2</v>
      </c>
      <c r="I44" s="171"/>
      <c r="J44" s="107">
        <v>52</v>
      </c>
      <c r="K44" s="170">
        <f t="shared" si="4"/>
        <v>7110.7214662591132</v>
      </c>
      <c r="L44" s="170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171">
        <v>121.68</v>
      </c>
      <c r="Q44" s="171"/>
      <c r="R44" s="174">
        <f>IF(P44="","",T44*M44*LOOKUP(RIGHT($D$2,3),定数!$A$6:$A$13,定数!$B$6:$B$13))</f>
        <v>-7110.7214662590577</v>
      </c>
      <c r="S44" s="174"/>
      <c r="T44" s="175">
        <f t="shared" si="5"/>
        <v>-51.999999999999602</v>
      </c>
      <c r="U44" s="175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170">
        <f t="shared" si="0"/>
        <v>229913.32740904472</v>
      </c>
      <c r="D45" s="170"/>
      <c r="E45" s="107">
        <v>2002</v>
      </c>
      <c r="F45" s="8">
        <v>43750</v>
      </c>
      <c r="G45" s="107" t="s">
        <v>3</v>
      </c>
      <c r="H45" s="171">
        <v>122.51</v>
      </c>
      <c r="I45" s="171"/>
      <c r="J45" s="107">
        <v>39</v>
      </c>
      <c r="K45" s="170">
        <f t="shared" si="4"/>
        <v>6897.3998222713417</v>
      </c>
      <c r="L45" s="170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171">
        <v>122.12</v>
      </c>
      <c r="Q45" s="171"/>
      <c r="R45" s="174">
        <f>IF(P45="","",T45*M45*LOOKUP(RIGHT($D$2,3),定数!$A$6:$A$13,定数!$B$6:$B$13))</f>
        <v>-6897.3998222713517</v>
      </c>
      <c r="S45" s="174"/>
      <c r="T45" s="175">
        <f t="shared" si="5"/>
        <v>-39.000000000000057</v>
      </c>
      <c r="U45" s="175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170">
        <f t="shared" si="0"/>
        <v>223015.92758677338</v>
      </c>
      <c r="D46" s="170"/>
      <c r="E46" s="107">
        <v>2002</v>
      </c>
      <c r="F46" s="8">
        <v>43755</v>
      </c>
      <c r="G46" s="107" t="s">
        <v>2</v>
      </c>
      <c r="H46" s="171">
        <v>121.89</v>
      </c>
      <c r="I46" s="171"/>
      <c r="J46" s="107">
        <v>43</v>
      </c>
      <c r="K46" s="170">
        <f t="shared" si="4"/>
        <v>6690.4778276032011</v>
      </c>
      <c r="L46" s="170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171">
        <v>121.08</v>
      </c>
      <c r="Q46" s="171"/>
      <c r="R46" s="174">
        <f>IF(P46="","",T46*M46*LOOKUP(RIGHT($D$2,3),定数!$A$6:$A$13,定数!$B$6:$B$13))</f>
        <v>12602.993117113041</v>
      </c>
      <c r="S46" s="174"/>
      <c r="T46" s="175">
        <f t="shared" si="5"/>
        <v>81.000000000000227</v>
      </c>
      <c r="U46" s="175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170">
        <f t="shared" si="0"/>
        <v>235618.92070388643</v>
      </c>
      <c r="D47" s="170"/>
      <c r="E47" s="107">
        <v>2002</v>
      </c>
      <c r="F47" s="8"/>
      <c r="G47" s="107"/>
      <c r="H47" s="171"/>
      <c r="I47" s="171"/>
      <c r="J47" s="107"/>
      <c r="K47" s="170" t="str">
        <f t="shared" si="4"/>
        <v/>
      </c>
      <c r="L47" s="170"/>
      <c r="M47" s="6" t="str">
        <f>IF(J47="","",(K47/J47)/LOOKUP(RIGHT($D$2,3),定数!$A$6:$A$13,定数!$B$6:$B$13))</f>
        <v/>
      </c>
      <c r="N47" s="107"/>
      <c r="O47" s="8"/>
      <c r="P47" s="171"/>
      <c r="Q47" s="171"/>
      <c r="R47" s="174" t="str">
        <f>IF(P47="","",T47*M47*LOOKUP(RIGHT($D$2,3),定数!$A$6:$A$13,定数!$B$6:$B$13))</f>
        <v/>
      </c>
      <c r="S47" s="174"/>
      <c r="T47" s="175" t="str">
        <f t="shared" si="5"/>
        <v/>
      </c>
      <c r="U47" s="175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170" t="str">
        <f t="shared" si="0"/>
        <v/>
      </c>
      <c r="D48" s="170"/>
      <c r="E48" s="107"/>
      <c r="F48" s="8"/>
      <c r="G48" s="107"/>
      <c r="H48" s="171"/>
      <c r="I48" s="171"/>
      <c r="J48" s="107"/>
      <c r="K48" s="170" t="str">
        <f t="shared" si="4"/>
        <v/>
      </c>
      <c r="L48" s="170"/>
      <c r="M48" s="6" t="str">
        <f>IF(J48="","",(K48/J48)/LOOKUP(RIGHT($D$2,3),定数!$A$6:$A$13,定数!$B$6:$B$13))</f>
        <v/>
      </c>
      <c r="N48" s="107"/>
      <c r="O48" s="8"/>
      <c r="P48" s="171"/>
      <c r="Q48" s="171"/>
      <c r="R48" s="174" t="str">
        <f>IF(P48="","",T48*M48*LOOKUP(RIGHT($D$2,3),定数!$A$6:$A$13,定数!$B$6:$B$13))</f>
        <v/>
      </c>
      <c r="S48" s="174"/>
      <c r="T48" s="175" t="str">
        <f t="shared" si="5"/>
        <v/>
      </c>
      <c r="U48" s="175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170" t="str">
        <f t="shared" si="0"/>
        <v/>
      </c>
      <c r="D49" s="170"/>
      <c r="E49" s="107"/>
      <c r="F49" s="8"/>
      <c r="G49" s="107"/>
      <c r="H49" s="171"/>
      <c r="I49" s="171"/>
      <c r="J49" s="107"/>
      <c r="K49" s="170" t="str">
        <f t="shared" si="4"/>
        <v/>
      </c>
      <c r="L49" s="170"/>
      <c r="M49" s="6" t="str">
        <f>IF(J49="","",(K49/J49)/LOOKUP(RIGHT($D$2,3),定数!$A$6:$A$13,定数!$B$6:$B$13))</f>
        <v/>
      </c>
      <c r="N49" s="107"/>
      <c r="O49" s="8"/>
      <c r="P49" s="171"/>
      <c r="Q49" s="171"/>
      <c r="R49" s="174" t="str">
        <f>IF(P49="","",T49*M49*LOOKUP(RIGHT($D$2,3),定数!$A$6:$A$13,定数!$B$6:$B$13))</f>
        <v/>
      </c>
      <c r="S49" s="174"/>
      <c r="T49" s="175" t="str">
        <f t="shared" si="5"/>
        <v/>
      </c>
      <c r="U49" s="175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170" t="str">
        <f t="shared" si="0"/>
        <v/>
      </c>
      <c r="D50" s="170"/>
      <c r="E50" s="107"/>
      <c r="F50" s="8"/>
      <c r="G50" s="107"/>
      <c r="H50" s="171"/>
      <c r="I50" s="171"/>
      <c r="J50" s="107"/>
      <c r="K50" s="170" t="str">
        <f t="shared" si="4"/>
        <v/>
      </c>
      <c r="L50" s="170"/>
      <c r="M50" s="6" t="str">
        <f>IF(J50="","",(K50/J50)/LOOKUP(RIGHT($D$2,3),定数!$A$6:$A$13,定数!$B$6:$B$13))</f>
        <v/>
      </c>
      <c r="N50" s="107"/>
      <c r="O50" s="8"/>
      <c r="P50" s="171"/>
      <c r="Q50" s="171"/>
      <c r="R50" s="174" t="str">
        <f>IF(P50="","",T50*M50*LOOKUP(RIGHT($D$2,3),定数!$A$6:$A$13,定数!$B$6:$B$13))</f>
        <v/>
      </c>
      <c r="S50" s="174"/>
      <c r="T50" s="175" t="str">
        <f t="shared" si="5"/>
        <v/>
      </c>
      <c r="U50" s="175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170" t="str">
        <f t="shared" si="0"/>
        <v/>
      </c>
      <c r="D51" s="170"/>
      <c r="E51" s="107"/>
      <c r="F51" s="8"/>
      <c r="G51" s="107"/>
      <c r="H51" s="171"/>
      <c r="I51" s="171"/>
      <c r="J51" s="107"/>
      <c r="K51" s="170" t="str">
        <f t="shared" si="4"/>
        <v/>
      </c>
      <c r="L51" s="170"/>
      <c r="M51" s="6" t="str">
        <f>IF(J51="","",(K51/J51)/LOOKUP(RIGHT($D$2,3),定数!$A$6:$A$13,定数!$B$6:$B$13))</f>
        <v/>
      </c>
      <c r="N51" s="107"/>
      <c r="O51" s="8"/>
      <c r="P51" s="171"/>
      <c r="Q51" s="171"/>
      <c r="R51" s="174" t="str">
        <f>IF(P51="","",T51*M51*LOOKUP(RIGHT($D$2,3),定数!$A$6:$A$13,定数!$B$6:$B$13))</f>
        <v/>
      </c>
      <c r="S51" s="174"/>
      <c r="T51" s="175" t="str">
        <f t="shared" si="5"/>
        <v/>
      </c>
      <c r="U51" s="175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170" t="str">
        <f t="shared" si="0"/>
        <v/>
      </c>
      <c r="D52" s="170"/>
      <c r="E52" s="107"/>
      <c r="F52" s="8"/>
      <c r="G52" s="107"/>
      <c r="H52" s="171"/>
      <c r="I52" s="171"/>
      <c r="J52" s="107"/>
      <c r="K52" s="170" t="str">
        <f t="shared" si="4"/>
        <v/>
      </c>
      <c r="L52" s="170"/>
      <c r="M52" s="6" t="str">
        <f>IF(J52="","",(K52/J52)/LOOKUP(RIGHT($D$2,3),定数!$A$6:$A$13,定数!$B$6:$B$13))</f>
        <v/>
      </c>
      <c r="N52" s="107"/>
      <c r="O52" s="8"/>
      <c r="P52" s="171"/>
      <c r="Q52" s="171"/>
      <c r="R52" s="174" t="str">
        <f>IF(P52="","",T52*M52*LOOKUP(RIGHT($D$2,3),定数!$A$6:$A$13,定数!$B$6:$B$13))</f>
        <v/>
      </c>
      <c r="S52" s="174"/>
      <c r="T52" s="175" t="str">
        <f t="shared" si="5"/>
        <v/>
      </c>
      <c r="U52" s="175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170" t="str">
        <f t="shared" si="0"/>
        <v/>
      </c>
      <c r="D53" s="170"/>
      <c r="E53" s="107"/>
      <c r="F53" s="8"/>
      <c r="G53" s="107"/>
      <c r="H53" s="171"/>
      <c r="I53" s="171"/>
      <c r="J53" s="107"/>
      <c r="K53" s="170" t="str">
        <f t="shared" si="4"/>
        <v/>
      </c>
      <c r="L53" s="170"/>
      <c r="M53" s="6" t="str">
        <f>IF(J53="","",(K53/J53)/LOOKUP(RIGHT($D$2,3),定数!$A$6:$A$13,定数!$B$6:$B$13))</f>
        <v/>
      </c>
      <c r="N53" s="107"/>
      <c r="O53" s="8"/>
      <c r="P53" s="171"/>
      <c r="Q53" s="171"/>
      <c r="R53" s="174" t="str">
        <f>IF(P53="","",T53*M53*LOOKUP(RIGHT($D$2,3),定数!$A$6:$A$13,定数!$B$6:$B$13))</f>
        <v/>
      </c>
      <c r="S53" s="174"/>
      <c r="T53" s="175" t="str">
        <f t="shared" si="5"/>
        <v/>
      </c>
      <c r="U53" s="175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170" t="str">
        <f t="shared" si="0"/>
        <v/>
      </c>
      <c r="D54" s="170"/>
      <c r="E54" s="107"/>
      <c r="F54" s="8"/>
      <c r="G54" s="107"/>
      <c r="H54" s="171"/>
      <c r="I54" s="171"/>
      <c r="J54" s="107"/>
      <c r="K54" s="170" t="str">
        <f t="shared" si="4"/>
        <v/>
      </c>
      <c r="L54" s="170"/>
      <c r="M54" s="6" t="str">
        <f>IF(J54="","",(K54/J54)/LOOKUP(RIGHT($D$2,3),定数!$A$6:$A$13,定数!$B$6:$B$13))</f>
        <v/>
      </c>
      <c r="N54" s="107"/>
      <c r="O54" s="8"/>
      <c r="P54" s="171"/>
      <c r="Q54" s="171"/>
      <c r="R54" s="174" t="str">
        <f>IF(P54="","",T54*M54*LOOKUP(RIGHT($D$2,3),定数!$A$6:$A$13,定数!$B$6:$B$13))</f>
        <v/>
      </c>
      <c r="S54" s="174"/>
      <c r="T54" s="175" t="str">
        <f t="shared" si="5"/>
        <v/>
      </c>
      <c r="U54" s="175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170" t="str">
        <f t="shared" si="0"/>
        <v/>
      </c>
      <c r="D55" s="170"/>
      <c r="E55" s="107"/>
      <c r="F55" s="8"/>
      <c r="G55" s="107"/>
      <c r="H55" s="171"/>
      <c r="I55" s="171"/>
      <c r="J55" s="107"/>
      <c r="K55" s="170" t="str">
        <f t="shared" si="4"/>
        <v/>
      </c>
      <c r="L55" s="170"/>
      <c r="M55" s="6" t="str">
        <f>IF(J55="","",(K55/J55)/LOOKUP(RIGHT($D$2,3),定数!$A$6:$A$13,定数!$B$6:$B$13))</f>
        <v/>
      </c>
      <c r="N55" s="107"/>
      <c r="O55" s="8"/>
      <c r="P55" s="171"/>
      <c r="Q55" s="171"/>
      <c r="R55" s="174" t="str">
        <f>IF(P55="","",T55*M55*LOOKUP(RIGHT($D$2,3),定数!$A$6:$A$13,定数!$B$6:$B$13))</f>
        <v/>
      </c>
      <c r="S55" s="174"/>
      <c r="T55" s="175" t="str">
        <f t="shared" si="5"/>
        <v/>
      </c>
      <c r="U55" s="175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170" t="str">
        <f t="shared" si="0"/>
        <v/>
      </c>
      <c r="D56" s="170"/>
      <c r="E56" s="107"/>
      <c r="F56" s="8"/>
      <c r="G56" s="107"/>
      <c r="H56" s="171"/>
      <c r="I56" s="171"/>
      <c r="J56" s="107"/>
      <c r="K56" s="170" t="str">
        <f t="shared" si="4"/>
        <v/>
      </c>
      <c r="L56" s="170"/>
      <c r="M56" s="6" t="str">
        <f>IF(J56="","",(K56/J56)/LOOKUP(RIGHT($D$2,3),定数!$A$6:$A$13,定数!$B$6:$B$13))</f>
        <v/>
      </c>
      <c r="N56" s="107"/>
      <c r="O56" s="8"/>
      <c r="P56" s="171"/>
      <c r="Q56" s="171"/>
      <c r="R56" s="174" t="str">
        <f>IF(P56="","",T56*M56*LOOKUP(RIGHT($D$2,3),定数!$A$6:$A$13,定数!$B$6:$B$13))</f>
        <v/>
      </c>
      <c r="S56" s="174"/>
      <c r="T56" s="175" t="str">
        <f t="shared" si="5"/>
        <v/>
      </c>
      <c r="U56" s="175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170" t="str">
        <f t="shared" si="0"/>
        <v/>
      </c>
      <c r="D57" s="170"/>
      <c r="E57" s="107"/>
      <c r="F57" s="8"/>
      <c r="G57" s="107"/>
      <c r="H57" s="171"/>
      <c r="I57" s="171"/>
      <c r="J57" s="107"/>
      <c r="K57" s="170" t="str">
        <f t="shared" si="4"/>
        <v/>
      </c>
      <c r="L57" s="170"/>
      <c r="M57" s="6" t="str">
        <f>IF(J57="","",(K57/J57)/LOOKUP(RIGHT($D$2,3),定数!$A$6:$A$13,定数!$B$6:$B$13))</f>
        <v/>
      </c>
      <c r="N57" s="107"/>
      <c r="O57" s="8"/>
      <c r="P57" s="171"/>
      <c r="Q57" s="171"/>
      <c r="R57" s="174" t="str">
        <f>IF(P57="","",T57*M57*LOOKUP(RIGHT($D$2,3),定数!$A$6:$A$13,定数!$B$6:$B$13))</f>
        <v/>
      </c>
      <c r="S57" s="174"/>
      <c r="T57" s="175" t="str">
        <f t="shared" si="5"/>
        <v/>
      </c>
      <c r="U57" s="175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170" t="str">
        <f t="shared" si="0"/>
        <v/>
      </c>
      <c r="D58" s="170"/>
      <c r="E58" s="107"/>
      <c r="F58" s="8"/>
      <c r="G58" s="107"/>
      <c r="H58" s="171"/>
      <c r="I58" s="171"/>
      <c r="J58" s="107"/>
      <c r="K58" s="170" t="str">
        <f t="shared" si="4"/>
        <v/>
      </c>
      <c r="L58" s="170"/>
      <c r="M58" s="6" t="str">
        <f>IF(J58="","",(K58/J58)/LOOKUP(RIGHT($D$2,3),定数!$A$6:$A$13,定数!$B$6:$B$13))</f>
        <v/>
      </c>
      <c r="N58" s="107"/>
      <c r="O58" s="8"/>
      <c r="P58" s="171"/>
      <c r="Q58" s="171"/>
      <c r="R58" s="174" t="str">
        <f>IF(P58="","",T58*M58*LOOKUP(RIGHT($D$2,3),定数!$A$6:$A$13,定数!$B$6:$B$13))</f>
        <v/>
      </c>
      <c r="S58" s="174"/>
      <c r="T58" s="175" t="str">
        <f t="shared" si="5"/>
        <v/>
      </c>
      <c r="U58" s="175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170" t="str">
        <f t="shared" si="0"/>
        <v/>
      </c>
      <c r="D59" s="170"/>
      <c r="E59" s="107"/>
      <c r="F59" s="8"/>
      <c r="G59" s="107"/>
      <c r="H59" s="171"/>
      <c r="I59" s="171"/>
      <c r="J59" s="107"/>
      <c r="K59" s="170" t="str">
        <f t="shared" si="4"/>
        <v/>
      </c>
      <c r="L59" s="170"/>
      <c r="M59" s="6" t="str">
        <f>IF(J59="","",(K59/J59)/LOOKUP(RIGHT($D$2,3),定数!$A$6:$A$13,定数!$B$6:$B$13))</f>
        <v/>
      </c>
      <c r="N59" s="107"/>
      <c r="O59" s="8"/>
      <c r="P59" s="171"/>
      <c r="Q59" s="171"/>
      <c r="R59" s="174" t="str">
        <f>IF(P59="","",T59*M59*LOOKUP(RIGHT($D$2,3),定数!$A$6:$A$13,定数!$B$6:$B$13))</f>
        <v/>
      </c>
      <c r="S59" s="174"/>
      <c r="T59" s="175" t="str">
        <f t="shared" si="5"/>
        <v/>
      </c>
      <c r="U59" s="175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170" t="str">
        <f t="shared" si="0"/>
        <v/>
      </c>
      <c r="D60" s="170"/>
      <c r="E60" s="107"/>
      <c r="F60" s="8"/>
      <c r="G60" s="107"/>
      <c r="H60" s="171"/>
      <c r="I60" s="171"/>
      <c r="J60" s="107"/>
      <c r="K60" s="170" t="str">
        <f t="shared" si="4"/>
        <v/>
      </c>
      <c r="L60" s="170"/>
      <c r="M60" s="6" t="str">
        <f>IF(J60="","",(K60/J60)/LOOKUP(RIGHT($D$2,3),定数!$A$6:$A$13,定数!$B$6:$B$13))</f>
        <v/>
      </c>
      <c r="N60" s="107"/>
      <c r="O60" s="8"/>
      <c r="P60" s="171"/>
      <c r="Q60" s="171"/>
      <c r="R60" s="174" t="str">
        <f>IF(P60="","",T60*M60*LOOKUP(RIGHT($D$2,3),定数!$A$6:$A$13,定数!$B$6:$B$13))</f>
        <v/>
      </c>
      <c r="S60" s="174"/>
      <c r="T60" s="175" t="str">
        <f t="shared" si="5"/>
        <v/>
      </c>
      <c r="U60" s="175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170" t="str">
        <f t="shared" si="0"/>
        <v/>
      </c>
      <c r="D61" s="170"/>
      <c r="E61" s="107"/>
      <c r="F61" s="8"/>
      <c r="G61" s="107"/>
      <c r="H61" s="171"/>
      <c r="I61" s="171"/>
      <c r="J61" s="107"/>
      <c r="K61" s="170" t="str">
        <f t="shared" si="4"/>
        <v/>
      </c>
      <c r="L61" s="170"/>
      <c r="M61" s="6" t="str">
        <f>IF(J61="","",(K61/J61)/LOOKUP(RIGHT($D$2,3),定数!$A$6:$A$13,定数!$B$6:$B$13))</f>
        <v/>
      </c>
      <c r="N61" s="107"/>
      <c r="O61" s="8"/>
      <c r="P61" s="171"/>
      <c r="Q61" s="171"/>
      <c r="R61" s="174" t="str">
        <f>IF(P61="","",T61*M61*LOOKUP(RIGHT($D$2,3),定数!$A$6:$A$13,定数!$B$6:$B$13))</f>
        <v/>
      </c>
      <c r="S61" s="174"/>
      <c r="T61" s="175" t="str">
        <f t="shared" si="5"/>
        <v/>
      </c>
      <c r="U61" s="175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170" t="str">
        <f t="shared" si="0"/>
        <v/>
      </c>
      <c r="D62" s="170"/>
      <c r="E62" s="107"/>
      <c r="F62" s="8"/>
      <c r="G62" s="107"/>
      <c r="H62" s="171"/>
      <c r="I62" s="171"/>
      <c r="J62" s="107"/>
      <c r="K62" s="170" t="str">
        <f t="shared" si="4"/>
        <v/>
      </c>
      <c r="L62" s="170"/>
      <c r="M62" s="6" t="str">
        <f>IF(J62="","",(K62/J62)/LOOKUP(RIGHT($D$2,3),定数!$A$6:$A$13,定数!$B$6:$B$13))</f>
        <v/>
      </c>
      <c r="N62" s="107"/>
      <c r="O62" s="8"/>
      <c r="P62" s="171"/>
      <c r="Q62" s="171"/>
      <c r="R62" s="174" t="str">
        <f>IF(P62="","",T62*M62*LOOKUP(RIGHT($D$2,3),定数!$A$6:$A$13,定数!$B$6:$B$13))</f>
        <v/>
      </c>
      <c r="S62" s="174"/>
      <c r="T62" s="175" t="str">
        <f t="shared" si="5"/>
        <v/>
      </c>
      <c r="U62" s="175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170" t="str">
        <f t="shared" si="0"/>
        <v/>
      </c>
      <c r="D63" s="170"/>
      <c r="E63" s="107"/>
      <c r="F63" s="8"/>
      <c r="G63" s="107"/>
      <c r="H63" s="171"/>
      <c r="I63" s="171"/>
      <c r="J63" s="107"/>
      <c r="K63" s="170" t="str">
        <f t="shared" si="4"/>
        <v/>
      </c>
      <c r="L63" s="170"/>
      <c r="M63" s="6" t="str">
        <f>IF(J63="","",(K63/J63)/LOOKUP(RIGHT($D$2,3),定数!$A$6:$A$13,定数!$B$6:$B$13))</f>
        <v/>
      </c>
      <c r="N63" s="107"/>
      <c r="O63" s="8"/>
      <c r="P63" s="171"/>
      <c r="Q63" s="171"/>
      <c r="R63" s="174" t="str">
        <f>IF(P63="","",T63*M63*LOOKUP(RIGHT($D$2,3),定数!$A$6:$A$13,定数!$B$6:$B$13))</f>
        <v/>
      </c>
      <c r="S63" s="174"/>
      <c r="T63" s="175" t="str">
        <f t="shared" si="5"/>
        <v/>
      </c>
      <c r="U63" s="175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170" t="str">
        <f t="shared" si="0"/>
        <v/>
      </c>
      <c r="D64" s="170"/>
      <c r="E64" s="107"/>
      <c r="F64" s="8"/>
      <c r="G64" s="107"/>
      <c r="H64" s="171"/>
      <c r="I64" s="171"/>
      <c r="J64" s="107"/>
      <c r="K64" s="170" t="str">
        <f t="shared" si="4"/>
        <v/>
      </c>
      <c r="L64" s="170"/>
      <c r="M64" s="6" t="str">
        <f>IF(J64="","",(K64/J64)/LOOKUP(RIGHT($D$2,3),定数!$A$6:$A$13,定数!$B$6:$B$13))</f>
        <v/>
      </c>
      <c r="N64" s="107"/>
      <c r="O64" s="8"/>
      <c r="P64" s="171"/>
      <c r="Q64" s="171"/>
      <c r="R64" s="174" t="str">
        <f>IF(P64="","",T64*M64*LOOKUP(RIGHT($D$2,3),定数!$A$6:$A$13,定数!$B$6:$B$13))</f>
        <v/>
      </c>
      <c r="S64" s="174"/>
      <c r="T64" s="175" t="str">
        <f t="shared" si="5"/>
        <v/>
      </c>
      <c r="U64" s="175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170" t="str">
        <f t="shared" si="0"/>
        <v/>
      </c>
      <c r="D65" s="170"/>
      <c r="E65" s="107"/>
      <c r="F65" s="8"/>
      <c r="G65" s="107"/>
      <c r="H65" s="171"/>
      <c r="I65" s="171"/>
      <c r="J65" s="107"/>
      <c r="K65" s="170" t="str">
        <f t="shared" si="4"/>
        <v/>
      </c>
      <c r="L65" s="170"/>
      <c r="M65" s="6" t="str">
        <f>IF(J65="","",(K65/J65)/LOOKUP(RIGHT($D$2,3),定数!$A$6:$A$13,定数!$B$6:$B$13))</f>
        <v/>
      </c>
      <c r="N65" s="107"/>
      <c r="O65" s="8"/>
      <c r="P65" s="171"/>
      <c r="Q65" s="171"/>
      <c r="R65" s="174" t="str">
        <f>IF(P65="","",T65*M65*LOOKUP(RIGHT($D$2,3),定数!$A$6:$A$13,定数!$B$6:$B$13))</f>
        <v/>
      </c>
      <c r="S65" s="174"/>
      <c r="T65" s="175" t="str">
        <f t="shared" si="5"/>
        <v/>
      </c>
      <c r="U65" s="175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170" t="str">
        <f t="shared" si="0"/>
        <v/>
      </c>
      <c r="D66" s="170"/>
      <c r="E66" s="107"/>
      <c r="F66" s="8"/>
      <c r="G66" s="107"/>
      <c r="H66" s="171"/>
      <c r="I66" s="171"/>
      <c r="J66" s="107"/>
      <c r="K66" s="170" t="str">
        <f t="shared" si="4"/>
        <v/>
      </c>
      <c r="L66" s="170"/>
      <c r="M66" s="6" t="str">
        <f>IF(J66="","",(K66/J66)/LOOKUP(RIGHT($D$2,3),定数!$A$6:$A$13,定数!$B$6:$B$13))</f>
        <v/>
      </c>
      <c r="N66" s="107"/>
      <c r="O66" s="8"/>
      <c r="P66" s="171"/>
      <c r="Q66" s="171"/>
      <c r="R66" s="174" t="str">
        <f>IF(P66="","",T66*M66*LOOKUP(RIGHT($D$2,3),定数!$A$6:$A$13,定数!$B$6:$B$13))</f>
        <v/>
      </c>
      <c r="S66" s="174"/>
      <c r="T66" s="175" t="str">
        <f t="shared" si="5"/>
        <v/>
      </c>
      <c r="U66" s="175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170" t="str">
        <f t="shared" si="0"/>
        <v/>
      </c>
      <c r="D67" s="170"/>
      <c r="E67" s="107"/>
      <c r="F67" s="8"/>
      <c r="G67" s="107"/>
      <c r="H67" s="171"/>
      <c r="I67" s="171"/>
      <c r="J67" s="107"/>
      <c r="K67" s="170" t="str">
        <f t="shared" si="4"/>
        <v/>
      </c>
      <c r="L67" s="170"/>
      <c r="M67" s="6" t="str">
        <f>IF(J67="","",(K67/J67)/LOOKUP(RIGHT($D$2,3),定数!$A$6:$A$13,定数!$B$6:$B$13))</f>
        <v/>
      </c>
      <c r="N67" s="107"/>
      <c r="O67" s="8"/>
      <c r="P67" s="171"/>
      <c r="Q67" s="171"/>
      <c r="R67" s="174" t="str">
        <f>IF(P67="","",T67*M67*LOOKUP(RIGHT($D$2,3),定数!$A$6:$A$13,定数!$B$6:$B$13))</f>
        <v/>
      </c>
      <c r="S67" s="174"/>
      <c r="T67" s="175" t="str">
        <f t="shared" si="5"/>
        <v/>
      </c>
      <c r="U67" s="175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170" t="str">
        <f t="shared" si="0"/>
        <v/>
      </c>
      <c r="D68" s="170"/>
      <c r="E68" s="107"/>
      <c r="F68" s="8"/>
      <c r="G68" s="107"/>
      <c r="H68" s="171"/>
      <c r="I68" s="171"/>
      <c r="J68" s="107"/>
      <c r="K68" s="170" t="str">
        <f t="shared" si="4"/>
        <v/>
      </c>
      <c r="L68" s="170"/>
      <c r="M68" s="6" t="str">
        <f>IF(J68="","",(K68/J68)/LOOKUP(RIGHT($D$2,3),定数!$A$6:$A$13,定数!$B$6:$B$13))</f>
        <v/>
      </c>
      <c r="N68" s="107"/>
      <c r="O68" s="8"/>
      <c r="P68" s="171"/>
      <c r="Q68" s="171"/>
      <c r="R68" s="174" t="str">
        <f>IF(P68="","",T68*M68*LOOKUP(RIGHT($D$2,3),定数!$A$6:$A$13,定数!$B$6:$B$13))</f>
        <v/>
      </c>
      <c r="S68" s="174"/>
      <c r="T68" s="175" t="str">
        <f t="shared" si="5"/>
        <v/>
      </c>
      <c r="U68" s="175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170" t="str">
        <f t="shared" si="0"/>
        <v/>
      </c>
      <c r="D69" s="170"/>
      <c r="E69" s="107"/>
      <c r="F69" s="8"/>
      <c r="G69" s="107"/>
      <c r="H69" s="171"/>
      <c r="I69" s="171"/>
      <c r="J69" s="107"/>
      <c r="K69" s="170" t="str">
        <f t="shared" si="4"/>
        <v/>
      </c>
      <c r="L69" s="170"/>
      <c r="M69" s="6" t="str">
        <f>IF(J69="","",(K69/J69)/LOOKUP(RIGHT($D$2,3),定数!$A$6:$A$13,定数!$B$6:$B$13))</f>
        <v/>
      </c>
      <c r="N69" s="107"/>
      <c r="O69" s="8"/>
      <c r="P69" s="171"/>
      <c r="Q69" s="171"/>
      <c r="R69" s="174" t="str">
        <f>IF(P69="","",T69*M69*LOOKUP(RIGHT($D$2,3),定数!$A$6:$A$13,定数!$B$6:$B$13))</f>
        <v/>
      </c>
      <c r="S69" s="174"/>
      <c r="T69" s="175" t="str">
        <f t="shared" si="5"/>
        <v/>
      </c>
      <c r="U69" s="175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170" t="str">
        <f t="shared" si="0"/>
        <v/>
      </c>
      <c r="D70" s="170"/>
      <c r="E70" s="107"/>
      <c r="F70" s="8"/>
      <c r="G70" s="107"/>
      <c r="H70" s="171"/>
      <c r="I70" s="171"/>
      <c r="J70" s="107"/>
      <c r="K70" s="170" t="str">
        <f t="shared" si="4"/>
        <v/>
      </c>
      <c r="L70" s="170"/>
      <c r="M70" s="6" t="str">
        <f>IF(J70="","",(K70/J70)/LOOKUP(RIGHT($D$2,3),定数!$A$6:$A$13,定数!$B$6:$B$13))</f>
        <v/>
      </c>
      <c r="N70" s="107"/>
      <c r="O70" s="8"/>
      <c r="P70" s="171"/>
      <c r="Q70" s="171"/>
      <c r="R70" s="174" t="str">
        <f>IF(P70="","",T70*M70*LOOKUP(RIGHT($D$2,3),定数!$A$6:$A$13,定数!$B$6:$B$13))</f>
        <v/>
      </c>
      <c r="S70" s="174"/>
      <c r="T70" s="175" t="str">
        <f t="shared" si="5"/>
        <v/>
      </c>
      <c r="U70" s="175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170" t="str">
        <f t="shared" si="0"/>
        <v/>
      </c>
      <c r="D71" s="170"/>
      <c r="E71" s="107"/>
      <c r="F71" s="8"/>
      <c r="G71" s="107"/>
      <c r="H71" s="171"/>
      <c r="I71" s="171"/>
      <c r="J71" s="107"/>
      <c r="K71" s="170" t="str">
        <f t="shared" si="4"/>
        <v/>
      </c>
      <c r="L71" s="170"/>
      <c r="M71" s="6" t="str">
        <f>IF(J71="","",(K71/J71)/LOOKUP(RIGHT($D$2,3),定数!$A$6:$A$13,定数!$B$6:$B$13))</f>
        <v/>
      </c>
      <c r="N71" s="107"/>
      <c r="O71" s="8"/>
      <c r="P71" s="171"/>
      <c r="Q71" s="171"/>
      <c r="R71" s="174" t="str">
        <f>IF(P71="","",T71*M71*LOOKUP(RIGHT($D$2,3),定数!$A$6:$A$13,定数!$B$6:$B$13))</f>
        <v/>
      </c>
      <c r="S71" s="174"/>
      <c r="T71" s="175" t="str">
        <f t="shared" si="5"/>
        <v/>
      </c>
      <c r="U71" s="175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170" t="str">
        <f t="shared" si="0"/>
        <v/>
      </c>
      <c r="D72" s="170"/>
      <c r="E72" s="107"/>
      <c r="F72" s="8"/>
      <c r="G72" s="107"/>
      <c r="H72" s="171"/>
      <c r="I72" s="171"/>
      <c r="J72" s="107"/>
      <c r="K72" s="170" t="str">
        <f t="shared" si="4"/>
        <v/>
      </c>
      <c r="L72" s="170"/>
      <c r="M72" s="6" t="str">
        <f>IF(J72="","",(K72/J72)/LOOKUP(RIGHT($D$2,3),定数!$A$6:$A$13,定数!$B$6:$B$13))</f>
        <v/>
      </c>
      <c r="N72" s="107"/>
      <c r="O72" s="8"/>
      <c r="P72" s="171"/>
      <c r="Q72" s="171"/>
      <c r="R72" s="174" t="str">
        <f>IF(P72="","",T72*M72*LOOKUP(RIGHT($D$2,3),定数!$A$6:$A$13,定数!$B$6:$B$13))</f>
        <v/>
      </c>
      <c r="S72" s="174"/>
      <c r="T72" s="175" t="str">
        <f t="shared" si="5"/>
        <v/>
      </c>
      <c r="U72" s="175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170" t="str">
        <f t="shared" si="0"/>
        <v/>
      </c>
      <c r="D73" s="170"/>
      <c r="E73" s="107"/>
      <c r="F73" s="8"/>
      <c r="G73" s="107"/>
      <c r="H73" s="171"/>
      <c r="I73" s="171"/>
      <c r="J73" s="107"/>
      <c r="K73" s="170" t="str">
        <f t="shared" si="4"/>
        <v/>
      </c>
      <c r="L73" s="170"/>
      <c r="M73" s="6" t="str">
        <f>IF(J73="","",(K73/J73)/LOOKUP(RIGHT($D$2,3),定数!$A$6:$A$13,定数!$B$6:$B$13))</f>
        <v/>
      </c>
      <c r="N73" s="107"/>
      <c r="O73" s="8"/>
      <c r="P73" s="171"/>
      <c r="Q73" s="171"/>
      <c r="R73" s="174" t="str">
        <f>IF(P73="","",T73*M73*LOOKUP(RIGHT($D$2,3),定数!$A$6:$A$13,定数!$B$6:$B$13))</f>
        <v/>
      </c>
      <c r="S73" s="174"/>
      <c r="T73" s="175" t="str">
        <f t="shared" si="5"/>
        <v/>
      </c>
      <c r="U73" s="175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170" t="str">
        <f t="shared" ref="C74:C108" si="9">IF(R73="","",C73+R73)</f>
        <v/>
      </c>
      <c r="D74" s="170"/>
      <c r="E74" s="107"/>
      <c r="F74" s="8"/>
      <c r="G74" s="107"/>
      <c r="H74" s="171"/>
      <c r="I74" s="171"/>
      <c r="J74" s="107"/>
      <c r="K74" s="170" t="str">
        <f t="shared" si="4"/>
        <v/>
      </c>
      <c r="L74" s="170"/>
      <c r="M74" s="6" t="str">
        <f>IF(J74="","",(K74/J74)/LOOKUP(RIGHT($D$2,3),定数!$A$6:$A$13,定数!$B$6:$B$13))</f>
        <v/>
      </c>
      <c r="N74" s="107"/>
      <c r="O74" s="8"/>
      <c r="P74" s="171"/>
      <c r="Q74" s="171"/>
      <c r="R74" s="174" t="str">
        <f>IF(P74="","",T74*M74*LOOKUP(RIGHT($D$2,3),定数!$A$6:$A$13,定数!$B$6:$B$13))</f>
        <v/>
      </c>
      <c r="S74" s="174"/>
      <c r="T74" s="175" t="str">
        <f t="shared" si="5"/>
        <v/>
      </c>
      <c r="U74" s="175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170" t="str">
        <f t="shared" si="9"/>
        <v/>
      </c>
      <c r="D75" s="170"/>
      <c r="E75" s="107"/>
      <c r="F75" s="8"/>
      <c r="G75" s="107"/>
      <c r="H75" s="171"/>
      <c r="I75" s="171"/>
      <c r="J75" s="107"/>
      <c r="K75" s="170" t="str">
        <f t="shared" ref="K75:K108" si="10">IF(J75="","",C75*0.03)</f>
        <v/>
      </c>
      <c r="L75" s="170"/>
      <c r="M75" s="6" t="str">
        <f>IF(J75="","",(K75/J75)/LOOKUP(RIGHT($D$2,3),定数!$A$6:$A$13,定数!$B$6:$B$13))</f>
        <v/>
      </c>
      <c r="N75" s="107"/>
      <c r="O75" s="8"/>
      <c r="P75" s="171"/>
      <c r="Q75" s="171"/>
      <c r="R75" s="174" t="str">
        <f>IF(P75="","",T75*M75*LOOKUP(RIGHT($D$2,3),定数!$A$6:$A$13,定数!$B$6:$B$13))</f>
        <v/>
      </c>
      <c r="S75" s="174"/>
      <c r="T75" s="175" t="str">
        <f t="shared" si="5"/>
        <v/>
      </c>
      <c r="U75" s="175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170" t="str">
        <f t="shared" si="9"/>
        <v/>
      </c>
      <c r="D76" s="170"/>
      <c r="E76" s="107"/>
      <c r="F76" s="8"/>
      <c r="G76" s="107"/>
      <c r="H76" s="171"/>
      <c r="I76" s="171"/>
      <c r="J76" s="107"/>
      <c r="K76" s="170" t="str">
        <f t="shared" si="10"/>
        <v/>
      </c>
      <c r="L76" s="170"/>
      <c r="M76" s="6" t="str">
        <f>IF(J76="","",(K76/J76)/LOOKUP(RIGHT($D$2,3),定数!$A$6:$A$13,定数!$B$6:$B$13))</f>
        <v/>
      </c>
      <c r="N76" s="107"/>
      <c r="O76" s="8"/>
      <c r="P76" s="171"/>
      <c r="Q76" s="171"/>
      <c r="R76" s="174" t="str">
        <f>IF(P76="","",T76*M76*LOOKUP(RIGHT($D$2,3),定数!$A$6:$A$13,定数!$B$6:$B$13))</f>
        <v/>
      </c>
      <c r="S76" s="174"/>
      <c r="T76" s="175" t="str">
        <f t="shared" ref="T76:T108" si="12">IF(P76="","",IF(G76="買",(P76-H76),(H76-P76))*IF(RIGHT($D$2,3)="JPY",100,10000))</f>
        <v/>
      </c>
      <c r="U76" s="175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170" t="str">
        <f t="shared" si="9"/>
        <v/>
      </c>
      <c r="D77" s="170"/>
      <c r="E77" s="107"/>
      <c r="F77" s="8"/>
      <c r="G77" s="107"/>
      <c r="H77" s="171"/>
      <c r="I77" s="171"/>
      <c r="J77" s="107"/>
      <c r="K77" s="170" t="str">
        <f t="shared" si="10"/>
        <v/>
      </c>
      <c r="L77" s="170"/>
      <c r="M77" s="6" t="str">
        <f>IF(J77="","",(K77/J77)/LOOKUP(RIGHT($D$2,3),定数!$A$6:$A$13,定数!$B$6:$B$13))</f>
        <v/>
      </c>
      <c r="N77" s="107"/>
      <c r="O77" s="8"/>
      <c r="P77" s="171"/>
      <c r="Q77" s="171"/>
      <c r="R77" s="174" t="str">
        <f>IF(P77="","",T77*M77*LOOKUP(RIGHT($D$2,3),定数!$A$6:$A$13,定数!$B$6:$B$13))</f>
        <v/>
      </c>
      <c r="S77" s="174"/>
      <c r="T77" s="175" t="str">
        <f t="shared" si="12"/>
        <v/>
      </c>
      <c r="U77" s="175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170" t="str">
        <f t="shared" si="9"/>
        <v/>
      </c>
      <c r="D78" s="170"/>
      <c r="E78" s="107"/>
      <c r="F78" s="8"/>
      <c r="G78" s="107"/>
      <c r="H78" s="171"/>
      <c r="I78" s="171"/>
      <c r="J78" s="107"/>
      <c r="K78" s="170" t="str">
        <f t="shared" si="10"/>
        <v/>
      </c>
      <c r="L78" s="170"/>
      <c r="M78" s="6" t="str">
        <f>IF(J78="","",(K78/J78)/LOOKUP(RIGHT($D$2,3),定数!$A$6:$A$13,定数!$B$6:$B$13))</f>
        <v/>
      </c>
      <c r="N78" s="107"/>
      <c r="O78" s="8"/>
      <c r="P78" s="171"/>
      <c r="Q78" s="171"/>
      <c r="R78" s="174" t="str">
        <f>IF(P78="","",T78*M78*LOOKUP(RIGHT($D$2,3),定数!$A$6:$A$13,定数!$B$6:$B$13))</f>
        <v/>
      </c>
      <c r="S78" s="174"/>
      <c r="T78" s="175" t="str">
        <f t="shared" si="12"/>
        <v/>
      </c>
      <c r="U78" s="175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170" t="str">
        <f t="shared" si="9"/>
        <v/>
      </c>
      <c r="D79" s="170"/>
      <c r="E79" s="107"/>
      <c r="F79" s="8"/>
      <c r="G79" s="107"/>
      <c r="H79" s="171"/>
      <c r="I79" s="171"/>
      <c r="J79" s="107"/>
      <c r="K79" s="170" t="str">
        <f t="shared" si="10"/>
        <v/>
      </c>
      <c r="L79" s="170"/>
      <c r="M79" s="6" t="str">
        <f>IF(J79="","",(K79/J79)/LOOKUP(RIGHT($D$2,3),定数!$A$6:$A$13,定数!$B$6:$B$13))</f>
        <v/>
      </c>
      <c r="N79" s="107"/>
      <c r="O79" s="8"/>
      <c r="P79" s="171"/>
      <c r="Q79" s="171"/>
      <c r="R79" s="174" t="str">
        <f>IF(P79="","",T79*M79*LOOKUP(RIGHT($D$2,3),定数!$A$6:$A$13,定数!$B$6:$B$13))</f>
        <v/>
      </c>
      <c r="S79" s="174"/>
      <c r="T79" s="175" t="str">
        <f t="shared" si="12"/>
        <v/>
      </c>
      <c r="U79" s="175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170" t="str">
        <f t="shared" si="9"/>
        <v/>
      </c>
      <c r="D80" s="170"/>
      <c r="E80" s="107"/>
      <c r="F80" s="8"/>
      <c r="G80" s="107"/>
      <c r="H80" s="171"/>
      <c r="I80" s="171"/>
      <c r="J80" s="107"/>
      <c r="K80" s="170" t="str">
        <f t="shared" si="10"/>
        <v/>
      </c>
      <c r="L80" s="170"/>
      <c r="M80" s="6" t="str">
        <f>IF(J80="","",(K80/J80)/LOOKUP(RIGHT($D$2,3),定数!$A$6:$A$13,定数!$B$6:$B$13))</f>
        <v/>
      </c>
      <c r="N80" s="107"/>
      <c r="O80" s="8"/>
      <c r="P80" s="171"/>
      <c r="Q80" s="171"/>
      <c r="R80" s="174" t="str">
        <f>IF(P80="","",T80*M80*LOOKUP(RIGHT($D$2,3),定数!$A$6:$A$13,定数!$B$6:$B$13))</f>
        <v/>
      </c>
      <c r="S80" s="174"/>
      <c r="T80" s="175" t="str">
        <f t="shared" si="12"/>
        <v/>
      </c>
      <c r="U80" s="175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170" t="str">
        <f t="shared" si="9"/>
        <v/>
      </c>
      <c r="D81" s="170"/>
      <c r="E81" s="107"/>
      <c r="F81" s="8"/>
      <c r="G81" s="107"/>
      <c r="H81" s="171"/>
      <c r="I81" s="171"/>
      <c r="J81" s="107"/>
      <c r="K81" s="170" t="str">
        <f t="shared" si="10"/>
        <v/>
      </c>
      <c r="L81" s="170"/>
      <c r="M81" s="6" t="str">
        <f>IF(J81="","",(K81/J81)/LOOKUP(RIGHT($D$2,3),定数!$A$6:$A$13,定数!$B$6:$B$13))</f>
        <v/>
      </c>
      <c r="N81" s="107"/>
      <c r="O81" s="8"/>
      <c r="P81" s="171"/>
      <c r="Q81" s="171"/>
      <c r="R81" s="174" t="str">
        <f>IF(P81="","",T81*M81*LOOKUP(RIGHT($D$2,3),定数!$A$6:$A$13,定数!$B$6:$B$13))</f>
        <v/>
      </c>
      <c r="S81" s="174"/>
      <c r="T81" s="175" t="str">
        <f t="shared" si="12"/>
        <v/>
      </c>
      <c r="U81" s="175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170" t="str">
        <f t="shared" si="9"/>
        <v/>
      </c>
      <c r="D82" s="170"/>
      <c r="E82" s="107"/>
      <c r="F82" s="8"/>
      <c r="G82" s="107"/>
      <c r="H82" s="171"/>
      <c r="I82" s="171"/>
      <c r="J82" s="107"/>
      <c r="K82" s="170" t="str">
        <f t="shared" si="10"/>
        <v/>
      </c>
      <c r="L82" s="170"/>
      <c r="M82" s="6" t="str">
        <f>IF(J82="","",(K82/J82)/LOOKUP(RIGHT($D$2,3),定数!$A$6:$A$13,定数!$B$6:$B$13))</f>
        <v/>
      </c>
      <c r="N82" s="107"/>
      <c r="O82" s="8"/>
      <c r="P82" s="171"/>
      <c r="Q82" s="171"/>
      <c r="R82" s="174" t="str">
        <f>IF(P82="","",T82*M82*LOOKUP(RIGHT($D$2,3),定数!$A$6:$A$13,定数!$B$6:$B$13))</f>
        <v/>
      </c>
      <c r="S82" s="174"/>
      <c r="T82" s="175" t="str">
        <f t="shared" si="12"/>
        <v/>
      </c>
      <c r="U82" s="175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170" t="str">
        <f t="shared" si="9"/>
        <v/>
      </c>
      <c r="D83" s="170"/>
      <c r="E83" s="107"/>
      <c r="F83" s="8"/>
      <c r="G83" s="107"/>
      <c r="H83" s="171"/>
      <c r="I83" s="171"/>
      <c r="J83" s="107"/>
      <c r="K83" s="170" t="str">
        <f t="shared" si="10"/>
        <v/>
      </c>
      <c r="L83" s="170"/>
      <c r="M83" s="6" t="str">
        <f>IF(J83="","",(K83/J83)/LOOKUP(RIGHT($D$2,3),定数!$A$6:$A$13,定数!$B$6:$B$13))</f>
        <v/>
      </c>
      <c r="N83" s="107"/>
      <c r="O83" s="8"/>
      <c r="P83" s="171"/>
      <c r="Q83" s="171"/>
      <c r="R83" s="174" t="str">
        <f>IF(P83="","",T83*M83*LOOKUP(RIGHT($D$2,3),定数!$A$6:$A$13,定数!$B$6:$B$13))</f>
        <v/>
      </c>
      <c r="S83" s="174"/>
      <c r="T83" s="175" t="str">
        <f t="shared" si="12"/>
        <v/>
      </c>
      <c r="U83" s="175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170" t="str">
        <f t="shared" si="9"/>
        <v/>
      </c>
      <c r="D84" s="170"/>
      <c r="E84" s="107"/>
      <c r="F84" s="8"/>
      <c r="G84" s="107"/>
      <c r="H84" s="171"/>
      <c r="I84" s="171"/>
      <c r="J84" s="107"/>
      <c r="K84" s="170" t="str">
        <f t="shared" si="10"/>
        <v/>
      </c>
      <c r="L84" s="170"/>
      <c r="M84" s="6" t="str">
        <f>IF(J84="","",(K84/J84)/LOOKUP(RIGHT($D$2,3),定数!$A$6:$A$13,定数!$B$6:$B$13))</f>
        <v/>
      </c>
      <c r="N84" s="107"/>
      <c r="O84" s="8"/>
      <c r="P84" s="171"/>
      <c r="Q84" s="171"/>
      <c r="R84" s="174" t="str">
        <f>IF(P84="","",T84*M84*LOOKUP(RIGHT($D$2,3),定数!$A$6:$A$13,定数!$B$6:$B$13))</f>
        <v/>
      </c>
      <c r="S84" s="174"/>
      <c r="T84" s="175" t="str">
        <f t="shared" si="12"/>
        <v/>
      </c>
      <c r="U84" s="175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170" t="str">
        <f t="shared" si="9"/>
        <v/>
      </c>
      <c r="D85" s="170"/>
      <c r="E85" s="107"/>
      <c r="F85" s="8"/>
      <c r="G85" s="107"/>
      <c r="H85" s="171"/>
      <c r="I85" s="171"/>
      <c r="J85" s="107"/>
      <c r="K85" s="170" t="str">
        <f t="shared" si="10"/>
        <v/>
      </c>
      <c r="L85" s="170"/>
      <c r="M85" s="6" t="str">
        <f>IF(J85="","",(K85/J85)/LOOKUP(RIGHT($D$2,3),定数!$A$6:$A$13,定数!$B$6:$B$13))</f>
        <v/>
      </c>
      <c r="N85" s="107"/>
      <c r="O85" s="8"/>
      <c r="P85" s="171"/>
      <c r="Q85" s="171"/>
      <c r="R85" s="174" t="str">
        <f>IF(P85="","",T85*M85*LOOKUP(RIGHT($D$2,3),定数!$A$6:$A$13,定数!$B$6:$B$13))</f>
        <v/>
      </c>
      <c r="S85" s="174"/>
      <c r="T85" s="175" t="str">
        <f t="shared" si="12"/>
        <v/>
      </c>
      <c r="U85" s="175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170" t="str">
        <f t="shared" si="9"/>
        <v/>
      </c>
      <c r="D86" s="170"/>
      <c r="E86" s="107"/>
      <c r="F86" s="8"/>
      <c r="G86" s="107"/>
      <c r="H86" s="171"/>
      <c r="I86" s="171"/>
      <c r="J86" s="107"/>
      <c r="K86" s="170" t="str">
        <f t="shared" si="10"/>
        <v/>
      </c>
      <c r="L86" s="170"/>
      <c r="M86" s="6" t="str">
        <f>IF(J86="","",(K86/J86)/LOOKUP(RIGHT($D$2,3),定数!$A$6:$A$13,定数!$B$6:$B$13))</f>
        <v/>
      </c>
      <c r="N86" s="107"/>
      <c r="O86" s="8"/>
      <c r="P86" s="171"/>
      <c r="Q86" s="171"/>
      <c r="R86" s="174" t="str">
        <f>IF(P86="","",T86*M86*LOOKUP(RIGHT($D$2,3),定数!$A$6:$A$13,定数!$B$6:$B$13))</f>
        <v/>
      </c>
      <c r="S86" s="174"/>
      <c r="T86" s="175" t="str">
        <f t="shared" si="12"/>
        <v/>
      </c>
      <c r="U86" s="175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170" t="str">
        <f t="shared" si="9"/>
        <v/>
      </c>
      <c r="D87" s="170"/>
      <c r="E87" s="107"/>
      <c r="F87" s="8"/>
      <c r="G87" s="107"/>
      <c r="H87" s="171"/>
      <c r="I87" s="171"/>
      <c r="J87" s="107"/>
      <c r="K87" s="170" t="str">
        <f t="shared" si="10"/>
        <v/>
      </c>
      <c r="L87" s="170"/>
      <c r="M87" s="6" t="str">
        <f>IF(J87="","",(K87/J87)/LOOKUP(RIGHT($D$2,3),定数!$A$6:$A$13,定数!$B$6:$B$13))</f>
        <v/>
      </c>
      <c r="N87" s="107"/>
      <c r="O87" s="8"/>
      <c r="P87" s="171"/>
      <c r="Q87" s="171"/>
      <c r="R87" s="174" t="str">
        <f>IF(P87="","",T87*M87*LOOKUP(RIGHT($D$2,3),定数!$A$6:$A$13,定数!$B$6:$B$13))</f>
        <v/>
      </c>
      <c r="S87" s="174"/>
      <c r="T87" s="175" t="str">
        <f t="shared" si="12"/>
        <v/>
      </c>
      <c r="U87" s="175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170" t="str">
        <f t="shared" si="9"/>
        <v/>
      </c>
      <c r="D88" s="170"/>
      <c r="E88" s="107"/>
      <c r="F88" s="8"/>
      <c r="G88" s="107"/>
      <c r="H88" s="171"/>
      <c r="I88" s="171"/>
      <c r="J88" s="107"/>
      <c r="K88" s="170" t="str">
        <f t="shared" si="10"/>
        <v/>
      </c>
      <c r="L88" s="170"/>
      <c r="M88" s="6" t="str">
        <f>IF(J88="","",(K88/J88)/LOOKUP(RIGHT($D$2,3),定数!$A$6:$A$13,定数!$B$6:$B$13))</f>
        <v/>
      </c>
      <c r="N88" s="107"/>
      <c r="O88" s="8"/>
      <c r="P88" s="171"/>
      <c r="Q88" s="171"/>
      <c r="R88" s="174" t="str">
        <f>IF(P88="","",T88*M88*LOOKUP(RIGHT($D$2,3),定数!$A$6:$A$13,定数!$B$6:$B$13))</f>
        <v/>
      </c>
      <c r="S88" s="174"/>
      <c r="T88" s="175" t="str">
        <f t="shared" si="12"/>
        <v/>
      </c>
      <c r="U88" s="175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170" t="str">
        <f t="shared" si="9"/>
        <v/>
      </c>
      <c r="D89" s="170"/>
      <c r="E89" s="107"/>
      <c r="F89" s="8"/>
      <c r="G89" s="107"/>
      <c r="H89" s="171"/>
      <c r="I89" s="171"/>
      <c r="J89" s="107"/>
      <c r="K89" s="170" t="str">
        <f t="shared" si="10"/>
        <v/>
      </c>
      <c r="L89" s="170"/>
      <c r="M89" s="6" t="str">
        <f>IF(J89="","",(K89/J89)/LOOKUP(RIGHT($D$2,3),定数!$A$6:$A$13,定数!$B$6:$B$13))</f>
        <v/>
      </c>
      <c r="N89" s="107"/>
      <c r="O89" s="8"/>
      <c r="P89" s="171"/>
      <c r="Q89" s="171"/>
      <c r="R89" s="174" t="str">
        <f>IF(P89="","",T89*M89*LOOKUP(RIGHT($D$2,3),定数!$A$6:$A$13,定数!$B$6:$B$13))</f>
        <v/>
      </c>
      <c r="S89" s="174"/>
      <c r="T89" s="175" t="str">
        <f t="shared" si="12"/>
        <v/>
      </c>
      <c r="U89" s="175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170" t="str">
        <f t="shared" si="9"/>
        <v/>
      </c>
      <c r="D90" s="170"/>
      <c r="E90" s="107"/>
      <c r="F90" s="8"/>
      <c r="G90" s="107"/>
      <c r="H90" s="171"/>
      <c r="I90" s="171"/>
      <c r="J90" s="107"/>
      <c r="K90" s="170" t="str">
        <f t="shared" si="10"/>
        <v/>
      </c>
      <c r="L90" s="170"/>
      <c r="M90" s="6" t="str">
        <f>IF(J90="","",(K90/J90)/LOOKUP(RIGHT($D$2,3),定数!$A$6:$A$13,定数!$B$6:$B$13))</f>
        <v/>
      </c>
      <c r="N90" s="107"/>
      <c r="O90" s="8"/>
      <c r="P90" s="171"/>
      <c r="Q90" s="171"/>
      <c r="R90" s="174" t="str">
        <f>IF(P90="","",T90*M90*LOOKUP(RIGHT($D$2,3),定数!$A$6:$A$13,定数!$B$6:$B$13))</f>
        <v/>
      </c>
      <c r="S90" s="174"/>
      <c r="T90" s="175" t="str">
        <f t="shared" si="12"/>
        <v/>
      </c>
      <c r="U90" s="175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170" t="str">
        <f t="shared" si="9"/>
        <v/>
      </c>
      <c r="D91" s="170"/>
      <c r="E91" s="107"/>
      <c r="F91" s="8"/>
      <c r="G91" s="107"/>
      <c r="H91" s="171"/>
      <c r="I91" s="171"/>
      <c r="J91" s="107"/>
      <c r="K91" s="170" t="str">
        <f t="shared" si="10"/>
        <v/>
      </c>
      <c r="L91" s="170"/>
      <c r="M91" s="6" t="str">
        <f>IF(J91="","",(K91/J91)/LOOKUP(RIGHT($D$2,3),定数!$A$6:$A$13,定数!$B$6:$B$13))</f>
        <v/>
      </c>
      <c r="N91" s="107"/>
      <c r="O91" s="8"/>
      <c r="P91" s="171"/>
      <c r="Q91" s="171"/>
      <c r="R91" s="174" t="str">
        <f>IF(P91="","",T91*M91*LOOKUP(RIGHT($D$2,3),定数!$A$6:$A$13,定数!$B$6:$B$13))</f>
        <v/>
      </c>
      <c r="S91" s="174"/>
      <c r="T91" s="175" t="str">
        <f t="shared" si="12"/>
        <v/>
      </c>
      <c r="U91" s="175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170" t="str">
        <f t="shared" si="9"/>
        <v/>
      </c>
      <c r="D92" s="170"/>
      <c r="E92" s="107"/>
      <c r="F92" s="8"/>
      <c r="G92" s="107"/>
      <c r="H92" s="171"/>
      <c r="I92" s="171"/>
      <c r="J92" s="107"/>
      <c r="K92" s="170" t="str">
        <f t="shared" si="10"/>
        <v/>
      </c>
      <c r="L92" s="170"/>
      <c r="M92" s="6" t="str">
        <f>IF(J92="","",(K92/J92)/LOOKUP(RIGHT($D$2,3),定数!$A$6:$A$13,定数!$B$6:$B$13))</f>
        <v/>
      </c>
      <c r="N92" s="107"/>
      <c r="O92" s="8"/>
      <c r="P92" s="171"/>
      <c r="Q92" s="171"/>
      <c r="R92" s="174" t="str">
        <f>IF(P92="","",T92*M92*LOOKUP(RIGHT($D$2,3),定数!$A$6:$A$13,定数!$B$6:$B$13))</f>
        <v/>
      </c>
      <c r="S92" s="174"/>
      <c r="T92" s="175" t="str">
        <f t="shared" si="12"/>
        <v/>
      </c>
      <c r="U92" s="175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170" t="str">
        <f t="shared" si="9"/>
        <v/>
      </c>
      <c r="D93" s="170"/>
      <c r="E93" s="107"/>
      <c r="F93" s="8"/>
      <c r="G93" s="107"/>
      <c r="H93" s="171"/>
      <c r="I93" s="171"/>
      <c r="J93" s="107"/>
      <c r="K93" s="170" t="str">
        <f t="shared" si="10"/>
        <v/>
      </c>
      <c r="L93" s="170"/>
      <c r="M93" s="6" t="str">
        <f>IF(J93="","",(K93/J93)/LOOKUP(RIGHT($D$2,3),定数!$A$6:$A$13,定数!$B$6:$B$13))</f>
        <v/>
      </c>
      <c r="N93" s="107"/>
      <c r="O93" s="8"/>
      <c r="P93" s="171"/>
      <c r="Q93" s="171"/>
      <c r="R93" s="174" t="str">
        <f>IF(P93="","",T93*M93*LOOKUP(RIGHT($D$2,3),定数!$A$6:$A$13,定数!$B$6:$B$13))</f>
        <v/>
      </c>
      <c r="S93" s="174"/>
      <c r="T93" s="175" t="str">
        <f t="shared" si="12"/>
        <v/>
      </c>
      <c r="U93" s="175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170" t="str">
        <f t="shared" si="9"/>
        <v/>
      </c>
      <c r="D94" s="170"/>
      <c r="E94" s="107"/>
      <c r="F94" s="8"/>
      <c r="G94" s="107"/>
      <c r="H94" s="171"/>
      <c r="I94" s="171"/>
      <c r="J94" s="107"/>
      <c r="K94" s="170" t="str">
        <f t="shared" si="10"/>
        <v/>
      </c>
      <c r="L94" s="170"/>
      <c r="M94" s="6" t="str">
        <f>IF(J94="","",(K94/J94)/LOOKUP(RIGHT($D$2,3),定数!$A$6:$A$13,定数!$B$6:$B$13))</f>
        <v/>
      </c>
      <c r="N94" s="107"/>
      <c r="O94" s="8"/>
      <c r="P94" s="171"/>
      <c r="Q94" s="171"/>
      <c r="R94" s="174" t="str">
        <f>IF(P94="","",T94*M94*LOOKUP(RIGHT($D$2,3),定数!$A$6:$A$13,定数!$B$6:$B$13))</f>
        <v/>
      </c>
      <c r="S94" s="174"/>
      <c r="T94" s="175" t="str">
        <f t="shared" si="12"/>
        <v/>
      </c>
      <c r="U94" s="175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170" t="str">
        <f t="shared" si="9"/>
        <v/>
      </c>
      <c r="D95" s="170"/>
      <c r="E95" s="107"/>
      <c r="F95" s="8"/>
      <c r="G95" s="107"/>
      <c r="H95" s="171"/>
      <c r="I95" s="171"/>
      <c r="J95" s="107"/>
      <c r="K95" s="170" t="str">
        <f t="shared" si="10"/>
        <v/>
      </c>
      <c r="L95" s="170"/>
      <c r="M95" s="6" t="str">
        <f>IF(J95="","",(K95/J95)/LOOKUP(RIGHT($D$2,3),定数!$A$6:$A$13,定数!$B$6:$B$13))</f>
        <v/>
      </c>
      <c r="N95" s="107"/>
      <c r="O95" s="8"/>
      <c r="P95" s="171"/>
      <c r="Q95" s="171"/>
      <c r="R95" s="174" t="str">
        <f>IF(P95="","",T95*M95*LOOKUP(RIGHT($D$2,3),定数!$A$6:$A$13,定数!$B$6:$B$13))</f>
        <v/>
      </c>
      <c r="S95" s="174"/>
      <c r="T95" s="175" t="str">
        <f t="shared" si="12"/>
        <v/>
      </c>
      <c r="U95" s="175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170" t="str">
        <f t="shared" si="9"/>
        <v/>
      </c>
      <c r="D96" s="170"/>
      <c r="E96" s="107"/>
      <c r="F96" s="8"/>
      <c r="G96" s="107"/>
      <c r="H96" s="171"/>
      <c r="I96" s="171"/>
      <c r="J96" s="107"/>
      <c r="K96" s="170" t="str">
        <f t="shared" si="10"/>
        <v/>
      </c>
      <c r="L96" s="170"/>
      <c r="M96" s="6" t="str">
        <f>IF(J96="","",(K96/J96)/LOOKUP(RIGHT($D$2,3),定数!$A$6:$A$13,定数!$B$6:$B$13))</f>
        <v/>
      </c>
      <c r="N96" s="107"/>
      <c r="O96" s="8"/>
      <c r="P96" s="171"/>
      <c r="Q96" s="171"/>
      <c r="R96" s="174" t="str">
        <f>IF(P96="","",T96*M96*LOOKUP(RIGHT($D$2,3),定数!$A$6:$A$13,定数!$B$6:$B$13))</f>
        <v/>
      </c>
      <c r="S96" s="174"/>
      <c r="T96" s="175" t="str">
        <f t="shared" si="12"/>
        <v/>
      </c>
      <c r="U96" s="175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170" t="str">
        <f t="shared" si="9"/>
        <v/>
      </c>
      <c r="D97" s="170"/>
      <c r="E97" s="107"/>
      <c r="F97" s="8"/>
      <c r="G97" s="107"/>
      <c r="H97" s="171"/>
      <c r="I97" s="171"/>
      <c r="J97" s="107"/>
      <c r="K97" s="170" t="str">
        <f t="shared" si="10"/>
        <v/>
      </c>
      <c r="L97" s="170"/>
      <c r="M97" s="6" t="str">
        <f>IF(J97="","",(K97/J97)/LOOKUP(RIGHT($D$2,3),定数!$A$6:$A$13,定数!$B$6:$B$13))</f>
        <v/>
      </c>
      <c r="N97" s="107"/>
      <c r="O97" s="8"/>
      <c r="P97" s="171"/>
      <c r="Q97" s="171"/>
      <c r="R97" s="174" t="str">
        <f>IF(P97="","",T97*M97*LOOKUP(RIGHT($D$2,3),定数!$A$6:$A$13,定数!$B$6:$B$13))</f>
        <v/>
      </c>
      <c r="S97" s="174"/>
      <c r="T97" s="175" t="str">
        <f t="shared" si="12"/>
        <v/>
      </c>
      <c r="U97" s="175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170" t="str">
        <f t="shared" si="9"/>
        <v/>
      </c>
      <c r="D98" s="170"/>
      <c r="E98" s="107"/>
      <c r="F98" s="8"/>
      <c r="G98" s="107"/>
      <c r="H98" s="171"/>
      <c r="I98" s="171"/>
      <c r="J98" s="107"/>
      <c r="K98" s="170" t="str">
        <f t="shared" si="10"/>
        <v/>
      </c>
      <c r="L98" s="170"/>
      <c r="M98" s="6" t="str">
        <f>IF(J98="","",(K98/J98)/LOOKUP(RIGHT($D$2,3),定数!$A$6:$A$13,定数!$B$6:$B$13))</f>
        <v/>
      </c>
      <c r="N98" s="107"/>
      <c r="O98" s="8"/>
      <c r="P98" s="171"/>
      <c r="Q98" s="171"/>
      <c r="R98" s="174" t="str">
        <f>IF(P98="","",T98*M98*LOOKUP(RIGHT($D$2,3),定数!$A$6:$A$13,定数!$B$6:$B$13))</f>
        <v/>
      </c>
      <c r="S98" s="174"/>
      <c r="T98" s="175" t="str">
        <f t="shared" si="12"/>
        <v/>
      </c>
      <c r="U98" s="175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170" t="str">
        <f t="shared" si="9"/>
        <v/>
      </c>
      <c r="D99" s="170"/>
      <c r="E99" s="107"/>
      <c r="F99" s="8"/>
      <c r="G99" s="107"/>
      <c r="H99" s="171"/>
      <c r="I99" s="171"/>
      <c r="J99" s="107"/>
      <c r="K99" s="170" t="str">
        <f t="shared" si="10"/>
        <v/>
      </c>
      <c r="L99" s="170"/>
      <c r="M99" s="6" t="str">
        <f>IF(J99="","",(K99/J99)/LOOKUP(RIGHT($D$2,3),定数!$A$6:$A$13,定数!$B$6:$B$13))</f>
        <v/>
      </c>
      <c r="N99" s="107"/>
      <c r="O99" s="8"/>
      <c r="P99" s="171"/>
      <c r="Q99" s="171"/>
      <c r="R99" s="174" t="str">
        <f>IF(P99="","",T99*M99*LOOKUP(RIGHT($D$2,3),定数!$A$6:$A$13,定数!$B$6:$B$13))</f>
        <v/>
      </c>
      <c r="S99" s="174"/>
      <c r="T99" s="175" t="str">
        <f t="shared" si="12"/>
        <v/>
      </c>
      <c r="U99" s="175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170" t="str">
        <f t="shared" si="9"/>
        <v/>
      </c>
      <c r="D100" s="170"/>
      <c r="E100" s="107"/>
      <c r="F100" s="8"/>
      <c r="G100" s="107"/>
      <c r="H100" s="171"/>
      <c r="I100" s="171"/>
      <c r="J100" s="107"/>
      <c r="K100" s="170" t="str">
        <f t="shared" si="10"/>
        <v/>
      </c>
      <c r="L100" s="170"/>
      <c r="M100" s="6" t="str">
        <f>IF(J100="","",(K100/J100)/LOOKUP(RIGHT($D$2,3),定数!$A$6:$A$13,定数!$B$6:$B$13))</f>
        <v/>
      </c>
      <c r="N100" s="107"/>
      <c r="O100" s="8"/>
      <c r="P100" s="171"/>
      <c r="Q100" s="171"/>
      <c r="R100" s="174" t="str">
        <f>IF(P100="","",T100*M100*LOOKUP(RIGHT($D$2,3),定数!$A$6:$A$13,定数!$B$6:$B$13))</f>
        <v/>
      </c>
      <c r="S100" s="174"/>
      <c r="T100" s="175" t="str">
        <f t="shared" si="12"/>
        <v/>
      </c>
      <c r="U100" s="175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170" t="str">
        <f t="shared" si="9"/>
        <v/>
      </c>
      <c r="D101" s="170"/>
      <c r="E101" s="107"/>
      <c r="F101" s="8"/>
      <c r="G101" s="107"/>
      <c r="H101" s="171"/>
      <c r="I101" s="171"/>
      <c r="J101" s="107"/>
      <c r="K101" s="170" t="str">
        <f t="shared" si="10"/>
        <v/>
      </c>
      <c r="L101" s="170"/>
      <c r="M101" s="6" t="str">
        <f>IF(J101="","",(K101/J101)/LOOKUP(RIGHT($D$2,3),定数!$A$6:$A$13,定数!$B$6:$B$13))</f>
        <v/>
      </c>
      <c r="N101" s="107"/>
      <c r="O101" s="8"/>
      <c r="P101" s="171"/>
      <c r="Q101" s="171"/>
      <c r="R101" s="174" t="str">
        <f>IF(P101="","",T101*M101*LOOKUP(RIGHT($D$2,3),定数!$A$6:$A$13,定数!$B$6:$B$13))</f>
        <v/>
      </c>
      <c r="S101" s="174"/>
      <c r="T101" s="175" t="str">
        <f t="shared" si="12"/>
        <v/>
      </c>
      <c r="U101" s="175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170" t="str">
        <f t="shared" si="9"/>
        <v/>
      </c>
      <c r="D102" s="170"/>
      <c r="E102" s="34"/>
      <c r="F102" s="8"/>
      <c r="G102" s="34"/>
      <c r="H102" s="171"/>
      <c r="I102" s="171"/>
      <c r="J102" s="34"/>
      <c r="K102" s="172" t="str">
        <f t="shared" si="10"/>
        <v/>
      </c>
      <c r="L102" s="173"/>
      <c r="M102" s="6" t="str">
        <f>IF(J102="","",(K102/J102)/LOOKUP(RIGHT($D$2,3),定数!$A$6:$A$13,定数!$B$6:$B$13))</f>
        <v/>
      </c>
      <c r="N102" s="34"/>
      <c r="O102" s="8"/>
      <c r="P102" s="171"/>
      <c r="Q102" s="171"/>
      <c r="R102" s="174" t="str">
        <f>IF(P102="","",T102*M102*LOOKUP(RIGHT($D$2,3),定数!$A$6:$A$13,定数!$B$6:$B$13))</f>
        <v/>
      </c>
      <c r="S102" s="174"/>
      <c r="T102" s="175" t="str">
        <f t="shared" si="12"/>
        <v/>
      </c>
      <c r="U102" s="175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170" t="str">
        <f t="shared" si="9"/>
        <v/>
      </c>
      <c r="D103" s="170"/>
      <c r="E103" s="34"/>
      <c r="F103" s="8"/>
      <c r="G103" s="34"/>
      <c r="H103" s="171"/>
      <c r="I103" s="171"/>
      <c r="J103" s="34"/>
      <c r="K103" s="172" t="str">
        <f t="shared" si="10"/>
        <v/>
      </c>
      <c r="L103" s="173"/>
      <c r="M103" s="6" t="str">
        <f>IF(J103="","",(K103/J103)/LOOKUP(RIGHT($D$2,3),定数!$A$6:$A$13,定数!$B$6:$B$13))</f>
        <v/>
      </c>
      <c r="N103" s="34"/>
      <c r="O103" s="8"/>
      <c r="P103" s="171"/>
      <c r="Q103" s="171"/>
      <c r="R103" s="174" t="str">
        <f>IF(P103="","",T103*M103*LOOKUP(RIGHT($D$2,3),定数!$A$6:$A$13,定数!$B$6:$B$13))</f>
        <v/>
      </c>
      <c r="S103" s="174"/>
      <c r="T103" s="175" t="str">
        <f t="shared" si="12"/>
        <v/>
      </c>
      <c r="U103" s="175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170" t="str">
        <f t="shared" si="9"/>
        <v/>
      </c>
      <c r="D104" s="170"/>
      <c r="E104" s="34"/>
      <c r="F104" s="8"/>
      <c r="G104" s="34"/>
      <c r="H104" s="171"/>
      <c r="I104" s="171"/>
      <c r="J104" s="34"/>
      <c r="K104" s="172" t="str">
        <f t="shared" si="10"/>
        <v/>
      </c>
      <c r="L104" s="173"/>
      <c r="M104" s="6" t="str">
        <f>IF(J104="","",(K104/J104)/LOOKUP(RIGHT($D$2,3),定数!$A$6:$A$13,定数!$B$6:$B$13))</f>
        <v/>
      </c>
      <c r="N104" s="34"/>
      <c r="O104" s="8"/>
      <c r="P104" s="171"/>
      <c r="Q104" s="171"/>
      <c r="R104" s="174" t="str">
        <f>IF(P104="","",T104*M104*LOOKUP(RIGHT($D$2,3),定数!$A$6:$A$13,定数!$B$6:$B$13))</f>
        <v/>
      </c>
      <c r="S104" s="174"/>
      <c r="T104" s="175" t="str">
        <f t="shared" si="12"/>
        <v/>
      </c>
      <c r="U104" s="175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170" t="str">
        <f t="shared" si="9"/>
        <v/>
      </c>
      <c r="D105" s="170"/>
      <c r="E105" s="34"/>
      <c r="F105" s="8"/>
      <c r="G105" s="34"/>
      <c r="H105" s="171"/>
      <c r="I105" s="171"/>
      <c r="J105" s="34"/>
      <c r="K105" s="172" t="str">
        <f t="shared" si="10"/>
        <v/>
      </c>
      <c r="L105" s="173"/>
      <c r="M105" s="6" t="str">
        <f>IF(J105="","",(K105/J105)/LOOKUP(RIGHT($D$2,3),定数!$A$6:$A$13,定数!$B$6:$B$13))</f>
        <v/>
      </c>
      <c r="N105" s="34"/>
      <c r="O105" s="8"/>
      <c r="P105" s="171"/>
      <c r="Q105" s="171"/>
      <c r="R105" s="174" t="str">
        <f>IF(P105="","",T105*M105*LOOKUP(RIGHT($D$2,3),定数!$A$6:$A$13,定数!$B$6:$B$13))</f>
        <v/>
      </c>
      <c r="S105" s="174"/>
      <c r="T105" s="175" t="str">
        <f t="shared" si="12"/>
        <v/>
      </c>
      <c r="U105" s="175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170" t="str">
        <f t="shared" si="9"/>
        <v/>
      </c>
      <c r="D106" s="170"/>
      <c r="E106" s="34"/>
      <c r="F106" s="8"/>
      <c r="G106" s="34"/>
      <c r="H106" s="171"/>
      <c r="I106" s="171"/>
      <c r="J106" s="34"/>
      <c r="K106" s="172" t="str">
        <f t="shared" si="10"/>
        <v/>
      </c>
      <c r="L106" s="173"/>
      <c r="M106" s="6" t="str">
        <f>IF(J106="","",(K106/J106)/LOOKUP(RIGHT($D$2,3),定数!$A$6:$A$13,定数!$B$6:$B$13))</f>
        <v/>
      </c>
      <c r="N106" s="34"/>
      <c r="O106" s="8"/>
      <c r="P106" s="171"/>
      <c r="Q106" s="171"/>
      <c r="R106" s="174" t="str">
        <f>IF(P106="","",T106*M106*LOOKUP(RIGHT($D$2,3),定数!$A$6:$A$13,定数!$B$6:$B$13))</f>
        <v/>
      </c>
      <c r="S106" s="174"/>
      <c r="T106" s="175" t="str">
        <f t="shared" si="12"/>
        <v/>
      </c>
      <c r="U106" s="175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170" t="str">
        <f t="shared" si="9"/>
        <v/>
      </c>
      <c r="D107" s="170"/>
      <c r="E107" s="34"/>
      <c r="F107" s="8"/>
      <c r="G107" s="34"/>
      <c r="H107" s="171"/>
      <c r="I107" s="171"/>
      <c r="J107" s="34"/>
      <c r="K107" s="172" t="str">
        <f t="shared" si="10"/>
        <v/>
      </c>
      <c r="L107" s="173"/>
      <c r="M107" s="6" t="str">
        <f>IF(J107="","",(K107/J107)/LOOKUP(RIGHT($D$2,3),定数!$A$6:$A$13,定数!$B$6:$B$13))</f>
        <v/>
      </c>
      <c r="N107" s="34"/>
      <c r="O107" s="8"/>
      <c r="P107" s="171"/>
      <c r="Q107" s="171"/>
      <c r="R107" s="174" t="str">
        <f>IF(P107="","",T107*M107*LOOKUP(RIGHT($D$2,3),定数!$A$6:$A$13,定数!$B$6:$B$13))</f>
        <v/>
      </c>
      <c r="S107" s="174"/>
      <c r="T107" s="175" t="str">
        <f t="shared" si="12"/>
        <v/>
      </c>
      <c r="U107" s="175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170" t="str">
        <f t="shared" si="9"/>
        <v/>
      </c>
      <c r="D108" s="170"/>
      <c r="E108" s="34"/>
      <c r="F108" s="8"/>
      <c r="G108" s="34"/>
      <c r="H108" s="171"/>
      <c r="I108" s="171"/>
      <c r="J108" s="34"/>
      <c r="K108" s="172" t="str">
        <f t="shared" si="10"/>
        <v/>
      </c>
      <c r="L108" s="173"/>
      <c r="M108" s="6" t="str">
        <f>IF(J108="","",(K108/J108)/LOOKUP(RIGHT($D$2,3),定数!$A$6:$A$13,定数!$B$6:$B$13))</f>
        <v/>
      </c>
      <c r="N108" s="34"/>
      <c r="O108" s="8"/>
      <c r="P108" s="171"/>
      <c r="Q108" s="171"/>
      <c r="R108" s="174" t="str">
        <f>IF(P108="","",T108*M108*LOOKUP(RIGHT($D$2,3),定数!$A$6:$A$13,定数!$B$6:$B$13))</f>
        <v/>
      </c>
      <c r="S108" s="174"/>
      <c r="T108" s="175" t="str">
        <f t="shared" si="12"/>
        <v/>
      </c>
      <c r="U108" s="175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204" t="s">
        <v>4</v>
      </c>
      <c r="C2" s="204"/>
      <c r="D2" s="220"/>
      <c r="E2" s="220"/>
      <c r="F2" s="204" t="s">
        <v>5</v>
      </c>
      <c r="G2" s="204"/>
      <c r="H2" s="220" t="s">
        <v>35</v>
      </c>
      <c r="I2" s="220"/>
      <c r="J2" s="204" t="s">
        <v>6</v>
      </c>
      <c r="K2" s="204"/>
      <c r="L2" s="221">
        <f>C9</f>
        <v>1000000</v>
      </c>
      <c r="M2" s="220"/>
      <c r="N2" s="204" t="s">
        <v>7</v>
      </c>
      <c r="O2" s="204"/>
      <c r="P2" s="221" t="e">
        <f>C108+R108</f>
        <v>#VALUE!</v>
      </c>
      <c r="Q2" s="220"/>
      <c r="R2" s="1"/>
      <c r="S2" s="1"/>
      <c r="T2" s="1"/>
    </row>
    <row r="3" spans="2:21" ht="57" customHeight="1" x14ac:dyDescent="0.2">
      <c r="B3" s="204" t="s">
        <v>8</v>
      </c>
      <c r="C3" s="204"/>
      <c r="D3" s="223" t="s">
        <v>37</v>
      </c>
      <c r="E3" s="223"/>
      <c r="F3" s="223"/>
      <c r="G3" s="223"/>
      <c r="H3" s="223"/>
      <c r="I3" s="223"/>
      <c r="J3" s="204" t="s">
        <v>9</v>
      </c>
      <c r="K3" s="204"/>
      <c r="L3" s="223" t="s">
        <v>34</v>
      </c>
      <c r="M3" s="224"/>
      <c r="N3" s="224"/>
      <c r="O3" s="224"/>
      <c r="P3" s="224"/>
      <c r="Q3" s="224"/>
      <c r="R3" s="1"/>
      <c r="S3" s="1"/>
    </row>
    <row r="4" spans="2:21" x14ac:dyDescent="0.2">
      <c r="B4" s="204" t="s">
        <v>10</v>
      </c>
      <c r="C4" s="204"/>
      <c r="D4" s="218">
        <f>SUM($R$9:$S$993)</f>
        <v>153684.21052631587</v>
      </c>
      <c r="E4" s="218"/>
      <c r="F4" s="204" t="s">
        <v>11</v>
      </c>
      <c r="G4" s="204"/>
      <c r="H4" s="219">
        <f>SUM($T$9:$U$108)</f>
        <v>292.00000000000017</v>
      </c>
      <c r="I4" s="220"/>
      <c r="J4" s="201" t="s">
        <v>12</v>
      </c>
      <c r="K4" s="201"/>
      <c r="L4" s="221">
        <f>MAX($C$9:$D$990)-C9</f>
        <v>153684.21052631596</v>
      </c>
      <c r="M4" s="221"/>
      <c r="N4" s="201" t="s">
        <v>13</v>
      </c>
      <c r="O4" s="201"/>
      <c r="P4" s="218">
        <f>MIN($C$9:$D$990)-C9</f>
        <v>0</v>
      </c>
      <c r="Q4" s="218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203" t="s">
        <v>18</v>
      </c>
      <c r="K5" s="204"/>
      <c r="L5" s="205"/>
      <c r="M5" s="206"/>
      <c r="N5" s="17" t="s">
        <v>19</v>
      </c>
      <c r="O5" s="9"/>
      <c r="P5" s="205"/>
      <c r="Q5" s="206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207" t="s">
        <v>20</v>
      </c>
      <c r="C7" s="209" t="s">
        <v>21</v>
      </c>
      <c r="D7" s="210"/>
      <c r="E7" s="213" t="s">
        <v>22</v>
      </c>
      <c r="F7" s="214"/>
      <c r="G7" s="214"/>
      <c r="H7" s="214"/>
      <c r="I7" s="197"/>
      <c r="J7" s="215" t="s">
        <v>23</v>
      </c>
      <c r="K7" s="216"/>
      <c r="L7" s="199"/>
      <c r="M7" s="217" t="s">
        <v>24</v>
      </c>
      <c r="N7" s="192" t="s">
        <v>25</v>
      </c>
      <c r="O7" s="193"/>
      <c r="P7" s="193"/>
      <c r="Q7" s="194"/>
      <c r="R7" s="195" t="s">
        <v>26</v>
      </c>
      <c r="S7" s="195"/>
      <c r="T7" s="195"/>
      <c r="U7" s="195"/>
    </row>
    <row r="8" spans="2:21" x14ac:dyDescent="0.2">
      <c r="B8" s="208"/>
      <c r="C8" s="211"/>
      <c r="D8" s="212"/>
      <c r="E8" s="18" t="s">
        <v>27</v>
      </c>
      <c r="F8" s="18" t="s">
        <v>28</v>
      </c>
      <c r="G8" s="18" t="s">
        <v>29</v>
      </c>
      <c r="H8" s="196" t="s">
        <v>30</v>
      </c>
      <c r="I8" s="197"/>
      <c r="J8" s="4" t="s">
        <v>31</v>
      </c>
      <c r="K8" s="198" t="s">
        <v>32</v>
      </c>
      <c r="L8" s="199"/>
      <c r="M8" s="217"/>
      <c r="N8" s="5" t="s">
        <v>27</v>
      </c>
      <c r="O8" s="5" t="s">
        <v>28</v>
      </c>
      <c r="P8" s="200" t="s">
        <v>30</v>
      </c>
      <c r="Q8" s="194"/>
      <c r="R8" s="195" t="s">
        <v>33</v>
      </c>
      <c r="S8" s="195"/>
      <c r="T8" s="195" t="s">
        <v>31</v>
      </c>
      <c r="U8" s="195"/>
    </row>
    <row r="9" spans="2:21" x14ac:dyDescent="0.2">
      <c r="B9" s="19">
        <v>1</v>
      </c>
      <c r="C9" s="170">
        <v>1000000</v>
      </c>
      <c r="D9" s="170"/>
      <c r="E9" s="19">
        <v>2001</v>
      </c>
      <c r="F9" s="8">
        <v>42111</v>
      </c>
      <c r="G9" s="19" t="s">
        <v>3</v>
      </c>
      <c r="H9" s="171">
        <v>105.33</v>
      </c>
      <c r="I9" s="171"/>
      <c r="J9" s="19">
        <v>57</v>
      </c>
      <c r="K9" s="170">
        <f t="shared" ref="K9:K72" si="0">IF(F9="","",C9*0.03)</f>
        <v>30000</v>
      </c>
      <c r="L9" s="170"/>
      <c r="M9" s="6">
        <f>IF(J9="","",(K9/J9)/1000)</f>
        <v>0.52631578947368418</v>
      </c>
      <c r="N9" s="19">
        <v>2001</v>
      </c>
      <c r="O9" s="8">
        <v>42111</v>
      </c>
      <c r="P9" s="171">
        <v>108.25</v>
      </c>
      <c r="Q9" s="171"/>
      <c r="R9" s="174">
        <f>IF(O9="","",(IF(G9="売",H9-P9,P9-H9))*M9*100000)</f>
        <v>153684.21052631587</v>
      </c>
      <c r="S9" s="174"/>
      <c r="T9" s="175">
        <f>IF(O9="","",IF(R9&lt;0,J9*(-1),IF(G9="買",(P9-H9)*100,(H9-P9)*100)))</f>
        <v>292.00000000000017</v>
      </c>
      <c r="U9" s="175"/>
    </row>
    <row r="10" spans="2:21" x14ac:dyDescent="0.2">
      <c r="B10" s="19">
        <v>2</v>
      </c>
      <c r="C10" s="170">
        <f t="shared" ref="C10:C73" si="1">IF(R9="","",C9+R9)</f>
        <v>1153684.210526316</v>
      </c>
      <c r="D10" s="170"/>
      <c r="E10" s="19"/>
      <c r="F10" s="8"/>
      <c r="G10" s="19" t="s">
        <v>3</v>
      </c>
      <c r="H10" s="171"/>
      <c r="I10" s="171"/>
      <c r="J10" s="19"/>
      <c r="K10" s="170" t="str">
        <f t="shared" si="0"/>
        <v/>
      </c>
      <c r="L10" s="170"/>
      <c r="M10" s="6" t="str">
        <f t="shared" ref="M10:M73" si="2">IF(J10="","",(K10/J10)/1000)</f>
        <v/>
      </c>
      <c r="N10" s="19"/>
      <c r="O10" s="8"/>
      <c r="P10" s="171"/>
      <c r="Q10" s="171"/>
      <c r="R10" s="174" t="str">
        <f t="shared" ref="R10:R73" si="3">IF(O10="","",(IF(G10="売",H10-P10,P10-H10))*M10*100000)</f>
        <v/>
      </c>
      <c r="S10" s="174"/>
      <c r="T10" s="175" t="str">
        <f t="shared" ref="T10:T73" si="4">IF(O10="","",IF(R10&lt;0,J10*(-1),IF(G10="買",(P10-H10)*100,(H10-P10)*100)))</f>
        <v/>
      </c>
      <c r="U10" s="175"/>
    </row>
    <row r="11" spans="2:21" x14ac:dyDescent="0.2">
      <c r="B11" s="19">
        <v>3</v>
      </c>
      <c r="C11" s="170" t="str">
        <f t="shared" si="1"/>
        <v/>
      </c>
      <c r="D11" s="170"/>
      <c r="E11" s="19"/>
      <c r="F11" s="8"/>
      <c r="G11" s="19" t="s">
        <v>3</v>
      </c>
      <c r="H11" s="171"/>
      <c r="I11" s="171"/>
      <c r="J11" s="19"/>
      <c r="K11" s="170" t="str">
        <f t="shared" si="0"/>
        <v/>
      </c>
      <c r="L11" s="170"/>
      <c r="M11" s="6" t="str">
        <f t="shared" si="2"/>
        <v/>
      </c>
      <c r="N11" s="19"/>
      <c r="O11" s="8"/>
      <c r="P11" s="171"/>
      <c r="Q11" s="171"/>
      <c r="R11" s="174" t="str">
        <f t="shared" si="3"/>
        <v/>
      </c>
      <c r="S11" s="174"/>
      <c r="T11" s="175" t="str">
        <f t="shared" si="4"/>
        <v/>
      </c>
      <c r="U11" s="175"/>
    </row>
    <row r="12" spans="2:21" x14ac:dyDescent="0.2">
      <c r="B12" s="19">
        <v>4</v>
      </c>
      <c r="C12" s="170" t="str">
        <f t="shared" si="1"/>
        <v/>
      </c>
      <c r="D12" s="170"/>
      <c r="E12" s="19"/>
      <c r="F12" s="8"/>
      <c r="G12" s="19" t="s">
        <v>2</v>
      </c>
      <c r="H12" s="171"/>
      <c r="I12" s="171"/>
      <c r="J12" s="19"/>
      <c r="K12" s="170" t="str">
        <f t="shared" si="0"/>
        <v/>
      </c>
      <c r="L12" s="170"/>
      <c r="M12" s="6" t="str">
        <f t="shared" si="2"/>
        <v/>
      </c>
      <c r="N12" s="19"/>
      <c r="O12" s="8"/>
      <c r="P12" s="171"/>
      <c r="Q12" s="171"/>
      <c r="R12" s="174" t="str">
        <f t="shared" si="3"/>
        <v/>
      </c>
      <c r="S12" s="174"/>
      <c r="T12" s="175" t="str">
        <f t="shared" si="4"/>
        <v/>
      </c>
      <c r="U12" s="175"/>
    </row>
    <row r="13" spans="2:21" x14ac:dyDescent="0.2">
      <c r="B13" s="19">
        <v>5</v>
      </c>
      <c r="C13" s="170" t="str">
        <f t="shared" si="1"/>
        <v/>
      </c>
      <c r="D13" s="170"/>
      <c r="E13" s="19"/>
      <c r="F13" s="8"/>
      <c r="G13" s="19" t="s">
        <v>2</v>
      </c>
      <c r="H13" s="171"/>
      <c r="I13" s="171"/>
      <c r="J13" s="19"/>
      <c r="K13" s="170" t="str">
        <f t="shared" si="0"/>
        <v/>
      </c>
      <c r="L13" s="170"/>
      <c r="M13" s="6" t="str">
        <f t="shared" si="2"/>
        <v/>
      </c>
      <c r="N13" s="19"/>
      <c r="O13" s="8"/>
      <c r="P13" s="171"/>
      <c r="Q13" s="171"/>
      <c r="R13" s="174" t="str">
        <f t="shared" si="3"/>
        <v/>
      </c>
      <c r="S13" s="174"/>
      <c r="T13" s="175" t="str">
        <f t="shared" si="4"/>
        <v/>
      </c>
      <c r="U13" s="175"/>
    </row>
    <row r="14" spans="2:21" x14ac:dyDescent="0.2">
      <c r="B14" s="19">
        <v>6</v>
      </c>
      <c r="C14" s="170" t="str">
        <f t="shared" si="1"/>
        <v/>
      </c>
      <c r="D14" s="170"/>
      <c r="E14" s="19"/>
      <c r="F14" s="8"/>
      <c r="G14" s="19" t="s">
        <v>3</v>
      </c>
      <c r="H14" s="171"/>
      <c r="I14" s="171"/>
      <c r="J14" s="19"/>
      <c r="K14" s="170" t="str">
        <f t="shared" si="0"/>
        <v/>
      </c>
      <c r="L14" s="170"/>
      <c r="M14" s="6" t="str">
        <f t="shared" si="2"/>
        <v/>
      </c>
      <c r="N14" s="19"/>
      <c r="O14" s="8"/>
      <c r="P14" s="171"/>
      <c r="Q14" s="171"/>
      <c r="R14" s="174" t="str">
        <f t="shared" si="3"/>
        <v/>
      </c>
      <c r="S14" s="174"/>
      <c r="T14" s="175" t="str">
        <f t="shared" si="4"/>
        <v/>
      </c>
      <c r="U14" s="175"/>
    </row>
    <row r="15" spans="2:21" x14ac:dyDescent="0.2">
      <c r="B15" s="19">
        <v>7</v>
      </c>
      <c r="C15" s="170" t="str">
        <f t="shared" si="1"/>
        <v/>
      </c>
      <c r="D15" s="170"/>
      <c r="E15" s="19"/>
      <c r="F15" s="8"/>
      <c r="G15" s="19" t="s">
        <v>3</v>
      </c>
      <c r="H15" s="171"/>
      <c r="I15" s="171"/>
      <c r="J15" s="19"/>
      <c r="K15" s="170" t="str">
        <f t="shared" si="0"/>
        <v/>
      </c>
      <c r="L15" s="170"/>
      <c r="M15" s="6" t="str">
        <f t="shared" si="2"/>
        <v/>
      </c>
      <c r="N15" s="19"/>
      <c r="O15" s="8"/>
      <c r="P15" s="171"/>
      <c r="Q15" s="171"/>
      <c r="R15" s="174" t="str">
        <f t="shared" si="3"/>
        <v/>
      </c>
      <c r="S15" s="174"/>
      <c r="T15" s="175" t="str">
        <f t="shared" si="4"/>
        <v/>
      </c>
      <c r="U15" s="175"/>
    </row>
    <row r="16" spans="2:21" x14ac:dyDescent="0.2">
      <c r="B16" s="19">
        <v>8</v>
      </c>
      <c r="C16" s="170" t="str">
        <f t="shared" si="1"/>
        <v/>
      </c>
      <c r="D16" s="170"/>
      <c r="E16" s="19"/>
      <c r="F16" s="8"/>
      <c r="G16" s="19" t="s">
        <v>3</v>
      </c>
      <c r="H16" s="171"/>
      <c r="I16" s="171"/>
      <c r="J16" s="19"/>
      <c r="K16" s="170" t="str">
        <f t="shared" si="0"/>
        <v/>
      </c>
      <c r="L16" s="170"/>
      <c r="M16" s="6" t="str">
        <f t="shared" si="2"/>
        <v/>
      </c>
      <c r="N16" s="19"/>
      <c r="O16" s="8"/>
      <c r="P16" s="171"/>
      <c r="Q16" s="171"/>
      <c r="R16" s="174" t="str">
        <f t="shared" si="3"/>
        <v/>
      </c>
      <c r="S16" s="174"/>
      <c r="T16" s="175" t="str">
        <f t="shared" si="4"/>
        <v/>
      </c>
      <c r="U16" s="175"/>
    </row>
    <row r="17" spans="2:21" x14ac:dyDescent="0.2">
      <c r="B17" s="19">
        <v>9</v>
      </c>
      <c r="C17" s="170" t="str">
        <f t="shared" si="1"/>
        <v/>
      </c>
      <c r="D17" s="170"/>
      <c r="E17" s="19"/>
      <c r="F17" s="8"/>
      <c r="G17" s="19" t="s">
        <v>3</v>
      </c>
      <c r="H17" s="171"/>
      <c r="I17" s="171"/>
      <c r="J17" s="19"/>
      <c r="K17" s="170" t="str">
        <f t="shared" si="0"/>
        <v/>
      </c>
      <c r="L17" s="170"/>
      <c r="M17" s="6" t="str">
        <f t="shared" si="2"/>
        <v/>
      </c>
      <c r="N17" s="19"/>
      <c r="O17" s="8"/>
      <c r="P17" s="171"/>
      <c r="Q17" s="171"/>
      <c r="R17" s="174" t="str">
        <f t="shared" si="3"/>
        <v/>
      </c>
      <c r="S17" s="174"/>
      <c r="T17" s="175" t="str">
        <f t="shared" si="4"/>
        <v/>
      </c>
      <c r="U17" s="175"/>
    </row>
    <row r="18" spans="2:21" x14ac:dyDescent="0.2">
      <c r="B18" s="19">
        <v>10</v>
      </c>
      <c r="C18" s="170" t="str">
        <f t="shared" si="1"/>
        <v/>
      </c>
      <c r="D18" s="170"/>
      <c r="E18" s="19"/>
      <c r="F18" s="8"/>
      <c r="G18" s="19" t="s">
        <v>3</v>
      </c>
      <c r="H18" s="171"/>
      <c r="I18" s="171"/>
      <c r="J18" s="19"/>
      <c r="K18" s="170" t="str">
        <f t="shared" si="0"/>
        <v/>
      </c>
      <c r="L18" s="170"/>
      <c r="M18" s="6" t="str">
        <f t="shared" si="2"/>
        <v/>
      </c>
      <c r="N18" s="19"/>
      <c r="O18" s="8"/>
      <c r="P18" s="171"/>
      <c r="Q18" s="171"/>
      <c r="R18" s="174" t="str">
        <f t="shared" si="3"/>
        <v/>
      </c>
      <c r="S18" s="174"/>
      <c r="T18" s="175" t="str">
        <f t="shared" si="4"/>
        <v/>
      </c>
      <c r="U18" s="175"/>
    </row>
    <row r="19" spans="2:21" x14ac:dyDescent="0.2">
      <c r="B19" s="19">
        <v>11</v>
      </c>
      <c r="C19" s="170" t="str">
        <f t="shared" si="1"/>
        <v/>
      </c>
      <c r="D19" s="170"/>
      <c r="E19" s="19"/>
      <c r="F19" s="8"/>
      <c r="G19" s="19" t="s">
        <v>3</v>
      </c>
      <c r="H19" s="171"/>
      <c r="I19" s="171"/>
      <c r="J19" s="19"/>
      <c r="K19" s="170" t="str">
        <f t="shared" si="0"/>
        <v/>
      </c>
      <c r="L19" s="170"/>
      <c r="M19" s="6" t="str">
        <f t="shared" si="2"/>
        <v/>
      </c>
      <c r="N19" s="19"/>
      <c r="O19" s="8"/>
      <c r="P19" s="171"/>
      <c r="Q19" s="171"/>
      <c r="R19" s="174" t="str">
        <f t="shared" si="3"/>
        <v/>
      </c>
      <c r="S19" s="174"/>
      <c r="T19" s="175" t="str">
        <f t="shared" si="4"/>
        <v/>
      </c>
      <c r="U19" s="175"/>
    </row>
    <row r="20" spans="2:21" x14ac:dyDescent="0.2">
      <c r="B20" s="19">
        <v>12</v>
      </c>
      <c r="C20" s="170" t="str">
        <f t="shared" si="1"/>
        <v/>
      </c>
      <c r="D20" s="170"/>
      <c r="E20" s="19"/>
      <c r="F20" s="8"/>
      <c r="G20" s="19" t="s">
        <v>3</v>
      </c>
      <c r="H20" s="171"/>
      <c r="I20" s="171"/>
      <c r="J20" s="19"/>
      <c r="K20" s="170" t="str">
        <f t="shared" si="0"/>
        <v/>
      </c>
      <c r="L20" s="170"/>
      <c r="M20" s="6" t="str">
        <f t="shared" si="2"/>
        <v/>
      </c>
      <c r="N20" s="19"/>
      <c r="O20" s="8"/>
      <c r="P20" s="171"/>
      <c r="Q20" s="171"/>
      <c r="R20" s="174" t="str">
        <f t="shared" si="3"/>
        <v/>
      </c>
      <c r="S20" s="174"/>
      <c r="T20" s="175" t="str">
        <f t="shared" si="4"/>
        <v/>
      </c>
      <c r="U20" s="175"/>
    </row>
    <row r="21" spans="2:21" x14ac:dyDescent="0.2">
      <c r="B21" s="19">
        <v>13</v>
      </c>
      <c r="C21" s="170" t="str">
        <f t="shared" si="1"/>
        <v/>
      </c>
      <c r="D21" s="170"/>
      <c r="E21" s="19"/>
      <c r="F21" s="8"/>
      <c r="G21" s="19" t="s">
        <v>3</v>
      </c>
      <c r="H21" s="171"/>
      <c r="I21" s="171"/>
      <c r="J21" s="19"/>
      <c r="K21" s="170" t="str">
        <f t="shared" si="0"/>
        <v/>
      </c>
      <c r="L21" s="170"/>
      <c r="M21" s="6" t="str">
        <f t="shared" si="2"/>
        <v/>
      </c>
      <c r="N21" s="19"/>
      <c r="O21" s="8"/>
      <c r="P21" s="171"/>
      <c r="Q21" s="171"/>
      <c r="R21" s="174" t="str">
        <f t="shared" si="3"/>
        <v/>
      </c>
      <c r="S21" s="174"/>
      <c r="T21" s="175" t="str">
        <f t="shared" si="4"/>
        <v/>
      </c>
      <c r="U21" s="175"/>
    </row>
    <row r="22" spans="2:21" x14ac:dyDescent="0.2">
      <c r="B22" s="19">
        <v>14</v>
      </c>
      <c r="C22" s="170" t="str">
        <f t="shared" si="1"/>
        <v/>
      </c>
      <c r="D22" s="170"/>
      <c r="E22" s="19"/>
      <c r="F22" s="8"/>
      <c r="G22" s="19" t="s">
        <v>2</v>
      </c>
      <c r="H22" s="171"/>
      <c r="I22" s="171"/>
      <c r="J22" s="19"/>
      <c r="K22" s="170" t="str">
        <f t="shared" si="0"/>
        <v/>
      </c>
      <c r="L22" s="170"/>
      <c r="M22" s="6" t="str">
        <f t="shared" si="2"/>
        <v/>
      </c>
      <c r="N22" s="19"/>
      <c r="O22" s="8"/>
      <c r="P22" s="171"/>
      <c r="Q22" s="171"/>
      <c r="R22" s="174" t="str">
        <f t="shared" si="3"/>
        <v/>
      </c>
      <c r="S22" s="174"/>
      <c r="T22" s="175" t="str">
        <f t="shared" si="4"/>
        <v/>
      </c>
      <c r="U22" s="175"/>
    </row>
    <row r="23" spans="2:21" x14ac:dyDescent="0.2">
      <c r="B23" s="19">
        <v>15</v>
      </c>
      <c r="C23" s="170" t="str">
        <f t="shared" si="1"/>
        <v/>
      </c>
      <c r="D23" s="170"/>
      <c r="E23" s="19"/>
      <c r="F23" s="8"/>
      <c r="G23" s="19" t="s">
        <v>3</v>
      </c>
      <c r="H23" s="171"/>
      <c r="I23" s="171"/>
      <c r="J23" s="19"/>
      <c r="K23" s="170" t="str">
        <f t="shared" si="0"/>
        <v/>
      </c>
      <c r="L23" s="170"/>
      <c r="M23" s="6" t="str">
        <f t="shared" si="2"/>
        <v/>
      </c>
      <c r="N23" s="19"/>
      <c r="O23" s="8"/>
      <c r="P23" s="171"/>
      <c r="Q23" s="171"/>
      <c r="R23" s="174" t="str">
        <f t="shared" si="3"/>
        <v/>
      </c>
      <c r="S23" s="174"/>
      <c r="T23" s="175" t="str">
        <f t="shared" si="4"/>
        <v/>
      </c>
      <c r="U23" s="175"/>
    </row>
    <row r="24" spans="2:21" x14ac:dyDescent="0.2">
      <c r="B24" s="19">
        <v>16</v>
      </c>
      <c r="C24" s="170" t="str">
        <f t="shared" si="1"/>
        <v/>
      </c>
      <c r="D24" s="170"/>
      <c r="E24" s="19"/>
      <c r="F24" s="8"/>
      <c r="G24" s="19" t="s">
        <v>3</v>
      </c>
      <c r="H24" s="171"/>
      <c r="I24" s="171"/>
      <c r="J24" s="19"/>
      <c r="K24" s="170" t="str">
        <f t="shared" si="0"/>
        <v/>
      </c>
      <c r="L24" s="170"/>
      <c r="M24" s="6" t="str">
        <f t="shared" si="2"/>
        <v/>
      </c>
      <c r="N24" s="19"/>
      <c r="O24" s="8"/>
      <c r="P24" s="171"/>
      <c r="Q24" s="171"/>
      <c r="R24" s="174" t="str">
        <f t="shared" si="3"/>
        <v/>
      </c>
      <c r="S24" s="174"/>
      <c r="T24" s="175" t="str">
        <f t="shared" si="4"/>
        <v/>
      </c>
      <c r="U24" s="175"/>
    </row>
    <row r="25" spans="2:21" x14ac:dyDescent="0.2">
      <c r="B25" s="19">
        <v>17</v>
      </c>
      <c r="C25" s="170" t="str">
        <f t="shared" si="1"/>
        <v/>
      </c>
      <c r="D25" s="170"/>
      <c r="E25" s="19"/>
      <c r="F25" s="8"/>
      <c r="G25" s="19" t="s">
        <v>3</v>
      </c>
      <c r="H25" s="171"/>
      <c r="I25" s="171"/>
      <c r="J25" s="19"/>
      <c r="K25" s="170" t="str">
        <f t="shared" si="0"/>
        <v/>
      </c>
      <c r="L25" s="170"/>
      <c r="M25" s="6" t="str">
        <f t="shared" si="2"/>
        <v/>
      </c>
      <c r="N25" s="19"/>
      <c r="O25" s="8"/>
      <c r="P25" s="171"/>
      <c r="Q25" s="171"/>
      <c r="R25" s="174" t="str">
        <f t="shared" si="3"/>
        <v/>
      </c>
      <c r="S25" s="174"/>
      <c r="T25" s="175" t="str">
        <f t="shared" si="4"/>
        <v/>
      </c>
      <c r="U25" s="175"/>
    </row>
    <row r="26" spans="2:21" x14ac:dyDescent="0.2">
      <c r="B26" s="19">
        <v>18</v>
      </c>
      <c r="C26" s="170" t="str">
        <f t="shared" si="1"/>
        <v/>
      </c>
      <c r="D26" s="170"/>
      <c r="E26" s="19"/>
      <c r="F26" s="8"/>
      <c r="G26" s="19" t="s">
        <v>3</v>
      </c>
      <c r="H26" s="171"/>
      <c r="I26" s="171"/>
      <c r="J26" s="19"/>
      <c r="K26" s="170" t="str">
        <f t="shared" si="0"/>
        <v/>
      </c>
      <c r="L26" s="170"/>
      <c r="M26" s="6" t="str">
        <f t="shared" si="2"/>
        <v/>
      </c>
      <c r="N26" s="19"/>
      <c r="O26" s="8"/>
      <c r="P26" s="171"/>
      <c r="Q26" s="171"/>
      <c r="R26" s="174" t="str">
        <f t="shared" si="3"/>
        <v/>
      </c>
      <c r="S26" s="174"/>
      <c r="T26" s="175" t="str">
        <f t="shared" si="4"/>
        <v/>
      </c>
      <c r="U26" s="175"/>
    </row>
    <row r="27" spans="2:21" x14ac:dyDescent="0.2">
      <c r="B27" s="19">
        <v>19</v>
      </c>
      <c r="C27" s="170" t="str">
        <f t="shared" si="1"/>
        <v/>
      </c>
      <c r="D27" s="170"/>
      <c r="E27" s="19"/>
      <c r="F27" s="8"/>
      <c r="G27" s="19" t="s">
        <v>2</v>
      </c>
      <c r="H27" s="171"/>
      <c r="I27" s="171"/>
      <c r="J27" s="19"/>
      <c r="K27" s="170" t="str">
        <f t="shared" si="0"/>
        <v/>
      </c>
      <c r="L27" s="170"/>
      <c r="M27" s="6" t="str">
        <f t="shared" si="2"/>
        <v/>
      </c>
      <c r="N27" s="19"/>
      <c r="O27" s="8"/>
      <c r="P27" s="171"/>
      <c r="Q27" s="171"/>
      <c r="R27" s="174" t="str">
        <f t="shared" si="3"/>
        <v/>
      </c>
      <c r="S27" s="174"/>
      <c r="T27" s="175" t="str">
        <f t="shared" si="4"/>
        <v/>
      </c>
      <c r="U27" s="175"/>
    </row>
    <row r="28" spans="2:21" x14ac:dyDescent="0.2">
      <c r="B28" s="19">
        <v>20</v>
      </c>
      <c r="C28" s="170" t="str">
        <f t="shared" si="1"/>
        <v/>
      </c>
      <c r="D28" s="170"/>
      <c r="E28" s="19"/>
      <c r="F28" s="8"/>
      <c r="G28" s="19" t="s">
        <v>3</v>
      </c>
      <c r="H28" s="171"/>
      <c r="I28" s="171"/>
      <c r="J28" s="19"/>
      <c r="K28" s="170" t="str">
        <f t="shared" si="0"/>
        <v/>
      </c>
      <c r="L28" s="170"/>
      <c r="M28" s="6" t="str">
        <f t="shared" si="2"/>
        <v/>
      </c>
      <c r="N28" s="19"/>
      <c r="O28" s="8"/>
      <c r="P28" s="171"/>
      <c r="Q28" s="171"/>
      <c r="R28" s="174" t="str">
        <f t="shared" si="3"/>
        <v/>
      </c>
      <c r="S28" s="174"/>
      <c r="T28" s="175" t="str">
        <f t="shared" si="4"/>
        <v/>
      </c>
      <c r="U28" s="175"/>
    </row>
    <row r="29" spans="2:21" x14ac:dyDescent="0.2">
      <c r="B29" s="19">
        <v>21</v>
      </c>
      <c r="C29" s="170" t="str">
        <f t="shared" si="1"/>
        <v/>
      </c>
      <c r="D29" s="170"/>
      <c r="E29" s="19"/>
      <c r="F29" s="8"/>
      <c r="G29" s="19" t="s">
        <v>2</v>
      </c>
      <c r="H29" s="171"/>
      <c r="I29" s="171"/>
      <c r="J29" s="19"/>
      <c r="K29" s="170" t="str">
        <f t="shared" si="0"/>
        <v/>
      </c>
      <c r="L29" s="170"/>
      <c r="M29" s="6" t="str">
        <f t="shared" si="2"/>
        <v/>
      </c>
      <c r="N29" s="19"/>
      <c r="O29" s="8"/>
      <c r="P29" s="171"/>
      <c r="Q29" s="171"/>
      <c r="R29" s="174" t="str">
        <f t="shared" si="3"/>
        <v/>
      </c>
      <c r="S29" s="174"/>
      <c r="T29" s="175" t="str">
        <f t="shared" si="4"/>
        <v/>
      </c>
      <c r="U29" s="175"/>
    </row>
    <row r="30" spans="2:21" x14ac:dyDescent="0.2">
      <c r="B30" s="19">
        <v>22</v>
      </c>
      <c r="C30" s="170" t="str">
        <f t="shared" si="1"/>
        <v/>
      </c>
      <c r="D30" s="170"/>
      <c r="E30" s="19"/>
      <c r="F30" s="8"/>
      <c r="G30" s="19" t="s">
        <v>2</v>
      </c>
      <c r="H30" s="171"/>
      <c r="I30" s="171"/>
      <c r="J30" s="19"/>
      <c r="K30" s="170" t="str">
        <f t="shared" si="0"/>
        <v/>
      </c>
      <c r="L30" s="170"/>
      <c r="M30" s="6" t="str">
        <f t="shared" si="2"/>
        <v/>
      </c>
      <c r="N30" s="19"/>
      <c r="O30" s="8"/>
      <c r="P30" s="171"/>
      <c r="Q30" s="171"/>
      <c r="R30" s="174" t="str">
        <f t="shared" si="3"/>
        <v/>
      </c>
      <c r="S30" s="174"/>
      <c r="T30" s="175" t="str">
        <f t="shared" si="4"/>
        <v/>
      </c>
      <c r="U30" s="175"/>
    </row>
    <row r="31" spans="2:21" x14ac:dyDescent="0.2">
      <c r="B31" s="19">
        <v>23</v>
      </c>
      <c r="C31" s="170" t="str">
        <f t="shared" si="1"/>
        <v/>
      </c>
      <c r="D31" s="170"/>
      <c r="E31" s="19"/>
      <c r="F31" s="8"/>
      <c r="G31" s="19" t="s">
        <v>2</v>
      </c>
      <c r="H31" s="171"/>
      <c r="I31" s="171"/>
      <c r="J31" s="19"/>
      <c r="K31" s="170" t="str">
        <f t="shared" si="0"/>
        <v/>
      </c>
      <c r="L31" s="170"/>
      <c r="M31" s="6" t="str">
        <f t="shared" si="2"/>
        <v/>
      </c>
      <c r="N31" s="19"/>
      <c r="O31" s="8"/>
      <c r="P31" s="171"/>
      <c r="Q31" s="171"/>
      <c r="R31" s="174" t="str">
        <f t="shared" si="3"/>
        <v/>
      </c>
      <c r="S31" s="174"/>
      <c r="T31" s="175" t="str">
        <f t="shared" si="4"/>
        <v/>
      </c>
      <c r="U31" s="175"/>
    </row>
    <row r="32" spans="2:21" x14ac:dyDescent="0.2">
      <c r="B32" s="19">
        <v>24</v>
      </c>
      <c r="C32" s="170" t="str">
        <f t="shared" si="1"/>
        <v/>
      </c>
      <c r="D32" s="170"/>
      <c r="E32" s="19"/>
      <c r="F32" s="8"/>
      <c r="G32" s="19" t="s">
        <v>2</v>
      </c>
      <c r="H32" s="171"/>
      <c r="I32" s="171"/>
      <c r="J32" s="19"/>
      <c r="K32" s="170" t="str">
        <f t="shared" si="0"/>
        <v/>
      </c>
      <c r="L32" s="170"/>
      <c r="M32" s="6" t="str">
        <f t="shared" si="2"/>
        <v/>
      </c>
      <c r="N32" s="19"/>
      <c r="O32" s="8"/>
      <c r="P32" s="171"/>
      <c r="Q32" s="171"/>
      <c r="R32" s="174" t="str">
        <f t="shared" si="3"/>
        <v/>
      </c>
      <c r="S32" s="174"/>
      <c r="T32" s="175" t="str">
        <f t="shared" si="4"/>
        <v/>
      </c>
      <c r="U32" s="175"/>
    </row>
    <row r="33" spans="2:21" x14ac:dyDescent="0.2">
      <c r="B33" s="19">
        <v>25</v>
      </c>
      <c r="C33" s="170" t="str">
        <f t="shared" si="1"/>
        <v/>
      </c>
      <c r="D33" s="170"/>
      <c r="E33" s="19"/>
      <c r="F33" s="8"/>
      <c r="G33" s="19" t="s">
        <v>3</v>
      </c>
      <c r="H33" s="171"/>
      <c r="I33" s="171"/>
      <c r="J33" s="19"/>
      <c r="K33" s="170" t="str">
        <f t="shared" si="0"/>
        <v/>
      </c>
      <c r="L33" s="170"/>
      <c r="M33" s="6" t="str">
        <f t="shared" si="2"/>
        <v/>
      </c>
      <c r="N33" s="19"/>
      <c r="O33" s="8"/>
      <c r="P33" s="171"/>
      <c r="Q33" s="171"/>
      <c r="R33" s="174" t="str">
        <f t="shared" si="3"/>
        <v/>
      </c>
      <c r="S33" s="174"/>
      <c r="T33" s="175" t="str">
        <f t="shared" si="4"/>
        <v/>
      </c>
      <c r="U33" s="175"/>
    </row>
    <row r="34" spans="2:21" x14ac:dyDescent="0.2">
      <c r="B34" s="19">
        <v>26</v>
      </c>
      <c r="C34" s="170" t="str">
        <f t="shared" si="1"/>
        <v/>
      </c>
      <c r="D34" s="170"/>
      <c r="E34" s="19"/>
      <c r="F34" s="8"/>
      <c r="G34" s="19" t="s">
        <v>2</v>
      </c>
      <c r="H34" s="171"/>
      <c r="I34" s="171"/>
      <c r="J34" s="19"/>
      <c r="K34" s="170" t="str">
        <f t="shared" si="0"/>
        <v/>
      </c>
      <c r="L34" s="170"/>
      <c r="M34" s="6" t="str">
        <f t="shared" si="2"/>
        <v/>
      </c>
      <c r="N34" s="19"/>
      <c r="O34" s="8"/>
      <c r="P34" s="171"/>
      <c r="Q34" s="171"/>
      <c r="R34" s="174" t="str">
        <f t="shared" si="3"/>
        <v/>
      </c>
      <c r="S34" s="174"/>
      <c r="T34" s="175" t="str">
        <f t="shared" si="4"/>
        <v/>
      </c>
      <c r="U34" s="175"/>
    </row>
    <row r="35" spans="2:21" x14ac:dyDescent="0.2">
      <c r="B35" s="19">
        <v>27</v>
      </c>
      <c r="C35" s="170" t="str">
        <f t="shared" si="1"/>
        <v/>
      </c>
      <c r="D35" s="170"/>
      <c r="E35" s="19"/>
      <c r="F35" s="8"/>
      <c r="G35" s="19" t="s">
        <v>2</v>
      </c>
      <c r="H35" s="171"/>
      <c r="I35" s="171"/>
      <c r="J35" s="19"/>
      <c r="K35" s="170" t="str">
        <f t="shared" si="0"/>
        <v/>
      </c>
      <c r="L35" s="170"/>
      <c r="M35" s="6" t="str">
        <f t="shared" si="2"/>
        <v/>
      </c>
      <c r="N35" s="19"/>
      <c r="O35" s="8"/>
      <c r="P35" s="171"/>
      <c r="Q35" s="171"/>
      <c r="R35" s="174" t="str">
        <f t="shared" si="3"/>
        <v/>
      </c>
      <c r="S35" s="174"/>
      <c r="T35" s="175" t="str">
        <f t="shared" si="4"/>
        <v/>
      </c>
      <c r="U35" s="175"/>
    </row>
    <row r="36" spans="2:21" x14ac:dyDescent="0.2">
      <c r="B36" s="19">
        <v>28</v>
      </c>
      <c r="C36" s="170" t="str">
        <f t="shared" si="1"/>
        <v/>
      </c>
      <c r="D36" s="170"/>
      <c r="E36" s="19"/>
      <c r="F36" s="8"/>
      <c r="G36" s="19" t="s">
        <v>2</v>
      </c>
      <c r="H36" s="171"/>
      <c r="I36" s="171"/>
      <c r="J36" s="19"/>
      <c r="K36" s="170" t="str">
        <f t="shared" si="0"/>
        <v/>
      </c>
      <c r="L36" s="170"/>
      <c r="M36" s="6" t="str">
        <f t="shared" si="2"/>
        <v/>
      </c>
      <c r="N36" s="19"/>
      <c r="O36" s="8"/>
      <c r="P36" s="171"/>
      <c r="Q36" s="171"/>
      <c r="R36" s="174" t="str">
        <f t="shared" si="3"/>
        <v/>
      </c>
      <c r="S36" s="174"/>
      <c r="T36" s="175" t="str">
        <f t="shared" si="4"/>
        <v/>
      </c>
      <c r="U36" s="175"/>
    </row>
    <row r="37" spans="2:21" x14ac:dyDescent="0.2">
      <c r="B37" s="19">
        <v>29</v>
      </c>
      <c r="C37" s="170" t="str">
        <f t="shared" si="1"/>
        <v/>
      </c>
      <c r="D37" s="170"/>
      <c r="E37" s="19"/>
      <c r="F37" s="8"/>
      <c r="G37" s="19" t="s">
        <v>2</v>
      </c>
      <c r="H37" s="171"/>
      <c r="I37" s="171"/>
      <c r="J37" s="19"/>
      <c r="K37" s="170" t="str">
        <f t="shared" si="0"/>
        <v/>
      </c>
      <c r="L37" s="170"/>
      <c r="M37" s="6" t="str">
        <f t="shared" si="2"/>
        <v/>
      </c>
      <c r="N37" s="19"/>
      <c r="O37" s="8"/>
      <c r="P37" s="171"/>
      <c r="Q37" s="171"/>
      <c r="R37" s="174" t="str">
        <f t="shared" si="3"/>
        <v/>
      </c>
      <c r="S37" s="174"/>
      <c r="T37" s="175" t="str">
        <f t="shared" si="4"/>
        <v/>
      </c>
      <c r="U37" s="175"/>
    </row>
    <row r="38" spans="2:21" x14ac:dyDescent="0.2">
      <c r="B38" s="19">
        <v>30</v>
      </c>
      <c r="C38" s="170" t="str">
        <f t="shared" si="1"/>
        <v/>
      </c>
      <c r="D38" s="170"/>
      <c r="E38" s="19"/>
      <c r="F38" s="8"/>
      <c r="G38" s="19" t="s">
        <v>3</v>
      </c>
      <c r="H38" s="171"/>
      <c r="I38" s="171"/>
      <c r="J38" s="19"/>
      <c r="K38" s="170" t="str">
        <f t="shared" si="0"/>
        <v/>
      </c>
      <c r="L38" s="170"/>
      <c r="M38" s="6" t="str">
        <f t="shared" si="2"/>
        <v/>
      </c>
      <c r="N38" s="19"/>
      <c r="O38" s="8"/>
      <c r="P38" s="171"/>
      <c r="Q38" s="171"/>
      <c r="R38" s="174" t="str">
        <f t="shared" si="3"/>
        <v/>
      </c>
      <c r="S38" s="174"/>
      <c r="T38" s="175" t="str">
        <f t="shared" si="4"/>
        <v/>
      </c>
      <c r="U38" s="175"/>
    </row>
    <row r="39" spans="2:21" x14ac:dyDescent="0.2">
      <c r="B39" s="19">
        <v>31</v>
      </c>
      <c r="C39" s="170" t="str">
        <f t="shared" si="1"/>
        <v/>
      </c>
      <c r="D39" s="170"/>
      <c r="E39" s="19"/>
      <c r="F39" s="8"/>
      <c r="G39" s="19" t="s">
        <v>3</v>
      </c>
      <c r="H39" s="171"/>
      <c r="I39" s="171"/>
      <c r="J39" s="19"/>
      <c r="K39" s="170" t="str">
        <f t="shared" si="0"/>
        <v/>
      </c>
      <c r="L39" s="170"/>
      <c r="M39" s="6" t="str">
        <f t="shared" si="2"/>
        <v/>
      </c>
      <c r="N39" s="19"/>
      <c r="O39" s="8"/>
      <c r="P39" s="171"/>
      <c r="Q39" s="171"/>
      <c r="R39" s="174" t="str">
        <f t="shared" si="3"/>
        <v/>
      </c>
      <c r="S39" s="174"/>
      <c r="T39" s="175" t="str">
        <f t="shared" si="4"/>
        <v/>
      </c>
      <c r="U39" s="175"/>
    </row>
    <row r="40" spans="2:21" x14ac:dyDescent="0.2">
      <c r="B40" s="19">
        <v>32</v>
      </c>
      <c r="C40" s="170" t="str">
        <f t="shared" si="1"/>
        <v/>
      </c>
      <c r="D40" s="170"/>
      <c r="E40" s="19"/>
      <c r="F40" s="8"/>
      <c r="G40" s="19" t="s">
        <v>3</v>
      </c>
      <c r="H40" s="171"/>
      <c r="I40" s="171"/>
      <c r="J40" s="19"/>
      <c r="K40" s="170" t="str">
        <f t="shared" si="0"/>
        <v/>
      </c>
      <c r="L40" s="170"/>
      <c r="M40" s="6" t="str">
        <f t="shared" si="2"/>
        <v/>
      </c>
      <c r="N40" s="19"/>
      <c r="O40" s="8"/>
      <c r="P40" s="171"/>
      <c r="Q40" s="171"/>
      <c r="R40" s="174" t="str">
        <f t="shared" si="3"/>
        <v/>
      </c>
      <c r="S40" s="174"/>
      <c r="T40" s="175" t="str">
        <f t="shared" si="4"/>
        <v/>
      </c>
      <c r="U40" s="175"/>
    </row>
    <row r="41" spans="2:21" x14ac:dyDescent="0.2">
      <c r="B41" s="19">
        <v>33</v>
      </c>
      <c r="C41" s="170" t="str">
        <f t="shared" si="1"/>
        <v/>
      </c>
      <c r="D41" s="170"/>
      <c r="E41" s="19"/>
      <c r="F41" s="8"/>
      <c r="G41" s="19" t="s">
        <v>2</v>
      </c>
      <c r="H41" s="171"/>
      <c r="I41" s="171"/>
      <c r="J41" s="19"/>
      <c r="K41" s="170" t="str">
        <f t="shared" si="0"/>
        <v/>
      </c>
      <c r="L41" s="170"/>
      <c r="M41" s="6" t="str">
        <f t="shared" si="2"/>
        <v/>
      </c>
      <c r="N41" s="19"/>
      <c r="O41" s="8"/>
      <c r="P41" s="171"/>
      <c r="Q41" s="171"/>
      <c r="R41" s="174" t="str">
        <f t="shared" si="3"/>
        <v/>
      </c>
      <c r="S41" s="174"/>
      <c r="T41" s="175" t="str">
        <f t="shared" si="4"/>
        <v/>
      </c>
      <c r="U41" s="175"/>
    </row>
    <row r="42" spans="2:21" x14ac:dyDescent="0.2">
      <c r="B42" s="19">
        <v>34</v>
      </c>
      <c r="C42" s="170" t="str">
        <f t="shared" si="1"/>
        <v/>
      </c>
      <c r="D42" s="170"/>
      <c r="E42" s="19"/>
      <c r="F42" s="8"/>
      <c r="G42" s="19" t="s">
        <v>3</v>
      </c>
      <c r="H42" s="171"/>
      <c r="I42" s="171"/>
      <c r="J42" s="19"/>
      <c r="K42" s="170" t="str">
        <f t="shared" si="0"/>
        <v/>
      </c>
      <c r="L42" s="170"/>
      <c r="M42" s="6" t="str">
        <f t="shared" si="2"/>
        <v/>
      </c>
      <c r="N42" s="19"/>
      <c r="O42" s="8"/>
      <c r="P42" s="171"/>
      <c r="Q42" s="171"/>
      <c r="R42" s="174" t="str">
        <f t="shared" si="3"/>
        <v/>
      </c>
      <c r="S42" s="174"/>
      <c r="T42" s="175" t="str">
        <f t="shared" si="4"/>
        <v/>
      </c>
      <c r="U42" s="175"/>
    </row>
    <row r="43" spans="2:21" x14ac:dyDescent="0.2">
      <c r="B43" s="19">
        <v>35</v>
      </c>
      <c r="C43" s="170" t="str">
        <f t="shared" si="1"/>
        <v/>
      </c>
      <c r="D43" s="170"/>
      <c r="E43" s="19"/>
      <c r="F43" s="8"/>
      <c r="G43" s="19" t="s">
        <v>2</v>
      </c>
      <c r="H43" s="171"/>
      <c r="I43" s="171"/>
      <c r="J43" s="19"/>
      <c r="K43" s="170" t="str">
        <f t="shared" si="0"/>
        <v/>
      </c>
      <c r="L43" s="170"/>
      <c r="M43" s="6" t="str">
        <f t="shared" si="2"/>
        <v/>
      </c>
      <c r="N43" s="19"/>
      <c r="O43" s="8"/>
      <c r="P43" s="171"/>
      <c r="Q43" s="171"/>
      <c r="R43" s="174" t="str">
        <f t="shared" si="3"/>
        <v/>
      </c>
      <c r="S43" s="174"/>
      <c r="T43" s="175" t="str">
        <f t="shared" si="4"/>
        <v/>
      </c>
      <c r="U43" s="175"/>
    </row>
    <row r="44" spans="2:21" x14ac:dyDescent="0.2">
      <c r="B44" s="19">
        <v>36</v>
      </c>
      <c r="C44" s="170" t="str">
        <f t="shared" si="1"/>
        <v/>
      </c>
      <c r="D44" s="170"/>
      <c r="E44" s="19"/>
      <c r="F44" s="8"/>
      <c r="G44" s="19" t="s">
        <v>3</v>
      </c>
      <c r="H44" s="171"/>
      <c r="I44" s="171"/>
      <c r="J44" s="19"/>
      <c r="K44" s="170" t="str">
        <f t="shared" si="0"/>
        <v/>
      </c>
      <c r="L44" s="170"/>
      <c r="M44" s="6" t="str">
        <f t="shared" si="2"/>
        <v/>
      </c>
      <c r="N44" s="19"/>
      <c r="O44" s="8"/>
      <c r="P44" s="171"/>
      <c r="Q44" s="171"/>
      <c r="R44" s="174" t="str">
        <f t="shared" si="3"/>
        <v/>
      </c>
      <c r="S44" s="174"/>
      <c r="T44" s="175" t="str">
        <f t="shared" si="4"/>
        <v/>
      </c>
      <c r="U44" s="175"/>
    </row>
    <row r="45" spans="2:21" x14ac:dyDescent="0.2">
      <c r="B45" s="19">
        <v>37</v>
      </c>
      <c r="C45" s="170" t="str">
        <f t="shared" si="1"/>
        <v/>
      </c>
      <c r="D45" s="170"/>
      <c r="E45" s="19"/>
      <c r="F45" s="8"/>
      <c r="G45" s="19" t="s">
        <v>2</v>
      </c>
      <c r="H45" s="171"/>
      <c r="I45" s="171"/>
      <c r="J45" s="19"/>
      <c r="K45" s="170" t="str">
        <f t="shared" si="0"/>
        <v/>
      </c>
      <c r="L45" s="170"/>
      <c r="M45" s="6" t="str">
        <f t="shared" si="2"/>
        <v/>
      </c>
      <c r="N45" s="19"/>
      <c r="O45" s="8"/>
      <c r="P45" s="171"/>
      <c r="Q45" s="171"/>
      <c r="R45" s="174" t="str">
        <f t="shared" si="3"/>
        <v/>
      </c>
      <c r="S45" s="174"/>
      <c r="T45" s="175" t="str">
        <f t="shared" si="4"/>
        <v/>
      </c>
      <c r="U45" s="175"/>
    </row>
    <row r="46" spans="2:21" x14ac:dyDescent="0.2">
      <c r="B46" s="19">
        <v>38</v>
      </c>
      <c r="C46" s="170" t="str">
        <f t="shared" si="1"/>
        <v/>
      </c>
      <c r="D46" s="170"/>
      <c r="E46" s="19"/>
      <c r="F46" s="8"/>
      <c r="G46" s="19" t="s">
        <v>3</v>
      </c>
      <c r="H46" s="171"/>
      <c r="I46" s="171"/>
      <c r="J46" s="19"/>
      <c r="K46" s="170" t="str">
        <f t="shared" si="0"/>
        <v/>
      </c>
      <c r="L46" s="170"/>
      <c r="M46" s="6" t="str">
        <f t="shared" si="2"/>
        <v/>
      </c>
      <c r="N46" s="19"/>
      <c r="O46" s="8"/>
      <c r="P46" s="171"/>
      <c r="Q46" s="171"/>
      <c r="R46" s="174" t="str">
        <f t="shared" si="3"/>
        <v/>
      </c>
      <c r="S46" s="174"/>
      <c r="T46" s="175" t="str">
        <f t="shared" si="4"/>
        <v/>
      </c>
      <c r="U46" s="175"/>
    </row>
    <row r="47" spans="2:21" x14ac:dyDescent="0.2">
      <c r="B47" s="19">
        <v>39</v>
      </c>
      <c r="C47" s="170" t="str">
        <f t="shared" si="1"/>
        <v/>
      </c>
      <c r="D47" s="170"/>
      <c r="E47" s="19"/>
      <c r="F47" s="8"/>
      <c r="G47" s="19" t="s">
        <v>3</v>
      </c>
      <c r="H47" s="171"/>
      <c r="I47" s="171"/>
      <c r="J47" s="19"/>
      <c r="K47" s="170" t="str">
        <f t="shared" si="0"/>
        <v/>
      </c>
      <c r="L47" s="170"/>
      <c r="M47" s="6" t="str">
        <f t="shared" si="2"/>
        <v/>
      </c>
      <c r="N47" s="19"/>
      <c r="O47" s="8"/>
      <c r="P47" s="171"/>
      <c r="Q47" s="171"/>
      <c r="R47" s="174" t="str">
        <f t="shared" si="3"/>
        <v/>
      </c>
      <c r="S47" s="174"/>
      <c r="T47" s="175" t="str">
        <f t="shared" si="4"/>
        <v/>
      </c>
      <c r="U47" s="175"/>
    </row>
    <row r="48" spans="2:21" x14ac:dyDescent="0.2">
      <c r="B48" s="19">
        <v>40</v>
      </c>
      <c r="C48" s="170" t="str">
        <f t="shared" si="1"/>
        <v/>
      </c>
      <c r="D48" s="170"/>
      <c r="E48" s="19"/>
      <c r="F48" s="8"/>
      <c r="G48" s="19" t="s">
        <v>36</v>
      </c>
      <c r="H48" s="171"/>
      <c r="I48" s="171"/>
      <c r="J48" s="19"/>
      <c r="K48" s="170" t="str">
        <f t="shared" si="0"/>
        <v/>
      </c>
      <c r="L48" s="170"/>
      <c r="M48" s="6" t="str">
        <f t="shared" si="2"/>
        <v/>
      </c>
      <c r="N48" s="19"/>
      <c r="O48" s="8"/>
      <c r="P48" s="171"/>
      <c r="Q48" s="171"/>
      <c r="R48" s="174" t="str">
        <f t="shared" si="3"/>
        <v/>
      </c>
      <c r="S48" s="174"/>
      <c r="T48" s="175" t="str">
        <f t="shared" si="4"/>
        <v/>
      </c>
      <c r="U48" s="175"/>
    </row>
    <row r="49" spans="2:21" x14ac:dyDescent="0.2">
      <c r="B49" s="19">
        <v>41</v>
      </c>
      <c r="C49" s="170" t="str">
        <f t="shared" si="1"/>
        <v/>
      </c>
      <c r="D49" s="170"/>
      <c r="E49" s="19"/>
      <c r="F49" s="8"/>
      <c r="G49" s="19" t="s">
        <v>3</v>
      </c>
      <c r="H49" s="171"/>
      <c r="I49" s="171"/>
      <c r="J49" s="19"/>
      <c r="K49" s="170" t="str">
        <f t="shared" si="0"/>
        <v/>
      </c>
      <c r="L49" s="170"/>
      <c r="M49" s="6" t="str">
        <f t="shared" si="2"/>
        <v/>
      </c>
      <c r="N49" s="19"/>
      <c r="O49" s="8"/>
      <c r="P49" s="171"/>
      <c r="Q49" s="171"/>
      <c r="R49" s="174" t="str">
        <f t="shared" si="3"/>
        <v/>
      </c>
      <c r="S49" s="174"/>
      <c r="T49" s="175" t="str">
        <f t="shared" si="4"/>
        <v/>
      </c>
      <c r="U49" s="175"/>
    </row>
    <row r="50" spans="2:21" x14ac:dyDescent="0.2">
      <c r="B50" s="19">
        <v>42</v>
      </c>
      <c r="C50" s="170" t="str">
        <f t="shared" si="1"/>
        <v/>
      </c>
      <c r="D50" s="170"/>
      <c r="E50" s="19"/>
      <c r="F50" s="8"/>
      <c r="G50" s="19" t="s">
        <v>3</v>
      </c>
      <c r="H50" s="171"/>
      <c r="I50" s="171"/>
      <c r="J50" s="19"/>
      <c r="K50" s="170" t="str">
        <f t="shared" si="0"/>
        <v/>
      </c>
      <c r="L50" s="170"/>
      <c r="M50" s="6" t="str">
        <f t="shared" si="2"/>
        <v/>
      </c>
      <c r="N50" s="19"/>
      <c r="O50" s="8"/>
      <c r="P50" s="171"/>
      <c r="Q50" s="171"/>
      <c r="R50" s="174" t="str">
        <f t="shared" si="3"/>
        <v/>
      </c>
      <c r="S50" s="174"/>
      <c r="T50" s="175" t="str">
        <f t="shared" si="4"/>
        <v/>
      </c>
      <c r="U50" s="175"/>
    </row>
    <row r="51" spans="2:21" x14ac:dyDescent="0.2">
      <c r="B51" s="19">
        <v>43</v>
      </c>
      <c r="C51" s="170" t="str">
        <f t="shared" si="1"/>
        <v/>
      </c>
      <c r="D51" s="170"/>
      <c r="E51" s="19"/>
      <c r="F51" s="8"/>
      <c r="G51" s="19" t="s">
        <v>2</v>
      </c>
      <c r="H51" s="171"/>
      <c r="I51" s="171"/>
      <c r="J51" s="19"/>
      <c r="K51" s="170" t="str">
        <f t="shared" si="0"/>
        <v/>
      </c>
      <c r="L51" s="170"/>
      <c r="M51" s="6" t="str">
        <f t="shared" si="2"/>
        <v/>
      </c>
      <c r="N51" s="19"/>
      <c r="O51" s="8"/>
      <c r="P51" s="171"/>
      <c r="Q51" s="171"/>
      <c r="R51" s="174" t="str">
        <f t="shared" si="3"/>
        <v/>
      </c>
      <c r="S51" s="174"/>
      <c r="T51" s="175" t="str">
        <f t="shared" si="4"/>
        <v/>
      </c>
      <c r="U51" s="175"/>
    </row>
    <row r="52" spans="2:21" x14ac:dyDescent="0.2">
      <c r="B52" s="19">
        <v>44</v>
      </c>
      <c r="C52" s="170" t="str">
        <f t="shared" si="1"/>
        <v/>
      </c>
      <c r="D52" s="170"/>
      <c r="E52" s="19"/>
      <c r="F52" s="8"/>
      <c r="G52" s="19" t="s">
        <v>2</v>
      </c>
      <c r="H52" s="171"/>
      <c r="I52" s="171"/>
      <c r="J52" s="19"/>
      <c r="K52" s="170" t="str">
        <f t="shared" si="0"/>
        <v/>
      </c>
      <c r="L52" s="170"/>
      <c r="M52" s="6" t="str">
        <f t="shared" si="2"/>
        <v/>
      </c>
      <c r="N52" s="19"/>
      <c r="O52" s="8"/>
      <c r="P52" s="171"/>
      <c r="Q52" s="171"/>
      <c r="R52" s="174" t="str">
        <f t="shared" si="3"/>
        <v/>
      </c>
      <c r="S52" s="174"/>
      <c r="T52" s="175" t="str">
        <f t="shared" si="4"/>
        <v/>
      </c>
      <c r="U52" s="175"/>
    </row>
    <row r="53" spans="2:21" x14ac:dyDescent="0.2">
      <c r="B53" s="19">
        <v>45</v>
      </c>
      <c r="C53" s="170" t="str">
        <f t="shared" si="1"/>
        <v/>
      </c>
      <c r="D53" s="170"/>
      <c r="E53" s="19"/>
      <c r="F53" s="8"/>
      <c r="G53" s="19" t="s">
        <v>3</v>
      </c>
      <c r="H53" s="171"/>
      <c r="I53" s="171"/>
      <c r="J53" s="19"/>
      <c r="K53" s="170" t="str">
        <f t="shared" si="0"/>
        <v/>
      </c>
      <c r="L53" s="170"/>
      <c r="M53" s="6" t="str">
        <f t="shared" si="2"/>
        <v/>
      </c>
      <c r="N53" s="19"/>
      <c r="O53" s="8"/>
      <c r="P53" s="171"/>
      <c r="Q53" s="171"/>
      <c r="R53" s="174" t="str">
        <f t="shared" si="3"/>
        <v/>
      </c>
      <c r="S53" s="174"/>
      <c r="T53" s="175" t="str">
        <f t="shared" si="4"/>
        <v/>
      </c>
      <c r="U53" s="175"/>
    </row>
    <row r="54" spans="2:21" x14ac:dyDescent="0.2">
      <c r="B54" s="19">
        <v>46</v>
      </c>
      <c r="C54" s="170" t="str">
        <f t="shared" si="1"/>
        <v/>
      </c>
      <c r="D54" s="170"/>
      <c r="E54" s="19"/>
      <c r="F54" s="8"/>
      <c r="G54" s="19" t="s">
        <v>3</v>
      </c>
      <c r="H54" s="171"/>
      <c r="I54" s="171"/>
      <c r="J54" s="19"/>
      <c r="K54" s="170" t="str">
        <f t="shared" si="0"/>
        <v/>
      </c>
      <c r="L54" s="170"/>
      <c r="M54" s="6" t="str">
        <f t="shared" si="2"/>
        <v/>
      </c>
      <c r="N54" s="19"/>
      <c r="O54" s="8"/>
      <c r="P54" s="171"/>
      <c r="Q54" s="171"/>
      <c r="R54" s="174" t="str">
        <f t="shared" si="3"/>
        <v/>
      </c>
      <c r="S54" s="174"/>
      <c r="T54" s="175" t="str">
        <f t="shared" si="4"/>
        <v/>
      </c>
      <c r="U54" s="175"/>
    </row>
    <row r="55" spans="2:21" x14ac:dyDescent="0.2">
      <c r="B55" s="19">
        <v>47</v>
      </c>
      <c r="C55" s="170" t="str">
        <f t="shared" si="1"/>
        <v/>
      </c>
      <c r="D55" s="170"/>
      <c r="E55" s="19"/>
      <c r="F55" s="8"/>
      <c r="G55" s="19" t="s">
        <v>2</v>
      </c>
      <c r="H55" s="171"/>
      <c r="I55" s="171"/>
      <c r="J55" s="19"/>
      <c r="K55" s="170" t="str">
        <f t="shared" si="0"/>
        <v/>
      </c>
      <c r="L55" s="170"/>
      <c r="M55" s="6" t="str">
        <f t="shared" si="2"/>
        <v/>
      </c>
      <c r="N55" s="19"/>
      <c r="O55" s="8"/>
      <c r="P55" s="171"/>
      <c r="Q55" s="171"/>
      <c r="R55" s="174" t="str">
        <f t="shared" si="3"/>
        <v/>
      </c>
      <c r="S55" s="174"/>
      <c r="T55" s="175" t="str">
        <f t="shared" si="4"/>
        <v/>
      </c>
      <c r="U55" s="175"/>
    </row>
    <row r="56" spans="2:21" x14ac:dyDescent="0.2">
      <c r="B56" s="19">
        <v>48</v>
      </c>
      <c r="C56" s="170" t="str">
        <f t="shared" si="1"/>
        <v/>
      </c>
      <c r="D56" s="170"/>
      <c r="E56" s="19"/>
      <c r="F56" s="8"/>
      <c r="G56" s="19" t="s">
        <v>2</v>
      </c>
      <c r="H56" s="171"/>
      <c r="I56" s="171"/>
      <c r="J56" s="19"/>
      <c r="K56" s="170" t="str">
        <f t="shared" si="0"/>
        <v/>
      </c>
      <c r="L56" s="170"/>
      <c r="M56" s="6" t="str">
        <f t="shared" si="2"/>
        <v/>
      </c>
      <c r="N56" s="19"/>
      <c r="O56" s="8"/>
      <c r="P56" s="171"/>
      <c r="Q56" s="171"/>
      <c r="R56" s="174" t="str">
        <f t="shared" si="3"/>
        <v/>
      </c>
      <c r="S56" s="174"/>
      <c r="T56" s="175" t="str">
        <f t="shared" si="4"/>
        <v/>
      </c>
      <c r="U56" s="175"/>
    </row>
    <row r="57" spans="2:21" x14ac:dyDescent="0.2">
      <c r="B57" s="19">
        <v>49</v>
      </c>
      <c r="C57" s="170" t="str">
        <f t="shared" si="1"/>
        <v/>
      </c>
      <c r="D57" s="170"/>
      <c r="E57" s="19"/>
      <c r="F57" s="8"/>
      <c r="G57" s="19" t="s">
        <v>2</v>
      </c>
      <c r="H57" s="171"/>
      <c r="I57" s="171"/>
      <c r="J57" s="19"/>
      <c r="K57" s="170" t="str">
        <f t="shared" si="0"/>
        <v/>
      </c>
      <c r="L57" s="170"/>
      <c r="M57" s="6" t="str">
        <f t="shared" si="2"/>
        <v/>
      </c>
      <c r="N57" s="19"/>
      <c r="O57" s="8"/>
      <c r="P57" s="171"/>
      <c r="Q57" s="171"/>
      <c r="R57" s="174" t="str">
        <f t="shared" si="3"/>
        <v/>
      </c>
      <c r="S57" s="174"/>
      <c r="T57" s="175" t="str">
        <f t="shared" si="4"/>
        <v/>
      </c>
      <c r="U57" s="175"/>
    </row>
    <row r="58" spans="2:21" x14ac:dyDescent="0.2">
      <c r="B58" s="19">
        <v>50</v>
      </c>
      <c r="C58" s="170" t="str">
        <f t="shared" si="1"/>
        <v/>
      </c>
      <c r="D58" s="170"/>
      <c r="E58" s="19"/>
      <c r="F58" s="8"/>
      <c r="G58" s="19" t="s">
        <v>2</v>
      </c>
      <c r="H58" s="171"/>
      <c r="I58" s="171"/>
      <c r="J58" s="19"/>
      <c r="K58" s="170" t="str">
        <f t="shared" si="0"/>
        <v/>
      </c>
      <c r="L58" s="170"/>
      <c r="M58" s="6" t="str">
        <f t="shared" si="2"/>
        <v/>
      </c>
      <c r="N58" s="19"/>
      <c r="O58" s="8"/>
      <c r="P58" s="171"/>
      <c r="Q58" s="171"/>
      <c r="R58" s="174" t="str">
        <f t="shared" si="3"/>
        <v/>
      </c>
      <c r="S58" s="174"/>
      <c r="T58" s="175" t="str">
        <f t="shared" si="4"/>
        <v/>
      </c>
      <c r="U58" s="175"/>
    </row>
    <row r="59" spans="2:21" x14ac:dyDescent="0.2">
      <c r="B59" s="19">
        <v>51</v>
      </c>
      <c r="C59" s="170" t="str">
        <f t="shared" si="1"/>
        <v/>
      </c>
      <c r="D59" s="170"/>
      <c r="E59" s="19"/>
      <c r="F59" s="8"/>
      <c r="G59" s="19" t="s">
        <v>2</v>
      </c>
      <c r="H59" s="171"/>
      <c r="I59" s="171"/>
      <c r="J59" s="19"/>
      <c r="K59" s="170" t="str">
        <f t="shared" si="0"/>
        <v/>
      </c>
      <c r="L59" s="170"/>
      <c r="M59" s="6" t="str">
        <f t="shared" si="2"/>
        <v/>
      </c>
      <c r="N59" s="19"/>
      <c r="O59" s="8"/>
      <c r="P59" s="171"/>
      <c r="Q59" s="171"/>
      <c r="R59" s="174" t="str">
        <f t="shared" si="3"/>
        <v/>
      </c>
      <c r="S59" s="174"/>
      <c r="T59" s="175" t="str">
        <f t="shared" si="4"/>
        <v/>
      </c>
      <c r="U59" s="175"/>
    </row>
    <row r="60" spans="2:21" x14ac:dyDescent="0.2">
      <c r="B60" s="19">
        <v>52</v>
      </c>
      <c r="C60" s="170" t="str">
        <f t="shared" si="1"/>
        <v/>
      </c>
      <c r="D60" s="170"/>
      <c r="E60" s="19"/>
      <c r="F60" s="8"/>
      <c r="G60" s="19" t="s">
        <v>2</v>
      </c>
      <c r="H60" s="171"/>
      <c r="I60" s="171"/>
      <c r="J60" s="19"/>
      <c r="K60" s="170" t="str">
        <f t="shared" si="0"/>
        <v/>
      </c>
      <c r="L60" s="170"/>
      <c r="M60" s="6" t="str">
        <f t="shared" si="2"/>
        <v/>
      </c>
      <c r="N60" s="19"/>
      <c r="O60" s="8"/>
      <c r="P60" s="171"/>
      <c r="Q60" s="171"/>
      <c r="R60" s="174" t="str">
        <f t="shared" si="3"/>
        <v/>
      </c>
      <c r="S60" s="174"/>
      <c r="T60" s="175" t="str">
        <f t="shared" si="4"/>
        <v/>
      </c>
      <c r="U60" s="175"/>
    </row>
    <row r="61" spans="2:21" x14ac:dyDescent="0.2">
      <c r="B61" s="19">
        <v>53</v>
      </c>
      <c r="C61" s="170" t="str">
        <f t="shared" si="1"/>
        <v/>
      </c>
      <c r="D61" s="170"/>
      <c r="E61" s="19"/>
      <c r="F61" s="8"/>
      <c r="G61" s="19" t="s">
        <v>2</v>
      </c>
      <c r="H61" s="171"/>
      <c r="I61" s="171"/>
      <c r="J61" s="19"/>
      <c r="K61" s="170" t="str">
        <f t="shared" si="0"/>
        <v/>
      </c>
      <c r="L61" s="170"/>
      <c r="M61" s="6" t="str">
        <f t="shared" si="2"/>
        <v/>
      </c>
      <c r="N61" s="19"/>
      <c r="O61" s="8"/>
      <c r="P61" s="171"/>
      <c r="Q61" s="171"/>
      <c r="R61" s="174" t="str">
        <f t="shared" si="3"/>
        <v/>
      </c>
      <c r="S61" s="174"/>
      <c r="T61" s="175" t="str">
        <f t="shared" si="4"/>
        <v/>
      </c>
      <c r="U61" s="175"/>
    </row>
    <row r="62" spans="2:21" x14ac:dyDescent="0.2">
      <c r="B62" s="19">
        <v>54</v>
      </c>
      <c r="C62" s="170" t="str">
        <f t="shared" si="1"/>
        <v/>
      </c>
      <c r="D62" s="170"/>
      <c r="E62" s="19"/>
      <c r="F62" s="8"/>
      <c r="G62" s="19" t="s">
        <v>2</v>
      </c>
      <c r="H62" s="171"/>
      <c r="I62" s="171"/>
      <c r="J62" s="19"/>
      <c r="K62" s="170" t="str">
        <f t="shared" si="0"/>
        <v/>
      </c>
      <c r="L62" s="170"/>
      <c r="M62" s="6" t="str">
        <f t="shared" si="2"/>
        <v/>
      </c>
      <c r="N62" s="19"/>
      <c r="O62" s="8"/>
      <c r="P62" s="171"/>
      <c r="Q62" s="171"/>
      <c r="R62" s="174" t="str">
        <f t="shared" si="3"/>
        <v/>
      </c>
      <c r="S62" s="174"/>
      <c r="T62" s="175" t="str">
        <f t="shared" si="4"/>
        <v/>
      </c>
      <c r="U62" s="175"/>
    </row>
    <row r="63" spans="2:21" x14ac:dyDescent="0.2">
      <c r="B63" s="19">
        <v>55</v>
      </c>
      <c r="C63" s="170" t="str">
        <f t="shared" si="1"/>
        <v/>
      </c>
      <c r="D63" s="170"/>
      <c r="E63" s="19"/>
      <c r="F63" s="8"/>
      <c r="G63" s="19" t="s">
        <v>3</v>
      </c>
      <c r="H63" s="171"/>
      <c r="I63" s="171"/>
      <c r="J63" s="19"/>
      <c r="K63" s="170" t="str">
        <f t="shared" si="0"/>
        <v/>
      </c>
      <c r="L63" s="170"/>
      <c r="M63" s="6" t="str">
        <f t="shared" si="2"/>
        <v/>
      </c>
      <c r="N63" s="19"/>
      <c r="O63" s="8"/>
      <c r="P63" s="171"/>
      <c r="Q63" s="171"/>
      <c r="R63" s="174" t="str">
        <f t="shared" si="3"/>
        <v/>
      </c>
      <c r="S63" s="174"/>
      <c r="T63" s="175" t="str">
        <f t="shared" si="4"/>
        <v/>
      </c>
      <c r="U63" s="175"/>
    </row>
    <row r="64" spans="2:21" x14ac:dyDescent="0.2">
      <c r="B64" s="19">
        <v>56</v>
      </c>
      <c r="C64" s="170" t="str">
        <f t="shared" si="1"/>
        <v/>
      </c>
      <c r="D64" s="170"/>
      <c r="E64" s="19"/>
      <c r="F64" s="8"/>
      <c r="G64" s="19" t="s">
        <v>2</v>
      </c>
      <c r="H64" s="171"/>
      <c r="I64" s="171"/>
      <c r="J64" s="19"/>
      <c r="K64" s="170" t="str">
        <f t="shared" si="0"/>
        <v/>
      </c>
      <c r="L64" s="170"/>
      <c r="M64" s="6" t="str">
        <f t="shared" si="2"/>
        <v/>
      </c>
      <c r="N64" s="19"/>
      <c r="O64" s="8"/>
      <c r="P64" s="171"/>
      <c r="Q64" s="171"/>
      <c r="R64" s="174" t="str">
        <f t="shared" si="3"/>
        <v/>
      </c>
      <c r="S64" s="174"/>
      <c r="T64" s="175" t="str">
        <f t="shared" si="4"/>
        <v/>
      </c>
      <c r="U64" s="175"/>
    </row>
    <row r="65" spans="2:21" x14ac:dyDescent="0.2">
      <c r="B65" s="19">
        <v>57</v>
      </c>
      <c r="C65" s="170" t="str">
        <f t="shared" si="1"/>
        <v/>
      </c>
      <c r="D65" s="170"/>
      <c r="E65" s="19"/>
      <c r="F65" s="8"/>
      <c r="G65" s="19" t="s">
        <v>2</v>
      </c>
      <c r="H65" s="171"/>
      <c r="I65" s="171"/>
      <c r="J65" s="19"/>
      <c r="K65" s="170" t="str">
        <f t="shared" si="0"/>
        <v/>
      </c>
      <c r="L65" s="170"/>
      <c r="M65" s="6" t="str">
        <f t="shared" si="2"/>
        <v/>
      </c>
      <c r="N65" s="19"/>
      <c r="O65" s="8"/>
      <c r="P65" s="171"/>
      <c r="Q65" s="171"/>
      <c r="R65" s="174" t="str">
        <f t="shared" si="3"/>
        <v/>
      </c>
      <c r="S65" s="174"/>
      <c r="T65" s="175" t="str">
        <f t="shared" si="4"/>
        <v/>
      </c>
      <c r="U65" s="175"/>
    </row>
    <row r="66" spans="2:21" x14ac:dyDescent="0.2">
      <c r="B66" s="19">
        <v>58</v>
      </c>
      <c r="C66" s="170" t="str">
        <f t="shared" si="1"/>
        <v/>
      </c>
      <c r="D66" s="170"/>
      <c r="E66" s="19"/>
      <c r="F66" s="8"/>
      <c r="G66" s="19" t="s">
        <v>2</v>
      </c>
      <c r="H66" s="171"/>
      <c r="I66" s="171"/>
      <c r="J66" s="19"/>
      <c r="K66" s="170" t="str">
        <f t="shared" si="0"/>
        <v/>
      </c>
      <c r="L66" s="170"/>
      <c r="M66" s="6" t="str">
        <f t="shared" si="2"/>
        <v/>
      </c>
      <c r="N66" s="19"/>
      <c r="O66" s="8"/>
      <c r="P66" s="171"/>
      <c r="Q66" s="171"/>
      <c r="R66" s="174" t="str">
        <f t="shared" si="3"/>
        <v/>
      </c>
      <c r="S66" s="174"/>
      <c r="T66" s="175" t="str">
        <f t="shared" si="4"/>
        <v/>
      </c>
      <c r="U66" s="175"/>
    </row>
    <row r="67" spans="2:21" x14ac:dyDescent="0.2">
      <c r="B67" s="19">
        <v>59</v>
      </c>
      <c r="C67" s="170" t="str">
        <f t="shared" si="1"/>
        <v/>
      </c>
      <c r="D67" s="170"/>
      <c r="E67" s="19"/>
      <c r="F67" s="8"/>
      <c r="G67" s="19" t="s">
        <v>2</v>
      </c>
      <c r="H67" s="171"/>
      <c r="I67" s="171"/>
      <c r="J67" s="19"/>
      <c r="K67" s="170" t="str">
        <f t="shared" si="0"/>
        <v/>
      </c>
      <c r="L67" s="170"/>
      <c r="M67" s="6" t="str">
        <f t="shared" si="2"/>
        <v/>
      </c>
      <c r="N67" s="19"/>
      <c r="O67" s="8"/>
      <c r="P67" s="171"/>
      <c r="Q67" s="171"/>
      <c r="R67" s="174" t="str">
        <f t="shared" si="3"/>
        <v/>
      </c>
      <c r="S67" s="174"/>
      <c r="T67" s="175" t="str">
        <f t="shared" si="4"/>
        <v/>
      </c>
      <c r="U67" s="175"/>
    </row>
    <row r="68" spans="2:21" x14ac:dyDescent="0.2">
      <c r="B68" s="19">
        <v>60</v>
      </c>
      <c r="C68" s="170" t="str">
        <f t="shared" si="1"/>
        <v/>
      </c>
      <c r="D68" s="170"/>
      <c r="E68" s="19"/>
      <c r="F68" s="8"/>
      <c r="G68" s="19" t="s">
        <v>3</v>
      </c>
      <c r="H68" s="171"/>
      <c r="I68" s="171"/>
      <c r="J68" s="19"/>
      <c r="K68" s="170" t="str">
        <f t="shared" si="0"/>
        <v/>
      </c>
      <c r="L68" s="170"/>
      <c r="M68" s="6" t="str">
        <f t="shared" si="2"/>
        <v/>
      </c>
      <c r="N68" s="19"/>
      <c r="O68" s="8"/>
      <c r="P68" s="171"/>
      <c r="Q68" s="171"/>
      <c r="R68" s="174" t="str">
        <f t="shared" si="3"/>
        <v/>
      </c>
      <c r="S68" s="174"/>
      <c r="T68" s="175" t="str">
        <f t="shared" si="4"/>
        <v/>
      </c>
      <c r="U68" s="175"/>
    </row>
    <row r="69" spans="2:21" x14ac:dyDescent="0.2">
      <c r="B69" s="19">
        <v>61</v>
      </c>
      <c r="C69" s="170" t="str">
        <f t="shared" si="1"/>
        <v/>
      </c>
      <c r="D69" s="170"/>
      <c r="E69" s="19"/>
      <c r="F69" s="8"/>
      <c r="G69" s="19" t="s">
        <v>3</v>
      </c>
      <c r="H69" s="171"/>
      <c r="I69" s="171"/>
      <c r="J69" s="19"/>
      <c r="K69" s="170" t="str">
        <f t="shared" si="0"/>
        <v/>
      </c>
      <c r="L69" s="170"/>
      <c r="M69" s="6" t="str">
        <f t="shared" si="2"/>
        <v/>
      </c>
      <c r="N69" s="19"/>
      <c r="O69" s="8"/>
      <c r="P69" s="171"/>
      <c r="Q69" s="171"/>
      <c r="R69" s="174" t="str">
        <f t="shared" si="3"/>
        <v/>
      </c>
      <c r="S69" s="174"/>
      <c r="T69" s="175" t="str">
        <f t="shared" si="4"/>
        <v/>
      </c>
      <c r="U69" s="175"/>
    </row>
    <row r="70" spans="2:21" x14ac:dyDescent="0.2">
      <c r="B70" s="19">
        <v>62</v>
      </c>
      <c r="C70" s="170" t="str">
        <f t="shared" si="1"/>
        <v/>
      </c>
      <c r="D70" s="170"/>
      <c r="E70" s="19"/>
      <c r="F70" s="8"/>
      <c r="G70" s="19" t="s">
        <v>2</v>
      </c>
      <c r="H70" s="171"/>
      <c r="I70" s="171"/>
      <c r="J70" s="19"/>
      <c r="K70" s="170" t="str">
        <f t="shared" si="0"/>
        <v/>
      </c>
      <c r="L70" s="170"/>
      <c r="M70" s="6" t="str">
        <f t="shared" si="2"/>
        <v/>
      </c>
      <c r="N70" s="19"/>
      <c r="O70" s="8"/>
      <c r="P70" s="171"/>
      <c r="Q70" s="171"/>
      <c r="R70" s="174" t="str">
        <f t="shared" si="3"/>
        <v/>
      </c>
      <c r="S70" s="174"/>
      <c r="T70" s="175" t="str">
        <f t="shared" si="4"/>
        <v/>
      </c>
      <c r="U70" s="175"/>
    </row>
    <row r="71" spans="2:21" x14ac:dyDescent="0.2">
      <c r="B71" s="19">
        <v>63</v>
      </c>
      <c r="C71" s="170" t="str">
        <f t="shared" si="1"/>
        <v/>
      </c>
      <c r="D71" s="170"/>
      <c r="E71" s="19"/>
      <c r="F71" s="8"/>
      <c r="G71" s="19" t="s">
        <v>3</v>
      </c>
      <c r="H71" s="171"/>
      <c r="I71" s="171"/>
      <c r="J71" s="19"/>
      <c r="K71" s="170" t="str">
        <f t="shared" si="0"/>
        <v/>
      </c>
      <c r="L71" s="170"/>
      <c r="M71" s="6" t="str">
        <f t="shared" si="2"/>
        <v/>
      </c>
      <c r="N71" s="19"/>
      <c r="O71" s="8"/>
      <c r="P71" s="171"/>
      <c r="Q71" s="171"/>
      <c r="R71" s="174" t="str">
        <f t="shared" si="3"/>
        <v/>
      </c>
      <c r="S71" s="174"/>
      <c r="T71" s="175" t="str">
        <f t="shared" si="4"/>
        <v/>
      </c>
      <c r="U71" s="175"/>
    </row>
    <row r="72" spans="2:21" x14ac:dyDescent="0.2">
      <c r="B72" s="19">
        <v>64</v>
      </c>
      <c r="C72" s="170" t="str">
        <f t="shared" si="1"/>
        <v/>
      </c>
      <c r="D72" s="170"/>
      <c r="E72" s="19"/>
      <c r="F72" s="8"/>
      <c r="G72" s="19" t="s">
        <v>2</v>
      </c>
      <c r="H72" s="171"/>
      <c r="I72" s="171"/>
      <c r="J72" s="19"/>
      <c r="K72" s="170" t="str">
        <f t="shared" si="0"/>
        <v/>
      </c>
      <c r="L72" s="170"/>
      <c r="M72" s="6" t="str">
        <f t="shared" si="2"/>
        <v/>
      </c>
      <c r="N72" s="19"/>
      <c r="O72" s="8"/>
      <c r="P72" s="171"/>
      <c r="Q72" s="171"/>
      <c r="R72" s="174" t="str">
        <f t="shared" si="3"/>
        <v/>
      </c>
      <c r="S72" s="174"/>
      <c r="T72" s="175" t="str">
        <f t="shared" si="4"/>
        <v/>
      </c>
      <c r="U72" s="175"/>
    </row>
    <row r="73" spans="2:21" x14ac:dyDescent="0.2">
      <c r="B73" s="19">
        <v>65</v>
      </c>
      <c r="C73" s="170" t="str">
        <f t="shared" si="1"/>
        <v/>
      </c>
      <c r="D73" s="170"/>
      <c r="E73" s="19"/>
      <c r="F73" s="8"/>
      <c r="G73" s="19" t="s">
        <v>3</v>
      </c>
      <c r="H73" s="171"/>
      <c r="I73" s="171"/>
      <c r="J73" s="19"/>
      <c r="K73" s="170" t="str">
        <f t="shared" ref="K73:K108" si="5">IF(F73="","",C73*0.03)</f>
        <v/>
      </c>
      <c r="L73" s="170"/>
      <c r="M73" s="6" t="str">
        <f t="shared" si="2"/>
        <v/>
      </c>
      <c r="N73" s="19"/>
      <c r="O73" s="8"/>
      <c r="P73" s="171"/>
      <c r="Q73" s="171"/>
      <c r="R73" s="174" t="str">
        <f t="shared" si="3"/>
        <v/>
      </c>
      <c r="S73" s="174"/>
      <c r="T73" s="175" t="str">
        <f t="shared" si="4"/>
        <v/>
      </c>
      <c r="U73" s="175"/>
    </row>
    <row r="74" spans="2:21" x14ac:dyDescent="0.2">
      <c r="B74" s="19">
        <v>66</v>
      </c>
      <c r="C74" s="170" t="str">
        <f t="shared" ref="C74:C108" si="6">IF(R73="","",C73+R73)</f>
        <v/>
      </c>
      <c r="D74" s="170"/>
      <c r="E74" s="19"/>
      <c r="F74" s="8"/>
      <c r="G74" s="19" t="s">
        <v>3</v>
      </c>
      <c r="H74" s="171"/>
      <c r="I74" s="171"/>
      <c r="J74" s="19"/>
      <c r="K74" s="170" t="str">
        <f t="shared" si="5"/>
        <v/>
      </c>
      <c r="L74" s="170"/>
      <c r="M74" s="6" t="str">
        <f t="shared" ref="M74:M108" si="7">IF(J74="","",(K74/J74)/1000)</f>
        <v/>
      </c>
      <c r="N74" s="19"/>
      <c r="O74" s="8"/>
      <c r="P74" s="171"/>
      <c r="Q74" s="171"/>
      <c r="R74" s="174" t="str">
        <f t="shared" ref="R74:R108" si="8">IF(O74="","",(IF(G74="売",H74-P74,P74-H74))*M74*100000)</f>
        <v/>
      </c>
      <c r="S74" s="174"/>
      <c r="T74" s="175" t="str">
        <f t="shared" ref="T74:T108" si="9">IF(O74="","",IF(R74&lt;0,J74*(-1),IF(G74="買",(P74-H74)*100,(H74-P74)*100)))</f>
        <v/>
      </c>
      <c r="U74" s="175"/>
    </row>
    <row r="75" spans="2:21" x14ac:dyDescent="0.2">
      <c r="B75" s="19">
        <v>67</v>
      </c>
      <c r="C75" s="170" t="str">
        <f t="shared" si="6"/>
        <v/>
      </c>
      <c r="D75" s="170"/>
      <c r="E75" s="19"/>
      <c r="F75" s="8"/>
      <c r="G75" s="19" t="s">
        <v>2</v>
      </c>
      <c r="H75" s="171"/>
      <c r="I75" s="171"/>
      <c r="J75" s="19"/>
      <c r="K75" s="170" t="str">
        <f t="shared" si="5"/>
        <v/>
      </c>
      <c r="L75" s="170"/>
      <c r="M75" s="6" t="str">
        <f t="shared" si="7"/>
        <v/>
      </c>
      <c r="N75" s="19"/>
      <c r="O75" s="8"/>
      <c r="P75" s="171"/>
      <c r="Q75" s="171"/>
      <c r="R75" s="174" t="str">
        <f t="shared" si="8"/>
        <v/>
      </c>
      <c r="S75" s="174"/>
      <c r="T75" s="175" t="str">
        <f t="shared" si="9"/>
        <v/>
      </c>
      <c r="U75" s="175"/>
    </row>
    <row r="76" spans="2:21" x14ac:dyDescent="0.2">
      <c r="B76" s="19">
        <v>68</v>
      </c>
      <c r="C76" s="170" t="str">
        <f t="shared" si="6"/>
        <v/>
      </c>
      <c r="D76" s="170"/>
      <c r="E76" s="19"/>
      <c r="F76" s="8"/>
      <c r="G76" s="19" t="s">
        <v>2</v>
      </c>
      <c r="H76" s="171"/>
      <c r="I76" s="171"/>
      <c r="J76" s="19"/>
      <c r="K76" s="170" t="str">
        <f t="shared" si="5"/>
        <v/>
      </c>
      <c r="L76" s="170"/>
      <c r="M76" s="6" t="str">
        <f t="shared" si="7"/>
        <v/>
      </c>
      <c r="N76" s="19"/>
      <c r="O76" s="8"/>
      <c r="P76" s="171"/>
      <c r="Q76" s="171"/>
      <c r="R76" s="174" t="str">
        <f t="shared" si="8"/>
        <v/>
      </c>
      <c r="S76" s="174"/>
      <c r="T76" s="175" t="str">
        <f t="shared" si="9"/>
        <v/>
      </c>
      <c r="U76" s="175"/>
    </row>
    <row r="77" spans="2:21" x14ac:dyDescent="0.2">
      <c r="B77" s="19">
        <v>69</v>
      </c>
      <c r="C77" s="170" t="str">
        <f t="shared" si="6"/>
        <v/>
      </c>
      <c r="D77" s="170"/>
      <c r="E77" s="19"/>
      <c r="F77" s="8"/>
      <c r="G77" s="19" t="s">
        <v>2</v>
      </c>
      <c r="H77" s="171"/>
      <c r="I77" s="171"/>
      <c r="J77" s="19"/>
      <c r="K77" s="170" t="str">
        <f t="shared" si="5"/>
        <v/>
      </c>
      <c r="L77" s="170"/>
      <c r="M77" s="6" t="str">
        <f t="shared" si="7"/>
        <v/>
      </c>
      <c r="N77" s="19"/>
      <c r="O77" s="8"/>
      <c r="P77" s="171"/>
      <c r="Q77" s="171"/>
      <c r="R77" s="174" t="str">
        <f t="shared" si="8"/>
        <v/>
      </c>
      <c r="S77" s="174"/>
      <c r="T77" s="175" t="str">
        <f t="shared" si="9"/>
        <v/>
      </c>
      <c r="U77" s="175"/>
    </row>
    <row r="78" spans="2:21" x14ac:dyDescent="0.2">
      <c r="B78" s="19">
        <v>70</v>
      </c>
      <c r="C78" s="170" t="str">
        <f t="shared" si="6"/>
        <v/>
      </c>
      <c r="D78" s="170"/>
      <c r="E78" s="19"/>
      <c r="F78" s="8"/>
      <c r="G78" s="19" t="s">
        <v>3</v>
      </c>
      <c r="H78" s="171"/>
      <c r="I78" s="171"/>
      <c r="J78" s="19"/>
      <c r="K78" s="170" t="str">
        <f t="shared" si="5"/>
        <v/>
      </c>
      <c r="L78" s="170"/>
      <c r="M78" s="6" t="str">
        <f t="shared" si="7"/>
        <v/>
      </c>
      <c r="N78" s="19"/>
      <c r="O78" s="8"/>
      <c r="P78" s="171"/>
      <c r="Q78" s="171"/>
      <c r="R78" s="174" t="str">
        <f t="shared" si="8"/>
        <v/>
      </c>
      <c r="S78" s="174"/>
      <c r="T78" s="175" t="str">
        <f t="shared" si="9"/>
        <v/>
      </c>
      <c r="U78" s="175"/>
    </row>
    <row r="79" spans="2:21" x14ac:dyDescent="0.2">
      <c r="B79" s="19">
        <v>71</v>
      </c>
      <c r="C79" s="170" t="str">
        <f t="shared" si="6"/>
        <v/>
      </c>
      <c r="D79" s="170"/>
      <c r="E79" s="19"/>
      <c r="F79" s="8"/>
      <c r="G79" s="19" t="s">
        <v>2</v>
      </c>
      <c r="H79" s="171"/>
      <c r="I79" s="171"/>
      <c r="J79" s="19"/>
      <c r="K79" s="170" t="str">
        <f t="shared" si="5"/>
        <v/>
      </c>
      <c r="L79" s="170"/>
      <c r="M79" s="6" t="str">
        <f t="shared" si="7"/>
        <v/>
      </c>
      <c r="N79" s="19"/>
      <c r="O79" s="8"/>
      <c r="P79" s="171"/>
      <c r="Q79" s="171"/>
      <c r="R79" s="174" t="str">
        <f t="shared" si="8"/>
        <v/>
      </c>
      <c r="S79" s="174"/>
      <c r="T79" s="175" t="str">
        <f t="shared" si="9"/>
        <v/>
      </c>
      <c r="U79" s="175"/>
    </row>
    <row r="80" spans="2:21" x14ac:dyDescent="0.2">
      <c r="B80" s="19">
        <v>72</v>
      </c>
      <c r="C80" s="170" t="str">
        <f t="shared" si="6"/>
        <v/>
      </c>
      <c r="D80" s="170"/>
      <c r="E80" s="19"/>
      <c r="F80" s="8"/>
      <c r="G80" s="19" t="s">
        <v>3</v>
      </c>
      <c r="H80" s="171"/>
      <c r="I80" s="171"/>
      <c r="J80" s="19"/>
      <c r="K80" s="170" t="str">
        <f t="shared" si="5"/>
        <v/>
      </c>
      <c r="L80" s="170"/>
      <c r="M80" s="6" t="str">
        <f t="shared" si="7"/>
        <v/>
      </c>
      <c r="N80" s="19"/>
      <c r="O80" s="8"/>
      <c r="P80" s="171"/>
      <c r="Q80" s="171"/>
      <c r="R80" s="174" t="str">
        <f t="shared" si="8"/>
        <v/>
      </c>
      <c r="S80" s="174"/>
      <c r="T80" s="175" t="str">
        <f t="shared" si="9"/>
        <v/>
      </c>
      <c r="U80" s="175"/>
    </row>
    <row r="81" spans="2:21" x14ac:dyDescent="0.2">
      <c r="B81" s="19">
        <v>73</v>
      </c>
      <c r="C81" s="170" t="str">
        <f t="shared" si="6"/>
        <v/>
      </c>
      <c r="D81" s="170"/>
      <c r="E81" s="19"/>
      <c r="F81" s="8"/>
      <c r="G81" s="19" t="s">
        <v>2</v>
      </c>
      <c r="H81" s="171"/>
      <c r="I81" s="171"/>
      <c r="J81" s="19"/>
      <c r="K81" s="170" t="str">
        <f t="shared" si="5"/>
        <v/>
      </c>
      <c r="L81" s="170"/>
      <c r="M81" s="6" t="str">
        <f t="shared" si="7"/>
        <v/>
      </c>
      <c r="N81" s="19"/>
      <c r="O81" s="8"/>
      <c r="P81" s="171"/>
      <c r="Q81" s="171"/>
      <c r="R81" s="174" t="str">
        <f t="shared" si="8"/>
        <v/>
      </c>
      <c r="S81" s="174"/>
      <c r="T81" s="175" t="str">
        <f t="shared" si="9"/>
        <v/>
      </c>
      <c r="U81" s="175"/>
    </row>
    <row r="82" spans="2:21" x14ac:dyDescent="0.2">
      <c r="B82" s="19">
        <v>74</v>
      </c>
      <c r="C82" s="170" t="str">
        <f t="shared" si="6"/>
        <v/>
      </c>
      <c r="D82" s="170"/>
      <c r="E82" s="19"/>
      <c r="F82" s="8"/>
      <c r="G82" s="19" t="s">
        <v>2</v>
      </c>
      <c r="H82" s="171"/>
      <c r="I82" s="171"/>
      <c r="J82" s="19"/>
      <c r="K82" s="170" t="str">
        <f t="shared" si="5"/>
        <v/>
      </c>
      <c r="L82" s="170"/>
      <c r="M82" s="6" t="str">
        <f t="shared" si="7"/>
        <v/>
      </c>
      <c r="N82" s="19"/>
      <c r="O82" s="8"/>
      <c r="P82" s="171"/>
      <c r="Q82" s="171"/>
      <c r="R82" s="174" t="str">
        <f t="shared" si="8"/>
        <v/>
      </c>
      <c r="S82" s="174"/>
      <c r="T82" s="175" t="str">
        <f t="shared" si="9"/>
        <v/>
      </c>
      <c r="U82" s="175"/>
    </row>
    <row r="83" spans="2:21" x14ac:dyDescent="0.2">
      <c r="B83" s="19">
        <v>75</v>
      </c>
      <c r="C83" s="170" t="str">
        <f t="shared" si="6"/>
        <v/>
      </c>
      <c r="D83" s="170"/>
      <c r="E83" s="19"/>
      <c r="F83" s="8"/>
      <c r="G83" s="19" t="s">
        <v>2</v>
      </c>
      <c r="H83" s="171"/>
      <c r="I83" s="171"/>
      <c r="J83" s="19"/>
      <c r="K83" s="170" t="str">
        <f t="shared" si="5"/>
        <v/>
      </c>
      <c r="L83" s="170"/>
      <c r="M83" s="6" t="str">
        <f t="shared" si="7"/>
        <v/>
      </c>
      <c r="N83" s="19"/>
      <c r="O83" s="8"/>
      <c r="P83" s="171"/>
      <c r="Q83" s="171"/>
      <c r="R83" s="174" t="str">
        <f t="shared" si="8"/>
        <v/>
      </c>
      <c r="S83" s="174"/>
      <c r="T83" s="175" t="str">
        <f t="shared" si="9"/>
        <v/>
      </c>
      <c r="U83" s="175"/>
    </row>
    <row r="84" spans="2:21" x14ac:dyDescent="0.2">
      <c r="B84" s="19">
        <v>76</v>
      </c>
      <c r="C84" s="170" t="str">
        <f t="shared" si="6"/>
        <v/>
      </c>
      <c r="D84" s="170"/>
      <c r="E84" s="19"/>
      <c r="F84" s="8"/>
      <c r="G84" s="19" t="s">
        <v>2</v>
      </c>
      <c r="H84" s="171"/>
      <c r="I84" s="171"/>
      <c r="J84" s="19"/>
      <c r="K84" s="170" t="str">
        <f t="shared" si="5"/>
        <v/>
      </c>
      <c r="L84" s="170"/>
      <c r="M84" s="6" t="str">
        <f t="shared" si="7"/>
        <v/>
      </c>
      <c r="N84" s="19"/>
      <c r="O84" s="8"/>
      <c r="P84" s="171"/>
      <c r="Q84" s="171"/>
      <c r="R84" s="174" t="str">
        <f t="shared" si="8"/>
        <v/>
      </c>
      <c r="S84" s="174"/>
      <c r="T84" s="175" t="str">
        <f t="shared" si="9"/>
        <v/>
      </c>
      <c r="U84" s="175"/>
    </row>
    <row r="85" spans="2:21" x14ac:dyDescent="0.2">
      <c r="B85" s="19">
        <v>77</v>
      </c>
      <c r="C85" s="170" t="str">
        <f t="shared" si="6"/>
        <v/>
      </c>
      <c r="D85" s="170"/>
      <c r="E85" s="19"/>
      <c r="F85" s="8"/>
      <c r="G85" s="19" t="s">
        <v>3</v>
      </c>
      <c r="H85" s="171"/>
      <c r="I85" s="171"/>
      <c r="J85" s="19"/>
      <c r="K85" s="170" t="str">
        <f t="shared" si="5"/>
        <v/>
      </c>
      <c r="L85" s="170"/>
      <c r="M85" s="6" t="str">
        <f t="shared" si="7"/>
        <v/>
      </c>
      <c r="N85" s="19"/>
      <c r="O85" s="8"/>
      <c r="P85" s="171"/>
      <c r="Q85" s="171"/>
      <c r="R85" s="174" t="str">
        <f t="shared" si="8"/>
        <v/>
      </c>
      <c r="S85" s="174"/>
      <c r="T85" s="175" t="str">
        <f t="shared" si="9"/>
        <v/>
      </c>
      <c r="U85" s="175"/>
    </row>
    <row r="86" spans="2:21" x14ac:dyDescent="0.2">
      <c r="B86" s="19">
        <v>78</v>
      </c>
      <c r="C86" s="170" t="str">
        <f t="shared" si="6"/>
        <v/>
      </c>
      <c r="D86" s="170"/>
      <c r="E86" s="19"/>
      <c r="F86" s="8"/>
      <c r="G86" s="19" t="s">
        <v>2</v>
      </c>
      <c r="H86" s="171"/>
      <c r="I86" s="171"/>
      <c r="J86" s="19"/>
      <c r="K86" s="170" t="str">
        <f t="shared" si="5"/>
        <v/>
      </c>
      <c r="L86" s="170"/>
      <c r="M86" s="6" t="str">
        <f t="shared" si="7"/>
        <v/>
      </c>
      <c r="N86" s="19"/>
      <c r="O86" s="8"/>
      <c r="P86" s="171"/>
      <c r="Q86" s="171"/>
      <c r="R86" s="174" t="str">
        <f t="shared" si="8"/>
        <v/>
      </c>
      <c r="S86" s="174"/>
      <c r="T86" s="175" t="str">
        <f t="shared" si="9"/>
        <v/>
      </c>
      <c r="U86" s="175"/>
    </row>
    <row r="87" spans="2:21" x14ac:dyDescent="0.2">
      <c r="B87" s="19">
        <v>79</v>
      </c>
      <c r="C87" s="170" t="str">
        <f t="shared" si="6"/>
        <v/>
      </c>
      <c r="D87" s="170"/>
      <c r="E87" s="19"/>
      <c r="F87" s="8"/>
      <c r="G87" s="19" t="s">
        <v>3</v>
      </c>
      <c r="H87" s="171"/>
      <c r="I87" s="171"/>
      <c r="J87" s="19"/>
      <c r="K87" s="170" t="str">
        <f t="shared" si="5"/>
        <v/>
      </c>
      <c r="L87" s="170"/>
      <c r="M87" s="6" t="str">
        <f t="shared" si="7"/>
        <v/>
      </c>
      <c r="N87" s="19"/>
      <c r="O87" s="8"/>
      <c r="P87" s="171"/>
      <c r="Q87" s="171"/>
      <c r="R87" s="174" t="str">
        <f t="shared" si="8"/>
        <v/>
      </c>
      <c r="S87" s="174"/>
      <c r="T87" s="175" t="str">
        <f t="shared" si="9"/>
        <v/>
      </c>
      <c r="U87" s="175"/>
    </row>
    <row r="88" spans="2:21" x14ac:dyDescent="0.2">
      <c r="B88" s="19">
        <v>80</v>
      </c>
      <c r="C88" s="170" t="str">
        <f t="shared" si="6"/>
        <v/>
      </c>
      <c r="D88" s="170"/>
      <c r="E88" s="19"/>
      <c r="F88" s="8"/>
      <c r="G88" s="19" t="s">
        <v>3</v>
      </c>
      <c r="H88" s="171"/>
      <c r="I88" s="171"/>
      <c r="J88" s="19"/>
      <c r="K88" s="170" t="str">
        <f t="shared" si="5"/>
        <v/>
      </c>
      <c r="L88" s="170"/>
      <c r="M88" s="6" t="str">
        <f t="shared" si="7"/>
        <v/>
      </c>
      <c r="N88" s="19"/>
      <c r="O88" s="8"/>
      <c r="P88" s="171"/>
      <c r="Q88" s="171"/>
      <c r="R88" s="174" t="str">
        <f t="shared" si="8"/>
        <v/>
      </c>
      <c r="S88" s="174"/>
      <c r="T88" s="175" t="str">
        <f t="shared" si="9"/>
        <v/>
      </c>
      <c r="U88" s="175"/>
    </row>
    <row r="89" spans="2:21" x14ac:dyDescent="0.2">
      <c r="B89" s="19">
        <v>81</v>
      </c>
      <c r="C89" s="170" t="str">
        <f t="shared" si="6"/>
        <v/>
      </c>
      <c r="D89" s="170"/>
      <c r="E89" s="19"/>
      <c r="F89" s="8"/>
      <c r="G89" s="19" t="s">
        <v>3</v>
      </c>
      <c r="H89" s="171"/>
      <c r="I89" s="171"/>
      <c r="J89" s="19"/>
      <c r="K89" s="170" t="str">
        <f t="shared" si="5"/>
        <v/>
      </c>
      <c r="L89" s="170"/>
      <c r="M89" s="6" t="str">
        <f t="shared" si="7"/>
        <v/>
      </c>
      <c r="N89" s="19"/>
      <c r="O89" s="8"/>
      <c r="P89" s="171"/>
      <c r="Q89" s="171"/>
      <c r="R89" s="174" t="str">
        <f t="shared" si="8"/>
        <v/>
      </c>
      <c r="S89" s="174"/>
      <c r="T89" s="175" t="str">
        <f t="shared" si="9"/>
        <v/>
      </c>
      <c r="U89" s="175"/>
    </row>
    <row r="90" spans="2:21" x14ac:dyDescent="0.2">
      <c r="B90" s="19">
        <v>82</v>
      </c>
      <c r="C90" s="170" t="str">
        <f t="shared" si="6"/>
        <v/>
      </c>
      <c r="D90" s="170"/>
      <c r="E90" s="19"/>
      <c r="F90" s="8"/>
      <c r="G90" s="19" t="s">
        <v>3</v>
      </c>
      <c r="H90" s="171"/>
      <c r="I90" s="171"/>
      <c r="J90" s="19"/>
      <c r="K90" s="170" t="str">
        <f t="shared" si="5"/>
        <v/>
      </c>
      <c r="L90" s="170"/>
      <c r="M90" s="6" t="str">
        <f t="shared" si="7"/>
        <v/>
      </c>
      <c r="N90" s="19"/>
      <c r="O90" s="8"/>
      <c r="P90" s="171"/>
      <c r="Q90" s="171"/>
      <c r="R90" s="174" t="str">
        <f t="shared" si="8"/>
        <v/>
      </c>
      <c r="S90" s="174"/>
      <c r="T90" s="175" t="str">
        <f t="shared" si="9"/>
        <v/>
      </c>
      <c r="U90" s="175"/>
    </row>
    <row r="91" spans="2:21" x14ac:dyDescent="0.2">
      <c r="B91" s="19">
        <v>83</v>
      </c>
      <c r="C91" s="170" t="str">
        <f t="shared" si="6"/>
        <v/>
      </c>
      <c r="D91" s="170"/>
      <c r="E91" s="19"/>
      <c r="F91" s="8"/>
      <c r="G91" s="19" t="s">
        <v>3</v>
      </c>
      <c r="H91" s="171"/>
      <c r="I91" s="171"/>
      <c r="J91" s="19"/>
      <c r="K91" s="170" t="str">
        <f t="shared" si="5"/>
        <v/>
      </c>
      <c r="L91" s="170"/>
      <c r="M91" s="6" t="str">
        <f t="shared" si="7"/>
        <v/>
      </c>
      <c r="N91" s="19"/>
      <c r="O91" s="8"/>
      <c r="P91" s="171"/>
      <c r="Q91" s="171"/>
      <c r="R91" s="174" t="str">
        <f t="shared" si="8"/>
        <v/>
      </c>
      <c r="S91" s="174"/>
      <c r="T91" s="175" t="str">
        <f t="shared" si="9"/>
        <v/>
      </c>
      <c r="U91" s="175"/>
    </row>
    <row r="92" spans="2:21" x14ac:dyDescent="0.2">
      <c r="B92" s="19">
        <v>84</v>
      </c>
      <c r="C92" s="170" t="str">
        <f t="shared" si="6"/>
        <v/>
      </c>
      <c r="D92" s="170"/>
      <c r="E92" s="19"/>
      <c r="F92" s="8"/>
      <c r="G92" s="19" t="s">
        <v>2</v>
      </c>
      <c r="H92" s="171"/>
      <c r="I92" s="171"/>
      <c r="J92" s="19"/>
      <c r="K92" s="170" t="str">
        <f t="shared" si="5"/>
        <v/>
      </c>
      <c r="L92" s="170"/>
      <c r="M92" s="6" t="str">
        <f t="shared" si="7"/>
        <v/>
      </c>
      <c r="N92" s="19"/>
      <c r="O92" s="8"/>
      <c r="P92" s="171"/>
      <c r="Q92" s="171"/>
      <c r="R92" s="174" t="str">
        <f t="shared" si="8"/>
        <v/>
      </c>
      <c r="S92" s="174"/>
      <c r="T92" s="175" t="str">
        <f t="shared" si="9"/>
        <v/>
      </c>
      <c r="U92" s="175"/>
    </row>
    <row r="93" spans="2:21" x14ac:dyDescent="0.2">
      <c r="B93" s="19">
        <v>85</v>
      </c>
      <c r="C93" s="170" t="str">
        <f t="shared" si="6"/>
        <v/>
      </c>
      <c r="D93" s="170"/>
      <c r="E93" s="19"/>
      <c r="F93" s="8"/>
      <c r="G93" s="19" t="s">
        <v>3</v>
      </c>
      <c r="H93" s="171"/>
      <c r="I93" s="171"/>
      <c r="J93" s="19"/>
      <c r="K93" s="170" t="str">
        <f t="shared" si="5"/>
        <v/>
      </c>
      <c r="L93" s="170"/>
      <c r="M93" s="6" t="str">
        <f t="shared" si="7"/>
        <v/>
      </c>
      <c r="N93" s="19"/>
      <c r="O93" s="8"/>
      <c r="P93" s="171"/>
      <c r="Q93" s="171"/>
      <c r="R93" s="174" t="str">
        <f t="shared" si="8"/>
        <v/>
      </c>
      <c r="S93" s="174"/>
      <c r="T93" s="175" t="str">
        <f t="shared" si="9"/>
        <v/>
      </c>
      <c r="U93" s="175"/>
    </row>
    <row r="94" spans="2:21" x14ac:dyDescent="0.2">
      <c r="B94" s="19">
        <v>86</v>
      </c>
      <c r="C94" s="170" t="str">
        <f t="shared" si="6"/>
        <v/>
      </c>
      <c r="D94" s="170"/>
      <c r="E94" s="19"/>
      <c r="F94" s="8"/>
      <c r="G94" s="19" t="s">
        <v>2</v>
      </c>
      <c r="H94" s="171"/>
      <c r="I94" s="171"/>
      <c r="J94" s="19"/>
      <c r="K94" s="170" t="str">
        <f t="shared" si="5"/>
        <v/>
      </c>
      <c r="L94" s="170"/>
      <c r="M94" s="6" t="str">
        <f t="shared" si="7"/>
        <v/>
      </c>
      <c r="N94" s="19"/>
      <c r="O94" s="8"/>
      <c r="P94" s="171"/>
      <c r="Q94" s="171"/>
      <c r="R94" s="174" t="str">
        <f t="shared" si="8"/>
        <v/>
      </c>
      <c r="S94" s="174"/>
      <c r="T94" s="175" t="str">
        <f t="shared" si="9"/>
        <v/>
      </c>
      <c r="U94" s="175"/>
    </row>
    <row r="95" spans="2:21" x14ac:dyDescent="0.2">
      <c r="B95" s="19">
        <v>87</v>
      </c>
      <c r="C95" s="170" t="str">
        <f t="shared" si="6"/>
        <v/>
      </c>
      <c r="D95" s="170"/>
      <c r="E95" s="19"/>
      <c r="F95" s="8"/>
      <c r="G95" s="19" t="s">
        <v>3</v>
      </c>
      <c r="H95" s="171"/>
      <c r="I95" s="171"/>
      <c r="J95" s="19"/>
      <c r="K95" s="170" t="str">
        <f t="shared" si="5"/>
        <v/>
      </c>
      <c r="L95" s="170"/>
      <c r="M95" s="6" t="str">
        <f t="shared" si="7"/>
        <v/>
      </c>
      <c r="N95" s="19"/>
      <c r="O95" s="8"/>
      <c r="P95" s="171"/>
      <c r="Q95" s="171"/>
      <c r="R95" s="174" t="str">
        <f t="shared" si="8"/>
        <v/>
      </c>
      <c r="S95" s="174"/>
      <c r="T95" s="175" t="str">
        <f t="shared" si="9"/>
        <v/>
      </c>
      <c r="U95" s="175"/>
    </row>
    <row r="96" spans="2:21" x14ac:dyDescent="0.2">
      <c r="B96" s="19">
        <v>88</v>
      </c>
      <c r="C96" s="170" t="str">
        <f t="shared" si="6"/>
        <v/>
      </c>
      <c r="D96" s="170"/>
      <c r="E96" s="19"/>
      <c r="F96" s="8"/>
      <c r="G96" s="19" t="s">
        <v>2</v>
      </c>
      <c r="H96" s="171"/>
      <c r="I96" s="171"/>
      <c r="J96" s="19"/>
      <c r="K96" s="170" t="str">
        <f t="shared" si="5"/>
        <v/>
      </c>
      <c r="L96" s="170"/>
      <c r="M96" s="6" t="str">
        <f t="shared" si="7"/>
        <v/>
      </c>
      <c r="N96" s="19"/>
      <c r="O96" s="8"/>
      <c r="P96" s="171"/>
      <c r="Q96" s="171"/>
      <c r="R96" s="174" t="str">
        <f t="shared" si="8"/>
        <v/>
      </c>
      <c r="S96" s="174"/>
      <c r="T96" s="175" t="str">
        <f t="shared" si="9"/>
        <v/>
      </c>
      <c r="U96" s="175"/>
    </row>
    <row r="97" spans="2:21" x14ac:dyDescent="0.2">
      <c r="B97" s="19">
        <v>89</v>
      </c>
      <c r="C97" s="170" t="str">
        <f t="shared" si="6"/>
        <v/>
      </c>
      <c r="D97" s="170"/>
      <c r="E97" s="19"/>
      <c r="F97" s="8"/>
      <c r="G97" s="19" t="s">
        <v>3</v>
      </c>
      <c r="H97" s="171"/>
      <c r="I97" s="171"/>
      <c r="J97" s="19"/>
      <c r="K97" s="170" t="str">
        <f t="shared" si="5"/>
        <v/>
      </c>
      <c r="L97" s="170"/>
      <c r="M97" s="6" t="str">
        <f t="shared" si="7"/>
        <v/>
      </c>
      <c r="N97" s="19"/>
      <c r="O97" s="8"/>
      <c r="P97" s="171"/>
      <c r="Q97" s="171"/>
      <c r="R97" s="174" t="str">
        <f t="shared" si="8"/>
        <v/>
      </c>
      <c r="S97" s="174"/>
      <c r="T97" s="175" t="str">
        <f t="shared" si="9"/>
        <v/>
      </c>
      <c r="U97" s="175"/>
    </row>
    <row r="98" spans="2:21" x14ac:dyDescent="0.2">
      <c r="B98" s="19">
        <v>90</v>
      </c>
      <c r="C98" s="170" t="str">
        <f t="shared" si="6"/>
        <v/>
      </c>
      <c r="D98" s="170"/>
      <c r="E98" s="19"/>
      <c r="F98" s="8"/>
      <c r="G98" s="19" t="s">
        <v>2</v>
      </c>
      <c r="H98" s="171"/>
      <c r="I98" s="171"/>
      <c r="J98" s="19"/>
      <c r="K98" s="170" t="str">
        <f t="shared" si="5"/>
        <v/>
      </c>
      <c r="L98" s="170"/>
      <c r="M98" s="6" t="str">
        <f t="shared" si="7"/>
        <v/>
      </c>
      <c r="N98" s="19"/>
      <c r="O98" s="8"/>
      <c r="P98" s="171"/>
      <c r="Q98" s="171"/>
      <c r="R98" s="174" t="str">
        <f t="shared" si="8"/>
        <v/>
      </c>
      <c r="S98" s="174"/>
      <c r="T98" s="175" t="str">
        <f t="shared" si="9"/>
        <v/>
      </c>
      <c r="U98" s="175"/>
    </row>
    <row r="99" spans="2:21" x14ac:dyDescent="0.2">
      <c r="B99" s="19">
        <v>91</v>
      </c>
      <c r="C99" s="170" t="str">
        <f t="shared" si="6"/>
        <v/>
      </c>
      <c r="D99" s="170"/>
      <c r="E99" s="19"/>
      <c r="F99" s="8"/>
      <c r="G99" s="19" t="s">
        <v>3</v>
      </c>
      <c r="H99" s="171"/>
      <c r="I99" s="171"/>
      <c r="J99" s="19"/>
      <c r="K99" s="170" t="str">
        <f t="shared" si="5"/>
        <v/>
      </c>
      <c r="L99" s="170"/>
      <c r="M99" s="6" t="str">
        <f t="shared" si="7"/>
        <v/>
      </c>
      <c r="N99" s="19"/>
      <c r="O99" s="8"/>
      <c r="P99" s="171"/>
      <c r="Q99" s="171"/>
      <c r="R99" s="174" t="str">
        <f t="shared" si="8"/>
        <v/>
      </c>
      <c r="S99" s="174"/>
      <c r="T99" s="175" t="str">
        <f t="shared" si="9"/>
        <v/>
      </c>
      <c r="U99" s="175"/>
    </row>
    <row r="100" spans="2:21" x14ac:dyDescent="0.2">
      <c r="B100" s="19">
        <v>92</v>
      </c>
      <c r="C100" s="170" t="str">
        <f t="shared" si="6"/>
        <v/>
      </c>
      <c r="D100" s="170"/>
      <c r="E100" s="19"/>
      <c r="F100" s="8"/>
      <c r="G100" s="19" t="s">
        <v>3</v>
      </c>
      <c r="H100" s="171"/>
      <c r="I100" s="171"/>
      <c r="J100" s="19"/>
      <c r="K100" s="170" t="str">
        <f t="shared" si="5"/>
        <v/>
      </c>
      <c r="L100" s="170"/>
      <c r="M100" s="6" t="str">
        <f t="shared" si="7"/>
        <v/>
      </c>
      <c r="N100" s="19"/>
      <c r="O100" s="8"/>
      <c r="P100" s="171"/>
      <c r="Q100" s="171"/>
      <c r="R100" s="174" t="str">
        <f t="shared" si="8"/>
        <v/>
      </c>
      <c r="S100" s="174"/>
      <c r="T100" s="175" t="str">
        <f t="shared" si="9"/>
        <v/>
      </c>
      <c r="U100" s="175"/>
    </row>
    <row r="101" spans="2:21" x14ac:dyDescent="0.2">
      <c r="B101" s="19">
        <v>93</v>
      </c>
      <c r="C101" s="170" t="str">
        <f t="shared" si="6"/>
        <v/>
      </c>
      <c r="D101" s="170"/>
      <c r="E101" s="19"/>
      <c r="F101" s="8"/>
      <c r="G101" s="19" t="s">
        <v>2</v>
      </c>
      <c r="H101" s="171"/>
      <c r="I101" s="171"/>
      <c r="J101" s="19"/>
      <c r="K101" s="170" t="str">
        <f t="shared" si="5"/>
        <v/>
      </c>
      <c r="L101" s="170"/>
      <c r="M101" s="6" t="str">
        <f t="shared" si="7"/>
        <v/>
      </c>
      <c r="N101" s="19"/>
      <c r="O101" s="8"/>
      <c r="P101" s="171"/>
      <c r="Q101" s="171"/>
      <c r="R101" s="174" t="str">
        <f t="shared" si="8"/>
        <v/>
      </c>
      <c r="S101" s="174"/>
      <c r="T101" s="175" t="str">
        <f t="shared" si="9"/>
        <v/>
      </c>
      <c r="U101" s="175"/>
    </row>
    <row r="102" spans="2:21" x14ac:dyDescent="0.2">
      <c r="B102" s="19">
        <v>94</v>
      </c>
      <c r="C102" s="170" t="str">
        <f t="shared" si="6"/>
        <v/>
      </c>
      <c r="D102" s="170"/>
      <c r="E102" s="19"/>
      <c r="F102" s="8"/>
      <c r="G102" s="19" t="s">
        <v>2</v>
      </c>
      <c r="H102" s="171"/>
      <c r="I102" s="171"/>
      <c r="J102" s="19"/>
      <c r="K102" s="170" t="str">
        <f t="shared" si="5"/>
        <v/>
      </c>
      <c r="L102" s="170"/>
      <c r="M102" s="6" t="str">
        <f t="shared" si="7"/>
        <v/>
      </c>
      <c r="N102" s="19"/>
      <c r="O102" s="8"/>
      <c r="P102" s="171"/>
      <c r="Q102" s="171"/>
      <c r="R102" s="174" t="str">
        <f t="shared" si="8"/>
        <v/>
      </c>
      <c r="S102" s="174"/>
      <c r="T102" s="175" t="str">
        <f t="shared" si="9"/>
        <v/>
      </c>
      <c r="U102" s="175"/>
    </row>
    <row r="103" spans="2:21" x14ac:dyDescent="0.2">
      <c r="B103" s="19">
        <v>95</v>
      </c>
      <c r="C103" s="170" t="str">
        <f t="shared" si="6"/>
        <v/>
      </c>
      <c r="D103" s="170"/>
      <c r="E103" s="19"/>
      <c r="F103" s="8"/>
      <c r="G103" s="19" t="s">
        <v>2</v>
      </c>
      <c r="H103" s="171"/>
      <c r="I103" s="171"/>
      <c r="J103" s="19"/>
      <c r="K103" s="170" t="str">
        <f t="shared" si="5"/>
        <v/>
      </c>
      <c r="L103" s="170"/>
      <c r="M103" s="6" t="str">
        <f t="shared" si="7"/>
        <v/>
      </c>
      <c r="N103" s="19"/>
      <c r="O103" s="8"/>
      <c r="P103" s="171"/>
      <c r="Q103" s="171"/>
      <c r="R103" s="174" t="str">
        <f t="shared" si="8"/>
        <v/>
      </c>
      <c r="S103" s="174"/>
      <c r="T103" s="175" t="str">
        <f t="shared" si="9"/>
        <v/>
      </c>
      <c r="U103" s="175"/>
    </row>
    <row r="104" spans="2:21" x14ac:dyDescent="0.2">
      <c r="B104" s="19">
        <v>96</v>
      </c>
      <c r="C104" s="170" t="str">
        <f t="shared" si="6"/>
        <v/>
      </c>
      <c r="D104" s="170"/>
      <c r="E104" s="19"/>
      <c r="F104" s="8"/>
      <c r="G104" s="19" t="s">
        <v>3</v>
      </c>
      <c r="H104" s="171"/>
      <c r="I104" s="171"/>
      <c r="J104" s="19"/>
      <c r="K104" s="170" t="str">
        <f t="shared" si="5"/>
        <v/>
      </c>
      <c r="L104" s="170"/>
      <c r="M104" s="6" t="str">
        <f t="shared" si="7"/>
        <v/>
      </c>
      <c r="N104" s="19"/>
      <c r="O104" s="8"/>
      <c r="P104" s="171"/>
      <c r="Q104" s="171"/>
      <c r="R104" s="174" t="str">
        <f t="shared" si="8"/>
        <v/>
      </c>
      <c r="S104" s="174"/>
      <c r="T104" s="175" t="str">
        <f t="shared" si="9"/>
        <v/>
      </c>
      <c r="U104" s="175"/>
    </row>
    <row r="105" spans="2:21" x14ac:dyDescent="0.2">
      <c r="B105" s="19">
        <v>97</v>
      </c>
      <c r="C105" s="170" t="str">
        <f t="shared" si="6"/>
        <v/>
      </c>
      <c r="D105" s="170"/>
      <c r="E105" s="19"/>
      <c r="F105" s="8"/>
      <c r="G105" s="19" t="s">
        <v>2</v>
      </c>
      <c r="H105" s="171"/>
      <c r="I105" s="171"/>
      <c r="J105" s="19"/>
      <c r="K105" s="170" t="str">
        <f t="shared" si="5"/>
        <v/>
      </c>
      <c r="L105" s="170"/>
      <c r="M105" s="6" t="str">
        <f t="shared" si="7"/>
        <v/>
      </c>
      <c r="N105" s="19"/>
      <c r="O105" s="8"/>
      <c r="P105" s="171"/>
      <c r="Q105" s="171"/>
      <c r="R105" s="174" t="str">
        <f t="shared" si="8"/>
        <v/>
      </c>
      <c r="S105" s="174"/>
      <c r="T105" s="175" t="str">
        <f t="shared" si="9"/>
        <v/>
      </c>
      <c r="U105" s="175"/>
    </row>
    <row r="106" spans="2:21" x14ac:dyDescent="0.2">
      <c r="B106" s="19">
        <v>98</v>
      </c>
      <c r="C106" s="170" t="str">
        <f t="shared" si="6"/>
        <v/>
      </c>
      <c r="D106" s="170"/>
      <c r="E106" s="19"/>
      <c r="F106" s="8"/>
      <c r="G106" s="19" t="s">
        <v>3</v>
      </c>
      <c r="H106" s="171"/>
      <c r="I106" s="171"/>
      <c r="J106" s="19"/>
      <c r="K106" s="170" t="str">
        <f t="shared" si="5"/>
        <v/>
      </c>
      <c r="L106" s="170"/>
      <c r="M106" s="6" t="str">
        <f t="shared" si="7"/>
        <v/>
      </c>
      <c r="N106" s="19"/>
      <c r="O106" s="8"/>
      <c r="P106" s="171"/>
      <c r="Q106" s="171"/>
      <c r="R106" s="174" t="str">
        <f t="shared" si="8"/>
        <v/>
      </c>
      <c r="S106" s="174"/>
      <c r="T106" s="175" t="str">
        <f t="shared" si="9"/>
        <v/>
      </c>
      <c r="U106" s="175"/>
    </row>
    <row r="107" spans="2:21" x14ac:dyDescent="0.2">
      <c r="B107" s="19">
        <v>99</v>
      </c>
      <c r="C107" s="170" t="str">
        <f t="shared" si="6"/>
        <v/>
      </c>
      <c r="D107" s="170"/>
      <c r="E107" s="19"/>
      <c r="F107" s="8"/>
      <c r="G107" s="19" t="s">
        <v>3</v>
      </c>
      <c r="H107" s="171"/>
      <c r="I107" s="171"/>
      <c r="J107" s="19"/>
      <c r="K107" s="170" t="str">
        <f t="shared" si="5"/>
        <v/>
      </c>
      <c r="L107" s="170"/>
      <c r="M107" s="6" t="str">
        <f t="shared" si="7"/>
        <v/>
      </c>
      <c r="N107" s="19"/>
      <c r="O107" s="8"/>
      <c r="P107" s="171"/>
      <c r="Q107" s="171"/>
      <c r="R107" s="174" t="str">
        <f t="shared" si="8"/>
        <v/>
      </c>
      <c r="S107" s="174"/>
      <c r="T107" s="175" t="str">
        <f t="shared" si="9"/>
        <v/>
      </c>
      <c r="U107" s="175"/>
    </row>
    <row r="108" spans="2:21" x14ac:dyDescent="0.2">
      <c r="B108" s="19">
        <v>100</v>
      </c>
      <c r="C108" s="170" t="str">
        <f t="shared" si="6"/>
        <v/>
      </c>
      <c r="D108" s="170"/>
      <c r="E108" s="19"/>
      <c r="F108" s="8"/>
      <c r="G108" s="19" t="s">
        <v>2</v>
      </c>
      <c r="H108" s="171"/>
      <c r="I108" s="171"/>
      <c r="J108" s="19"/>
      <c r="K108" s="170" t="str">
        <f t="shared" si="5"/>
        <v/>
      </c>
      <c r="L108" s="170"/>
      <c r="M108" s="6" t="str">
        <f t="shared" si="7"/>
        <v/>
      </c>
      <c r="N108" s="19"/>
      <c r="O108" s="8"/>
      <c r="P108" s="171"/>
      <c r="Q108" s="171"/>
      <c r="R108" s="174" t="str">
        <f t="shared" si="8"/>
        <v/>
      </c>
      <c r="S108" s="174"/>
      <c r="T108" s="175" t="str">
        <f t="shared" si="9"/>
        <v/>
      </c>
      <c r="U108" s="175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9</vt:i4>
      </vt:variant>
    </vt:vector>
  </HeadingPairs>
  <TitlesOfParts>
    <vt:vector size="9" baseType="lpstr">
      <vt:lpstr>定数</vt:lpstr>
      <vt:lpstr>GBPJPY 検証シート　FIB1.5  </vt:lpstr>
      <vt:lpstr>画像</vt:lpstr>
      <vt:lpstr>気づき</vt:lpstr>
      <vt:lpstr>検証終了通貨</vt:lpstr>
      <vt:lpstr>EURJPY 検証シート　FIB1.5 </vt:lpstr>
      <vt:lpstr>検証シート　FIB1.27</vt:lpstr>
      <vt:lpstr>検証シート　FIB2.0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 裕子</cp:lastModifiedBy>
  <cp:revision/>
  <cp:lastPrinted>2015-07-15T10:17:15Z</cp:lastPrinted>
  <dcterms:created xsi:type="dcterms:W3CDTF">2013-10-09T23:04:08Z</dcterms:created>
  <dcterms:modified xsi:type="dcterms:W3CDTF">2019-08-06T14:51:10Z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