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65" documentId="8_{39609476-2583-480F-83D5-34E5E4AF3962}" xr6:coauthVersionLast="43" xr6:coauthVersionMax="43" xr10:uidLastSave="{288C1AFC-7761-4EC4-8196-BD8F5B21F2F4}"/>
  <bookViews>
    <workbookView xWindow="-108" yWindow="-108" windowWidth="23256" windowHeight="12576" tabRatio="923" firstSheet="1" activeTab="1" xr2:uid="{00000000-000D-0000-FFFF-FFFF00000000}"/>
  </bookViews>
  <sheets>
    <sheet name="定数" sheetId="29" state="hidden" r:id="rId1"/>
    <sheet name="GBPJPY 検証シート　FIB1.5  " sheetId="35" r:id="rId2"/>
    <sheet name="画像" sheetId="26" r:id="rId3"/>
    <sheet name="気づき" sheetId="9" r:id="rId4"/>
    <sheet name="検証終了通貨" sheetId="10" r:id="rId5"/>
    <sheet name="EURJPY 検証シート　FIB1.5 " sheetId="34" r:id="rId6"/>
    <sheet name="検証シート　FIB1.27" sheetId="33" r:id="rId7"/>
    <sheet name="検証シート　FIB2.0" sheetId="31" r:id="rId8"/>
    <sheet name="テンプレ" sheetId="17" state="hidden" r:id="rId9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R58" i="35" l="1"/>
  <c r="R57" i="35"/>
  <c r="R43" i="35" l="1"/>
  <c r="R42" i="35"/>
  <c r="R39" i="35"/>
  <c r="R38" i="35"/>
  <c r="V108" i="35" l="1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W99" i="35"/>
  <c r="V99" i="35"/>
  <c r="T99" i="35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W79" i="35"/>
  <c r="V79" i="35"/>
  <c r="T79" i="35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W55" i="35" l="1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P5" i="35" l="1"/>
  <c r="L5" i="35"/>
  <c r="X10" i="35"/>
  <c r="K10" i="35"/>
  <c r="M10" i="35" s="1"/>
  <c r="R10" i="35" s="1"/>
  <c r="K9" i="33"/>
  <c r="K46" i="33"/>
  <c r="K47" i="33"/>
  <c r="K48" i="33"/>
  <c r="K49" i="33"/>
  <c r="C11" i="35" l="1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X11" i="35" l="1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C12" i="35" l="1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X12" i="35" l="1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C13" i="35" l="1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3" i="35" l="1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C14" i="35" l="1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4" i="35" l="1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5" i="35" l="1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6" i="35" l="1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K17" i="35" l="1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K18" i="35" l="1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19" i="35" l="1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K20" i="35" l="1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K21" i="35" l="1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K22" i="35" l="1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3" i="35" l="1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K24" i="35" l="1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5" i="35" l="1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6" i="35" l="1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27" i="35" l="1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K28" i="35" l="1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29" i="35" l="1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30" i="35" l="1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1" i="35" l="1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X32" i="35" l="1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3" i="35" l="1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4" i="35" l="1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K35" i="35" l="1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X36" i="35" l="1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37" i="35" l="1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38" i="35" l="1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K39" i="35" l="1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X40" i="35" l="1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1" i="35" l="1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2" i="35" l="1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K43" i="35" l="1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X44" i="35" l="1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5" i="35" l="1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6" i="35" l="1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K47" i="35" l="1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X48" i="35" l="1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K49" i="35" l="1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0" i="35" l="1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1" i="35" l="1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X52" i="35" l="1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3" i="35" l="1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54" i="35" l="1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5" i="35" l="1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6" i="35" l="1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57" i="35" l="1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X58" i="35" l="1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59" i="35" l="1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0" i="35" l="1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1" i="35" l="1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X62" i="35" l="1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3" i="35" l="1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X64" i="35" l="1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5" i="35" l="1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X66" i="35" l="1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67" i="35" l="1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68" i="35" l="1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69" i="35" l="1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X70" i="35" l="1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1" i="35" l="1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2" i="35" l="1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3" i="35" l="1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X74" i="35" l="1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5" i="35" l="1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X76" i="35" l="1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77" i="35" l="1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X78" i="35" l="1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79" i="35" l="1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0" i="35" l="1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1" i="35" l="1"/>
  <c r="M81" i="35" s="1"/>
  <c r="R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X82" i="35" l="1"/>
  <c r="Y82" i="35" s="1"/>
  <c r="K82" i="35"/>
  <c r="M82" i="35" s="1"/>
  <c r="R82" i="35" s="1"/>
  <c r="C83" i="35" s="1"/>
  <c r="C79" i="34"/>
  <c r="E5" i="34"/>
  <c r="G5" i="34"/>
  <c r="C5" i="34"/>
  <c r="P2" i="34"/>
  <c r="K83" i="35" l="1"/>
  <c r="M83" i="35" s="1"/>
  <c r="R83" i="35" s="1"/>
  <c r="C84" i="35" s="1"/>
  <c r="X83" i="35"/>
  <c r="Y83" i="35" s="1"/>
  <c r="I5" i="34"/>
  <c r="X79" i="34"/>
  <c r="Y79" i="34" s="1"/>
  <c r="P4" i="34" s="1"/>
  <c r="L4" i="34"/>
  <c r="K84" i="35" l="1"/>
  <c r="M84" i="35" s="1"/>
  <c r="R84" i="35" s="1"/>
  <c r="C85" i="35" s="1"/>
  <c r="X84" i="35"/>
  <c r="Y84" i="35" s="1"/>
  <c r="K85" i="35" l="1"/>
  <c r="M85" i="35" s="1"/>
  <c r="R85" i="35" s="1"/>
  <c r="C86" i="35" s="1"/>
  <c r="X85" i="35"/>
  <c r="Y85" i="35" s="1"/>
  <c r="X86" i="35" l="1"/>
  <c r="Y86" i="35" s="1"/>
  <c r="K86" i="35"/>
  <c r="M86" i="35" s="1"/>
  <c r="R86" i="35" s="1"/>
  <c r="C87" i="35" s="1"/>
  <c r="K87" i="35" l="1"/>
  <c r="M87" i="35" s="1"/>
  <c r="R87" i="35" s="1"/>
  <c r="C88" i="35" s="1"/>
  <c r="X87" i="35"/>
  <c r="Y87" i="35" s="1"/>
  <c r="X88" i="35" l="1"/>
  <c r="Y88" i="35" s="1"/>
  <c r="K88" i="35"/>
  <c r="M88" i="35" s="1"/>
  <c r="R88" i="35" s="1"/>
  <c r="C89" i="35" s="1"/>
  <c r="K89" i="35" l="1"/>
  <c r="M89" i="35" s="1"/>
  <c r="R89" i="35" s="1"/>
  <c r="C90" i="35" s="1"/>
  <c r="X89" i="35"/>
  <c r="Y89" i="35" s="1"/>
  <c r="X90" i="35" l="1"/>
  <c r="Y90" i="35" s="1"/>
  <c r="K90" i="35"/>
  <c r="M90" i="35" s="1"/>
  <c r="R90" i="35" s="1"/>
  <c r="C91" i="35" s="1"/>
  <c r="K91" i="35" l="1"/>
  <c r="M91" i="35" s="1"/>
  <c r="R91" i="35" s="1"/>
  <c r="C92" i="35" s="1"/>
  <c r="X91" i="35"/>
  <c r="Y91" i="35" s="1"/>
  <c r="K92" i="35" l="1"/>
  <c r="M92" i="35" s="1"/>
  <c r="R92" i="35" s="1"/>
  <c r="C93" i="35" s="1"/>
  <c r="X92" i="35"/>
  <c r="Y92" i="35" s="1"/>
  <c r="K93" i="35" l="1"/>
  <c r="M93" i="35" s="1"/>
  <c r="R93" i="35" s="1"/>
  <c r="C94" i="35" s="1"/>
  <c r="X93" i="35"/>
  <c r="Y93" i="35" s="1"/>
  <c r="X94" i="35" l="1"/>
  <c r="Y94" i="35" s="1"/>
  <c r="K94" i="35"/>
  <c r="M94" i="35" s="1"/>
  <c r="R94" i="35" s="1"/>
  <c r="C95" i="35" s="1"/>
  <c r="K95" i="35" l="1"/>
  <c r="M95" i="35" s="1"/>
  <c r="R95" i="35" s="1"/>
  <c r="C96" i="35" s="1"/>
  <c r="X95" i="35"/>
  <c r="Y95" i="35" s="1"/>
  <c r="K96" i="35" l="1"/>
  <c r="M96" i="35" s="1"/>
  <c r="R96" i="35" s="1"/>
  <c r="C97" i="35" s="1"/>
  <c r="X96" i="35"/>
  <c r="Y96" i="35" s="1"/>
  <c r="K97" i="35" l="1"/>
  <c r="M97" i="35" s="1"/>
  <c r="R97" i="35" s="1"/>
  <c r="C98" i="35" s="1"/>
  <c r="X97" i="35"/>
  <c r="Y97" i="35" s="1"/>
  <c r="X98" i="35" l="1"/>
  <c r="Y98" i="35" s="1"/>
  <c r="K98" i="35"/>
  <c r="M98" i="35" s="1"/>
  <c r="R98" i="35" s="1"/>
  <c r="C99" i="35" s="1"/>
  <c r="K99" i="35" l="1"/>
  <c r="M99" i="35" s="1"/>
  <c r="R99" i="35" s="1"/>
  <c r="C100" i="35" s="1"/>
  <c r="X99" i="35"/>
  <c r="Y99" i="35" s="1"/>
  <c r="X100" i="35" l="1"/>
  <c r="Y100" i="35" s="1"/>
  <c r="K100" i="35"/>
  <c r="M100" i="35" s="1"/>
  <c r="R100" i="35" s="1"/>
  <c r="C101" i="35" s="1"/>
  <c r="K101" i="35" l="1"/>
  <c r="M101" i="35" s="1"/>
  <c r="R101" i="35" s="1"/>
  <c r="C102" i="35" s="1"/>
  <c r="X101" i="35"/>
  <c r="Y101" i="35" s="1"/>
  <c r="X102" i="35" l="1"/>
  <c r="Y102" i="35" s="1"/>
  <c r="K102" i="35"/>
  <c r="M102" i="35" s="1"/>
  <c r="R102" i="35" s="1"/>
  <c r="C103" i="35" s="1"/>
  <c r="K103" i="35" l="1"/>
  <c r="M103" i="35" s="1"/>
  <c r="R103" i="35" s="1"/>
  <c r="C104" i="35" s="1"/>
  <c r="X103" i="35"/>
  <c r="Y103" i="35" s="1"/>
  <c r="K104" i="35" l="1"/>
  <c r="M104" i="35" s="1"/>
  <c r="R104" i="35" s="1"/>
  <c r="C105" i="35" s="1"/>
  <c r="X104" i="35"/>
  <c r="Y104" i="35" s="1"/>
  <c r="K105" i="35" l="1"/>
  <c r="M105" i="35" s="1"/>
  <c r="R105" i="35" s="1"/>
  <c r="C106" i="35" s="1"/>
  <c r="X105" i="35"/>
  <c r="Y105" i="35" s="1"/>
  <c r="X106" i="35" l="1"/>
  <c r="Y106" i="35" s="1"/>
  <c r="K106" i="35"/>
  <c r="M106" i="35" s="1"/>
  <c r="R106" i="35" s="1"/>
  <c r="C107" i="35" s="1"/>
  <c r="K107" i="35" l="1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<sst xmlns="http://schemas.openxmlformats.org/spreadsheetml/2006/main" count="827" uniqueCount="295">
  <si>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</si>
  <si>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</si>
  <si>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</si>
  <si>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</si>
  <si>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</si>
  <si>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</si>
  <si>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</si>
  <si>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</si>
  <si>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</si>
  <si>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</si>
  <si>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</si>
  <si>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</si>
  <si>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</si>
  <si>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</si>
  <si>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</si>
  <si>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</si>
  <si>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</si>
  <si>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</si>
  <si>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</si>
  <si>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</si>
  <si>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</si>
  <si>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</si>
  <si>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</si>
  <si>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</si>
  <si>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</si>
  <si>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</si>
  <si>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</si>
  <si>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</si>
  <si>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</si>
  <si>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</si>
  <si>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</si>
  <si>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</si>
  <si>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</si>
  <si>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</si>
  <si>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</si>
  <si>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</si>
  <si>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</si>
  <si>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</si>
  <si>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</si>
  <si>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</si>
  <si>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</si>
  <si>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</si>
  <si>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</si>
  <si>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</si>
  <si>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</si>
  <si>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</si>
  <si>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</si>
  <si>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</si>
  <si>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</si>
  <si>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</si>
  <si>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</si>
  <si>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</si>
  <si>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</si>
  <si>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</si>
  <si>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</si>
  <si>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</si>
  <si>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</si>
  <si>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</si>
  <si>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</si>
  <si>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</si>
  <si>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</si>
  <si>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</si>
  <si>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</si>
  <si>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</si>
  <si>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</si>
  <si>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</si>
  <si>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</si>
  <si>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</si>
  <si>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</si>
  <si>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</si>
  <si>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</si>
  <si>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</si>
  <si>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</si>
  <si>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</si>
  <si>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</si>
  <si>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</si>
  <si>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</si>
  <si>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</si>
  <si>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</si>
  <si>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</si>
  <si>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</si>
  <si>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</si>
  <si>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</si>
  <si>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</si>
  <si>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</si>
  <si>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</si>
  <si>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</si>
  <si>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</si>
  <si>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</si>
  <si>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</si>
  <si>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</si>
  <si>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</si>
  <si>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</si>
  <si>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</si>
  <si>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</si>
  <si>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</si>
  <si>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</si>
  <si>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</si>
  <si>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</si>
  <si>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</si>
  <si>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</si>
  <si>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</si>
  <si>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</si>
  <si>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</si>
  <si>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</si>
  <si>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</si>
  <si>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</si>
  <si>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</si>
  <si>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</si>
  <si>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</si>
  <si>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</si>
  <si>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</si>
  <si>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</si>
  <si>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</si>
  <si>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</si>
  <si>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</si>
  <si>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</si>
  <si>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</si>
  <si>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</si>
  <si>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</si>
  <si>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</si>
  <si>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</si>
  <si>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</si>
  <si>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</si>
  <si>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</si>
  <si>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</si>
  <si>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</si>
  <si>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</si>
  <si>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</si>
  <si>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</si>
  <si>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</si>
  <si>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</si>
  <si>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</si>
  <si>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</si>
  <si>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</si>
  <si>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</si>
  <si>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</si>
  <si>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</si>
  <si>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</si>
  <si>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</si>
  <si>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</si>
  <si>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</si>
  <si>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</si>
  <si>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</si>
  <si>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</si>
  <si>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</si>
  <si>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</si>
  <si>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</si>
  <si>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</si>
  <si>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</si>
  <si>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</si>
  <si>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</si>
  <si>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</si>
  <si>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</si>
  <si>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</si>
  <si>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</si>
  <si>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</si>
  <si>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</si>
  <si>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</si>
  <si>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</si>
  <si>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</si>
  <si>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</si>
  <si>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</si>
  <si>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</si>
  <si>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</si>
  <si>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</si>
  <si>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</si>
  <si>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</si>
  <si>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</si>
  <si>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</si>
  <si>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</si>
  <si>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</si>
  <si>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</si>
  <si>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</si>
  <si>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</si>
  <si>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</si>
  <si>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</si>
  <si>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</si>
  <si>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</si>
  <si>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</si>
  <si>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</si>
  <si>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</si>
  <si>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</si>
  <si>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</si>
  <si>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</si>
  <si>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</si>
  <si>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</si>
  <si>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</si>
  <si>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</si>
  <si>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</si>
  <si>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</si>
  <si>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</si>
  <si>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</si>
  <si>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</si>
  <si>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</si>
  <si>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</si>
  <si>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</si>
  <si>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</si>
  <si>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</si>
  <si>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</si>
  <si>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</si>
  <si>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</si>
  <si>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</si>
  <si>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</si>
  <si>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</si>
  <si>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</si>
  <si>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</si>
  <si>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</si>
  <si>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</si>
  <si>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</si>
  <si>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</si>
  <si>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</si>
  <si>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</si>
  <si>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</si>
  <si>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</si>
  <si>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</si>
  <si>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</si>
  <si>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</si>
  <si>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</si>
  <si>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</si>
  <si>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</si>
  <si>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</si>
  <si>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</si>
  <si>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</si>
  <si>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</si>
  <si>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</si>
  <si>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</si>
  <si>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</si>
  <si>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</si>
  <si>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</si>
  <si>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</si>
  <si>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</si>
  <si>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</si>
  <si>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</si>
  <si>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</si>
  <si>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</si>
  <si>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</si>
  <si>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</si>
  <si>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</si>
  <si>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</si>
  <si>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</si>
  <si>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</si>
  <si>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</si>
  <si>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</si>
  <si>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</si>
  <si>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</si>
  <si>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</si>
  <si>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</si>
  <si>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</si>
  <si>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</si>
  <si>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</si>
  <si>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</si>
  <si>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</si>
  <si>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</si>
  <si>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</si>
  <si>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</si>
  <si>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</si>
  <si>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</si>
  <si>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</si>
  <si>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</si>
  <si>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</si>
  <si>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</si>
  <si>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</si>
  <si>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</si>
  <si>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</si>
  <si>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</si>
  <si>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</si>
  <si>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</si>
  <si>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</si>
  <si>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</si>
  <si>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</si>
  <si>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</si>
  <si>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</si>
  <si>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</si>
  <si>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</si>
  <si>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</si>
  <si>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</si>
  <si>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</si>
  <si>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</si>
  <si>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</si>
  <si>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</si>
  <si>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</si>
  <si>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</si>
  <si>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</si>
  <si>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</si>
  <si>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</si>
  <si>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</si>
  <si>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</si>
  <si>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</si>
  <si>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</si>
  <si>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</si>
  <si>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</si>
  <si>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</si>
  <si>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</si>
  <si>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損切にならなくても、結構きわどいところで利益が確定している場合もあるので、実際は天井や底でエントリーしないようにそれまでの動きをきちんと見てトレードしようと思いました。が、きわどくても利益が確定しているわけだし、あまり気にしてもむやみにトレード回数が減りそうでよくない気もして、悩みます。</t>
    <rPh sb="0" eb="2">
      <t>ソンギリ</t>
    </rPh>
    <rPh sb="10" eb="12">
      <t>ケッコウ</t>
    </rPh>
    <rPh sb="20" eb="22">
      <t>リエキ</t>
    </rPh>
    <rPh sb="23" eb="25">
      <t>カクテイ</t>
    </rPh>
    <rPh sb="29" eb="31">
      <t>バアイ</t>
    </rPh>
    <rPh sb="37" eb="39">
      <t>ジッサイ</t>
    </rPh>
    <rPh sb="40" eb="42">
      <t>テンジョウ</t>
    </rPh>
    <rPh sb="43" eb="44">
      <t>ソコ</t>
    </rPh>
    <rPh sb="61" eb="62">
      <t>ウゴ</t>
    </rPh>
    <rPh sb="68" eb="69">
      <t>ミ</t>
    </rPh>
    <rPh sb="78" eb="79">
      <t>オモ</t>
    </rPh>
    <rPh sb="92" eb="94">
      <t>リエキ</t>
    </rPh>
    <rPh sb="95" eb="97">
      <t>カクテイ</t>
    </rPh>
    <rPh sb="109" eb="110">
      <t>キ</t>
    </rPh>
    <rPh sb="122" eb="124">
      <t>カイスウ</t>
    </rPh>
    <rPh sb="125" eb="126">
      <t>ヘ</t>
    </rPh>
    <rPh sb="134" eb="135">
      <t>キ</t>
    </rPh>
    <rPh sb="139" eb="140">
      <t>ナヤ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</si>
</sst>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1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4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3" fillId="0" borderId="1" xfId="0" applyFont="1" applyBorder="1" applyAlignment="1">
      <alignment vertical="center" wrapText="1"/>
    </xf>
    <xf numFmtId="0" fontId="14" fillId="0" borderId="22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0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110712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tabSelected="1" topLeftCell="B1" zoomScale="115" zoomScaleNormal="115" workbookViewId="0">
      <pane ySplit="8" topLeftCell="A55" activePane="bottomLeft" state="frozen"/>
      <selection pane="bottomLeft" activeCell="Y7" sqref="Y7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06" t="s">
        <v>4</v>
      </c>
      <c r="C2" s="206"/>
      <c r="D2" s="227" t="s">
        <v>292</v>
      </c>
      <c r="E2" s="227"/>
      <c r="F2" s="206" t="s">
        <v>5</v>
      </c>
      <c r="G2" s="206"/>
      <c r="H2" s="222" t="s">
        <v>293</v>
      </c>
      <c r="I2" s="222"/>
      <c r="J2" s="206" t="s">
        <v>6</v>
      </c>
      <c r="K2" s="206"/>
      <c r="L2" s="228">
        <v>100000</v>
      </c>
      <c r="M2" s="227"/>
      <c r="N2" s="206" t="s">
        <v>7</v>
      </c>
      <c r="O2" s="206"/>
      <c r="P2" s="223">
        <f>SUM(L2,D4)</f>
        <v>510516.93062236882</v>
      </c>
      <c r="Q2" s="222"/>
      <c r="R2" s="1"/>
      <c r="S2" s="1"/>
      <c r="T2" s="1"/>
    </row>
    <row r="3" spans="2:25" ht="77.400000000000006" customHeight="1" x14ac:dyDescent="0.2">
      <c r="B3" s="206" t="s">
        <v>8</v>
      </c>
      <c r="C3" s="206"/>
      <c r="D3" s="224" t="s">
        <v>196</v>
      </c>
      <c r="E3" s="225"/>
      <c r="F3" s="225"/>
      <c r="G3" s="225"/>
      <c r="H3" s="225"/>
      <c r="I3" s="225"/>
      <c r="J3" s="206" t="s">
        <v>9</v>
      </c>
      <c r="K3" s="206"/>
      <c r="L3" s="225" t="s">
        <v>65</v>
      </c>
      <c r="M3" s="226"/>
      <c r="N3" s="226"/>
      <c r="O3" s="226"/>
      <c r="P3" s="226"/>
      <c r="Q3" s="226"/>
      <c r="R3" s="1"/>
      <c r="S3" s="1"/>
    </row>
    <row r="4" spans="2:25" x14ac:dyDescent="0.2">
      <c r="B4" s="206" t="s">
        <v>10</v>
      </c>
      <c r="C4" s="206"/>
      <c r="D4" s="220">
        <f>S109</f>
        <v>410516.93062236882</v>
      </c>
      <c r="E4" s="220"/>
      <c r="F4" s="206" t="s">
        <v>11</v>
      </c>
      <c r="G4" s="206"/>
      <c r="H4" s="221">
        <f>SUM($T$9:$U$108)</f>
        <v>3454.0000000000136</v>
      </c>
      <c r="I4" s="222"/>
      <c r="J4" s="203" t="s">
        <v>58</v>
      </c>
      <c r="K4" s="203"/>
      <c r="L4" s="223">
        <f>MAX($C$9:$D$990)-C9</f>
        <v>410516.93062236882</v>
      </c>
      <c r="M4" s="223"/>
      <c r="N4" s="203" t="s">
        <v>57</v>
      </c>
      <c r="O4" s="203"/>
      <c r="P4" s="204">
        <f>MAX(Y:Y)</f>
        <v>7.0740000000000247E-2</v>
      </c>
      <c r="Q4" s="204"/>
      <c r="R4" s="1"/>
      <c r="S4" s="1"/>
      <c r="T4" s="1"/>
    </row>
    <row r="5" spans="2:25" x14ac:dyDescent="0.2">
      <c r="B5" s="139" t="s">
        <v>14</v>
      </c>
      <c r="C5" s="137">
        <f>COUNTIF($R$9:$R$990,"&gt;0")</f>
        <v>49</v>
      </c>
      <c r="D5" s="136" t="s">
        <v>15</v>
      </c>
      <c r="E5" s="15">
        <f>COUNTIF($R$9:$R$990,"&lt;0")</f>
        <v>13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0.79032258064516125</v>
      </c>
      <c r="J5" s="205" t="s">
        <v>18</v>
      </c>
      <c r="K5" s="206"/>
      <c r="L5" s="207">
        <f>MAX(V9:V993)</f>
        <v>6</v>
      </c>
      <c r="M5" s="208"/>
      <c r="N5" s="17" t="s">
        <v>19</v>
      </c>
      <c r="O5" s="9"/>
      <c r="P5" s="207">
        <f>MAX(W9:W993)</f>
        <v>2</v>
      </c>
      <c r="Q5" s="208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209" t="s">
        <v>20</v>
      </c>
      <c r="C7" s="211" t="s">
        <v>21</v>
      </c>
      <c r="D7" s="212"/>
      <c r="E7" s="215" t="s">
        <v>22</v>
      </c>
      <c r="F7" s="216"/>
      <c r="G7" s="216"/>
      <c r="H7" s="216"/>
      <c r="I7" s="199"/>
      <c r="J7" s="217" t="s">
        <v>186</v>
      </c>
      <c r="K7" s="218"/>
      <c r="L7" s="201"/>
      <c r="M7" s="219" t="s">
        <v>24</v>
      </c>
      <c r="N7" s="194" t="s">
        <v>25</v>
      </c>
      <c r="O7" s="195"/>
      <c r="P7" s="195"/>
      <c r="Q7" s="196"/>
      <c r="R7" s="197" t="s">
        <v>26</v>
      </c>
      <c r="S7" s="197"/>
      <c r="T7" s="197"/>
      <c r="U7" s="197"/>
    </row>
    <row r="8" spans="2:25" x14ac:dyDescent="0.2">
      <c r="B8" s="210"/>
      <c r="C8" s="213"/>
      <c r="D8" s="214"/>
      <c r="E8" s="18" t="s">
        <v>27</v>
      </c>
      <c r="F8" s="18" t="s">
        <v>28</v>
      </c>
      <c r="G8" s="18" t="s">
        <v>29</v>
      </c>
      <c r="H8" s="198" t="s">
        <v>30</v>
      </c>
      <c r="I8" s="199"/>
      <c r="J8" s="4" t="s">
        <v>31</v>
      </c>
      <c r="K8" s="200" t="s">
        <v>32</v>
      </c>
      <c r="L8" s="201"/>
      <c r="M8" s="219"/>
      <c r="N8" s="5" t="s">
        <v>27</v>
      </c>
      <c r="O8" s="5" t="s">
        <v>28</v>
      </c>
      <c r="P8" s="202" t="s">
        <v>30</v>
      </c>
      <c r="Q8" s="196"/>
      <c r="R8" s="197" t="s">
        <v>33</v>
      </c>
      <c r="S8" s="197"/>
      <c r="T8" s="197" t="s">
        <v>31</v>
      </c>
      <c r="U8" s="197"/>
      <c r="Y8" t="s">
        <v>56</v>
      </c>
    </row>
    <row r="9" spans="2:25" x14ac:dyDescent="0.2">
      <c r="B9" s="141">
        <v>1</v>
      </c>
      <c r="C9" s="172">
        <f>L2</f>
        <v>100000</v>
      </c>
      <c r="D9" s="172"/>
      <c r="E9" s="144">
        <v>2009</v>
      </c>
      <c r="F9" s="112">
        <v>43506</v>
      </c>
      <c r="G9" s="141" t="s">
        <v>2</v>
      </c>
      <c r="H9" s="187">
        <v>134.29</v>
      </c>
      <c r="I9" s="188"/>
      <c r="J9" s="144">
        <v>102</v>
      </c>
      <c r="K9" s="172">
        <f t="shared" ref="K9:K72" si="0">IF(J9="","",C9*0.03)</f>
        <v>3000</v>
      </c>
      <c r="L9" s="172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187">
        <v>132.80000000000001</v>
      </c>
      <c r="Q9" s="188"/>
      <c r="R9" s="176">
        <f>IF(P9="","",T9*M9*LOOKUP(RIGHT($D$2,3),定数!$A$6:$A$13,定数!$B$6:$B$13))</f>
        <v>4382.3529411764139</v>
      </c>
      <c r="S9" s="176"/>
      <c r="T9" s="177">
        <f>IF(P9="","",IF(G9="買",(P9-H9),(H9-P9))*IF(RIGHT($D$2,3)="JPY",100,10000))</f>
        <v>148.99999999999807</v>
      </c>
      <c r="U9" s="177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172">
        <f t="shared" ref="C10:C73" si="1">IF(R9="","",C9+R9)</f>
        <v>104382.35294117642</v>
      </c>
      <c r="D10" s="172"/>
      <c r="E10" s="88">
        <v>2009</v>
      </c>
      <c r="F10" s="114">
        <v>43507</v>
      </c>
      <c r="G10" s="141" t="s">
        <v>2</v>
      </c>
      <c r="H10" s="187">
        <v>130.77000000000001</v>
      </c>
      <c r="I10" s="188"/>
      <c r="J10" s="88">
        <v>98</v>
      </c>
      <c r="K10" s="191">
        <f t="shared" si="0"/>
        <v>3131.4705882352923</v>
      </c>
      <c r="L10" s="192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185">
        <v>129.36000000000001</v>
      </c>
      <c r="Q10" s="186"/>
      <c r="R10" s="176">
        <f>IF(P10="","",T10*M10*LOOKUP(RIGHT($D$2,3),定数!$A$6:$A$13,定数!$B$6:$B$13))</f>
        <v>4505.4831932772968</v>
      </c>
      <c r="S10" s="176"/>
      <c r="T10" s="177">
        <f>IF(P10="","",IF(G10="買",(P10-H10),(H10-P10))*IF(RIGHT($D$2,3)="JPY",100,10000))</f>
        <v>140.99999999999966</v>
      </c>
      <c r="U10" s="177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179">
        <f t="shared" si="1"/>
        <v>108887.83613445371</v>
      </c>
      <c r="D11" s="179"/>
      <c r="E11" s="88">
        <v>2009</v>
      </c>
      <c r="F11" s="114">
        <v>43514</v>
      </c>
      <c r="G11" s="143" t="s">
        <v>3</v>
      </c>
      <c r="H11" s="185">
        <v>131.91999999999999</v>
      </c>
      <c r="I11" s="186"/>
      <c r="J11" s="88">
        <v>45</v>
      </c>
      <c r="K11" s="174">
        <f t="shared" si="0"/>
        <v>3266.6350840336113</v>
      </c>
      <c r="L11" s="175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187">
        <v>132.55000000000001</v>
      </c>
      <c r="Q11" s="188"/>
      <c r="R11" s="183">
        <f>IF(P11="","",T11*M11*LOOKUP(RIGHT($D$2,3),定数!$A$6:$A$13,定数!$B$6:$B$13))</f>
        <v>4573.2891176472294</v>
      </c>
      <c r="S11" s="183"/>
      <c r="T11" s="184">
        <f>IF(P11="","",IF(G11="買",(P11-H11),(H11-P11))*IF(RIGHT($D$2,3)="JPY",100,10000))</f>
        <v>63.000000000002387</v>
      </c>
      <c r="U11" s="184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172">
        <f t="shared" si="1"/>
        <v>113461.12525210094</v>
      </c>
      <c r="D12" s="172"/>
      <c r="E12" s="144">
        <v>2009</v>
      </c>
      <c r="F12" s="112">
        <v>43519</v>
      </c>
      <c r="G12" s="141" t="s">
        <v>3</v>
      </c>
      <c r="H12" s="187">
        <v>135.33000000000001</v>
      </c>
      <c r="I12" s="188"/>
      <c r="J12" s="144">
        <v>68</v>
      </c>
      <c r="K12" s="174">
        <f t="shared" si="0"/>
        <v>3403.833757563028</v>
      </c>
      <c r="L12" s="175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187">
        <v>136.31</v>
      </c>
      <c r="Q12" s="188"/>
      <c r="R12" s="176">
        <f>IF(P12="","",T12*M12*LOOKUP(RIGHT($D$2,3),定数!$A$6:$A$13,定数!$B$6:$B$13))</f>
        <v>4905.5251211937239</v>
      </c>
      <c r="S12" s="176"/>
      <c r="T12" s="177">
        <f t="shared" ref="T12:T75" si="4">IF(P12="","",IF(G12="買",(P12-H12),(H12-P12))*IF(RIGHT($D$2,3)="JPY",100,10000))</f>
        <v>97.999999999998977</v>
      </c>
      <c r="U12" s="177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172">
        <f t="shared" si="1"/>
        <v>118366.65037329467</v>
      </c>
      <c r="D13" s="172"/>
      <c r="E13" s="88">
        <v>2009</v>
      </c>
      <c r="F13" s="114">
        <v>43520</v>
      </c>
      <c r="G13" s="141" t="s">
        <v>3</v>
      </c>
      <c r="H13" s="185">
        <v>138.75</v>
      </c>
      <c r="I13" s="186"/>
      <c r="J13" s="88">
        <v>99</v>
      </c>
      <c r="K13" s="174">
        <f t="shared" si="0"/>
        <v>3550.9995111988401</v>
      </c>
      <c r="L13" s="175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185">
        <v>140.19</v>
      </c>
      <c r="Q13" s="186"/>
      <c r="R13" s="183">
        <f>IF(P13="","",T13*M13*LOOKUP(RIGHT($D$2,3),定数!$A$6:$A$13,定数!$B$6:$B$13))</f>
        <v>5165.0901981073957</v>
      </c>
      <c r="S13" s="183"/>
      <c r="T13" s="177">
        <f t="shared" si="4"/>
        <v>143.99999999999977</v>
      </c>
      <c r="U13" s="177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179">
        <f t="shared" si="1"/>
        <v>123531.74057140207</v>
      </c>
      <c r="D14" s="179"/>
      <c r="E14" s="88">
        <v>2009</v>
      </c>
      <c r="F14" s="114">
        <v>43521</v>
      </c>
      <c r="G14" s="143" t="s">
        <v>3</v>
      </c>
      <c r="H14" s="187">
        <v>140.1</v>
      </c>
      <c r="I14" s="188"/>
      <c r="J14" s="88">
        <v>135</v>
      </c>
      <c r="K14" s="181">
        <f t="shared" si="0"/>
        <v>3705.9522171420622</v>
      </c>
      <c r="L14" s="182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185">
        <v>138.75</v>
      </c>
      <c r="Q14" s="186"/>
      <c r="R14" s="183">
        <f>IF(P14="","",T14*M14*LOOKUP(RIGHT($D$2,3),定数!$A$6:$A$13,定数!$B$6:$B$13))</f>
        <v>-3705.9522171420467</v>
      </c>
      <c r="S14" s="183"/>
      <c r="T14" s="184">
        <f t="shared" si="4"/>
        <v>-134.99999999999943</v>
      </c>
      <c r="U14" s="184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172">
        <f t="shared" si="1"/>
        <v>119825.78835426003</v>
      </c>
      <c r="D15" s="172"/>
      <c r="E15" s="88">
        <v>2009</v>
      </c>
      <c r="F15" s="114">
        <v>43523</v>
      </c>
      <c r="G15" s="141" t="s">
        <v>2</v>
      </c>
      <c r="H15" s="187">
        <v>139.16999999999999</v>
      </c>
      <c r="I15" s="188"/>
      <c r="J15" s="88">
        <v>73</v>
      </c>
      <c r="K15" s="174">
        <f t="shared" si="0"/>
        <v>3594.7736506278006</v>
      </c>
      <c r="L15" s="175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187">
        <v>138.1</v>
      </c>
      <c r="Q15" s="188"/>
      <c r="R15" s="176">
        <f>IF(P15="","",T15*M15*LOOKUP(RIGHT($D$2,3),定数!$A$6:$A$13,定数!$B$6:$B$13))</f>
        <v>5269.0517892763319</v>
      </c>
      <c r="S15" s="176"/>
      <c r="T15" s="177">
        <f t="shared" si="4"/>
        <v>106.99999999999932</v>
      </c>
      <c r="U15" s="177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172">
        <f t="shared" si="1"/>
        <v>125094.84014353636</v>
      </c>
      <c r="D16" s="172"/>
      <c r="E16" s="88">
        <v>2009</v>
      </c>
      <c r="F16" s="114">
        <v>43529</v>
      </c>
      <c r="G16" s="141" t="s">
        <v>3</v>
      </c>
      <c r="H16" s="187">
        <v>140.44</v>
      </c>
      <c r="I16" s="188"/>
      <c r="J16" s="88">
        <v>89</v>
      </c>
      <c r="K16" s="174">
        <f t="shared" si="0"/>
        <v>3752.8452043060906</v>
      </c>
      <c r="L16" s="175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187">
        <v>139.55000000000001</v>
      </c>
      <c r="Q16" s="188"/>
      <c r="R16" s="176">
        <f>IF(P16="","",T16*M16*LOOKUP(RIGHT($D$2,3),定数!$A$6:$A$13,定数!$B$6:$B$13))</f>
        <v>-3752.8452043060333</v>
      </c>
      <c r="S16" s="176"/>
      <c r="T16" s="177">
        <f t="shared" si="4"/>
        <v>-88.999999999998636</v>
      </c>
      <c r="U16" s="177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172">
        <f t="shared" si="1"/>
        <v>121341.99493923032</v>
      </c>
      <c r="D17" s="172"/>
      <c r="E17" s="144">
        <v>2009</v>
      </c>
      <c r="F17" s="112">
        <v>43536</v>
      </c>
      <c r="G17" s="141" t="s">
        <v>2</v>
      </c>
      <c r="H17" s="187">
        <v>134.19999999999999</v>
      </c>
      <c r="I17" s="188"/>
      <c r="J17" s="144">
        <v>73</v>
      </c>
      <c r="K17" s="174">
        <f t="shared" si="0"/>
        <v>3640.2598481769096</v>
      </c>
      <c r="L17" s="175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187">
        <v>133.13999999999999</v>
      </c>
      <c r="Q17" s="188"/>
      <c r="R17" s="176">
        <f>IF(P17="","",T17*M17*LOOKUP(RIGHT($D$2,3),定数!$A$6:$A$13,定数!$B$6:$B$13))</f>
        <v>5285.8567658459351</v>
      </c>
      <c r="S17" s="176"/>
      <c r="T17" s="177">
        <f t="shared" si="4"/>
        <v>106.00000000000023</v>
      </c>
      <c r="U17" s="177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172">
        <f t="shared" si="1"/>
        <v>126627.85170507626</v>
      </c>
      <c r="D18" s="172"/>
      <c r="E18" s="88">
        <v>2009</v>
      </c>
      <c r="F18" s="114">
        <v>43540</v>
      </c>
      <c r="G18" s="141" t="s">
        <v>3</v>
      </c>
      <c r="H18" s="185">
        <v>137.91</v>
      </c>
      <c r="I18" s="186"/>
      <c r="J18" s="88">
        <v>48</v>
      </c>
      <c r="K18" s="174">
        <f t="shared" si="0"/>
        <v>3798.8355511522877</v>
      </c>
      <c r="L18" s="175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185">
        <v>138.59</v>
      </c>
      <c r="Q18" s="186"/>
      <c r="R18" s="176">
        <f>IF(P18="","",T18*M18*LOOKUP(RIGHT($D$2,3),定数!$A$6:$A$13,定数!$B$6:$B$13))</f>
        <v>5381.6836974657945</v>
      </c>
      <c r="S18" s="176"/>
      <c r="T18" s="177">
        <f t="shared" si="4"/>
        <v>68.000000000000682</v>
      </c>
      <c r="U18" s="177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179">
        <f t="shared" si="1"/>
        <v>132009.53540254207</v>
      </c>
      <c r="D19" s="179"/>
      <c r="E19" s="88">
        <v>2009</v>
      </c>
      <c r="F19" s="114">
        <v>43545</v>
      </c>
      <c r="G19" s="143" t="s">
        <v>3</v>
      </c>
      <c r="H19" s="187">
        <v>138.56</v>
      </c>
      <c r="I19" s="188"/>
      <c r="J19" s="88">
        <v>47</v>
      </c>
      <c r="K19" s="181">
        <f t="shared" si="0"/>
        <v>3960.2860620762617</v>
      </c>
      <c r="L19" s="182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187">
        <v>139.22999999999999</v>
      </c>
      <c r="Q19" s="188"/>
      <c r="R19" s="183">
        <f>IF(P19="","",T19*M19*LOOKUP(RIGHT($D$2,3),定数!$A$6:$A$13,定数!$B$6:$B$13))</f>
        <v>5645.5141735979705</v>
      </c>
      <c r="S19" s="183"/>
      <c r="T19" s="184">
        <f t="shared" si="4"/>
        <v>66.999999999998749</v>
      </c>
      <c r="U19" s="184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172">
        <f t="shared" si="1"/>
        <v>137655.04957614004</v>
      </c>
      <c r="D20" s="172"/>
      <c r="E20" s="144">
        <v>2009</v>
      </c>
      <c r="F20" s="112">
        <v>43547</v>
      </c>
      <c r="G20" s="141" t="s">
        <v>3</v>
      </c>
      <c r="H20" s="187">
        <v>140.49</v>
      </c>
      <c r="I20" s="188"/>
      <c r="J20" s="144">
        <v>98</v>
      </c>
      <c r="K20" s="174">
        <f t="shared" si="0"/>
        <v>4129.6514872842008</v>
      </c>
      <c r="L20" s="175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187">
        <v>141.93</v>
      </c>
      <c r="Q20" s="188"/>
      <c r="R20" s="176">
        <f>IF(P20="","",T20*M20*LOOKUP(RIGHT($D$2,3),定数!$A$6:$A$13,定数!$B$6:$B$13))</f>
        <v>6068.0593282543259</v>
      </c>
      <c r="S20" s="176"/>
      <c r="T20" s="177">
        <f t="shared" si="4"/>
        <v>143.99999999999977</v>
      </c>
      <c r="U20" s="177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193">
        <f t="shared" si="1"/>
        <v>143723.10890439435</v>
      </c>
      <c r="D21" s="193"/>
      <c r="E21" s="88">
        <v>2009</v>
      </c>
      <c r="F21" s="114">
        <v>43549</v>
      </c>
      <c r="G21" s="141" t="s">
        <v>2</v>
      </c>
      <c r="H21" s="185">
        <v>143.38999999999999</v>
      </c>
      <c r="I21" s="186"/>
      <c r="J21" s="88">
        <v>54</v>
      </c>
      <c r="K21" s="174">
        <f t="shared" si="0"/>
        <v>4311.69326713183</v>
      </c>
      <c r="L21" s="175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185">
        <v>142.02000000000001</v>
      </c>
      <c r="Q21" s="186"/>
      <c r="R21" s="176">
        <f>IF(P21="","",T21*M21*LOOKUP(RIGHT($D$2,3),定数!$A$6:$A$13,定数!$B$6:$B$13))</f>
        <v>10938.92551105649</v>
      </c>
      <c r="S21" s="176"/>
      <c r="T21" s="177">
        <f t="shared" si="4"/>
        <v>136.99999999999761</v>
      </c>
      <c r="U21" s="177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172">
        <f t="shared" si="1"/>
        <v>154662.03441545085</v>
      </c>
      <c r="D22" s="172"/>
      <c r="E22" s="88">
        <v>2009</v>
      </c>
      <c r="F22" s="114">
        <v>43552</v>
      </c>
      <c r="G22" s="143" t="s">
        <v>2</v>
      </c>
      <c r="H22" s="185">
        <v>140.26</v>
      </c>
      <c r="I22" s="186"/>
      <c r="J22" s="88">
        <v>43</v>
      </c>
      <c r="K22" s="181">
        <f t="shared" si="0"/>
        <v>4639.8610324635256</v>
      </c>
      <c r="L22" s="182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187">
        <v>139.66</v>
      </c>
      <c r="Q22" s="188"/>
      <c r="R22" s="183">
        <f>IF(P22="","",T22*M22*LOOKUP(RIGHT($D$2,3),定数!$A$6:$A$13,定数!$B$6:$B$13))</f>
        <v>6474.224696460672</v>
      </c>
      <c r="S22" s="183"/>
      <c r="T22" s="184">
        <f t="shared" si="4"/>
        <v>59.999999999999432</v>
      </c>
      <c r="U22" s="184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172">
        <f t="shared" si="1"/>
        <v>161136.25911191152</v>
      </c>
      <c r="D23" s="172"/>
      <c r="E23" s="88">
        <v>2009</v>
      </c>
      <c r="F23" s="114">
        <v>43554</v>
      </c>
      <c r="G23" s="141" t="s">
        <v>2</v>
      </c>
      <c r="H23" s="187">
        <v>139.80000000000001</v>
      </c>
      <c r="I23" s="188"/>
      <c r="J23" s="88">
        <v>62</v>
      </c>
      <c r="K23" s="174">
        <f t="shared" si="0"/>
        <v>4834.0877733573452</v>
      </c>
      <c r="L23" s="175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187">
        <v>138.9</v>
      </c>
      <c r="Q23" s="188"/>
      <c r="R23" s="176">
        <f>IF(P23="","",T23*M23*LOOKUP(RIGHT($D$2,3),定数!$A$6:$A$13,定数!$B$6:$B$13))</f>
        <v>7017.2241871316746</v>
      </c>
      <c r="S23" s="176"/>
      <c r="T23" s="177">
        <f t="shared" si="4"/>
        <v>90.000000000000568</v>
      </c>
      <c r="U23" s="177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172">
        <f t="shared" si="1"/>
        <v>168153.4832990432</v>
      </c>
      <c r="D24" s="172"/>
      <c r="E24" s="88">
        <v>2009</v>
      </c>
      <c r="F24" s="114">
        <v>43555</v>
      </c>
      <c r="G24" s="141" t="s">
        <v>3</v>
      </c>
      <c r="H24" s="187">
        <v>140.63</v>
      </c>
      <c r="I24" s="188"/>
      <c r="J24" s="88">
        <v>71</v>
      </c>
      <c r="K24" s="174">
        <f t="shared" si="0"/>
        <v>5044.6044989712964</v>
      </c>
      <c r="L24" s="175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187">
        <v>141.66</v>
      </c>
      <c r="Q24" s="188"/>
      <c r="R24" s="176">
        <f>IF(P24="","",T24*M24*LOOKUP(RIGHT($D$2,3),定数!$A$6:$A$13,定数!$B$6:$B$13))</f>
        <v>7318.2290618879451</v>
      </c>
      <c r="S24" s="176"/>
      <c r="T24" s="177">
        <f t="shared" si="4"/>
        <v>103.00000000000011</v>
      </c>
      <c r="U24" s="177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172">
        <f t="shared" si="1"/>
        <v>175471.71236093115</v>
      </c>
      <c r="D25" s="172"/>
      <c r="E25" s="88">
        <v>2009</v>
      </c>
      <c r="F25" s="114">
        <v>43556</v>
      </c>
      <c r="G25" s="141" t="s">
        <v>3</v>
      </c>
      <c r="H25" s="187">
        <v>142.19</v>
      </c>
      <c r="I25" s="188"/>
      <c r="J25" s="88">
        <v>80</v>
      </c>
      <c r="K25" s="174">
        <f t="shared" si="0"/>
        <v>5264.1513708279344</v>
      </c>
      <c r="L25" s="175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187">
        <v>141.38999999999999</v>
      </c>
      <c r="Q25" s="188"/>
      <c r="R25" s="176">
        <f>IF(P25="","",T25*M25*LOOKUP(RIGHT($D$2,3),定数!$A$6:$A$13,定数!$B$6:$B$13))</f>
        <v>-5264.151370828009</v>
      </c>
      <c r="S25" s="176"/>
      <c r="T25" s="177">
        <f t="shared" si="4"/>
        <v>-80.000000000001137</v>
      </c>
      <c r="U25" s="177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179">
        <f t="shared" si="1"/>
        <v>170207.56099010314</v>
      </c>
      <c r="D26" s="179"/>
      <c r="E26" s="88">
        <v>2009</v>
      </c>
      <c r="F26" s="114">
        <v>43557</v>
      </c>
      <c r="G26" s="143" t="s">
        <v>3</v>
      </c>
      <c r="H26" s="187">
        <v>142.87</v>
      </c>
      <c r="I26" s="188"/>
      <c r="J26" s="88">
        <v>62</v>
      </c>
      <c r="K26" s="181">
        <f t="shared" si="0"/>
        <v>5106.2268297030942</v>
      </c>
      <c r="L26" s="182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187">
        <v>143.78</v>
      </c>
      <c r="Q26" s="188"/>
      <c r="R26" s="183">
        <f>IF(P26="","",T26*M26*LOOKUP(RIGHT($D$2,3),定数!$A$6:$A$13,定数!$B$6:$B$13))</f>
        <v>7494.6232500480619</v>
      </c>
      <c r="S26" s="183"/>
      <c r="T26" s="184">
        <f t="shared" si="4"/>
        <v>90.999999999999659</v>
      </c>
      <c r="U26" s="184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172">
        <f t="shared" si="1"/>
        <v>177702.1842401512</v>
      </c>
      <c r="D27" s="172"/>
      <c r="E27" s="88">
        <v>2009</v>
      </c>
      <c r="F27" s="114">
        <v>43558</v>
      </c>
      <c r="G27" s="141" t="s">
        <v>3</v>
      </c>
      <c r="H27" s="187">
        <v>147.05000000000001</v>
      </c>
      <c r="I27" s="188"/>
      <c r="J27" s="88">
        <v>66</v>
      </c>
      <c r="K27" s="174">
        <f t="shared" si="0"/>
        <v>5331.065527204536</v>
      </c>
      <c r="L27" s="175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187">
        <v>146.38999999999999</v>
      </c>
      <c r="Q27" s="188"/>
      <c r="R27" s="176">
        <f>IF(P27="","",T27*M27*LOOKUP(RIGHT($D$2,3),定数!$A$6:$A$13,定数!$B$6:$B$13))</f>
        <v>-5331.0655272047388</v>
      </c>
      <c r="S27" s="176"/>
      <c r="T27" s="177">
        <f t="shared" si="4"/>
        <v>-66.000000000002501</v>
      </c>
      <c r="U27" s="177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172">
        <f t="shared" si="1"/>
        <v>172371.11871294645</v>
      </c>
      <c r="D28" s="172"/>
      <c r="E28" s="88">
        <v>2009</v>
      </c>
      <c r="F28" s="114">
        <v>43559</v>
      </c>
      <c r="G28" s="141" t="s">
        <v>3</v>
      </c>
      <c r="H28" s="187">
        <v>148.16999999999999</v>
      </c>
      <c r="I28" s="188"/>
      <c r="J28" s="88">
        <v>93</v>
      </c>
      <c r="K28" s="174">
        <f t="shared" si="0"/>
        <v>5171.133561388393</v>
      </c>
      <c r="L28" s="175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187">
        <v>149.52000000000001</v>
      </c>
      <c r="Q28" s="188"/>
      <c r="R28" s="176">
        <f>IF(P28="","",T28*M28*LOOKUP(RIGHT($D$2,3),定数!$A$6:$A$13,定数!$B$6:$B$13))</f>
        <v>7506.4842020155356</v>
      </c>
      <c r="S28" s="176"/>
      <c r="T28" s="177">
        <f t="shared" si="4"/>
        <v>135.00000000000227</v>
      </c>
      <c r="U28" s="177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172">
        <f t="shared" si="1"/>
        <v>179877.60291496199</v>
      </c>
      <c r="D29" s="172"/>
      <c r="E29" s="88">
        <v>2009</v>
      </c>
      <c r="F29" s="114">
        <v>43577</v>
      </c>
      <c r="G29" s="141" t="s">
        <v>2</v>
      </c>
      <c r="H29" s="187">
        <v>143.5</v>
      </c>
      <c r="I29" s="188"/>
      <c r="J29" s="88">
        <v>94</v>
      </c>
      <c r="K29" s="174">
        <f t="shared" si="0"/>
        <v>5396.3280874488592</v>
      </c>
      <c r="L29" s="175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187">
        <v>142.13</v>
      </c>
      <c r="Q29" s="188"/>
      <c r="R29" s="176">
        <f>IF(P29="","",T29*M29*LOOKUP(RIGHT($D$2,3),定数!$A$6:$A$13,定数!$B$6:$B$13))</f>
        <v>7864.8611487286826</v>
      </c>
      <c r="S29" s="176"/>
      <c r="T29" s="177">
        <f t="shared" si="4"/>
        <v>137.00000000000045</v>
      </c>
      <c r="U29" s="177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172">
        <f t="shared" si="1"/>
        <v>187742.46406369066</v>
      </c>
      <c r="D30" s="172"/>
      <c r="E30" s="144">
        <v>2009</v>
      </c>
      <c r="F30" s="112">
        <v>43584</v>
      </c>
      <c r="G30" s="141" t="s">
        <v>3</v>
      </c>
      <c r="H30" s="189">
        <v>141.38999999999999</v>
      </c>
      <c r="I30" s="190"/>
      <c r="J30" s="116">
        <v>61</v>
      </c>
      <c r="K30" s="191">
        <f t="shared" si="0"/>
        <v>5632.2739219107198</v>
      </c>
      <c r="L30" s="192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187">
        <v>142.27000000000001</v>
      </c>
      <c r="Q30" s="188"/>
      <c r="R30" s="176">
        <f>IF(P30="","",T30*M30*LOOKUP(RIGHT($D$2,3),定数!$A$6:$A$13,定数!$B$6:$B$13))</f>
        <v>8125.2476250517502</v>
      </c>
      <c r="S30" s="176"/>
      <c r="T30" s="177">
        <f t="shared" si="4"/>
        <v>88.000000000002387</v>
      </c>
      <c r="U30" s="177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172">
        <f t="shared" si="1"/>
        <v>195867.71168874239</v>
      </c>
      <c r="D31" s="172"/>
      <c r="E31" s="144">
        <v>2009</v>
      </c>
      <c r="F31" s="112">
        <v>43584</v>
      </c>
      <c r="G31" s="142" t="s">
        <v>3</v>
      </c>
      <c r="H31" s="187">
        <v>142.38999999999999</v>
      </c>
      <c r="I31" s="188"/>
      <c r="J31" s="141">
        <v>46</v>
      </c>
      <c r="K31" s="174">
        <f t="shared" si="0"/>
        <v>5876.0313506622715</v>
      </c>
      <c r="L31" s="175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185">
        <v>143.06</v>
      </c>
      <c r="Q31" s="186"/>
      <c r="R31" s="176">
        <f>IF(P31="","",T31*M31*LOOKUP(RIGHT($D$2,3),定数!$A$6:$A$13,定数!$B$6:$B$13))</f>
        <v>8558.5674020517727</v>
      </c>
      <c r="S31" s="176"/>
      <c r="T31" s="177">
        <f t="shared" si="4"/>
        <v>67.000000000001592</v>
      </c>
      <c r="U31" s="177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179">
        <f t="shared" si="1"/>
        <v>204426.27909079415</v>
      </c>
      <c r="D32" s="179"/>
      <c r="E32" s="144">
        <v>2009</v>
      </c>
      <c r="F32" s="112">
        <v>43585</v>
      </c>
      <c r="G32" s="141" t="s">
        <v>3</v>
      </c>
      <c r="H32" s="187">
        <v>144.12</v>
      </c>
      <c r="I32" s="188"/>
      <c r="J32" s="141">
        <v>42</v>
      </c>
      <c r="K32" s="174">
        <f t="shared" si="0"/>
        <v>6132.7883727238241</v>
      </c>
      <c r="L32" s="175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187">
        <v>144.71</v>
      </c>
      <c r="Q32" s="188"/>
      <c r="R32" s="183">
        <f>IF(P32="","",T32*M32*LOOKUP(RIGHT($D$2,3),定数!$A$6:$A$13,定数!$B$6:$B$13))</f>
        <v>8615.1074759692328</v>
      </c>
      <c r="S32" s="183"/>
      <c r="T32" s="184">
        <f t="shared" si="4"/>
        <v>59.000000000000341</v>
      </c>
      <c r="U32" s="184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172">
        <f t="shared" si="1"/>
        <v>213041.38656676339</v>
      </c>
      <c r="D33" s="172"/>
      <c r="E33" s="144">
        <v>2009</v>
      </c>
      <c r="F33" s="85">
        <v>43586</v>
      </c>
      <c r="G33" s="141" t="s">
        <v>3</v>
      </c>
      <c r="H33" s="187">
        <v>146.18</v>
      </c>
      <c r="I33" s="188"/>
      <c r="J33" s="141">
        <v>76</v>
      </c>
      <c r="K33" s="174">
        <f t="shared" si="0"/>
        <v>6391.2415970029015</v>
      </c>
      <c r="L33" s="175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187">
        <v>147.29</v>
      </c>
      <c r="Q33" s="188"/>
      <c r="R33" s="176">
        <f>IF(P33="","",T33*M33*LOOKUP(RIGHT($D$2,3),定数!$A$6:$A$13,定数!$B$6:$B$13))</f>
        <v>9334.576542990957</v>
      </c>
      <c r="S33" s="176"/>
      <c r="T33" s="177">
        <f t="shared" si="4"/>
        <v>110.99999999999852</v>
      </c>
      <c r="U33" s="177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172">
        <f t="shared" si="1"/>
        <v>222375.96310975435</v>
      </c>
      <c r="D34" s="172"/>
      <c r="E34" s="141">
        <v>2009</v>
      </c>
      <c r="F34" s="85">
        <v>43592</v>
      </c>
      <c r="G34" s="141" t="s">
        <v>3</v>
      </c>
      <c r="H34" s="187">
        <v>149.37</v>
      </c>
      <c r="I34" s="188"/>
      <c r="J34" s="144">
        <v>53</v>
      </c>
      <c r="K34" s="174">
        <f t="shared" si="0"/>
        <v>6671.2788932926305</v>
      </c>
      <c r="L34" s="175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187">
        <v>150.13999999999999</v>
      </c>
      <c r="Q34" s="188"/>
      <c r="R34" s="176">
        <f>IF(P34="","",T34*M34*LOOKUP(RIGHT($D$2,3),定数!$A$6:$A$13,定数!$B$6:$B$13))</f>
        <v>9692.2353732739703</v>
      </c>
      <c r="S34" s="176"/>
      <c r="T34" s="177">
        <f t="shared" si="4"/>
        <v>76.999999999998181</v>
      </c>
      <c r="U34" s="177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172">
        <f t="shared" si="1"/>
        <v>232068.1984830283</v>
      </c>
      <c r="D35" s="172"/>
      <c r="E35" s="141">
        <v>2009</v>
      </c>
      <c r="F35" s="86">
        <v>43599</v>
      </c>
      <c r="G35" s="141" t="s">
        <v>2</v>
      </c>
      <c r="H35" s="187">
        <v>145.08000000000001</v>
      </c>
      <c r="I35" s="188"/>
      <c r="J35" s="88">
        <v>68</v>
      </c>
      <c r="K35" s="174">
        <f t="shared" si="0"/>
        <v>6962.045954490849</v>
      </c>
      <c r="L35" s="175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187">
        <v>144.1</v>
      </c>
      <c r="Q35" s="188"/>
      <c r="R35" s="176">
        <f>IF(P35="","",T35*M35*LOOKUP(RIGHT($D$2,3),定数!$A$6:$A$13,定数!$B$6:$B$13))</f>
        <v>10033.536816766409</v>
      </c>
      <c r="S35" s="176"/>
      <c r="T35" s="177">
        <f t="shared" si="4"/>
        <v>98.000000000001819</v>
      </c>
      <c r="U35" s="177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172">
        <f t="shared" si="1"/>
        <v>242101.7352997947</v>
      </c>
      <c r="D36" s="172"/>
      <c r="E36" s="141">
        <v>2009</v>
      </c>
      <c r="F36" s="86">
        <v>43599</v>
      </c>
      <c r="G36" s="141" t="s">
        <v>2</v>
      </c>
      <c r="H36" s="187">
        <v>144.38999999999999</v>
      </c>
      <c r="I36" s="188"/>
      <c r="J36" s="88">
        <v>50</v>
      </c>
      <c r="K36" s="174">
        <f t="shared" si="0"/>
        <v>7263.0520589938405</v>
      </c>
      <c r="L36" s="175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187">
        <v>144.88999999999999</v>
      </c>
      <c r="Q36" s="188"/>
      <c r="R36" s="176">
        <f>IF(P36="","",T36*M36*LOOKUP(RIGHT($D$2,3),定数!$A$6:$A$13,定数!$B$6:$B$13))</f>
        <v>-7263.0520589938396</v>
      </c>
      <c r="S36" s="176"/>
      <c r="T36" s="177">
        <f t="shared" si="4"/>
        <v>-50</v>
      </c>
      <c r="U36" s="177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172">
        <f t="shared" si="1"/>
        <v>234838.68324080086</v>
      </c>
      <c r="D37" s="172"/>
      <c r="E37" s="144">
        <v>2009</v>
      </c>
      <c r="F37" s="85">
        <v>43610</v>
      </c>
      <c r="G37" s="141" t="s">
        <v>3</v>
      </c>
      <c r="H37" s="187">
        <v>150.72999999999999</v>
      </c>
      <c r="I37" s="188"/>
      <c r="J37" s="144">
        <v>46</v>
      </c>
      <c r="K37" s="174">
        <f t="shared" si="0"/>
        <v>7045.1604972240257</v>
      </c>
      <c r="L37" s="175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187">
        <v>150.27000000000001</v>
      </c>
      <c r="Q37" s="188"/>
      <c r="R37" s="176">
        <f>IF(P37="","",T37*M37*LOOKUP(RIGHT($D$2,3),定数!$A$6:$A$13,定数!$B$6:$B$13))</f>
        <v>-7045.1604972237119</v>
      </c>
      <c r="S37" s="176"/>
      <c r="T37" s="177">
        <f t="shared" si="4"/>
        <v>-45.999999999997954</v>
      </c>
      <c r="U37" s="177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179">
        <f t="shared" si="1"/>
        <v>227793.52274357714</v>
      </c>
      <c r="D38" s="179"/>
      <c r="E38" s="90">
        <v>2009</v>
      </c>
      <c r="F38" s="53">
        <v>43612</v>
      </c>
      <c r="G38" s="143" t="s">
        <v>3</v>
      </c>
      <c r="H38" s="185">
        <v>151.53</v>
      </c>
      <c r="I38" s="186"/>
      <c r="J38" s="143">
        <v>39</v>
      </c>
      <c r="K38" s="181">
        <f t="shared" si="0"/>
        <v>6833.8056823073139</v>
      </c>
      <c r="L38" s="182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185">
        <v>152.07</v>
      </c>
      <c r="Q38" s="186"/>
      <c r="R38" s="183">
        <f>IF(P38="","",T38*M38*LOOKUP(RIGHT($D$2,3),定数!$A$6:$A$13,定数!$B$6:$B$13))</f>
        <v>9462.1924831946035</v>
      </c>
      <c r="S38" s="183"/>
      <c r="T38" s="184">
        <f t="shared" si="4"/>
        <v>53.999999999999204</v>
      </c>
      <c r="U38" s="184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172">
        <f t="shared" si="1"/>
        <v>237255.71522677175</v>
      </c>
      <c r="D39" s="172"/>
      <c r="E39" s="141">
        <v>2009</v>
      </c>
      <c r="F39" s="8">
        <v>43613</v>
      </c>
      <c r="G39" s="141" t="s">
        <v>3</v>
      </c>
      <c r="H39" s="173">
        <v>153.12</v>
      </c>
      <c r="I39" s="173"/>
      <c r="J39" s="141">
        <v>57</v>
      </c>
      <c r="K39" s="174">
        <f t="shared" si="0"/>
        <v>7117.6714568031521</v>
      </c>
      <c r="L39" s="175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173">
        <v>153.93</v>
      </c>
      <c r="Q39" s="173"/>
      <c r="R39" s="176">
        <f>IF(P39="","",T39*M39*LOOKUP(RIGHT($D$2,3),定数!$A$6:$A$13,定数!$B$6:$B$13))</f>
        <v>10114.585754404508</v>
      </c>
      <c r="S39" s="176"/>
      <c r="T39" s="177">
        <f t="shared" si="4"/>
        <v>81.000000000000227</v>
      </c>
      <c r="U39" s="177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172">
        <f t="shared" si="1"/>
        <v>247370.30098117626</v>
      </c>
      <c r="D40" s="172"/>
      <c r="E40" s="141">
        <v>2009</v>
      </c>
      <c r="F40" s="8">
        <v>43619</v>
      </c>
      <c r="G40" s="141" t="s">
        <v>3</v>
      </c>
      <c r="H40" s="173">
        <v>159.02000000000001</v>
      </c>
      <c r="I40" s="173"/>
      <c r="J40" s="141">
        <v>71</v>
      </c>
      <c r="K40" s="174">
        <f t="shared" si="0"/>
        <v>7421.1090294352871</v>
      </c>
      <c r="L40" s="175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173">
        <v>160.03</v>
      </c>
      <c r="Q40" s="173"/>
      <c r="R40" s="176">
        <f>IF(P40="","",T40*M40*LOOKUP(RIGHT($D$2,3),定数!$A$6:$A$13,定数!$B$6:$B$13))</f>
        <v>10556.788901027568</v>
      </c>
      <c r="S40" s="176"/>
      <c r="T40" s="177">
        <f t="shared" si="4"/>
        <v>100.99999999999909</v>
      </c>
      <c r="U40" s="177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172">
        <f t="shared" si="1"/>
        <v>257927.08988220384</v>
      </c>
      <c r="D41" s="172"/>
      <c r="E41" s="141">
        <v>2009</v>
      </c>
      <c r="F41" s="8">
        <v>43626</v>
      </c>
      <c r="G41" s="141" t="s">
        <v>3</v>
      </c>
      <c r="H41" s="173">
        <v>158.75</v>
      </c>
      <c r="I41" s="173"/>
      <c r="J41" s="141">
        <v>60</v>
      </c>
      <c r="K41" s="174">
        <f t="shared" si="0"/>
        <v>7737.8126964661151</v>
      </c>
      <c r="L41" s="175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173">
        <v>159.61000000000001</v>
      </c>
      <c r="Q41" s="173"/>
      <c r="R41" s="176">
        <f>IF(P41="","",T41*M41*LOOKUP(RIGHT($D$2,3),定数!$A$6:$A$13,定数!$B$6:$B$13))</f>
        <v>11090.864864934943</v>
      </c>
      <c r="S41" s="176"/>
      <c r="T41" s="177">
        <f t="shared" si="4"/>
        <v>86.000000000001364</v>
      </c>
      <c r="U41" s="177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172">
        <f t="shared" si="1"/>
        <v>269017.95474713878</v>
      </c>
      <c r="D42" s="172"/>
      <c r="E42" s="141">
        <v>2009</v>
      </c>
      <c r="F42" s="8">
        <v>43627</v>
      </c>
      <c r="G42" s="141" t="s">
        <v>3</v>
      </c>
      <c r="H42" s="173">
        <v>160.79</v>
      </c>
      <c r="I42" s="173"/>
      <c r="J42" s="141">
        <v>49</v>
      </c>
      <c r="K42" s="174">
        <f t="shared" si="0"/>
        <v>8070.5386424141634</v>
      </c>
      <c r="L42" s="175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173">
        <v>160.30000000000001</v>
      </c>
      <c r="Q42" s="173"/>
      <c r="R42" s="176">
        <f>IF(P42="","",T42*M42*LOOKUP(RIGHT($D$2,3),定数!$A$6:$A$13,定数!$B$6:$B$13))</f>
        <v>-8070.5386424138442</v>
      </c>
      <c r="S42" s="176"/>
      <c r="T42" s="177">
        <f t="shared" si="4"/>
        <v>-48.999999999998067</v>
      </c>
      <c r="U42" s="177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172">
        <f t="shared" si="1"/>
        <v>260947.41610472492</v>
      </c>
      <c r="D43" s="172"/>
      <c r="E43" s="141">
        <v>2009</v>
      </c>
      <c r="F43" s="8">
        <v>43639</v>
      </c>
      <c r="G43" s="141" t="s">
        <v>2</v>
      </c>
      <c r="H43" s="173">
        <v>156.69999999999999</v>
      </c>
      <c r="I43" s="173"/>
      <c r="J43" s="141">
        <v>35</v>
      </c>
      <c r="K43" s="174">
        <f t="shared" si="0"/>
        <v>7828.4224831417478</v>
      </c>
      <c r="L43" s="175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173">
        <v>156.21</v>
      </c>
      <c r="Q43" s="173"/>
      <c r="R43" s="176">
        <f>IF(P43="","",T43*M43*LOOKUP(RIGHT($D$2,3),定数!$A$6:$A$13,定数!$B$6:$B$13))</f>
        <v>10959.791476398015</v>
      </c>
      <c r="S43" s="176"/>
      <c r="T43" s="177">
        <f t="shared" si="4"/>
        <v>48.999999999998067</v>
      </c>
      <c r="U43" s="177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172">
        <f t="shared" si="1"/>
        <v>271907.20758112293</v>
      </c>
      <c r="D44" s="172"/>
      <c r="E44" s="141">
        <v>2009</v>
      </c>
      <c r="F44" s="8">
        <v>43640</v>
      </c>
      <c r="G44" s="141" t="s">
        <v>3</v>
      </c>
      <c r="H44" s="173">
        <v>156.69999999999999</v>
      </c>
      <c r="I44" s="173"/>
      <c r="J44" s="141">
        <v>60</v>
      </c>
      <c r="K44" s="174">
        <f t="shared" si="0"/>
        <v>8157.2162274336879</v>
      </c>
      <c r="L44" s="175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173">
        <v>157.56</v>
      </c>
      <c r="Q44" s="173"/>
      <c r="R44" s="176">
        <f>IF(P44="","",T44*M44*LOOKUP(RIGHT($D$2,3),定数!$A$6:$A$13,定数!$B$6:$B$13))</f>
        <v>11692.00992598847</v>
      </c>
      <c r="S44" s="176"/>
      <c r="T44" s="177">
        <f t="shared" si="4"/>
        <v>86.000000000001364</v>
      </c>
      <c r="U44" s="177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172">
        <f t="shared" si="1"/>
        <v>283599.21750711137</v>
      </c>
      <c r="D45" s="172"/>
      <c r="E45" s="141">
        <v>2009</v>
      </c>
      <c r="F45" s="8">
        <v>43647</v>
      </c>
      <c r="G45" s="141" t="s">
        <v>3</v>
      </c>
      <c r="H45" s="173">
        <v>159.19</v>
      </c>
      <c r="I45" s="173"/>
      <c r="J45" s="141">
        <v>44</v>
      </c>
      <c r="K45" s="174">
        <f t="shared" si="0"/>
        <v>8507.9765252133402</v>
      </c>
      <c r="L45" s="175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173">
        <v>159.82</v>
      </c>
      <c r="Q45" s="173"/>
      <c r="R45" s="176">
        <f>IF(P45="","",T45*M45*LOOKUP(RIGHT($D$2,3),定数!$A$6:$A$13,定数!$B$6:$B$13))</f>
        <v>12181.875479282649</v>
      </c>
      <c r="S45" s="176"/>
      <c r="T45" s="177">
        <f t="shared" si="4"/>
        <v>62.999999999999545</v>
      </c>
      <c r="U45" s="177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172">
        <f t="shared" si="1"/>
        <v>295781.09298639401</v>
      </c>
      <c r="D46" s="172"/>
      <c r="E46" s="141">
        <v>2009</v>
      </c>
      <c r="F46" s="8">
        <v>43652</v>
      </c>
      <c r="G46" s="141" t="s">
        <v>2</v>
      </c>
      <c r="H46" s="173">
        <v>155.41</v>
      </c>
      <c r="I46" s="173"/>
      <c r="J46" s="141">
        <v>56</v>
      </c>
      <c r="K46" s="174">
        <f t="shared" si="0"/>
        <v>8873.4327895918195</v>
      </c>
      <c r="L46" s="175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173">
        <v>154.59</v>
      </c>
      <c r="Q46" s="173"/>
      <c r="R46" s="176">
        <f>IF(P46="","",T46*M46*LOOKUP(RIGHT($D$2,3),定数!$A$6:$A$13,定数!$B$6:$B$13))</f>
        <v>12993.240870473628</v>
      </c>
      <c r="S46" s="176"/>
      <c r="T46" s="177">
        <f t="shared" si="4"/>
        <v>81.999999999999318</v>
      </c>
      <c r="U46" s="177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172">
        <f t="shared" si="1"/>
        <v>308774.33385686763</v>
      </c>
      <c r="D47" s="172"/>
      <c r="E47" s="141">
        <v>2009</v>
      </c>
      <c r="F47" s="8">
        <v>43654</v>
      </c>
      <c r="G47" s="141" t="s">
        <v>2</v>
      </c>
      <c r="H47" s="173">
        <v>151.41999999999999</v>
      </c>
      <c r="I47" s="173"/>
      <c r="J47" s="141">
        <v>92</v>
      </c>
      <c r="K47" s="174">
        <f t="shared" si="0"/>
        <v>9263.230015706029</v>
      </c>
      <c r="L47" s="175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173">
        <v>150.09</v>
      </c>
      <c r="Q47" s="173"/>
      <c r="R47" s="176">
        <f>IF(P47="","",T47*M47*LOOKUP(RIGHT($D$2,3),定数!$A$6:$A$13,定数!$B$6:$B$13))</f>
        <v>13391.408609661818</v>
      </c>
      <c r="S47" s="176"/>
      <c r="T47" s="177">
        <f t="shared" si="4"/>
        <v>132.99999999999841</v>
      </c>
      <c r="U47" s="177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172">
        <f t="shared" si="1"/>
        <v>322165.74246652942</v>
      </c>
      <c r="D48" s="172"/>
      <c r="E48" s="141">
        <v>2009</v>
      </c>
      <c r="F48" s="8">
        <v>43656</v>
      </c>
      <c r="G48" s="141" t="s">
        <v>2</v>
      </c>
      <c r="H48" s="173">
        <v>150.74</v>
      </c>
      <c r="I48" s="173"/>
      <c r="J48" s="141">
        <v>60</v>
      </c>
      <c r="K48" s="174">
        <f t="shared" si="0"/>
        <v>9664.9722739958816</v>
      </c>
      <c r="L48" s="175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173">
        <v>149.88999999999999</v>
      </c>
      <c r="Q48" s="173"/>
      <c r="R48" s="176">
        <f>IF(P48="","",T48*M48*LOOKUP(RIGHT($D$2,3),定数!$A$6:$A$13,定数!$B$6:$B$13))</f>
        <v>13692.044054827864</v>
      </c>
      <c r="S48" s="176"/>
      <c r="T48" s="177">
        <f t="shared" si="4"/>
        <v>85.000000000002274</v>
      </c>
      <c r="U48" s="177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172">
        <f t="shared" si="1"/>
        <v>335857.78652135731</v>
      </c>
      <c r="D49" s="172"/>
      <c r="E49" s="141">
        <v>2009</v>
      </c>
      <c r="F49" s="8">
        <v>43660</v>
      </c>
      <c r="G49" s="141" t="s">
        <v>3</v>
      </c>
      <c r="H49" s="173">
        <v>151.28</v>
      </c>
      <c r="I49" s="173"/>
      <c r="J49" s="141">
        <v>58</v>
      </c>
      <c r="K49" s="174">
        <f t="shared" si="0"/>
        <v>10075.733595640719</v>
      </c>
      <c r="L49" s="175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173">
        <v>152.1</v>
      </c>
      <c r="Q49" s="173"/>
      <c r="R49" s="176">
        <f>IF(P49="","",T49*M49*LOOKUP(RIGHT($D$2,3),定数!$A$6:$A$13,定数!$B$6:$B$13))</f>
        <v>14245.002669698826</v>
      </c>
      <c r="S49" s="176"/>
      <c r="T49" s="177">
        <f t="shared" si="4"/>
        <v>81.999999999999318</v>
      </c>
      <c r="U49" s="177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172">
        <f t="shared" si="1"/>
        <v>350102.78919105616</v>
      </c>
      <c r="D50" s="172"/>
      <c r="E50" s="141">
        <v>2009</v>
      </c>
      <c r="F50" s="8">
        <v>43661</v>
      </c>
      <c r="G50" s="141" t="s">
        <v>3</v>
      </c>
      <c r="H50" s="173">
        <v>151.88999999999999</v>
      </c>
      <c r="I50" s="173"/>
      <c r="J50" s="141">
        <v>63</v>
      </c>
      <c r="K50" s="174">
        <f t="shared" si="0"/>
        <v>10503.083675731685</v>
      </c>
      <c r="L50" s="175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173">
        <v>152.79</v>
      </c>
      <c r="Q50" s="173"/>
      <c r="R50" s="176">
        <f>IF(P50="","",T50*M50*LOOKUP(RIGHT($D$2,3),定数!$A$6:$A$13,定数!$B$6:$B$13))</f>
        <v>15004.405251045358</v>
      </c>
      <c r="S50" s="176"/>
      <c r="T50" s="177">
        <f t="shared" si="4"/>
        <v>90.000000000000568</v>
      </c>
      <c r="U50" s="177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172">
        <f t="shared" si="1"/>
        <v>365107.19444210152</v>
      </c>
      <c r="D51" s="172"/>
      <c r="E51" s="141">
        <v>2009</v>
      </c>
      <c r="F51" s="8">
        <v>43661</v>
      </c>
      <c r="G51" s="141" t="s">
        <v>3</v>
      </c>
      <c r="H51" s="173">
        <v>153.01</v>
      </c>
      <c r="I51" s="173"/>
      <c r="J51" s="141">
        <v>60</v>
      </c>
      <c r="K51" s="174">
        <f t="shared" si="0"/>
        <v>10953.215833263046</v>
      </c>
      <c r="L51" s="175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173">
        <v>153.88</v>
      </c>
      <c r="Q51" s="173"/>
      <c r="R51" s="176">
        <f>IF(P51="","",T51*M51*LOOKUP(RIGHT($D$2,3),定数!$A$6:$A$13,定数!$B$6:$B$13))</f>
        <v>15882.162958231502</v>
      </c>
      <c r="S51" s="176"/>
      <c r="T51" s="177">
        <f t="shared" si="4"/>
        <v>87.000000000000455</v>
      </c>
      <c r="U51" s="177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172">
        <f t="shared" si="1"/>
        <v>380989.35740033304</v>
      </c>
      <c r="D52" s="172"/>
      <c r="E52" s="141">
        <v>2009</v>
      </c>
      <c r="F52" s="8">
        <v>43662</v>
      </c>
      <c r="G52" s="141" t="s">
        <v>3</v>
      </c>
      <c r="H52" s="173">
        <v>154.72999999999999</v>
      </c>
      <c r="I52" s="173"/>
      <c r="J52" s="141">
        <v>33</v>
      </c>
      <c r="K52" s="174">
        <f t="shared" si="0"/>
        <v>11429.680722009991</v>
      </c>
      <c r="L52" s="175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173">
        <v>154.4</v>
      </c>
      <c r="Q52" s="173"/>
      <c r="R52" s="176">
        <f>IF(P52="","",T52*M52*LOOKUP(RIGHT($D$2,3),定数!$A$6:$A$13,定数!$B$6:$B$13))</f>
        <v>-11429.680722009442</v>
      </c>
      <c r="S52" s="176"/>
      <c r="T52" s="177">
        <f t="shared" si="4"/>
        <v>-32.999999999998408</v>
      </c>
      <c r="U52" s="177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179">
        <f t="shared" si="1"/>
        <v>369559.67667832359</v>
      </c>
      <c r="D53" s="179"/>
      <c r="E53" s="143">
        <v>2009</v>
      </c>
      <c r="F53" s="53">
        <v>43663</v>
      </c>
      <c r="G53" s="143" t="s">
        <v>2</v>
      </c>
      <c r="H53" s="180">
        <v>153.34</v>
      </c>
      <c r="I53" s="180"/>
      <c r="J53" s="143">
        <v>44</v>
      </c>
      <c r="K53" s="181">
        <f t="shared" si="0"/>
        <v>11086.790300349707</v>
      </c>
      <c r="L53" s="182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180">
        <v>152.69999999999999</v>
      </c>
      <c r="Q53" s="180"/>
      <c r="R53" s="183">
        <f>IF(P53="","",T53*M53*LOOKUP(RIGHT($D$2,3),定数!$A$6:$A$13,定数!$B$6:$B$13))</f>
        <v>16126.240436872671</v>
      </c>
      <c r="S53" s="183"/>
      <c r="T53" s="184">
        <f t="shared" si="4"/>
        <v>64.000000000001478</v>
      </c>
      <c r="U53" s="184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172">
        <f t="shared" si="1"/>
        <v>385685.91711519624</v>
      </c>
      <c r="D54" s="172"/>
      <c r="E54" s="141">
        <v>2009</v>
      </c>
      <c r="F54" s="8">
        <v>43666</v>
      </c>
      <c r="G54" s="141" t="s">
        <v>3</v>
      </c>
      <c r="H54" s="173">
        <v>154.24</v>
      </c>
      <c r="I54" s="173"/>
      <c r="J54" s="141">
        <v>49</v>
      </c>
      <c r="K54" s="174">
        <f t="shared" si="0"/>
        <v>11570.577513455886</v>
      </c>
      <c r="L54" s="175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173">
        <v>154.94</v>
      </c>
      <c r="Q54" s="173"/>
      <c r="R54" s="176">
        <f>IF(P54="","",T54*M54*LOOKUP(RIGHT($D$2,3),定数!$A$6:$A$13,定数!$B$6:$B$13))</f>
        <v>16529.396447793853</v>
      </c>
      <c r="S54" s="176"/>
      <c r="T54" s="177">
        <f t="shared" si="4"/>
        <v>69.999999999998863</v>
      </c>
      <c r="U54" s="177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172">
        <f t="shared" si="1"/>
        <v>402215.31356299011</v>
      </c>
      <c r="D55" s="172"/>
      <c r="E55" s="141">
        <v>2009</v>
      </c>
      <c r="F55" s="8">
        <v>43667</v>
      </c>
      <c r="G55" s="141" t="s">
        <v>3</v>
      </c>
      <c r="H55" s="173">
        <v>154.66</v>
      </c>
      <c r="I55" s="173"/>
      <c r="J55" s="141">
        <v>57</v>
      </c>
      <c r="K55" s="174">
        <f t="shared" si="0"/>
        <v>12066.459406889702</v>
      </c>
      <c r="L55" s="175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173">
        <v>153.86000000000001</v>
      </c>
      <c r="Q55" s="173"/>
      <c r="R55" s="176">
        <f>IF(P55="","",T55*M55*LOOKUP(RIGHT($D$2,3),定数!$A$6:$A$13,定数!$B$6:$B$13))</f>
        <v>-16935.381623704485</v>
      </c>
      <c r="S55" s="176"/>
      <c r="T55" s="177">
        <f t="shared" si="4"/>
        <v>-79.999999999998295</v>
      </c>
      <c r="U55" s="177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172">
        <f t="shared" si="1"/>
        <v>385279.9319392856</v>
      </c>
      <c r="D56" s="172"/>
      <c r="E56" s="141">
        <v>2009</v>
      </c>
      <c r="F56" s="8">
        <v>43669</v>
      </c>
      <c r="G56" s="141" t="s">
        <v>3</v>
      </c>
      <c r="H56" s="173">
        <v>154.41999999999999</v>
      </c>
      <c r="I56" s="173"/>
      <c r="J56" s="141">
        <v>72</v>
      </c>
      <c r="K56" s="174">
        <f t="shared" si="0"/>
        <v>11558.397958178568</v>
      </c>
      <c r="L56" s="175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173">
        <v>155.46</v>
      </c>
      <c r="Q56" s="173"/>
      <c r="R56" s="176">
        <f>IF(P56="","",T56*M56*LOOKUP(RIGHT($D$2,3),定数!$A$6:$A$13,定数!$B$6:$B$13))</f>
        <v>16695.46371736937</v>
      </c>
      <c r="S56" s="176"/>
      <c r="T56" s="177">
        <f t="shared" si="4"/>
        <v>104.00000000000205</v>
      </c>
      <c r="U56" s="177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172">
        <f t="shared" si="1"/>
        <v>401975.39565665496</v>
      </c>
      <c r="D57" s="172"/>
      <c r="E57" s="141">
        <v>2009</v>
      </c>
      <c r="F57" s="8">
        <v>43670</v>
      </c>
      <c r="G57" s="141" t="s">
        <v>2</v>
      </c>
      <c r="H57" s="173">
        <v>155.83000000000001</v>
      </c>
      <c r="I57" s="173"/>
      <c r="J57" s="141">
        <v>43</v>
      </c>
      <c r="K57" s="174">
        <f t="shared" si="0"/>
        <v>12059.261869699649</v>
      </c>
      <c r="L57" s="175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173">
        <v>155.21</v>
      </c>
      <c r="Q57" s="173"/>
      <c r="R57" s="176">
        <f>IF(P57="","",T57*M57*LOOKUP(RIGHT($D$2,3),定数!$A$6:$A$13,定数!$B$6:$B$13))</f>
        <v>17387.772928404273</v>
      </c>
      <c r="S57" s="176"/>
      <c r="T57" s="177">
        <f t="shared" si="4"/>
        <v>62.000000000000455</v>
      </c>
      <c r="U57" s="177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172">
        <f t="shared" si="1"/>
        <v>419363.16858505923</v>
      </c>
      <c r="D58" s="172"/>
      <c r="E58" s="141">
        <v>2009</v>
      </c>
      <c r="F58" s="8">
        <v>43675</v>
      </c>
      <c r="G58" s="141" t="s">
        <v>2</v>
      </c>
      <c r="H58" s="173">
        <v>155.13</v>
      </c>
      <c r="I58" s="173"/>
      <c r="J58" s="141">
        <v>51</v>
      </c>
      <c r="K58" s="174">
        <f t="shared" si="0"/>
        <v>12580.895057551777</v>
      </c>
      <c r="L58" s="175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173">
        <v>155.63999999999999</v>
      </c>
      <c r="Q58" s="173"/>
      <c r="R58" s="176">
        <f>IF(P58="","",T58*M58*LOOKUP(RIGHT($D$2,3),定数!$A$6:$A$13,定数!$B$6:$B$13))</f>
        <v>-12580.895057551552</v>
      </c>
      <c r="S58" s="176"/>
      <c r="T58" s="177">
        <f t="shared" si="4"/>
        <v>-50.999999999999091</v>
      </c>
      <c r="U58" s="177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179">
        <f t="shared" si="1"/>
        <v>406782.27352750767</v>
      </c>
      <c r="D59" s="179"/>
      <c r="E59" s="143">
        <v>2009</v>
      </c>
      <c r="F59" s="53">
        <v>43681</v>
      </c>
      <c r="G59" s="143" t="s">
        <v>3</v>
      </c>
      <c r="H59" s="180">
        <v>161.38</v>
      </c>
      <c r="I59" s="180"/>
      <c r="J59" s="143">
        <v>48</v>
      </c>
      <c r="K59" s="181">
        <f t="shared" si="0"/>
        <v>12203.468205825229</v>
      </c>
      <c r="L59" s="182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180">
        <v>162.05000000000001</v>
      </c>
      <c r="Q59" s="180"/>
      <c r="R59" s="183">
        <f>IF(P59="","",T59*M59*LOOKUP(RIGHT($D$2,3),定数!$A$6:$A$13,定数!$B$6:$B$13))</f>
        <v>17034.007703964788</v>
      </c>
      <c r="S59" s="183"/>
      <c r="T59" s="184">
        <f t="shared" si="4"/>
        <v>67.000000000001592</v>
      </c>
      <c r="U59" s="184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172">
        <f t="shared" si="1"/>
        <v>423816.28123147244</v>
      </c>
      <c r="D60" s="172"/>
      <c r="E60" s="141">
        <v>2009</v>
      </c>
      <c r="F60" s="8">
        <v>43688</v>
      </c>
      <c r="G60" s="141" t="s">
        <v>2</v>
      </c>
      <c r="H60" s="173">
        <v>159.13999999999999</v>
      </c>
      <c r="I60" s="173"/>
      <c r="J60" s="141">
        <v>67</v>
      </c>
      <c r="K60" s="174">
        <f t="shared" si="0"/>
        <v>12714.488436944173</v>
      </c>
      <c r="L60" s="175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173">
        <v>158.18</v>
      </c>
      <c r="Q60" s="173"/>
      <c r="R60" s="176">
        <f>IF(P60="","",T60*M60*LOOKUP(RIGHT($D$2,3),定数!$A$6:$A$13,定数!$B$6:$B$13))</f>
        <v>18217.774476815142</v>
      </c>
      <c r="S60" s="176"/>
      <c r="T60" s="177">
        <f t="shared" si="4"/>
        <v>95.999999999997954</v>
      </c>
      <c r="U60" s="177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172">
        <f t="shared" si="1"/>
        <v>442034.05570828757</v>
      </c>
      <c r="D61" s="172"/>
      <c r="E61" s="141">
        <v>2009</v>
      </c>
      <c r="F61" s="8">
        <v>43691</v>
      </c>
      <c r="G61" s="141" t="s">
        <v>3</v>
      </c>
      <c r="H61" s="173">
        <v>157.11000000000001</v>
      </c>
      <c r="I61" s="173"/>
      <c r="J61" s="141">
        <v>45</v>
      </c>
      <c r="K61" s="174">
        <f t="shared" si="0"/>
        <v>13261.021671248627</v>
      </c>
      <c r="L61" s="175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173">
        <v>156.47999999999999</v>
      </c>
      <c r="Q61" s="173"/>
      <c r="R61" s="176">
        <f>IF(P61="","",T61*M61*LOOKUP(RIGHT($D$2,3),定数!$A$6:$A$13,定数!$B$6:$B$13))</f>
        <v>-18565.430339748782</v>
      </c>
      <c r="S61" s="176"/>
      <c r="T61" s="177">
        <f t="shared" si="4"/>
        <v>-63.000000000002387</v>
      </c>
      <c r="U61" s="177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172">
        <f t="shared" si="1"/>
        <v>423468.62536853878</v>
      </c>
      <c r="D62" s="172"/>
      <c r="E62" s="141">
        <v>2009</v>
      </c>
      <c r="F62" s="8">
        <v>43697</v>
      </c>
      <c r="G62" s="141" t="s">
        <v>3</v>
      </c>
      <c r="H62" s="173">
        <v>155.88999999999999</v>
      </c>
      <c r="I62" s="173"/>
      <c r="J62" s="141">
        <v>56</v>
      </c>
      <c r="K62" s="174">
        <f t="shared" si="0"/>
        <v>12704.058761056163</v>
      </c>
      <c r="L62" s="175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173">
        <v>155.33000000000001</v>
      </c>
      <c r="Q62" s="173"/>
      <c r="R62" s="176">
        <f>IF(P62="","",T62*M62*LOOKUP(RIGHT($D$2,3),定数!$A$6:$A$13,定数!$B$6:$B$13))</f>
        <v>-12704.05876105557</v>
      </c>
      <c r="S62" s="176"/>
      <c r="T62" s="177">
        <f t="shared" si="4"/>
        <v>-55.999999999997385</v>
      </c>
      <c r="U62" s="177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172">
        <f t="shared" si="1"/>
        <v>410764.5666074832</v>
      </c>
      <c r="D63" s="172"/>
      <c r="E63" s="141">
        <v>2009</v>
      </c>
      <c r="F63" s="8">
        <v>43704</v>
      </c>
      <c r="G63" s="141" t="s">
        <v>2</v>
      </c>
      <c r="H63" s="173">
        <v>152.59</v>
      </c>
      <c r="I63" s="173"/>
      <c r="J63" s="141">
        <v>48</v>
      </c>
      <c r="K63" s="174">
        <f t="shared" si="0"/>
        <v>12322.936998224495</v>
      </c>
      <c r="L63" s="175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173">
        <v>151.91</v>
      </c>
      <c r="Q63" s="173"/>
      <c r="R63" s="176">
        <f>IF(P63="","",T63*M63*LOOKUP(RIGHT($D$2,3),定数!$A$6:$A$13,定数!$B$6:$B$13))</f>
        <v>17457.494080818211</v>
      </c>
      <c r="S63" s="176"/>
      <c r="T63" s="177">
        <f t="shared" si="4"/>
        <v>68.000000000000682</v>
      </c>
      <c r="U63" s="177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179">
        <f t="shared" si="1"/>
        <v>428222.0606883014</v>
      </c>
      <c r="D64" s="179"/>
      <c r="E64" s="143">
        <v>2009</v>
      </c>
      <c r="F64" s="53">
        <v>43704</v>
      </c>
      <c r="G64" s="143" t="s">
        <v>2</v>
      </c>
      <c r="H64" s="180">
        <v>151.62</v>
      </c>
      <c r="I64" s="180"/>
      <c r="J64" s="143">
        <v>52</v>
      </c>
      <c r="K64" s="181">
        <f t="shared" si="0"/>
        <v>12846.661820649042</v>
      </c>
      <c r="L64" s="182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180">
        <v>152.13999999999999</v>
      </c>
      <c r="Q64" s="180"/>
      <c r="R64" s="183">
        <f>IF(P64="","",T64*M64*LOOKUP(RIGHT($D$2,3),定数!$A$6:$A$13,定数!$B$6:$B$13))</f>
        <v>-12846.661820648591</v>
      </c>
      <c r="S64" s="183"/>
      <c r="T64" s="184">
        <f t="shared" si="4"/>
        <v>-51.999999999998181</v>
      </c>
      <c r="U64" s="184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172">
        <f t="shared" si="1"/>
        <v>415375.39886765281</v>
      </c>
      <c r="D65" s="172"/>
      <c r="E65" s="141">
        <v>2009</v>
      </c>
      <c r="F65" s="8">
        <v>43709</v>
      </c>
      <c r="G65" s="141" t="s">
        <v>3</v>
      </c>
      <c r="H65" s="173">
        <v>151.82</v>
      </c>
      <c r="I65" s="173"/>
      <c r="J65" s="141">
        <v>58</v>
      </c>
      <c r="K65" s="174">
        <f t="shared" si="0"/>
        <v>12461.261966029584</v>
      </c>
      <c r="L65" s="175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173">
        <v>152.65</v>
      </c>
      <c r="Q65" s="173"/>
      <c r="R65" s="176">
        <f>IF(P65="","",T65*M65*LOOKUP(RIGHT($D$2,3),定数!$A$6:$A$13,定数!$B$6:$B$13))</f>
        <v>17832.495572077089</v>
      </c>
      <c r="S65" s="176"/>
      <c r="T65" s="177">
        <f t="shared" si="4"/>
        <v>83.000000000001251</v>
      </c>
      <c r="U65" s="177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172">
        <f t="shared" si="1"/>
        <v>433207.89443972992</v>
      </c>
      <c r="D66" s="172"/>
      <c r="E66" s="141">
        <v>2009</v>
      </c>
      <c r="F66" s="8">
        <v>43710</v>
      </c>
      <c r="G66" s="141" t="s">
        <v>2</v>
      </c>
      <c r="H66" s="173">
        <v>150.93</v>
      </c>
      <c r="I66" s="173"/>
      <c r="J66" s="141">
        <v>98</v>
      </c>
      <c r="K66" s="174">
        <f t="shared" si="0"/>
        <v>12996.236833191897</v>
      </c>
      <c r="L66" s="175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173">
        <v>149.5</v>
      </c>
      <c r="Q66" s="173"/>
      <c r="R66" s="176">
        <f>IF(P66="","",T66*M66*LOOKUP(RIGHT($D$2,3),定数!$A$6:$A$13,定数!$B$6:$B$13))</f>
        <v>18963.896603535202</v>
      </c>
      <c r="S66" s="176"/>
      <c r="T66" s="177">
        <f t="shared" si="4"/>
        <v>143.00000000000068</v>
      </c>
      <c r="U66" s="177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172">
        <f t="shared" si="1"/>
        <v>452171.79104326514</v>
      </c>
      <c r="D67" s="172"/>
      <c r="E67" s="141">
        <v>2009</v>
      </c>
      <c r="F67" s="8">
        <v>43712</v>
      </c>
      <c r="G67" s="141" t="s">
        <v>3</v>
      </c>
      <c r="H67" s="173">
        <v>151.44999999999999</v>
      </c>
      <c r="I67" s="173"/>
      <c r="J67" s="141">
        <v>34</v>
      </c>
      <c r="K67" s="174">
        <f t="shared" si="0"/>
        <v>13565.153731297954</v>
      </c>
      <c r="L67" s="175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173">
        <v>151.91999999999999</v>
      </c>
      <c r="Q67" s="173"/>
      <c r="R67" s="176">
        <f>IF(P67="","",T67*M67*LOOKUP(RIGHT($D$2,3),定数!$A$6:$A$13,定数!$B$6:$B$13))</f>
        <v>18751.830157970657</v>
      </c>
      <c r="S67" s="176"/>
      <c r="T67" s="177">
        <f t="shared" si="4"/>
        <v>46.999999999999886</v>
      </c>
      <c r="U67" s="177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172">
        <f t="shared" si="1"/>
        <v>470923.6212012358</v>
      </c>
      <c r="D68" s="172"/>
      <c r="E68" s="141">
        <v>2009</v>
      </c>
      <c r="F68" s="8">
        <v>43720</v>
      </c>
      <c r="G68" s="141" t="s">
        <v>2</v>
      </c>
      <c r="H68" s="173">
        <v>151.02000000000001</v>
      </c>
      <c r="I68" s="173"/>
      <c r="J68" s="141">
        <v>29</v>
      </c>
      <c r="K68" s="174">
        <f t="shared" si="0"/>
        <v>14127.708636037074</v>
      </c>
      <c r="L68" s="175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173">
        <v>150.62</v>
      </c>
      <c r="Q68" s="173"/>
      <c r="R68" s="176">
        <f>IF(P68="","",T68*M68*LOOKUP(RIGHT($D$2,3),定数!$A$6:$A$13,定数!$B$6:$B$13))</f>
        <v>19486.494670396241</v>
      </c>
      <c r="S68" s="176"/>
      <c r="T68" s="177">
        <f t="shared" si="4"/>
        <v>40.000000000000568</v>
      </c>
      <c r="U68" s="177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172">
        <f t="shared" si="1"/>
        <v>490410.11587163206</v>
      </c>
      <c r="D69" s="172"/>
      <c r="E69" s="141">
        <v>2009</v>
      </c>
      <c r="F69" s="8">
        <v>43723</v>
      </c>
      <c r="G69" s="141" t="s">
        <v>3</v>
      </c>
      <c r="H69" s="173">
        <v>150.79</v>
      </c>
      <c r="I69" s="173"/>
      <c r="J69" s="141">
        <v>30</v>
      </c>
      <c r="K69" s="174">
        <f t="shared" si="0"/>
        <v>14712.303476148962</v>
      </c>
      <c r="L69" s="175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173">
        <v>151.19999999999999</v>
      </c>
      <c r="Q69" s="173"/>
      <c r="R69" s="176">
        <f>IF(P69="","",T69*M69*LOOKUP(RIGHT($D$2,3),定数!$A$6:$A$13,定数!$B$6:$B$13))</f>
        <v>20106.814750736747</v>
      </c>
      <c r="S69" s="176"/>
      <c r="T69" s="177">
        <f t="shared" si="4"/>
        <v>40.999999999999659</v>
      </c>
      <c r="U69" s="177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62">
        <v>62</v>
      </c>
      <c r="C70" s="172">
        <f t="shared" si="1"/>
        <v>510516.93062236882</v>
      </c>
      <c r="D70" s="172"/>
      <c r="E70" s="141"/>
      <c r="F70" s="8"/>
      <c r="G70" s="141" t="s">
        <v>3</v>
      </c>
      <c r="H70" s="173"/>
      <c r="I70" s="173"/>
      <c r="J70" s="141"/>
      <c r="K70" s="174" t="str">
        <f t="shared" si="0"/>
        <v/>
      </c>
      <c r="L70" s="175"/>
      <c r="M70" s="6" t="str">
        <f>IF(J70="","",(K70/J70)/LOOKUP(RIGHT($D$2,3),定数!$A$6:$A$13,定数!$B$6:$B$13))</f>
        <v/>
      </c>
      <c r="N70" s="141"/>
      <c r="O70" s="8"/>
      <c r="P70" s="173"/>
      <c r="Q70" s="173"/>
      <c r="R70" s="176" t="str">
        <f>IF(P70="","",T70*M70*LOOKUP(RIGHT($D$2,3),定数!$A$6:$A$13,定数!$B$6:$B$13))</f>
        <v/>
      </c>
      <c r="S70" s="176"/>
      <c r="T70" s="177" t="str">
        <f t="shared" si="4"/>
        <v/>
      </c>
      <c r="U70" s="177"/>
      <c r="V70" s="100" t="str">
        <f t="shared" si="7"/>
        <v/>
      </c>
      <c r="W70" s="101" t="str">
        <f t="shared" si="3"/>
        <v/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179" t="str">
        <f t="shared" si="1"/>
        <v/>
      </c>
      <c r="D71" s="179"/>
      <c r="E71" s="143"/>
      <c r="F71" s="53"/>
      <c r="G71" s="143" t="s">
        <v>3</v>
      </c>
      <c r="H71" s="180"/>
      <c r="I71" s="180"/>
      <c r="J71" s="143"/>
      <c r="K71" s="181" t="str">
        <f t="shared" si="0"/>
        <v/>
      </c>
      <c r="L71" s="182"/>
      <c r="M71" s="52" t="str">
        <f>IF(J71="","",(K71/J71)/LOOKUP(RIGHT($D$2,3),定数!$A$6:$A$13,定数!$B$6:$B$13))</f>
        <v/>
      </c>
      <c r="N71" s="143"/>
      <c r="O71" s="53"/>
      <c r="P71" s="180"/>
      <c r="Q71" s="180"/>
      <c r="R71" s="183" t="str">
        <f>IF(P71="","",T71*M71*LOOKUP(RIGHT($D$2,3),定数!$A$6:$A$13,定数!$B$6:$B$13))</f>
        <v/>
      </c>
      <c r="S71" s="183"/>
      <c r="T71" s="184" t="str">
        <f t="shared" si="4"/>
        <v/>
      </c>
      <c r="U71" s="184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72" t="str">
        <f t="shared" si="1"/>
        <v/>
      </c>
      <c r="D72" s="172"/>
      <c r="E72" s="141"/>
      <c r="F72" s="8"/>
      <c r="G72" s="141" t="s">
        <v>2</v>
      </c>
      <c r="H72" s="173"/>
      <c r="I72" s="173"/>
      <c r="J72" s="141"/>
      <c r="K72" s="174" t="str">
        <f t="shared" si="0"/>
        <v/>
      </c>
      <c r="L72" s="175"/>
      <c r="M72" s="6" t="str">
        <f>IF(J72="","",(K72/J72)/LOOKUP(RIGHT($D$2,3),定数!$A$6:$A$13,定数!$B$6:$B$13))</f>
        <v/>
      </c>
      <c r="N72" s="141"/>
      <c r="O72" s="8"/>
      <c r="P72" s="173"/>
      <c r="Q72" s="173"/>
      <c r="R72" s="176" t="str">
        <f>IF(P72="","",T72*M72*LOOKUP(RIGHT($D$2,3),定数!$A$6:$A$13,定数!$B$6:$B$13))</f>
        <v/>
      </c>
      <c r="S72" s="176"/>
      <c r="T72" s="177" t="str">
        <f t="shared" si="4"/>
        <v/>
      </c>
      <c r="U72" s="177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72" t="str">
        <f t="shared" si="1"/>
        <v/>
      </c>
      <c r="D73" s="172"/>
      <c r="E73" s="141"/>
      <c r="F73" s="8"/>
      <c r="G73" s="141" t="s">
        <v>3</v>
      </c>
      <c r="H73" s="173"/>
      <c r="I73" s="173"/>
      <c r="J73" s="141"/>
      <c r="K73" s="174" t="str">
        <f t="shared" ref="K73:K108" si="8">IF(J73="","",C73*0.03)</f>
        <v/>
      </c>
      <c r="L73" s="175"/>
      <c r="M73" s="6" t="str">
        <f>IF(J73="","",(K73/J73)/LOOKUP(RIGHT($D$2,3),定数!$A$6:$A$13,定数!$B$6:$B$13))</f>
        <v/>
      </c>
      <c r="N73" s="141"/>
      <c r="O73" s="8"/>
      <c r="P73" s="173"/>
      <c r="Q73" s="173"/>
      <c r="R73" s="176" t="str">
        <f>IF(P73="","",T73*M73*LOOKUP(RIGHT($D$2,3),定数!$A$6:$A$13,定数!$B$6:$B$13))</f>
        <v/>
      </c>
      <c r="S73" s="176"/>
      <c r="T73" s="177" t="str">
        <f t="shared" si="4"/>
        <v/>
      </c>
      <c r="U73" s="177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72" t="str">
        <f t="shared" ref="C74:C108" si="9">IF(R73="","",C73+R73)</f>
        <v/>
      </c>
      <c r="D74" s="172"/>
      <c r="E74" s="141"/>
      <c r="F74" s="8"/>
      <c r="G74" s="141" t="s">
        <v>3</v>
      </c>
      <c r="H74" s="173"/>
      <c r="I74" s="173"/>
      <c r="J74" s="141"/>
      <c r="K74" s="174" t="str">
        <f t="shared" si="8"/>
        <v/>
      </c>
      <c r="L74" s="175"/>
      <c r="M74" s="6" t="str">
        <f>IF(J74="","",(K74/J74)/LOOKUP(RIGHT($D$2,3),定数!$A$6:$A$13,定数!$B$6:$B$13))</f>
        <v/>
      </c>
      <c r="N74" s="141"/>
      <c r="O74" s="8"/>
      <c r="P74" s="173"/>
      <c r="Q74" s="173"/>
      <c r="R74" s="176" t="str">
        <f>IF(P74="","",T74*M74*LOOKUP(RIGHT($D$2,3),定数!$A$6:$A$13,定数!$B$6:$B$13))</f>
        <v/>
      </c>
      <c r="S74" s="176"/>
      <c r="T74" s="177" t="str">
        <f t="shared" si="4"/>
        <v/>
      </c>
      <c r="U74" s="177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72" t="str">
        <f t="shared" si="9"/>
        <v/>
      </c>
      <c r="D75" s="172"/>
      <c r="E75" s="141"/>
      <c r="F75" s="8"/>
      <c r="G75" s="141" t="s">
        <v>3</v>
      </c>
      <c r="H75" s="173"/>
      <c r="I75" s="173"/>
      <c r="J75" s="141"/>
      <c r="K75" s="174" t="str">
        <f t="shared" si="8"/>
        <v/>
      </c>
      <c r="L75" s="175"/>
      <c r="M75" s="6" t="str">
        <f>IF(J75="","",(K75/J75)/LOOKUP(RIGHT($D$2,3),定数!$A$6:$A$13,定数!$B$6:$B$13))</f>
        <v/>
      </c>
      <c r="N75" s="141"/>
      <c r="O75" s="8"/>
      <c r="P75" s="173"/>
      <c r="Q75" s="173"/>
      <c r="R75" s="176" t="str">
        <f>IF(P75="","",T75*M75*LOOKUP(RIGHT($D$2,3),定数!$A$6:$A$13,定数!$B$6:$B$13))</f>
        <v/>
      </c>
      <c r="S75" s="176"/>
      <c r="T75" s="177" t="str">
        <f t="shared" si="4"/>
        <v/>
      </c>
      <c r="U75" s="177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72" t="str">
        <f t="shared" si="9"/>
        <v/>
      </c>
      <c r="D76" s="172"/>
      <c r="E76" s="141"/>
      <c r="F76" s="8"/>
      <c r="G76" s="141" t="s">
        <v>3</v>
      </c>
      <c r="H76" s="173"/>
      <c r="I76" s="173"/>
      <c r="J76" s="141"/>
      <c r="K76" s="174" t="str">
        <f t="shared" si="8"/>
        <v/>
      </c>
      <c r="L76" s="175"/>
      <c r="M76" s="6" t="str">
        <f>IF(J76="","",(K76/J76)/LOOKUP(RIGHT($D$2,3),定数!$A$6:$A$13,定数!$B$6:$B$13))</f>
        <v/>
      </c>
      <c r="N76" s="141"/>
      <c r="O76" s="8"/>
      <c r="P76" s="173"/>
      <c r="Q76" s="173"/>
      <c r="R76" s="176" t="str">
        <f>IF(P76="","",T76*M76*LOOKUP(RIGHT($D$2,3),定数!$A$6:$A$13,定数!$B$6:$B$13))</f>
        <v/>
      </c>
      <c r="S76" s="176"/>
      <c r="T76" s="177" t="str">
        <f t="shared" ref="T76:T108" si="11">IF(P76="","",IF(G76="買",(P76-H76),(H76-P76))*IF(RIGHT($D$2,3)="JPY",100,10000))</f>
        <v/>
      </c>
      <c r="U76" s="177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172" t="str">
        <f t="shared" si="9"/>
        <v/>
      </c>
      <c r="D77" s="172"/>
      <c r="E77" s="141"/>
      <c r="F77" s="8"/>
      <c r="G77" s="141" t="s">
        <v>3</v>
      </c>
      <c r="H77" s="173"/>
      <c r="I77" s="173"/>
      <c r="J77" s="141"/>
      <c r="K77" s="174" t="str">
        <f t="shared" si="8"/>
        <v/>
      </c>
      <c r="L77" s="175"/>
      <c r="M77" s="6" t="str">
        <f>IF(J77="","",(K77/J77)/LOOKUP(RIGHT($D$2,3),定数!$A$6:$A$13,定数!$B$6:$B$13))</f>
        <v/>
      </c>
      <c r="N77" s="141"/>
      <c r="O77" s="8"/>
      <c r="P77" s="173"/>
      <c r="Q77" s="173"/>
      <c r="R77" s="176" t="str">
        <f>IF(P77="","",T77*M77*LOOKUP(RIGHT($D$2,3),定数!$A$6:$A$13,定数!$B$6:$B$13))</f>
        <v/>
      </c>
      <c r="S77" s="176"/>
      <c r="T77" s="177" t="str">
        <f t="shared" si="11"/>
        <v/>
      </c>
      <c r="U77" s="177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172" t="str">
        <f t="shared" si="9"/>
        <v/>
      </c>
      <c r="D78" s="172"/>
      <c r="E78" s="141"/>
      <c r="F78" s="8"/>
      <c r="G78" s="141" t="s">
        <v>2</v>
      </c>
      <c r="H78" s="178"/>
      <c r="I78" s="178"/>
      <c r="J78" s="141"/>
      <c r="K78" s="174" t="str">
        <f t="shared" si="8"/>
        <v/>
      </c>
      <c r="L78" s="175"/>
      <c r="M78" s="6" t="str">
        <f>IF(J78="","",(K78/J78)/LOOKUP(RIGHT($D$2,3),定数!$A$6:$A$13,定数!$B$6:$B$13))</f>
        <v/>
      </c>
      <c r="N78" s="141"/>
      <c r="O78" s="8"/>
      <c r="P78" s="178"/>
      <c r="Q78" s="178"/>
      <c r="R78" s="176" t="str">
        <f>IF(P78="","",T78*M78*LOOKUP(RIGHT($D$2,3),定数!$A$6:$A$13,定数!$B$6:$B$13))</f>
        <v/>
      </c>
      <c r="S78" s="176"/>
      <c r="T78" s="177" t="str">
        <f t="shared" si="11"/>
        <v/>
      </c>
      <c r="U78" s="177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172" t="str">
        <f t="shared" si="9"/>
        <v/>
      </c>
      <c r="D79" s="172"/>
      <c r="E79" s="141"/>
      <c r="F79" s="8"/>
      <c r="G79" s="141" t="s">
        <v>3</v>
      </c>
      <c r="H79" s="173"/>
      <c r="I79" s="173"/>
      <c r="J79" s="141"/>
      <c r="K79" s="174" t="str">
        <f t="shared" si="8"/>
        <v/>
      </c>
      <c r="L79" s="175"/>
      <c r="M79" s="6" t="str">
        <f>IF(J79="","",(K79/J79)/LOOKUP(RIGHT($D$2,3),定数!$A$6:$A$13,定数!$B$6:$B$13))</f>
        <v/>
      </c>
      <c r="N79" s="141"/>
      <c r="O79" s="8"/>
      <c r="P79" s="173"/>
      <c r="Q79" s="173"/>
      <c r="R79" s="176" t="str">
        <f>IF(P79="","",T79*M79*LOOKUP(RIGHT($D$2,3),定数!$A$6:$A$13,定数!$B$6:$B$13))</f>
        <v/>
      </c>
      <c r="S79" s="176"/>
      <c r="T79" s="177" t="str">
        <f t="shared" si="11"/>
        <v/>
      </c>
      <c r="U79" s="177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62">
        <v>72</v>
      </c>
      <c r="C80" s="172" t="str">
        <f t="shared" si="9"/>
        <v/>
      </c>
      <c r="D80" s="172"/>
      <c r="E80" s="141"/>
      <c r="F80" s="8"/>
      <c r="G80" s="141" t="s">
        <v>2</v>
      </c>
      <c r="H80" s="173"/>
      <c r="I80" s="173"/>
      <c r="J80" s="141"/>
      <c r="K80" s="174" t="str">
        <f t="shared" si="8"/>
        <v/>
      </c>
      <c r="L80" s="175"/>
      <c r="M80" s="6" t="str">
        <f>IF(J80="","",(K80/J80)/LOOKUP(RIGHT($D$2,3),定数!$A$6:$A$13,定数!$B$6:$B$13))</f>
        <v/>
      </c>
      <c r="N80" s="141"/>
      <c r="O80" s="8"/>
      <c r="P80" s="173"/>
      <c r="Q80" s="173"/>
      <c r="R80" s="176" t="str">
        <f>IF(P80="","",T80*M80*LOOKUP(RIGHT($D$2,3),定数!$A$6:$A$13,定数!$B$6:$B$13))</f>
        <v/>
      </c>
      <c r="S80" s="176"/>
      <c r="T80" s="177" t="str">
        <f t="shared" si="11"/>
        <v/>
      </c>
      <c r="U80" s="177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172" t="str">
        <f t="shared" si="9"/>
        <v/>
      </c>
      <c r="D81" s="172"/>
      <c r="E81" s="141"/>
      <c r="F81" s="8"/>
      <c r="G81" s="141" t="s">
        <v>2</v>
      </c>
      <c r="H81" s="173"/>
      <c r="I81" s="173"/>
      <c r="J81" s="141"/>
      <c r="K81" s="174" t="str">
        <f t="shared" si="8"/>
        <v/>
      </c>
      <c r="L81" s="175"/>
      <c r="M81" s="6" t="str">
        <f>IF(J81="","",(K81/J81)/LOOKUP(RIGHT($D$2,3),定数!$A$6:$A$13,定数!$B$6:$B$13))</f>
        <v/>
      </c>
      <c r="N81" s="141"/>
      <c r="O81" s="8"/>
      <c r="P81" s="173"/>
      <c r="Q81" s="173"/>
      <c r="R81" s="176" t="str">
        <f>IF(P81="","",T81*M81*LOOKUP(RIGHT($D$2,3),定数!$A$6:$A$13,定数!$B$6:$B$13))</f>
        <v/>
      </c>
      <c r="S81" s="176"/>
      <c r="T81" s="177" t="str">
        <f t="shared" si="11"/>
        <v/>
      </c>
      <c r="U81" s="177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172" t="str">
        <f t="shared" si="9"/>
        <v/>
      </c>
      <c r="D82" s="172"/>
      <c r="E82" s="141"/>
      <c r="F82" s="8"/>
      <c r="G82" s="141" t="s">
        <v>2</v>
      </c>
      <c r="H82" s="173"/>
      <c r="I82" s="173"/>
      <c r="J82" s="141"/>
      <c r="K82" s="174" t="str">
        <f t="shared" si="8"/>
        <v/>
      </c>
      <c r="L82" s="175"/>
      <c r="M82" s="6" t="str">
        <f>IF(J82="","",(K82/J82)/LOOKUP(RIGHT($D$2,3),定数!$A$6:$A$13,定数!$B$6:$B$13))</f>
        <v/>
      </c>
      <c r="N82" s="141"/>
      <c r="O82" s="8"/>
      <c r="P82" s="173"/>
      <c r="Q82" s="173"/>
      <c r="R82" s="176" t="str">
        <f>IF(P82="","",T82*M82*LOOKUP(RIGHT($D$2,3),定数!$A$6:$A$13,定数!$B$6:$B$13))</f>
        <v/>
      </c>
      <c r="S82" s="176"/>
      <c r="T82" s="177" t="str">
        <f t="shared" si="11"/>
        <v/>
      </c>
      <c r="U82" s="177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172" t="str">
        <f t="shared" si="9"/>
        <v/>
      </c>
      <c r="D83" s="172"/>
      <c r="E83" s="141"/>
      <c r="F83" s="8"/>
      <c r="G83" s="141" t="s">
        <v>2</v>
      </c>
      <c r="H83" s="173"/>
      <c r="I83" s="173"/>
      <c r="J83" s="141"/>
      <c r="K83" s="174" t="str">
        <f t="shared" si="8"/>
        <v/>
      </c>
      <c r="L83" s="175"/>
      <c r="M83" s="6" t="str">
        <f>IF(J83="","",(K83/J83)/LOOKUP(RIGHT($D$2,3),定数!$A$6:$A$13,定数!$B$6:$B$13))</f>
        <v/>
      </c>
      <c r="N83" s="141"/>
      <c r="O83" s="8"/>
      <c r="P83" s="173"/>
      <c r="Q83" s="173"/>
      <c r="R83" s="176" t="str">
        <f>IF(P83="","",T83*M83*LOOKUP(RIGHT($D$2,3),定数!$A$6:$A$13,定数!$B$6:$B$13))</f>
        <v/>
      </c>
      <c r="S83" s="176"/>
      <c r="T83" s="177" t="str">
        <f t="shared" si="11"/>
        <v/>
      </c>
      <c r="U83" s="177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172" t="str">
        <f t="shared" si="9"/>
        <v/>
      </c>
      <c r="D84" s="172"/>
      <c r="E84" s="141"/>
      <c r="F84" s="8"/>
      <c r="G84" s="141" t="s">
        <v>2</v>
      </c>
      <c r="H84" s="173"/>
      <c r="I84" s="173"/>
      <c r="J84" s="141"/>
      <c r="K84" s="174" t="str">
        <f t="shared" si="8"/>
        <v/>
      </c>
      <c r="L84" s="175"/>
      <c r="M84" s="6" t="str">
        <f>IF(J84="","",(K84/J84)/LOOKUP(RIGHT($D$2,3),定数!$A$6:$A$13,定数!$B$6:$B$13))</f>
        <v/>
      </c>
      <c r="N84" s="141"/>
      <c r="O84" s="8"/>
      <c r="P84" s="173"/>
      <c r="Q84" s="173"/>
      <c r="R84" s="176" t="str">
        <f>IF(P84="","",T84*M84*LOOKUP(RIGHT($D$2,3),定数!$A$6:$A$13,定数!$B$6:$B$13))</f>
        <v/>
      </c>
      <c r="S84" s="176"/>
      <c r="T84" s="177" t="str">
        <f t="shared" si="11"/>
        <v/>
      </c>
      <c r="U84" s="177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172" t="str">
        <f t="shared" si="9"/>
        <v/>
      </c>
      <c r="D85" s="172"/>
      <c r="E85" s="141"/>
      <c r="F85" s="8"/>
      <c r="G85" s="141" t="s">
        <v>3</v>
      </c>
      <c r="H85" s="173"/>
      <c r="I85" s="173"/>
      <c r="J85" s="141"/>
      <c r="K85" s="174" t="str">
        <f t="shared" si="8"/>
        <v/>
      </c>
      <c r="L85" s="175"/>
      <c r="M85" s="6" t="str">
        <f>IF(J85="","",(K85/J85)/LOOKUP(RIGHT($D$2,3),定数!$A$6:$A$13,定数!$B$6:$B$13))</f>
        <v/>
      </c>
      <c r="N85" s="141"/>
      <c r="O85" s="8"/>
      <c r="P85" s="173"/>
      <c r="Q85" s="173"/>
      <c r="R85" s="176" t="str">
        <f>IF(P85="","",T85*M85*LOOKUP(RIGHT($D$2,3),定数!$A$6:$A$13,定数!$B$6:$B$13))</f>
        <v/>
      </c>
      <c r="S85" s="176"/>
      <c r="T85" s="177" t="str">
        <f t="shared" si="11"/>
        <v/>
      </c>
      <c r="U85" s="177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172" t="str">
        <f t="shared" si="9"/>
        <v/>
      </c>
      <c r="D86" s="172"/>
      <c r="E86" s="141"/>
      <c r="F86" s="8"/>
      <c r="G86" s="141" t="s">
        <v>3</v>
      </c>
      <c r="H86" s="173"/>
      <c r="I86" s="173"/>
      <c r="J86" s="141"/>
      <c r="K86" s="174" t="str">
        <f t="shared" si="8"/>
        <v/>
      </c>
      <c r="L86" s="175"/>
      <c r="M86" s="6" t="str">
        <f>IF(J86="","",(K86/J86)/LOOKUP(RIGHT($D$2,3),定数!$A$6:$A$13,定数!$B$6:$B$13))</f>
        <v/>
      </c>
      <c r="N86" s="141"/>
      <c r="O86" s="8"/>
      <c r="P86" s="173"/>
      <c r="Q86" s="173"/>
      <c r="R86" s="176" t="str">
        <f>IF(P86="","",T86*M86*LOOKUP(RIGHT($D$2,3),定数!$A$6:$A$13,定数!$B$6:$B$13))</f>
        <v/>
      </c>
      <c r="S86" s="176"/>
      <c r="T86" s="177" t="str">
        <f t="shared" si="11"/>
        <v/>
      </c>
      <c r="U86" s="177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172" t="str">
        <f t="shared" si="9"/>
        <v/>
      </c>
      <c r="D87" s="172"/>
      <c r="E87" s="141"/>
      <c r="F87" s="8"/>
      <c r="G87" s="141" t="s">
        <v>3</v>
      </c>
      <c r="H87" s="173"/>
      <c r="I87" s="173"/>
      <c r="J87" s="141"/>
      <c r="K87" s="174" t="str">
        <f t="shared" si="8"/>
        <v/>
      </c>
      <c r="L87" s="175"/>
      <c r="M87" s="6" t="str">
        <f>IF(J87="","",(K87/J87)/LOOKUP(RIGHT($D$2,3),定数!$A$6:$A$13,定数!$B$6:$B$13))</f>
        <v/>
      </c>
      <c r="N87" s="141"/>
      <c r="O87" s="8"/>
      <c r="P87" s="173"/>
      <c r="Q87" s="173"/>
      <c r="R87" s="176" t="str">
        <f>IF(P87="","",T87*M87*LOOKUP(RIGHT($D$2,3),定数!$A$6:$A$13,定数!$B$6:$B$13))</f>
        <v/>
      </c>
      <c r="S87" s="176"/>
      <c r="T87" s="177" t="str">
        <f t="shared" si="11"/>
        <v/>
      </c>
      <c r="U87" s="177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172" t="str">
        <f t="shared" si="9"/>
        <v/>
      </c>
      <c r="D88" s="172"/>
      <c r="E88" s="141"/>
      <c r="F88" s="8"/>
      <c r="G88" s="141" t="s">
        <v>3</v>
      </c>
      <c r="H88" s="173"/>
      <c r="I88" s="173"/>
      <c r="J88" s="141"/>
      <c r="K88" s="174" t="str">
        <f t="shared" si="8"/>
        <v/>
      </c>
      <c r="L88" s="175"/>
      <c r="M88" s="6" t="str">
        <f>IF(J88="","",(K88/J88)/LOOKUP(RIGHT($D$2,3),定数!$A$6:$A$13,定数!$B$6:$B$13))</f>
        <v/>
      </c>
      <c r="N88" s="141"/>
      <c r="O88" s="8"/>
      <c r="P88" s="173"/>
      <c r="Q88" s="173"/>
      <c r="R88" s="176" t="str">
        <f>IF(P88="","",T88*M88*LOOKUP(RIGHT($D$2,3),定数!$A$6:$A$13,定数!$B$6:$B$13))</f>
        <v/>
      </c>
      <c r="S88" s="176"/>
      <c r="T88" s="177" t="str">
        <f t="shared" si="11"/>
        <v/>
      </c>
      <c r="U88" s="177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172" t="str">
        <f t="shared" si="9"/>
        <v/>
      </c>
      <c r="D89" s="172"/>
      <c r="E89" s="141"/>
      <c r="F89" s="8"/>
      <c r="G89" s="141" t="s">
        <v>3</v>
      </c>
      <c r="H89" s="173"/>
      <c r="I89" s="173"/>
      <c r="J89" s="141"/>
      <c r="K89" s="174" t="str">
        <f t="shared" si="8"/>
        <v/>
      </c>
      <c r="L89" s="175"/>
      <c r="M89" s="6" t="str">
        <f>IF(J89="","",(K89/J89)/LOOKUP(RIGHT($D$2,3),定数!$A$6:$A$13,定数!$B$6:$B$13))</f>
        <v/>
      </c>
      <c r="N89" s="141"/>
      <c r="O89" s="8"/>
      <c r="P89" s="173"/>
      <c r="Q89" s="173"/>
      <c r="R89" s="176" t="str">
        <f>IF(P89="","",T89*M89*LOOKUP(RIGHT($D$2,3),定数!$A$6:$A$13,定数!$B$6:$B$13))</f>
        <v/>
      </c>
      <c r="S89" s="176"/>
      <c r="T89" s="177" t="str">
        <f t="shared" si="11"/>
        <v/>
      </c>
      <c r="U89" s="177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172" t="str">
        <f t="shared" si="9"/>
        <v/>
      </c>
      <c r="D90" s="172"/>
      <c r="E90" s="141"/>
      <c r="F90" s="8"/>
      <c r="G90" s="141" t="s">
        <v>2</v>
      </c>
      <c r="H90" s="173"/>
      <c r="I90" s="173"/>
      <c r="J90" s="141"/>
      <c r="K90" s="174" t="str">
        <f t="shared" si="8"/>
        <v/>
      </c>
      <c r="L90" s="175"/>
      <c r="M90" s="6" t="str">
        <f>IF(J90="","",(K90/J90)/LOOKUP(RIGHT($D$2,3),定数!$A$6:$A$13,定数!$B$6:$B$13))</f>
        <v/>
      </c>
      <c r="N90" s="141"/>
      <c r="O90" s="8"/>
      <c r="P90" s="173"/>
      <c r="Q90" s="173"/>
      <c r="R90" s="176" t="str">
        <f>IF(P90="","",T90*M90*LOOKUP(RIGHT($D$2,3),定数!$A$6:$A$13,定数!$B$6:$B$13))</f>
        <v/>
      </c>
      <c r="S90" s="176"/>
      <c r="T90" s="177" t="str">
        <f t="shared" si="11"/>
        <v/>
      </c>
      <c r="U90" s="177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172" t="str">
        <f t="shared" si="9"/>
        <v/>
      </c>
      <c r="D91" s="172"/>
      <c r="E91" s="141"/>
      <c r="F91" s="8"/>
      <c r="G91" s="141" t="s">
        <v>3</v>
      </c>
      <c r="H91" s="173"/>
      <c r="I91" s="173"/>
      <c r="J91" s="141"/>
      <c r="K91" s="174" t="str">
        <f t="shared" si="8"/>
        <v/>
      </c>
      <c r="L91" s="175"/>
      <c r="M91" s="6" t="str">
        <f>IF(J91="","",(K91/J91)/LOOKUP(RIGHT($D$2,3),定数!$A$6:$A$13,定数!$B$6:$B$13))</f>
        <v/>
      </c>
      <c r="N91" s="141"/>
      <c r="O91" s="8"/>
      <c r="P91" s="173"/>
      <c r="Q91" s="173"/>
      <c r="R91" s="176" t="str">
        <f>IF(P91="","",T91*M91*LOOKUP(RIGHT($D$2,3),定数!$A$6:$A$13,定数!$B$6:$B$13))</f>
        <v/>
      </c>
      <c r="S91" s="176"/>
      <c r="T91" s="177" t="str">
        <f t="shared" si="11"/>
        <v/>
      </c>
      <c r="U91" s="177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172" t="str">
        <f t="shared" si="9"/>
        <v/>
      </c>
      <c r="D92" s="172"/>
      <c r="E92" s="141"/>
      <c r="F92" s="8"/>
      <c r="G92" s="141" t="s">
        <v>3</v>
      </c>
      <c r="H92" s="173"/>
      <c r="I92" s="173"/>
      <c r="J92" s="141"/>
      <c r="K92" s="174" t="str">
        <f t="shared" si="8"/>
        <v/>
      </c>
      <c r="L92" s="175"/>
      <c r="M92" s="6" t="str">
        <f>IF(J92="","",(K92/J92)/LOOKUP(RIGHT($D$2,3),定数!$A$6:$A$13,定数!$B$6:$B$13))</f>
        <v/>
      </c>
      <c r="N92" s="141"/>
      <c r="O92" s="8"/>
      <c r="P92" s="173"/>
      <c r="Q92" s="173"/>
      <c r="R92" s="176" t="str">
        <f>IF(P92="","",T92*M92*LOOKUP(RIGHT($D$2,3),定数!$A$6:$A$13,定数!$B$6:$B$13))</f>
        <v/>
      </c>
      <c r="S92" s="176"/>
      <c r="T92" s="177" t="str">
        <f t="shared" si="11"/>
        <v/>
      </c>
      <c r="U92" s="177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172" t="str">
        <f t="shared" si="9"/>
        <v/>
      </c>
      <c r="D93" s="172"/>
      <c r="E93" s="141"/>
      <c r="F93" s="8"/>
      <c r="G93" s="141" t="s">
        <v>2</v>
      </c>
      <c r="H93" s="173"/>
      <c r="I93" s="173"/>
      <c r="J93" s="141"/>
      <c r="K93" s="174" t="str">
        <f t="shared" si="8"/>
        <v/>
      </c>
      <c r="L93" s="175"/>
      <c r="M93" s="6" t="str">
        <f>IF(J93="","",(K93/J93)/LOOKUP(RIGHT($D$2,3),定数!$A$6:$A$13,定数!$B$6:$B$13))</f>
        <v/>
      </c>
      <c r="N93" s="141"/>
      <c r="O93" s="8"/>
      <c r="P93" s="173"/>
      <c r="Q93" s="173"/>
      <c r="R93" s="176" t="str">
        <f>IF(P93="","",T93*M93*LOOKUP(RIGHT($D$2,3),定数!$A$6:$A$13,定数!$B$6:$B$13))</f>
        <v/>
      </c>
      <c r="S93" s="176"/>
      <c r="T93" s="177" t="str">
        <f t="shared" si="11"/>
        <v/>
      </c>
      <c r="U93" s="177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172" t="str">
        <f t="shared" si="9"/>
        <v/>
      </c>
      <c r="D94" s="172"/>
      <c r="E94" s="141"/>
      <c r="F94" s="8"/>
      <c r="G94" s="141" t="s">
        <v>2</v>
      </c>
      <c r="H94" s="173"/>
      <c r="I94" s="173"/>
      <c r="J94" s="141"/>
      <c r="K94" s="174" t="str">
        <f t="shared" si="8"/>
        <v/>
      </c>
      <c r="L94" s="175"/>
      <c r="M94" s="6" t="str">
        <f>IF(J94="","",(K94/J94)/LOOKUP(RIGHT($D$2,3),定数!$A$6:$A$13,定数!$B$6:$B$13))</f>
        <v/>
      </c>
      <c r="N94" s="141"/>
      <c r="O94" s="8"/>
      <c r="P94" s="173"/>
      <c r="Q94" s="173"/>
      <c r="R94" s="176" t="str">
        <f>IF(P94="","",T94*M94*LOOKUP(RIGHT($D$2,3),定数!$A$6:$A$13,定数!$B$6:$B$13))</f>
        <v/>
      </c>
      <c r="S94" s="176"/>
      <c r="T94" s="177" t="str">
        <f t="shared" si="11"/>
        <v/>
      </c>
      <c r="U94" s="177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172" t="str">
        <f t="shared" si="9"/>
        <v/>
      </c>
      <c r="D95" s="172"/>
      <c r="E95" s="141"/>
      <c r="F95" s="8"/>
      <c r="G95" s="141" t="s">
        <v>3</v>
      </c>
      <c r="H95" s="173"/>
      <c r="I95" s="173"/>
      <c r="J95" s="141"/>
      <c r="K95" s="174" t="str">
        <f>IF(J95="","",C95*0.03)</f>
        <v/>
      </c>
      <c r="L95" s="175"/>
      <c r="M95" s="6" t="str">
        <f>IF(J95="","",(K95/J95)/LOOKUP(RIGHT($D$2,3),定数!$A$6:$A$13,定数!$B$6:$B$13))</f>
        <v/>
      </c>
      <c r="N95" s="141"/>
      <c r="O95" s="8"/>
      <c r="P95" s="173"/>
      <c r="Q95" s="173"/>
      <c r="R95" s="176" t="str">
        <f>IF(P95="","",T95*M95*LOOKUP(RIGHT($D$2,3),定数!$A$6:$A$13,定数!$B$6:$B$13))</f>
        <v/>
      </c>
      <c r="S95" s="176"/>
      <c r="T95" s="177" t="str">
        <f t="shared" si="11"/>
        <v/>
      </c>
      <c r="U95" s="177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172" t="str">
        <f t="shared" si="9"/>
        <v/>
      </c>
      <c r="D96" s="172"/>
      <c r="E96" s="141"/>
      <c r="F96" s="8"/>
      <c r="G96" s="141" t="s">
        <v>2</v>
      </c>
      <c r="H96" s="173"/>
      <c r="I96" s="173"/>
      <c r="J96" s="141"/>
      <c r="K96" s="174" t="str">
        <f t="shared" si="8"/>
        <v/>
      </c>
      <c r="L96" s="175"/>
      <c r="M96" s="6" t="str">
        <f>IF(J96="","",(K96/J96)/LOOKUP(RIGHT($D$2,3),定数!$A$6:$A$13,定数!$B$6:$B$13))</f>
        <v/>
      </c>
      <c r="N96" s="141"/>
      <c r="O96" s="8"/>
      <c r="P96" s="173"/>
      <c r="Q96" s="173"/>
      <c r="R96" s="176" t="str">
        <f>IF(P96="","",T96*M96*LOOKUP(RIGHT($D$2,3),定数!$A$6:$A$13,定数!$B$6:$B$13))</f>
        <v/>
      </c>
      <c r="S96" s="176"/>
      <c r="T96" s="177" t="str">
        <f t="shared" si="11"/>
        <v/>
      </c>
      <c r="U96" s="177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172" t="str">
        <f t="shared" si="9"/>
        <v/>
      </c>
      <c r="D97" s="172"/>
      <c r="E97" s="141"/>
      <c r="F97" s="8"/>
      <c r="G97" s="141" t="s">
        <v>3</v>
      </c>
      <c r="H97" s="173"/>
      <c r="I97" s="173"/>
      <c r="J97" s="141"/>
      <c r="K97" s="174" t="str">
        <f t="shared" si="8"/>
        <v/>
      </c>
      <c r="L97" s="175"/>
      <c r="M97" s="6" t="str">
        <f>IF(J97="","",(K97/J97)/LOOKUP(RIGHT($D$2,3),定数!$A$6:$A$13,定数!$B$6:$B$13))</f>
        <v/>
      </c>
      <c r="N97" s="141"/>
      <c r="O97" s="8"/>
      <c r="P97" s="173"/>
      <c r="Q97" s="173"/>
      <c r="R97" s="176" t="str">
        <f>IF(P97="","",T97*M97*LOOKUP(RIGHT($D$2,3),定数!$A$6:$A$13,定数!$B$6:$B$13))</f>
        <v/>
      </c>
      <c r="S97" s="176"/>
      <c r="T97" s="177" t="str">
        <f t="shared" si="11"/>
        <v/>
      </c>
      <c r="U97" s="177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172" t="str">
        <f t="shared" si="9"/>
        <v/>
      </c>
      <c r="D98" s="172"/>
      <c r="E98" s="141"/>
      <c r="F98" s="8"/>
      <c r="G98" s="141" t="s">
        <v>3</v>
      </c>
      <c r="H98" s="173"/>
      <c r="I98" s="173"/>
      <c r="J98" s="141"/>
      <c r="K98" s="174" t="str">
        <f t="shared" si="8"/>
        <v/>
      </c>
      <c r="L98" s="175"/>
      <c r="M98" s="6" t="str">
        <f>IF(J98="","",(K98/J98)/LOOKUP(RIGHT($D$2,3),定数!$A$6:$A$13,定数!$B$6:$B$13))</f>
        <v/>
      </c>
      <c r="N98" s="141"/>
      <c r="O98" s="8"/>
      <c r="P98" s="173"/>
      <c r="Q98" s="173"/>
      <c r="R98" s="176" t="str">
        <f>IF(P98="","",T98*M98*LOOKUP(RIGHT($D$2,3),定数!$A$6:$A$13,定数!$B$6:$B$13))</f>
        <v/>
      </c>
      <c r="S98" s="176"/>
      <c r="T98" s="177" t="str">
        <f t="shared" si="11"/>
        <v/>
      </c>
      <c r="U98" s="177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172" t="str">
        <f t="shared" si="9"/>
        <v/>
      </c>
      <c r="D99" s="172"/>
      <c r="E99" s="141"/>
      <c r="F99" s="8"/>
      <c r="G99" s="141" t="s">
        <v>3</v>
      </c>
      <c r="H99" s="173"/>
      <c r="I99" s="173"/>
      <c r="J99" s="141"/>
      <c r="K99" s="174" t="str">
        <f t="shared" si="8"/>
        <v/>
      </c>
      <c r="L99" s="175"/>
      <c r="M99" s="6" t="str">
        <f>IF(J99="","",(K99/J99)/LOOKUP(RIGHT($D$2,3),定数!$A$6:$A$13,定数!$B$6:$B$13))</f>
        <v/>
      </c>
      <c r="N99" s="141"/>
      <c r="O99" s="8"/>
      <c r="P99" s="173"/>
      <c r="Q99" s="173"/>
      <c r="R99" s="176" t="str">
        <f>IF(P99="","",T99*M99*LOOKUP(RIGHT($D$2,3),定数!$A$6:$A$13,定数!$B$6:$B$13))</f>
        <v/>
      </c>
      <c r="S99" s="176"/>
      <c r="T99" s="177" t="str">
        <f t="shared" si="11"/>
        <v/>
      </c>
      <c r="U99" s="177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172" t="str">
        <f t="shared" si="9"/>
        <v/>
      </c>
      <c r="D100" s="172"/>
      <c r="E100" s="141"/>
      <c r="F100" s="8"/>
      <c r="G100" s="141" t="s">
        <v>3</v>
      </c>
      <c r="H100" s="173"/>
      <c r="I100" s="173"/>
      <c r="J100" s="141"/>
      <c r="K100" s="174" t="str">
        <f t="shared" si="8"/>
        <v/>
      </c>
      <c r="L100" s="175"/>
      <c r="M100" s="6" t="str">
        <f>IF(J100="","",(K100/J100)/LOOKUP(RIGHT($D$2,3),定数!$A$6:$A$13,定数!$B$6:$B$13))</f>
        <v/>
      </c>
      <c r="N100" s="141"/>
      <c r="O100" s="8"/>
      <c r="P100" s="173"/>
      <c r="Q100" s="173"/>
      <c r="R100" s="176" t="str">
        <f>IF(P100="","",T100*M100*LOOKUP(RIGHT($D$2,3),定数!$A$6:$A$13,定数!$B$6:$B$13))</f>
        <v/>
      </c>
      <c r="S100" s="176"/>
      <c r="T100" s="177" t="str">
        <f t="shared" si="11"/>
        <v/>
      </c>
      <c r="U100" s="177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172" t="str">
        <f t="shared" si="9"/>
        <v/>
      </c>
      <c r="D101" s="172"/>
      <c r="E101" s="141"/>
      <c r="F101" s="8"/>
      <c r="G101" s="141" t="s">
        <v>3</v>
      </c>
      <c r="H101" s="173"/>
      <c r="I101" s="173"/>
      <c r="J101" s="141"/>
      <c r="K101" s="174" t="str">
        <f t="shared" si="8"/>
        <v/>
      </c>
      <c r="L101" s="175"/>
      <c r="M101" s="6" t="str">
        <f>IF(J101="","",(K101/J101)/LOOKUP(RIGHT($D$2,3),定数!$A$6:$A$13,定数!$B$6:$B$13))</f>
        <v/>
      </c>
      <c r="N101" s="141"/>
      <c r="O101" s="8"/>
      <c r="P101" s="173"/>
      <c r="Q101" s="173"/>
      <c r="R101" s="176" t="str">
        <f>IF(P101="","",T101*M101*LOOKUP(RIGHT($D$2,3),定数!$A$6:$A$13,定数!$B$6:$B$13))</f>
        <v/>
      </c>
      <c r="S101" s="176"/>
      <c r="T101" s="177" t="str">
        <f t="shared" si="11"/>
        <v/>
      </c>
      <c r="U101" s="177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172" t="str">
        <f t="shared" si="9"/>
        <v/>
      </c>
      <c r="D102" s="172"/>
      <c r="E102" s="141"/>
      <c r="F102" s="8"/>
      <c r="G102" s="141" t="s">
        <v>2</v>
      </c>
      <c r="H102" s="173"/>
      <c r="I102" s="173"/>
      <c r="J102" s="141"/>
      <c r="K102" s="174" t="str">
        <f t="shared" si="8"/>
        <v/>
      </c>
      <c r="L102" s="175"/>
      <c r="M102" s="6" t="str">
        <f>IF(J102="","",(K102/J102)/LOOKUP(RIGHT($D$2,3),定数!$A$6:$A$13,定数!$B$6:$B$13))</f>
        <v/>
      </c>
      <c r="N102" s="141"/>
      <c r="O102" s="8"/>
      <c r="P102" s="173"/>
      <c r="Q102" s="173"/>
      <c r="R102" s="176" t="str">
        <f>IF(P102="","",T102*M102*LOOKUP(RIGHT($D$2,3),定数!$A$6:$A$13,定数!$B$6:$B$13))</f>
        <v/>
      </c>
      <c r="S102" s="176"/>
      <c r="T102" s="177" t="str">
        <f t="shared" si="11"/>
        <v/>
      </c>
      <c r="U102" s="177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172" t="str">
        <f t="shared" si="9"/>
        <v/>
      </c>
      <c r="D103" s="172"/>
      <c r="E103" s="141"/>
      <c r="F103" s="8"/>
      <c r="G103" s="141" t="s">
        <v>2</v>
      </c>
      <c r="H103" s="173"/>
      <c r="I103" s="173"/>
      <c r="J103" s="141"/>
      <c r="K103" s="174" t="str">
        <f t="shared" si="8"/>
        <v/>
      </c>
      <c r="L103" s="175"/>
      <c r="M103" s="6" t="str">
        <f>IF(J103="","",(K103/J103)/LOOKUP(RIGHT($D$2,3),定数!$A$6:$A$13,定数!$B$6:$B$13))</f>
        <v/>
      </c>
      <c r="N103" s="141"/>
      <c r="O103" s="8"/>
      <c r="P103" s="173"/>
      <c r="Q103" s="173"/>
      <c r="R103" s="176" t="str">
        <f>IF(P103="","",T103*M103*LOOKUP(RIGHT($D$2,3),定数!$A$6:$A$13,定数!$B$6:$B$13))</f>
        <v/>
      </c>
      <c r="S103" s="176"/>
      <c r="T103" s="177" t="str">
        <f t="shared" si="11"/>
        <v/>
      </c>
      <c r="U103" s="177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172" t="str">
        <f t="shared" si="9"/>
        <v/>
      </c>
      <c r="D104" s="172"/>
      <c r="E104" s="141"/>
      <c r="F104" s="8"/>
      <c r="G104" s="141" t="s">
        <v>3</v>
      </c>
      <c r="H104" s="173"/>
      <c r="I104" s="173"/>
      <c r="J104" s="141"/>
      <c r="K104" s="174" t="str">
        <f t="shared" si="8"/>
        <v/>
      </c>
      <c r="L104" s="175"/>
      <c r="M104" s="6" t="str">
        <f>IF(J104="","",(K104/J104)/LOOKUP(RIGHT($D$2,3),定数!$A$6:$A$13,定数!$B$6:$B$13))</f>
        <v/>
      </c>
      <c r="N104" s="141"/>
      <c r="O104" s="8"/>
      <c r="P104" s="173"/>
      <c r="Q104" s="173"/>
      <c r="R104" s="176" t="str">
        <f>IF(P104="","",T104*M104*LOOKUP(RIGHT($D$2,3),定数!$A$6:$A$13,定数!$B$6:$B$13))</f>
        <v/>
      </c>
      <c r="S104" s="176"/>
      <c r="T104" s="177" t="str">
        <f t="shared" si="11"/>
        <v/>
      </c>
      <c r="U104" s="177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172" t="str">
        <f t="shared" si="9"/>
        <v/>
      </c>
      <c r="D105" s="172"/>
      <c r="E105" s="141"/>
      <c r="F105" s="8"/>
      <c r="G105" s="141" t="s">
        <v>3</v>
      </c>
      <c r="H105" s="173"/>
      <c r="I105" s="173"/>
      <c r="J105" s="141"/>
      <c r="K105" s="174" t="str">
        <f t="shared" si="8"/>
        <v/>
      </c>
      <c r="L105" s="175"/>
      <c r="M105" s="6" t="str">
        <f>IF(J105="","",(K105/J105)/LOOKUP(RIGHT($D$2,3),定数!$A$6:$A$13,定数!$B$6:$B$13))</f>
        <v/>
      </c>
      <c r="N105" s="141"/>
      <c r="O105" s="8"/>
      <c r="P105" s="173"/>
      <c r="Q105" s="173"/>
      <c r="R105" s="176" t="str">
        <f>IF(P105="","",T105*M105*LOOKUP(RIGHT($D$2,3),定数!$A$6:$A$13,定数!$B$6:$B$13))</f>
        <v/>
      </c>
      <c r="S105" s="176"/>
      <c r="T105" s="177" t="str">
        <f t="shared" si="11"/>
        <v/>
      </c>
      <c r="U105" s="177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172" t="str">
        <f t="shared" si="9"/>
        <v/>
      </c>
      <c r="D106" s="172"/>
      <c r="E106" s="141"/>
      <c r="F106" s="8"/>
      <c r="G106" s="141" t="s">
        <v>3</v>
      </c>
      <c r="H106" s="173"/>
      <c r="I106" s="173"/>
      <c r="J106" s="141"/>
      <c r="K106" s="174" t="str">
        <f t="shared" si="8"/>
        <v/>
      </c>
      <c r="L106" s="175"/>
      <c r="M106" s="6" t="str">
        <f>IF(J106="","",(K106/J106)/LOOKUP(RIGHT($D$2,3),定数!$A$6:$A$13,定数!$B$6:$B$13))</f>
        <v/>
      </c>
      <c r="N106" s="141"/>
      <c r="O106" s="8"/>
      <c r="P106" s="173"/>
      <c r="Q106" s="173"/>
      <c r="R106" s="176" t="str">
        <f>IF(P106="","",T106*M106*LOOKUP(RIGHT($D$2,3),定数!$A$6:$A$13,定数!$B$6:$B$13))</f>
        <v/>
      </c>
      <c r="S106" s="176"/>
      <c r="T106" s="177" t="str">
        <f t="shared" si="11"/>
        <v/>
      </c>
      <c r="U106" s="177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172" t="str">
        <f t="shared" si="9"/>
        <v/>
      </c>
      <c r="D107" s="172"/>
      <c r="E107" s="141"/>
      <c r="F107" s="8"/>
      <c r="G107" s="141" t="s">
        <v>3</v>
      </c>
      <c r="H107" s="173"/>
      <c r="I107" s="173"/>
      <c r="J107" s="141"/>
      <c r="K107" s="174" t="str">
        <f t="shared" si="8"/>
        <v/>
      </c>
      <c r="L107" s="175"/>
      <c r="M107" s="6" t="str">
        <f>IF(J107="","",(K107/J107)/LOOKUP(RIGHT($D$2,3),定数!$A$6:$A$13,定数!$B$6:$B$13))</f>
        <v/>
      </c>
      <c r="N107" s="141"/>
      <c r="O107" s="8"/>
      <c r="P107" s="173"/>
      <c r="Q107" s="173"/>
      <c r="R107" s="176" t="str">
        <f>IF(P107="","",T107*M107*LOOKUP(RIGHT($D$2,3),定数!$A$6:$A$13,定数!$B$6:$B$13))</f>
        <v/>
      </c>
      <c r="S107" s="176"/>
      <c r="T107" s="177" t="str">
        <f t="shared" si="11"/>
        <v/>
      </c>
      <c r="U107" s="177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172" t="str">
        <f t="shared" si="9"/>
        <v/>
      </c>
      <c r="D108" s="172"/>
      <c r="E108" s="141"/>
      <c r="F108" s="8"/>
      <c r="G108" s="141" t="s">
        <v>2</v>
      </c>
      <c r="H108" s="173"/>
      <c r="I108" s="173"/>
      <c r="J108" s="141"/>
      <c r="K108" s="174" t="str">
        <f t="shared" si="8"/>
        <v/>
      </c>
      <c r="L108" s="175"/>
      <c r="M108" s="6" t="str">
        <f>IF(J108="","",(K108/J108)/LOOKUP(RIGHT($D$2,3),定数!$A$6:$A$13,定数!$B$6:$B$13))</f>
        <v/>
      </c>
      <c r="N108" s="141"/>
      <c r="O108" s="8"/>
      <c r="P108" s="173"/>
      <c r="Q108" s="173"/>
      <c r="R108" s="176" t="str">
        <f>IF(P108="","",T108*M108*LOOKUP(RIGHT($D$2,3),定数!$A$6:$A$13,定数!$B$6:$B$13))</f>
        <v/>
      </c>
      <c r="S108" s="176"/>
      <c r="T108" s="177" t="str">
        <f t="shared" si="11"/>
        <v/>
      </c>
      <c r="U108" s="177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410516.93062236882</v>
      </c>
      <c r="S109" s="118">
        <f>SUM(R109)</f>
        <v>410516.93062236882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8979"/>
  <sheetViews>
    <sheetView topLeftCell="A8650" zoomScaleNormal="100" workbookViewId="0">
      <selection activeCell="B8979" sqref="B8979"/>
    </sheetView>
  </sheetViews>
  <sheetFormatPr defaultRowHeight="16.2" x14ac:dyDescent="0.2"/>
  <cols>
    <col min="1" max="1" width="7.1093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L8" sqref="L8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29"/>
      <c r="B2" s="230"/>
      <c r="C2" s="230"/>
      <c r="D2" s="230"/>
      <c r="E2" s="230"/>
      <c r="F2" s="230"/>
      <c r="G2" s="230"/>
      <c r="H2" s="230"/>
      <c r="I2" s="230"/>
      <c r="J2" s="230"/>
    </row>
    <row r="3" spans="1:10" x14ac:dyDescent="0.2">
      <c r="A3" s="230"/>
      <c r="B3" s="230"/>
      <c r="C3" s="230"/>
      <c r="D3" s="230"/>
      <c r="E3" s="230"/>
      <c r="F3" s="230"/>
      <c r="G3" s="230"/>
      <c r="H3" s="230"/>
      <c r="I3" s="230"/>
      <c r="J3" s="230"/>
    </row>
    <row r="4" spans="1:10" x14ac:dyDescent="0.2">
      <c r="A4" s="230"/>
      <c r="B4" s="230"/>
      <c r="C4" s="230"/>
      <c r="D4" s="230"/>
      <c r="E4" s="230"/>
      <c r="F4" s="230"/>
      <c r="G4" s="230"/>
      <c r="H4" s="230"/>
      <c r="I4" s="230"/>
      <c r="J4" s="230"/>
    </row>
    <row r="5" spans="1:10" x14ac:dyDescent="0.2">
      <c r="A5" s="230"/>
      <c r="B5" s="230"/>
      <c r="C5" s="230"/>
      <c r="D5" s="230"/>
      <c r="E5" s="230"/>
      <c r="F5" s="230"/>
      <c r="G5" s="230"/>
      <c r="H5" s="230"/>
      <c r="I5" s="230"/>
      <c r="J5" s="230"/>
    </row>
    <row r="6" spans="1:10" x14ac:dyDescent="0.2">
      <c r="A6" s="230"/>
      <c r="B6" s="230"/>
      <c r="C6" s="230"/>
      <c r="D6" s="230"/>
      <c r="E6" s="230"/>
      <c r="F6" s="230"/>
      <c r="G6" s="230"/>
      <c r="H6" s="230"/>
      <c r="I6" s="230"/>
      <c r="J6" s="230"/>
    </row>
    <row r="7" spans="1:10" x14ac:dyDescent="0.2">
      <c r="A7" s="230"/>
      <c r="B7" s="230"/>
      <c r="C7" s="230"/>
      <c r="D7" s="230"/>
      <c r="E7" s="230"/>
      <c r="F7" s="230"/>
      <c r="G7" s="230"/>
      <c r="H7" s="230"/>
      <c r="I7" s="230"/>
      <c r="J7" s="230"/>
    </row>
    <row r="8" spans="1:10" x14ac:dyDescent="0.2">
      <c r="A8" s="230"/>
      <c r="B8" s="230"/>
      <c r="C8" s="230"/>
      <c r="D8" s="230"/>
      <c r="E8" s="230"/>
      <c r="F8" s="230"/>
      <c r="G8" s="230"/>
      <c r="H8" s="230"/>
      <c r="I8" s="230"/>
      <c r="J8" s="230"/>
    </row>
    <row r="9" spans="1:10" x14ac:dyDescent="0.2">
      <c r="A9" s="230"/>
      <c r="B9" s="230"/>
      <c r="C9" s="230"/>
      <c r="D9" s="230"/>
      <c r="E9" s="230"/>
      <c r="F9" s="230"/>
      <c r="G9" s="230"/>
      <c r="H9" s="230"/>
      <c r="I9" s="230"/>
      <c r="J9" s="230"/>
    </row>
    <row r="11" spans="1:10" x14ac:dyDescent="0.2">
      <c r="A11" t="s">
        <v>277</v>
      </c>
    </row>
    <row r="12" spans="1:10" x14ac:dyDescent="0.2">
      <c r="A12" s="231" t="s">
        <v>294</v>
      </c>
      <c r="B12" s="232"/>
      <c r="C12" s="232"/>
      <c r="D12" s="232"/>
      <c r="E12" s="232"/>
      <c r="F12" s="232"/>
      <c r="G12" s="232"/>
      <c r="H12" s="232"/>
      <c r="I12" s="232"/>
      <c r="J12" s="232"/>
    </row>
    <row r="13" spans="1:10" x14ac:dyDescent="0.2">
      <c r="A13" s="232"/>
      <c r="B13" s="232"/>
      <c r="C13" s="232"/>
      <c r="D13" s="232"/>
      <c r="E13" s="232"/>
      <c r="F13" s="232"/>
      <c r="G13" s="232"/>
      <c r="H13" s="232"/>
      <c r="I13" s="232"/>
      <c r="J13" s="232"/>
    </row>
    <row r="14" spans="1:10" x14ac:dyDescent="0.2">
      <c r="A14" s="232"/>
      <c r="B14" s="232"/>
      <c r="C14" s="232"/>
      <c r="D14" s="232"/>
      <c r="E14" s="232"/>
      <c r="F14" s="232"/>
      <c r="G14" s="232"/>
      <c r="H14" s="232"/>
      <c r="I14" s="232"/>
      <c r="J14" s="232"/>
    </row>
    <row r="15" spans="1:10" x14ac:dyDescent="0.2">
      <c r="A15" s="232"/>
      <c r="B15" s="232"/>
      <c r="C15" s="232"/>
      <c r="D15" s="232"/>
      <c r="E15" s="232"/>
      <c r="F15" s="232"/>
      <c r="G15" s="232"/>
      <c r="H15" s="232"/>
      <c r="I15" s="232"/>
      <c r="J15" s="232"/>
    </row>
    <row r="16" spans="1:10" x14ac:dyDescent="0.2">
      <c r="A16" s="232"/>
      <c r="B16" s="232"/>
      <c r="C16" s="232"/>
      <c r="D16" s="232"/>
      <c r="E16" s="232"/>
      <c r="F16" s="232"/>
      <c r="G16" s="232"/>
      <c r="H16" s="232"/>
      <c r="I16" s="232"/>
      <c r="J16" s="232"/>
    </row>
    <row r="17" spans="1:10" x14ac:dyDescent="0.2">
      <c r="A17" s="232"/>
      <c r="B17" s="232"/>
      <c r="C17" s="232"/>
      <c r="D17" s="232"/>
      <c r="E17" s="232"/>
      <c r="F17" s="232"/>
      <c r="G17" s="232"/>
      <c r="H17" s="232"/>
      <c r="I17" s="232"/>
      <c r="J17" s="232"/>
    </row>
    <row r="18" spans="1:10" x14ac:dyDescent="0.2">
      <c r="A18" s="232"/>
      <c r="B18" s="232"/>
      <c r="C18" s="232"/>
      <c r="D18" s="232"/>
      <c r="E18" s="232"/>
      <c r="F18" s="232"/>
      <c r="G18" s="232"/>
      <c r="H18" s="232"/>
      <c r="I18" s="232"/>
      <c r="J18" s="232"/>
    </row>
    <row r="19" spans="1:10" x14ac:dyDescent="0.2">
      <c r="A19" s="232"/>
      <c r="B19" s="232"/>
      <c r="C19" s="232"/>
      <c r="D19" s="232"/>
      <c r="E19" s="232"/>
      <c r="F19" s="232"/>
      <c r="G19" s="232"/>
      <c r="H19" s="232"/>
      <c r="I19" s="232"/>
      <c r="J19" s="232"/>
    </row>
    <row r="21" spans="1:10" x14ac:dyDescent="0.2">
      <c r="A21" t="s">
        <v>1</v>
      </c>
    </row>
    <row r="22" spans="1:10" x14ac:dyDescent="0.2">
      <c r="A22" s="231"/>
      <c r="B22" s="231"/>
      <c r="C22" s="231"/>
      <c r="D22" s="231"/>
      <c r="E22" s="231"/>
      <c r="F22" s="231"/>
      <c r="G22" s="231"/>
      <c r="H22" s="231"/>
      <c r="I22" s="231"/>
      <c r="J22" s="231"/>
    </row>
    <row r="23" spans="1:10" x14ac:dyDescent="0.2">
      <c r="A23" s="231"/>
      <c r="B23" s="231"/>
      <c r="C23" s="231"/>
      <c r="D23" s="231"/>
      <c r="E23" s="231"/>
      <c r="F23" s="231"/>
      <c r="G23" s="231"/>
      <c r="H23" s="231"/>
      <c r="I23" s="231"/>
      <c r="J23" s="231"/>
    </row>
    <row r="24" spans="1:10" x14ac:dyDescent="0.2">
      <c r="A24" s="231"/>
      <c r="B24" s="231"/>
      <c r="C24" s="231"/>
      <c r="D24" s="231"/>
      <c r="E24" s="231"/>
      <c r="F24" s="231"/>
      <c r="G24" s="231"/>
      <c r="H24" s="231"/>
      <c r="I24" s="231"/>
      <c r="J24" s="231"/>
    </row>
    <row r="25" spans="1:10" x14ac:dyDescent="0.2">
      <c r="A25" s="231"/>
      <c r="B25" s="231"/>
      <c r="C25" s="231"/>
      <c r="D25" s="231"/>
      <c r="E25" s="231"/>
      <c r="F25" s="231"/>
      <c r="G25" s="231"/>
      <c r="H25" s="231"/>
      <c r="I25" s="231"/>
      <c r="J25" s="231"/>
    </row>
    <row r="26" spans="1:10" x14ac:dyDescent="0.2">
      <c r="A26" s="231"/>
      <c r="B26" s="231"/>
      <c r="C26" s="231"/>
      <c r="D26" s="231"/>
      <c r="E26" s="231"/>
      <c r="F26" s="231"/>
      <c r="G26" s="231"/>
      <c r="H26" s="231"/>
      <c r="I26" s="231"/>
      <c r="J26" s="231"/>
    </row>
    <row r="27" spans="1:10" x14ac:dyDescent="0.2">
      <c r="A27" s="231"/>
      <c r="B27" s="231"/>
      <c r="C27" s="231"/>
      <c r="D27" s="231"/>
      <c r="E27" s="231"/>
      <c r="F27" s="231"/>
      <c r="G27" s="231"/>
      <c r="H27" s="231"/>
      <c r="I27" s="231"/>
      <c r="J27" s="231"/>
    </row>
    <row r="28" spans="1:10" x14ac:dyDescent="0.2">
      <c r="A28" s="231"/>
      <c r="B28" s="231"/>
      <c r="C28" s="231"/>
      <c r="D28" s="231"/>
      <c r="E28" s="231"/>
      <c r="F28" s="231"/>
      <c r="G28" s="231"/>
      <c r="H28" s="231"/>
      <c r="I28" s="231"/>
      <c r="J28" s="231"/>
    </row>
    <row r="29" spans="1:10" x14ac:dyDescent="0.2">
      <c r="A29" s="231"/>
      <c r="B29" s="231"/>
      <c r="C29" s="231"/>
      <c r="D29" s="231"/>
      <c r="E29" s="231"/>
      <c r="F29" s="231"/>
      <c r="G29" s="231"/>
      <c r="H29" s="231"/>
      <c r="I29" s="231"/>
      <c r="J29" s="231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D15" sqref="D15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8.4414062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/>
      <c r="D8" s="28"/>
      <c r="E8" s="33"/>
      <c r="F8" s="33"/>
      <c r="G8" s="135"/>
      <c r="H8" s="133"/>
      <c r="I8" s="33"/>
      <c r="J8" s="33"/>
      <c r="K8" s="148"/>
      <c r="L8" s="133"/>
      <c r="M8" s="33"/>
      <c r="N8" s="33"/>
      <c r="O8" s="152"/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60" activePane="bottomLeft" state="frozen"/>
      <selection pane="bottomLeft" activeCell="A40" sqref="A40:XFD40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06" t="s">
        <v>4</v>
      </c>
      <c r="C2" s="206"/>
      <c r="D2" s="227" t="s">
        <v>179</v>
      </c>
      <c r="E2" s="227"/>
      <c r="F2" s="206" t="s">
        <v>5</v>
      </c>
      <c r="G2" s="206"/>
      <c r="H2" s="222" t="s">
        <v>64</v>
      </c>
      <c r="I2" s="222"/>
      <c r="J2" s="206" t="s">
        <v>6</v>
      </c>
      <c r="K2" s="206"/>
      <c r="L2" s="228">
        <v>100000</v>
      </c>
      <c r="M2" s="227"/>
      <c r="N2" s="206" t="s">
        <v>7</v>
      </c>
      <c r="O2" s="206"/>
      <c r="P2" s="223">
        <f>SUM(L2,D4)</f>
        <v>2194695.8604830555</v>
      </c>
      <c r="Q2" s="222"/>
      <c r="R2" s="1"/>
      <c r="S2" s="1"/>
      <c r="T2" s="1"/>
    </row>
    <row r="3" spans="2:25" ht="77.400000000000006" customHeight="1" x14ac:dyDescent="0.2">
      <c r="B3" s="206" t="s">
        <v>8</v>
      </c>
      <c r="C3" s="206"/>
      <c r="D3" s="224" t="s">
        <v>196</v>
      </c>
      <c r="E3" s="225"/>
      <c r="F3" s="225"/>
      <c r="G3" s="225"/>
      <c r="H3" s="225"/>
      <c r="I3" s="225"/>
      <c r="J3" s="206" t="s">
        <v>9</v>
      </c>
      <c r="K3" s="206"/>
      <c r="L3" s="225" t="s">
        <v>65</v>
      </c>
      <c r="M3" s="226"/>
      <c r="N3" s="226"/>
      <c r="O3" s="226"/>
      <c r="P3" s="226"/>
      <c r="Q3" s="226"/>
      <c r="R3" s="1"/>
      <c r="S3" s="1"/>
    </row>
    <row r="4" spans="2:25" x14ac:dyDescent="0.2">
      <c r="B4" s="206" t="s">
        <v>10</v>
      </c>
      <c r="C4" s="206"/>
      <c r="D4" s="220">
        <f>S109</f>
        <v>2094695.8604830555</v>
      </c>
      <c r="E4" s="220"/>
      <c r="F4" s="206" t="s">
        <v>11</v>
      </c>
      <c r="G4" s="206"/>
      <c r="H4" s="221">
        <f>SUM($T$9:$U$108)</f>
        <v>7252.99999999999</v>
      </c>
      <c r="I4" s="222"/>
      <c r="J4" s="203" t="s">
        <v>58</v>
      </c>
      <c r="K4" s="203"/>
      <c r="L4" s="223">
        <f>MAX($C$9:$D$990)-C9</f>
        <v>2005223.8469861434</v>
      </c>
      <c r="M4" s="223"/>
      <c r="N4" s="203" t="s">
        <v>57</v>
      </c>
      <c r="O4" s="203"/>
      <c r="P4" s="204">
        <f>MAX(Y:Y)</f>
        <v>5.9099999999999153E-2</v>
      </c>
      <c r="Q4" s="204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05" t="s">
        <v>18</v>
      </c>
      <c r="K5" s="206"/>
      <c r="L5" s="207">
        <f>MAX(V9:V993)</f>
        <v>6</v>
      </c>
      <c r="M5" s="208"/>
      <c r="N5" s="17" t="s">
        <v>19</v>
      </c>
      <c r="O5" s="9"/>
      <c r="P5" s="207">
        <f>MAX(W9:W993)</f>
        <v>2</v>
      </c>
      <c r="Q5" s="208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209" t="s">
        <v>20</v>
      </c>
      <c r="C7" s="211" t="s">
        <v>21</v>
      </c>
      <c r="D7" s="212"/>
      <c r="E7" s="215" t="s">
        <v>22</v>
      </c>
      <c r="F7" s="216"/>
      <c r="G7" s="216"/>
      <c r="H7" s="216"/>
      <c r="I7" s="199"/>
      <c r="J7" s="217" t="s">
        <v>186</v>
      </c>
      <c r="K7" s="218"/>
      <c r="L7" s="201"/>
      <c r="M7" s="219" t="s">
        <v>24</v>
      </c>
      <c r="N7" s="194" t="s">
        <v>25</v>
      </c>
      <c r="O7" s="195"/>
      <c r="P7" s="195"/>
      <c r="Q7" s="196"/>
      <c r="R7" s="197" t="s">
        <v>26</v>
      </c>
      <c r="S7" s="197"/>
      <c r="T7" s="197"/>
      <c r="U7" s="197"/>
    </row>
    <row r="8" spans="2:25" x14ac:dyDescent="0.2">
      <c r="B8" s="210"/>
      <c r="C8" s="213"/>
      <c r="D8" s="214"/>
      <c r="E8" s="18" t="s">
        <v>27</v>
      </c>
      <c r="F8" s="18" t="s">
        <v>28</v>
      </c>
      <c r="G8" s="18" t="s">
        <v>29</v>
      </c>
      <c r="H8" s="198" t="s">
        <v>30</v>
      </c>
      <c r="I8" s="199"/>
      <c r="J8" s="4" t="s">
        <v>31</v>
      </c>
      <c r="K8" s="200" t="s">
        <v>32</v>
      </c>
      <c r="L8" s="201"/>
      <c r="M8" s="219"/>
      <c r="N8" s="5" t="s">
        <v>27</v>
      </c>
      <c r="O8" s="5" t="s">
        <v>28</v>
      </c>
      <c r="P8" s="202" t="s">
        <v>30</v>
      </c>
      <c r="Q8" s="196"/>
      <c r="R8" s="197" t="s">
        <v>33</v>
      </c>
      <c r="S8" s="197"/>
      <c r="T8" s="197" t="s">
        <v>31</v>
      </c>
      <c r="U8" s="197"/>
      <c r="Y8" t="s">
        <v>56</v>
      </c>
    </row>
    <row r="9" spans="2:25" x14ac:dyDescent="0.2">
      <c r="B9" s="96">
        <v>1</v>
      </c>
      <c r="C9" s="172">
        <f>L2</f>
        <v>100000</v>
      </c>
      <c r="D9" s="172"/>
      <c r="E9" s="87">
        <v>2000</v>
      </c>
      <c r="F9" s="112">
        <v>43528</v>
      </c>
      <c r="G9" s="96" t="s">
        <v>2</v>
      </c>
      <c r="H9" s="187">
        <v>103.36</v>
      </c>
      <c r="I9" s="188"/>
      <c r="J9" s="87">
        <v>69</v>
      </c>
      <c r="K9" s="172">
        <f t="shared" ref="K9:K14" si="0">IF(J9="","",C9*0.03)</f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87">
        <v>102.35</v>
      </c>
      <c r="Q9" s="188"/>
      <c r="R9" s="176">
        <f>IF(P9="","",T9*M9*LOOKUP(RIGHT($D$2,3),定数!$A$6:$A$13,定数!$B$6:$B$13))</f>
        <v>4391.3043478261088</v>
      </c>
      <c r="S9" s="176"/>
      <c r="T9" s="177">
        <f>IF(P9="","",IF(G9="買",(P9-H9),(H9-P9))*IF(RIGHT($D$2,3)="JPY",100,10000))</f>
        <v>101.00000000000051</v>
      </c>
      <c r="U9" s="177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72">
        <f t="shared" ref="C10:C73" si="1">IF(R9="","",C9+R9)</f>
        <v>104391.30434782611</v>
      </c>
      <c r="D10" s="172"/>
      <c r="E10" s="88">
        <v>2000</v>
      </c>
      <c r="F10" s="114">
        <v>43821</v>
      </c>
      <c r="G10" s="107" t="s">
        <v>3</v>
      </c>
      <c r="H10" s="187">
        <v>102.95</v>
      </c>
      <c r="I10" s="188"/>
      <c r="J10" s="88">
        <v>69</v>
      </c>
      <c r="K10" s="191">
        <f t="shared" si="0"/>
        <v>3131.739130434783</v>
      </c>
      <c r="L10" s="192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85">
        <v>104.95</v>
      </c>
      <c r="Q10" s="186"/>
      <c r="R10" s="176">
        <f>IF(P10="","",T10*M10*LOOKUP(RIGHT($D$2,3),定数!$A$6:$A$13,定数!$B$6:$B$13))</f>
        <v>9077.5047258979212</v>
      </c>
      <c r="S10" s="176"/>
      <c r="T10" s="177">
        <f>IF(P10="","",IF(G10="買",(P10-H10),(H10-P10))*IF(RIGHT($D$2,3)="JPY",100,10000))</f>
        <v>200</v>
      </c>
      <c r="U10" s="177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179">
        <f t="shared" si="1"/>
        <v>113468.80907372403</v>
      </c>
      <c r="D11" s="179"/>
      <c r="E11" s="88">
        <v>2001</v>
      </c>
      <c r="F11" s="114">
        <v>43511</v>
      </c>
      <c r="G11" s="103" t="s">
        <v>2</v>
      </c>
      <c r="H11" s="185">
        <v>105.83</v>
      </c>
      <c r="I11" s="186"/>
      <c r="J11" s="88">
        <v>123</v>
      </c>
      <c r="K11" s="174">
        <f t="shared" si="0"/>
        <v>3404.0642722117209</v>
      </c>
      <c r="L11" s="175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187">
        <v>107.06</v>
      </c>
      <c r="Q11" s="188"/>
      <c r="R11" s="183">
        <f>IF(P11="","",T11*M11*LOOKUP(RIGHT($D$2,3),定数!$A$6:$A$13,定数!$B$6:$B$13))</f>
        <v>-3404.0642722117318</v>
      </c>
      <c r="S11" s="183"/>
      <c r="T11" s="184">
        <f>IF(P11="","",IF(G11="買",(P11-H11),(H11-P11))*IF(RIGHT($D$2,3)="JPY",100,10000))</f>
        <v>-123.0000000000004</v>
      </c>
      <c r="U11" s="184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72">
        <f t="shared" si="1"/>
        <v>110064.74480151229</v>
      </c>
      <c r="D12" s="172"/>
      <c r="E12" s="87">
        <v>2001</v>
      </c>
      <c r="F12" s="112">
        <v>43524</v>
      </c>
      <c r="G12" s="107" t="s">
        <v>3</v>
      </c>
      <c r="H12" s="187">
        <v>107.96</v>
      </c>
      <c r="I12" s="188"/>
      <c r="J12" s="87">
        <v>153</v>
      </c>
      <c r="K12" s="174">
        <f t="shared" si="0"/>
        <v>3301.9423440453688</v>
      </c>
      <c r="L12" s="175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187">
        <v>117.97</v>
      </c>
      <c r="Q12" s="188"/>
      <c r="R12" s="176">
        <f>IF(P12="","",T12*M12*LOOKUP(RIGHT($D$2,3),定数!$A$6:$A$13,定数!$B$6:$B$13))</f>
        <v>21602.903832610558</v>
      </c>
      <c r="S12" s="176"/>
      <c r="T12" s="177">
        <f t="shared" ref="T12:T75" si="4">IF(P12="","",IF(G12="買",(P12-H12),(H12-P12))*IF(RIGHT($D$2,3)="JPY",100,10000))</f>
        <v>1001.0000000000005</v>
      </c>
      <c r="U12" s="177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72">
        <f t="shared" si="1"/>
        <v>131667.64863412286</v>
      </c>
      <c r="D13" s="172"/>
      <c r="E13" s="88">
        <v>2001</v>
      </c>
      <c r="F13" s="114">
        <v>43558</v>
      </c>
      <c r="G13" s="107" t="s">
        <v>3</v>
      </c>
      <c r="H13" s="185">
        <v>111.59</v>
      </c>
      <c r="I13" s="186"/>
      <c r="J13" s="88">
        <v>54</v>
      </c>
      <c r="K13" s="174">
        <f t="shared" si="0"/>
        <v>3950.0294590236858</v>
      </c>
      <c r="L13" s="175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85">
        <v>111.05</v>
      </c>
      <c r="Q13" s="186"/>
      <c r="R13" s="183">
        <f>IF(P13="","",T13*M13*LOOKUP(RIGHT($D$2,3),定数!$A$6:$A$13,定数!$B$6:$B$13))</f>
        <v>-3950.0294590237318</v>
      </c>
      <c r="S13" s="183"/>
      <c r="T13" s="177">
        <f t="shared" si="4"/>
        <v>-54.000000000000625</v>
      </c>
      <c r="U13" s="177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179">
        <f t="shared" si="1"/>
        <v>127717.61917509913</v>
      </c>
      <c r="D14" s="179"/>
      <c r="E14" s="88">
        <v>2001</v>
      </c>
      <c r="F14" s="114">
        <v>43559</v>
      </c>
      <c r="G14" s="97" t="s">
        <v>3</v>
      </c>
      <c r="H14" s="187">
        <v>111.95</v>
      </c>
      <c r="I14" s="188"/>
      <c r="J14" s="88">
        <v>98</v>
      </c>
      <c r="K14" s="181">
        <f t="shared" si="0"/>
        <v>3831.5285752529735</v>
      </c>
      <c r="L14" s="182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85">
        <v>113.38</v>
      </c>
      <c r="Q14" s="186"/>
      <c r="R14" s="183">
        <f>IF(P14="","",T14*M14*LOOKUP(RIGHT($D$2,3),定数!$A$6:$A$13,定数!$B$6:$B$13))</f>
        <v>5590.9039414405352</v>
      </c>
      <c r="S14" s="183"/>
      <c r="T14" s="184">
        <f t="shared" si="4"/>
        <v>142.99999999999926</v>
      </c>
      <c r="U14" s="184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72">
        <f t="shared" si="1"/>
        <v>133308.52311653967</v>
      </c>
      <c r="D15" s="172"/>
      <c r="E15" s="88">
        <v>2001</v>
      </c>
      <c r="F15" s="114">
        <v>43588</v>
      </c>
      <c r="G15" s="96" t="s">
        <v>2</v>
      </c>
      <c r="H15" s="187">
        <v>108.51</v>
      </c>
      <c r="I15" s="188"/>
      <c r="J15" s="88">
        <v>80</v>
      </c>
      <c r="K15" s="174">
        <f t="shared" ref="K15:K74" si="7">IF(J15="","",C15*0.03)</f>
        <v>3999.2556934961899</v>
      </c>
      <c r="L15" s="175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187">
        <v>107.35</v>
      </c>
      <c r="Q15" s="188"/>
      <c r="R15" s="176">
        <f>IF(P15="","",T15*M15*LOOKUP(RIGHT($D$2,3),定数!$A$6:$A$13,定数!$B$6:$B$13))</f>
        <v>5798.9207555695284</v>
      </c>
      <c r="S15" s="176"/>
      <c r="T15" s="177">
        <f t="shared" si="4"/>
        <v>116.00000000000108</v>
      </c>
      <c r="U15" s="177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72">
        <f t="shared" si="1"/>
        <v>139107.4438721092</v>
      </c>
      <c r="D16" s="172"/>
      <c r="E16" s="88">
        <v>2001</v>
      </c>
      <c r="F16" s="114">
        <v>43629</v>
      </c>
      <c r="G16" s="96" t="s">
        <v>3</v>
      </c>
      <c r="H16" s="187">
        <v>103.62</v>
      </c>
      <c r="I16" s="188"/>
      <c r="J16" s="88">
        <v>53</v>
      </c>
      <c r="K16" s="174">
        <f t="shared" si="7"/>
        <v>4173.2233161632757</v>
      </c>
      <c r="L16" s="175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187">
        <v>104.38</v>
      </c>
      <c r="Q16" s="188"/>
      <c r="R16" s="176">
        <f>IF(P16="","",T16*M16*LOOKUP(RIGHT($D$2,3),定数!$A$6:$A$13,定数!$B$6:$B$13))</f>
        <v>5984.2447552529275</v>
      </c>
      <c r="S16" s="176"/>
      <c r="T16" s="177">
        <f t="shared" si="4"/>
        <v>75.999999999999091</v>
      </c>
      <c r="U16" s="177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72">
        <f t="shared" si="1"/>
        <v>145091.68862736213</v>
      </c>
      <c r="D17" s="172"/>
      <c r="E17" s="87">
        <v>2001</v>
      </c>
      <c r="F17" s="112">
        <v>43631</v>
      </c>
      <c r="G17" s="98" t="s">
        <v>3</v>
      </c>
      <c r="H17" s="187">
        <v>104.99</v>
      </c>
      <c r="I17" s="188"/>
      <c r="J17" s="87">
        <v>51</v>
      </c>
      <c r="K17" s="174">
        <f t="shared" si="7"/>
        <v>4352.7506588208635</v>
      </c>
      <c r="L17" s="175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187">
        <v>105.74</v>
      </c>
      <c r="Q17" s="188"/>
      <c r="R17" s="176">
        <f>IF(P17="","",T17*M17*LOOKUP(RIGHT($D$2,3),定数!$A$6:$A$13,定数!$B$6:$B$13))</f>
        <v>6401.1039100306816</v>
      </c>
      <c r="S17" s="176"/>
      <c r="T17" s="177">
        <f t="shared" si="4"/>
        <v>75</v>
      </c>
      <c r="U17" s="177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72">
        <f t="shared" si="1"/>
        <v>151492.79253739282</v>
      </c>
      <c r="D18" s="172"/>
      <c r="E18" s="88">
        <v>2001</v>
      </c>
      <c r="F18" s="114">
        <v>43687</v>
      </c>
      <c r="G18" s="107" t="s">
        <v>3</v>
      </c>
      <c r="H18" s="185">
        <v>108.92</v>
      </c>
      <c r="I18" s="186"/>
      <c r="J18" s="88">
        <v>46</v>
      </c>
      <c r="K18" s="174">
        <f t="shared" si="7"/>
        <v>4544.7837761217843</v>
      </c>
      <c r="L18" s="175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85">
        <v>109.57</v>
      </c>
      <c r="Q18" s="186"/>
      <c r="R18" s="176">
        <f>IF(P18="","",T18*M18*LOOKUP(RIGHT($D$2,3),定数!$A$6:$A$13,定数!$B$6:$B$13))</f>
        <v>6421.9770749546115</v>
      </c>
      <c r="S18" s="176"/>
      <c r="T18" s="177">
        <f t="shared" si="4"/>
        <v>64.999999999999147</v>
      </c>
      <c r="U18" s="177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179">
        <f t="shared" si="1"/>
        <v>157914.76961234742</v>
      </c>
      <c r="D19" s="179"/>
      <c r="E19" s="88">
        <v>2001</v>
      </c>
      <c r="F19" s="114">
        <v>43690</v>
      </c>
      <c r="G19" s="104" t="s">
        <v>3</v>
      </c>
      <c r="H19" s="187">
        <v>109.51</v>
      </c>
      <c r="I19" s="188"/>
      <c r="J19" s="88">
        <v>55</v>
      </c>
      <c r="K19" s="181">
        <f t="shared" si="7"/>
        <v>4737.4430883704226</v>
      </c>
      <c r="L19" s="182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187">
        <v>110.29</v>
      </c>
      <c r="Q19" s="188"/>
      <c r="R19" s="183">
        <f>IF(P19="","",T19*M19*LOOKUP(RIGHT($D$2,3),定数!$A$6:$A$13,定数!$B$6:$B$13))</f>
        <v>6718.5556525980646</v>
      </c>
      <c r="S19" s="183"/>
      <c r="T19" s="184">
        <f t="shared" si="4"/>
        <v>78.000000000000114</v>
      </c>
      <c r="U19" s="184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72">
        <f t="shared" si="1"/>
        <v>164633.32526494548</v>
      </c>
      <c r="D20" s="172"/>
      <c r="E20" s="87">
        <v>2001</v>
      </c>
      <c r="F20" s="112">
        <v>43735</v>
      </c>
      <c r="G20" s="96" t="s">
        <v>3</v>
      </c>
      <c r="H20" s="187">
        <v>109.29</v>
      </c>
      <c r="I20" s="188"/>
      <c r="J20" s="87">
        <v>79</v>
      </c>
      <c r="K20" s="174">
        <f t="shared" si="7"/>
        <v>4938.9997579483643</v>
      </c>
      <c r="L20" s="175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187">
        <v>108.5</v>
      </c>
      <c r="Q20" s="188"/>
      <c r="R20" s="176">
        <f>IF(P20="","",T20*M20*LOOKUP(RIGHT($D$2,3),定数!$A$6:$A$13,定数!$B$6:$B$13))</f>
        <v>-4938.9997579484034</v>
      </c>
      <c r="S20" s="176"/>
      <c r="T20" s="177">
        <f t="shared" si="4"/>
        <v>-79.000000000000625</v>
      </c>
      <c r="U20" s="177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193">
        <f t="shared" si="1"/>
        <v>159694.32550699709</v>
      </c>
      <c r="D21" s="193"/>
      <c r="E21" s="88">
        <v>2001</v>
      </c>
      <c r="F21" s="114">
        <v>43769</v>
      </c>
      <c r="G21" s="107" t="s">
        <v>3</v>
      </c>
      <c r="H21" s="185">
        <v>110.52</v>
      </c>
      <c r="I21" s="186"/>
      <c r="J21" s="88">
        <v>26</v>
      </c>
      <c r="K21" s="174">
        <f t="shared" si="7"/>
        <v>4790.8297652099127</v>
      </c>
      <c r="L21" s="175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85">
        <v>110.26</v>
      </c>
      <c r="Q21" s="186"/>
      <c r="R21" s="176">
        <f>IF(P21="","",T21*M21*LOOKUP(RIGHT($D$2,3),定数!$A$6:$A$13,定数!$B$6:$B$13))</f>
        <v>-4790.8297652097453</v>
      </c>
      <c r="S21" s="176"/>
      <c r="T21" s="177">
        <f t="shared" si="4"/>
        <v>-25.999999999999091</v>
      </c>
      <c r="U21" s="177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72">
        <f t="shared" si="1"/>
        <v>154903.49574178734</v>
      </c>
      <c r="D22" s="172"/>
      <c r="E22" s="88">
        <v>2001</v>
      </c>
      <c r="F22" s="114">
        <v>43778</v>
      </c>
      <c r="G22" s="105" t="s">
        <v>2</v>
      </c>
      <c r="H22" s="185">
        <v>107.99</v>
      </c>
      <c r="I22" s="186"/>
      <c r="J22" s="88">
        <v>68</v>
      </c>
      <c r="K22" s="181">
        <f t="shared" si="7"/>
        <v>4647.1048722536198</v>
      </c>
      <c r="L22" s="182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187">
        <v>107.01</v>
      </c>
      <c r="Q22" s="188"/>
      <c r="R22" s="183">
        <f>IF(P22="","",T22*M22*LOOKUP(RIGHT($D$2,3),定数!$A$6:$A$13,定数!$B$6:$B$13))</f>
        <v>6697.298198247795</v>
      </c>
      <c r="S22" s="183"/>
      <c r="T22" s="184">
        <f t="shared" si="4"/>
        <v>97.999999999998977</v>
      </c>
      <c r="U22" s="184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72">
        <f t="shared" si="1"/>
        <v>161600.79394003513</v>
      </c>
      <c r="D23" s="172"/>
      <c r="E23" s="88">
        <v>2001</v>
      </c>
      <c r="F23" s="114">
        <v>43795</v>
      </c>
      <c r="G23" s="96" t="s">
        <v>3</v>
      </c>
      <c r="H23" s="187">
        <v>109.34</v>
      </c>
      <c r="I23" s="188"/>
      <c r="J23" s="88">
        <v>45</v>
      </c>
      <c r="K23" s="174">
        <f t="shared" si="7"/>
        <v>4848.0238182010535</v>
      </c>
      <c r="L23" s="175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187">
        <v>108.89</v>
      </c>
      <c r="Q23" s="188"/>
      <c r="R23" s="176">
        <f>IF(P23="","",T23*M23*LOOKUP(RIGHT($D$2,3),定数!$A$6:$A$13,定数!$B$6:$B$13))</f>
        <v>-4848.0238182010853</v>
      </c>
      <c r="S23" s="176"/>
      <c r="T23" s="177">
        <f t="shared" si="4"/>
        <v>-45.000000000000284</v>
      </c>
      <c r="U23" s="177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72">
        <f t="shared" si="1"/>
        <v>156752.77012183404</v>
      </c>
      <c r="D24" s="172"/>
      <c r="E24" s="88">
        <v>2001</v>
      </c>
      <c r="F24" s="114">
        <v>43810</v>
      </c>
      <c r="G24" s="96" t="s">
        <v>3</v>
      </c>
      <c r="H24" s="187">
        <v>112.27</v>
      </c>
      <c r="I24" s="188"/>
      <c r="J24" s="88">
        <v>72</v>
      </c>
      <c r="K24" s="174">
        <f t="shared" si="7"/>
        <v>4702.5831036550208</v>
      </c>
      <c r="L24" s="175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187">
        <v>113.31</v>
      </c>
      <c r="Q24" s="188"/>
      <c r="R24" s="176">
        <f>IF(P24="","",T24*M24*LOOKUP(RIGHT($D$2,3),定数!$A$6:$A$13,定数!$B$6:$B$13))</f>
        <v>6792.6200386128485</v>
      </c>
      <c r="S24" s="176"/>
      <c r="T24" s="177">
        <f t="shared" si="4"/>
        <v>104.00000000000063</v>
      </c>
      <c r="U24" s="177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72">
        <f t="shared" si="1"/>
        <v>163545.3901604469</v>
      </c>
      <c r="D25" s="172"/>
      <c r="E25" s="88">
        <v>2001</v>
      </c>
      <c r="F25" s="114">
        <v>43830</v>
      </c>
      <c r="G25" s="98" t="s">
        <v>3</v>
      </c>
      <c r="H25" s="187">
        <v>116.34</v>
      </c>
      <c r="I25" s="188"/>
      <c r="J25" s="88">
        <v>46</v>
      </c>
      <c r="K25" s="174">
        <f t="shared" si="7"/>
        <v>4906.3617048134065</v>
      </c>
      <c r="L25" s="175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187">
        <v>116.99</v>
      </c>
      <c r="Q25" s="188"/>
      <c r="R25" s="176">
        <f>IF(P25="","",T25*M25*LOOKUP(RIGHT($D$2,3),定数!$A$6:$A$13,定数!$B$6:$B$13))</f>
        <v>6932.9024089753748</v>
      </c>
      <c r="S25" s="176"/>
      <c r="T25" s="177">
        <f t="shared" si="4"/>
        <v>64.999999999999147</v>
      </c>
      <c r="U25" s="177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179">
        <f t="shared" si="1"/>
        <v>170478.29256942228</v>
      </c>
      <c r="D26" s="179"/>
      <c r="E26" s="88">
        <v>2002</v>
      </c>
      <c r="F26" s="114">
        <v>43467</v>
      </c>
      <c r="G26" s="97" t="s">
        <v>3</v>
      </c>
      <c r="H26" s="187">
        <v>117.58</v>
      </c>
      <c r="I26" s="188"/>
      <c r="J26" s="88">
        <v>63</v>
      </c>
      <c r="K26" s="181">
        <f t="shared" si="7"/>
        <v>5114.3487770826678</v>
      </c>
      <c r="L26" s="182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187">
        <v>118.48</v>
      </c>
      <c r="Q26" s="188"/>
      <c r="R26" s="183">
        <f>IF(P26="","",T26*M26*LOOKUP(RIGHT($D$2,3),定数!$A$6:$A$13,定数!$B$6:$B$13))</f>
        <v>7306.2125386895714</v>
      </c>
      <c r="S26" s="183"/>
      <c r="T26" s="184">
        <f t="shared" si="4"/>
        <v>90.000000000000568</v>
      </c>
      <c r="U26" s="184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72">
        <f t="shared" si="1"/>
        <v>177784.50510811186</v>
      </c>
      <c r="D27" s="172"/>
      <c r="E27" s="88">
        <v>2002</v>
      </c>
      <c r="F27" s="114">
        <v>43509</v>
      </c>
      <c r="G27" s="96" t="s">
        <v>2</v>
      </c>
      <c r="H27" s="187">
        <v>116.03</v>
      </c>
      <c r="I27" s="188"/>
      <c r="J27" s="88">
        <v>77</v>
      </c>
      <c r="K27" s="174">
        <f t="shared" si="7"/>
        <v>5333.5351532433551</v>
      </c>
      <c r="L27" s="175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187">
        <v>114.91</v>
      </c>
      <c r="Q27" s="188"/>
      <c r="R27" s="176">
        <f>IF(P27="","",T27*M27*LOOKUP(RIGHT($D$2,3),定数!$A$6:$A$13,定数!$B$6:$B$13))</f>
        <v>7757.8693138085482</v>
      </c>
      <c r="S27" s="176"/>
      <c r="T27" s="177">
        <f t="shared" si="4"/>
        <v>112.00000000000045</v>
      </c>
      <c r="U27" s="177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72">
        <f t="shared" si="1"/>
        <v>185542.37442192039</v>
      </c>
      <c r="D28" s="172"/>
      <c r="E28" s="88">
        <v>2002</v>
      </c>
      <c r="F28" s="114">
        <v>43524</v>
      </c>
      <c r="G28" s="96" t="s">
        <v>2</v>
      </c>
      <c r="H28" s="187">
        <v>115.71</v>
      </c>
      <c r="I28" s="188"/>
      <c r="J28" s="88">
        <v>70</v>
      </c>
      <c r="K28" s="174">
        <f t="shared" si="7"/>
        <v>5566.271232657612</v>
      </c>
      <c r="L28" s="175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187">
        <v>114.68</v>
      </c>
      <c r="Q28" s="188"/>
      <c r="R28" s="176">
        <f>IF(P28="","",T28*M28*LOOKUP(RIGHT($D$2,3),定数!$A$6:$A$13,定数!$B$6:$B$13))</f>
        <v>8190.3705280532395</v>
      </c>
      <c r="S28" s="176"/>
      <c r="T28" s="177">
        <f t="shared" si="4"/>
        <v>102.99999999999869</v>
      </c>
      <c r="U28" s="177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72">
        <f t="shared" si="1"/>
        <v>193732.74494997362</v>
      </c>
      <c r="D29" s="172"/>
      <c r="E29" s="88">
        <v>2002</v>
      </c>
      <c r="F29" s="114">
        <v>43542</v>
      </c>
      <c r="G29" s="96" t="s">
        <v>3</v>
      </c>
      <c r="H29" s="187">
        <v>114.41</v>
      </c>
      <c r="I29" s="188"/>
      <c r="J29" s="88">
        <v>54</v>
      </c>
      <c r="K29" s="174">
        <f t="shared" si="7"/>
        <v>5811.9823484992085</v>
      </c>
      <c r="L29" s="175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187">
        <v>115.18</v>
      </c>
      <c r="Q29" s="188"/>
      <c r="R29" s="176">
        <f>IF(P29="","",T29*M29*LOOKUP(RIGHT($D$2,3),定数!$A$6:$A$13,定数!$B$6:$B$13))</f>
        <v>8287.4563117489815</v>
      </c>
      <c r="S29" s="176"/>
      <c r="T29" s="177">
        <f t="shared" si="4"/>
        <v>77.000000000001023</v>
      </c>
      <c r="U29" s="177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72">
        <f t="shared" si="1"/>
        <v>202020.2012617226</v>
      </c>
      <c r="D30" s="172"/>
      <c r="E30" s="87">
        <v>2002</v>
      </c>
      <c r="F30" s="112">
        <v>43606</v>
      </c>
      <c r="G30" s="98" t="s">
        <v>2</v>
      </c>
      <c r="H30" s="189">
        <v>115.36</v>
      </c>
      <c r="I30" s="190"/>
      <c r="J30" s="116">
        <v>48</v>
      </c>
      <c r="K30" s="191">
        <f t="shared" si="7"/>
        <v>6060.6060378516777</v>
      </c>
      <c r="L30" s="192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187">
        <v>114.68</v>
      </c>
      <c r="Q30" s="188"/>
      <c r="R30" s="176">
        <f>IF(P30="","",T30*M30*LOOKUP(RIGHT($D$2,3),定数!$A$6:$A$13,定数!$B$6:$B$13))</f>
        <v>8585.8585536231167</v>
      </c>
      <c r="S30" s="176"/>
      <c r="T30" s="177">
        <f t="shared" si="4"/>
        <v>67.999999999999261</v>
      </c>
      <c r="U30" s="177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72">
        <f t="shared" si="1"/>
        <v>210606.05981534571</v>
      </c>
      <c r="D31" s="172"/>
      <c r="E31" s="87">
        <v>2002</v>
      </c>
      <c r="F31" s="112">
        <v>43621</v>
      </c>
      <c r="G31" s="108" t="s">
        <v>3</v>
      </c>
      <c r="H31" s="187">
        <v>116.86</v>
      </c>
      <c r="I31" s="188"/>
      <c r="J31" s="107">
        <v>40</v>
      </c>
      <c r="K31" s="174">
        <f t="shared" si="7"/>
        <v>6318.1817944603708</v>
      </c>
      <c r="L31" s="175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85">
        <v>117.42</v>
      </c>
      <c r="Q31" s="186"/>
      <c r="R31" s="176">
        <f>IF(P31="","",T31*M31*LOOKUP(RIGHT($D$2,3),定数!$A$6:$A$13,定数!$B$6:$B$13))</f>
        <v>8845.4545122445561</v>
      </c>
      <c r="S31" s="176"/>
      <c r="T31" s="177">
        <f t="shared" si="4"/>
        <v>56.000000000000227</v>
      </c>
      <c r="U31" s="177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179">
        <f t="shared" si="1"/>
        <v>219451.51432759027</v>
      </c>
      <c r="D32" s="179"/>
      <c r="E32" s="87">
        <v>2002</v>
      </c>
      <c r="F32" s="112">
        <v>43649</v>
      </c>
      <c r="G32" s="107" t="s">
        <v>2</v>
      </c>
      <c r="H32" s="187">
        <v>117.66</v>
      </c>
      <c r="I32" s="188"/>
      <c r="J32" s="107">
        <v>57</v>
      </c>
      <c r="K32" s="174">
        <f t="shared" si="7"/>
        <v>6583.5454298277082</v>
      </c>
      <c r="L32" s="175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187">
        <v>116.84</v>
      </c>
      <c r="Q32" s="188"/>
      <c r="R32" s="183">
        <f>IF(P32="","",T32*M32*LOOKUP(RIGHT($D$2,3),定数!$A$6:$A$13,定数!$B$6:$B$13))</f>
        <v>9471.0653551906598</v>
      </c>
      <c r="S32" s="183"/>
      <c r="T32" s="184">
        <f t="shared" si="4"/>
        <v>81.999999999999318</v>
      </c>
      <c r="U32" s="184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72">
        <f t="shared" si="1"/>
        <v>228922.57968278092</v>
      </c>
      <c r="D33" s="172"/>
      <c r="E33" s="87">
        <v>2002</v>
      </c>
      <c r="F33" s="85">
        <v>43663</v>
      </c>
      <c r="G33" s="96" t="s">
        <v>3</v>
      </c>
      <c r="H33" s="187">
        <v>117.14</v>
      </c>
      <c r="I33" s="188"/>
      <c r="J33" s="96">
        <v>57</v>
      </c>
      <c r="K33" s="174">
        <f t="shared" si="7"/>
        <v>6867.6773904834272</v>
      </c>
      <c r="L33" s="175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187">
        <v>117.95</v>
      </c>
      <c r="Q33" s="188"/>
      <c r="R33" s="176">
        <f>IF(P33="","",T33*M33*LOOKUP(RIGHT($D$2,3),定数!$A$6:$A$13,定数!$B$6:$B$13))</f>
        <v>9759.3310285817406</v>
      </c>
      <c r="S33" s="176"/>
      <c r="T33" s="177">
        <f t="shared" si="4"/>
        <v>81.000000000000227</v>
      </c>
      <c r="U33" s="177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72">
        <f t="shared" si="1"/>
        <v>238681.91071136267</v>
      </c>
      <c r="D34" s="172"/>
      <c r="E34" s="96">
        <v>2002</v>
      </c>
      <c r="F34" s="85">
        <v>43670</v>
      </c>
      <c r="G34" s="96" t="s">
        <v>2</v>
      </c>
      <c r="H34" s="187">
        <v>116.6</v>
      </c>
      <c r="I34" s="188"/>
      <c r="J34" s="87">
        <v>43</v>
      </c>
      <c r="K34" s="174">
        <f t="shared" si="7"/>
        <v>7160.4573213408794</v>
      </c>
      <c r="L34" s="175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187">
        <v>115.78</v>
      </c>
      <c r="Q34" s="188"/>
      <c r="R34" s="176">
        <f>IF(P34="","",T34*M34*LOOKUP(RIGHT($D$2,3),定数!$A$6:$A$13,定数!$B$6:$B$13))</f>
        <v>13654.825589533655</v>
      </c>
      <c r="S34" s="176"/>
      <c r="T34" s="177">
        <f t="shared" si="4"/>
        <v>81.999999999999318</v>
      </c>
      <c r="U34" s="177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72">
        <f t="shared" si="1"/>
        <v>252336.73630089633</v>
      </c>
      <c r="D35" s="172"/>
      <c r="E35" s="96">
        <v>2002</v>
      </c>
      <c r="F35" s="86">
        <v>43675</v>
      </c>
      <c r="G35" s="96" t="s">
        <v>3</v>
      </c>
      <c r="H35" s="187">
        <v>117.6</v>
      </c>
      <c r="I35" s="188"/>
      <c r="J35" s="88">
        <v>63</v>
      </c>
      <c r="K35" s="174">
        <f t="shared" si="7"/>
        <v>7570.1020890268892</v>
      </c>
      <c r="L35" s="175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187">
        <v>118.5</v>
      </c>
      <c r="Q35" s="188"/>
      <c r="R35" s="176">
        <f>IF(P35="","",T35*M35*LOOKUP(RIGHT($D$2,3),定数!$A$6:$A$13,定数!$B$6:$B$13))</f>
        <v>10814.431555752768</v>
      </c>
      <c r="S35" s="176"/>
      <c r="T35" s="177">
        <f t="shared" si="4"/>
        <v>90.000000000000568</v>
      </c>
      <c r="U35" s="177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72">
        <f t="shared" si="1"/>
        <v>263151.16785664909</v>
      </c>
      <c r="D36" s="172"/>
      <c r="E36" s="96">
        <v>2002</v>
      </c>
      <c r="F36" s="86">
        <v>43676</v>
      </c>
      <c r="G36" s="96" t="s">
        <v>3</v>
      </c>
      <c r="H36" s="187">
        <v>117.76</v>
      </c>
      <c r="I36" s="188"/>
      <c r="J36" s="88">
        <v>55</v>
      </c>
      <c r="K36" s="174">
        <f t="shared" si="7"/>
        <v>7894.5350356994722</v>
      </c>
      <c r="L36" s="175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187">
        <v>118.54</v>
      </c>
      <c r="Q36" s="188"/>
      <c r="R36" s="176">
        <f>IF(P36="","",T36*M36*LOOKUP(RIGHT($D$2,3),定数!$A$6:$A$13,定数!$B$6:$B$13))</f>
        <v>11195.886050628358</v>
      </c>
      <c r="S36" s="176"/>
      <c r="T36" s="177">
        <f t="shared" si="4"/>
        <v>78.000000000000114</v>
      </c>
      <c r="U36" s="177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72">
        <f t="shared" si="1"/>
        <v>274347.05390727747</v>
      </c>
      <c r="D37" s="172"/>
      <c r="E37" s="115">
        <v>2002</v>
      </c>
      <c r="F37" s="85">
        <v>43689</v>
      </c>
      <c r="G37" s="98" t="s">
        <v>2</v>
      </c>
      <c r="H37" s="187">
        <v>116.13</v>
      </c>
      <c r="I37" s="188"/>
      <c r="J37" s="87">
        <v>90</v>
      </c>
      <c r="K37" s="174">
        <f t="shared" si="7"/>
        <v>8230.411617218324</v>
      </c>
      <c r="L37" s="175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187">
        <v>114.81</v>
      </c>
      <c r="Q37" s="188"/>
      <c r="R37" s="176">
        <f>IF(P37="","",T37*M37*LOOKUP(RIGHT($D$2,3),定数!$A$6:$A$13,定数!$B$6:$B$13))</f>
        <v>12071.270371920147</v>
      </c>
      <c r="S37" s="176"/>
      <c r="T37" s="177">
        <f t="shared" si="4"/>
        <v>131.99999999999932</v>
      </c>
      <c r="U37" s="177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179">
        <f t="shared" si="1"/>
        <v>286418.32427919761</v>
      </c>
      <c r="D38" s="179"/>
      <c r="E38" s="90">
        <v>2002</v>
      </c>
      <c r="F38" s="53">
        <v>43721</v>
      </c>
      <c r="G38" s="97" t="s">
        <v>3</v>
      </c>
      <c r="H38" s="185">
        <v>117.58</v>
      </c>
      <c r="I38" s="186"/>
      <c r="J38" s="97">
        <v>53</v>
      </c>
      <c r="K38" s="181">
        <f t="shared" si="7"/>
        <v>8592.5497283759287</v>
      </c>
      <c r="L38" s="182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85">
        <v>118.33</v>
      </c>
      <c r="Q38" s="186"/>
      <c r="R38" s="183">
        <f>IF(P38="","",T38*M38*LOOKUP(RIGHT($D$2,3),定数!$A$6:$A$13,定数!$B$6:$B$13))</f>
        <v>12159.268483550841</v>
      </c>
      <c r="S38" s="183"/>
      <c r="T38" s="184">
        <f t="shared" si="4"/>
        <v>75</v>
      </c>
      <c r="U38" s="184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72">
        <f t="shared" si="1"/>
        <v>298577.59276274848</v>
      </c>
      <c r="D39" s="172"/>
      <c r="E39" s="96">
        <v>2002</v>
      </c>
      <c r="F39" s="8">
        <v>261</v>
      </c>
      <c r="G39" s="96" t="s">
        <v>3</v>
      </c>
      <c r="H39" s="173">
        <v>118.66</v>
      </c>
      <c r="I39" s="173"/>
      <c r="J39" s="96">
        <v>76</v>
      </c>
      <c r="K39" s="174">
        <f t="shared" si="7"/>
        <v>8957.3277828824539</v>
      </c>
      <c r="L39" s="175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73">
        <v>119.76</v>
      </c>
      <c r="Q39" s="173"/>
      <c r="R39" s="176">
        <f>IF(P39="","",T39*M39*LOOKUP(RIGHT($D$2,3),定数!$A$6:$A$13,定数!$B$6:$B$13))</f>
        <v>12964.553369961546</v>
      </c>
      <c r="S39" s="176"/>
      <c r="T39" s="177">
        <f t="shared" si="4"/>
        <v>110.00000000000085</v>
      </c>
      <c r="U39" s="177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72">
        <f t="shared" si="1"/>
        <v>311542.14613271004</v>
      </c>
      <c r="D40" s="172"/>
      <c r="E40" s="96">
        <v>2002</v>
      </c>
      <c r="F40" s="8">
        <v>43728</v>
      </c>
      <c r="G40" s="96" t="s">
        <v>3</v>
      </c>
      <c r="H40" s="173">
        <v>119.64</v>
      </c>
      <c r="I40" s="173"/>
      <c r="J40" s="96">
        <v>90</v>
      </c>
      <c r="K40" s="174">
        <f t="shared" si="7"/>
        <v>9346.2643839813009</v>
      </c>
      <c r="L40" s="175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73">
        <v>120.95</v>
      </c>
      <c r="Q40" s="173"/>
      <c r="R40" s="176">
        <f>IF(P40="","",T40*M40*LOOKUP(RIGHT($D$2,3),定数!$A$6:$A$13,定数!$B$6:$B$13))</f>
        <v>13604.00704779503</v>
      </c>
      <c r="S40" s="176"/>
      <c r="T40" s="177">
        <f t="shared" si="4"/>
        <v>131.00000000000023</v>
      </c>
      <c r="U40" s="177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72">
        <f t="shared" si="1"/>
        <v>325146.15318050509</v>
      </c>
      <c r="D41" s="172"/>
      <c r="E41" s="96">
        <v>2002</v>
      </c>
      <c r="F41" s="8">
        <v>270</v>
      </c>
      <c r="G41" s="96" t="s">
        <v>2</v>
      </c>
      <c r="H41" s="173">
        <v>119.95</v>
      </c>
      <c r="I41" s="173"/>
      <c r="J41" s="96">
        <v>73</v>
      </c>
      <c r="K41" s="174">
        <f t="shared" si="7"/>
        <v>9754.3845954151529</v>
      </c>
      <c r="L41" s="175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73">
        <v>120.68</v>
      </c>
      <c r="Q41" s="173"/>
      <c r="R41" s="176">
        <f>IF(P41="","",T41*M41*LOOKUP(RIGHT($D$2,3),定数!$A$6:$A$13,定数!$B$6:$B$13))</f>
        <v>-9754.3845954152057</v>
      </c>
      <c r="S41" s="176"/>
      <c r="T41" s="177">
        <f t="shared" si="4"/>
        <v>-73.000000000000398</v>
      </c>
      <c r="U41" s="177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72">
        <f t="shared" si="1"/>
        <v>315391.76858508989</v>
      </c>
      <c r="D42" s="172"/>
      <c r="E42" s="96">
        <v>2002</v>
      </c>
      <c r="F42" s="8">
        <v>43739</v>
      </c>
      <c r="G42" s="96" t="s">
        <v>3</v>
      </c>
      <c r="H42" s="173">
        <v>120.78</v>
      </c>
      <c r="I42" s="173"/>
      <c r="J42" s="96">
        <v>58</v>
      </c>
      <c r="K42" s="174">
        <f t="shared" si="7"/>
        <v>9461.7530575526962</v>
      </c>
      <c r="L42" s="175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73">
        <v>121.61</v>
      </c>
      <c r="Q42" s="173"/>
      <c r="R42" s="176">
        <f>IF(P42="","",T42*M42*LOOKUP(RIGHT($D$2,3),定数!$A$6:$A$13,定数!$B$6:$B$13))</f>
        <v>13540.094892704692</v>
      </c>
      <c r="S42" s="176"/>
      <c r="T42" s="177">
        <f t="shared" si="4"/>
        <v>82.999999999999829</v>
      </c>
      <c r="U42" s="177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72">
        <f t="shared" si="1"/>
        <v>328931.86347779457</v>
      </c>
      <c r="D43" s="172"/>
      <c r="E43" s="96">
        <v>2002</v>
      </c>
      <c r="F43" s="8">
        <v>43740</v>
      </c>
      <c r="G43" s="96" t="s">
        <v>3</v>
      </c>
      <c r="H43" s="173">
        <v>120.95</v>
      </c>
      <c r="I43" s="173"/>
      <c r="J43" s="96">
        <v>63</v>
      </c>
      <c r="K43" s="174">
        <f t="shared" si="7"/>
        <v>9867.9559043338359</v>
      </c>
      <c r="L43" s="175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73">
        <v>121.87</v>
      </c>
      <c r="Q43" s="173"/>
      <c r="R43" s="176">
        <f>IF(P43="","",T43*M43*LOOKUP(RIGHT($D$2,3),定数!$A$6:$A$13,定数!$B$6:$B$13))</f>
        <v>14410.348304741501</v>
      </c>
      <c r="S43" s="176"/>
      <c r="T43" s="177">
        <f t="shared" si="4"/>
        <v>92.000000000000171</v>
      </c>
      <c r="U43" s="177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72">
        <f t="shared" si="1"/>
        <v>343342.21178253606</v>
      </c>
      <c r="D44" s="172"/>
      <c r="E44" s="96">
        <v>2002</v>
      </c>
      <c r="F44" s="8">
        <v>43748</v>
      </c>
      <c r="G44" s="96" t="s">
        <v>3</v>
      </c>
      <c r="H44" s="173">
        <v>122.2</v>
      </c>
      <c r="I44" s="173"/>
      <c r="J44" s="96">
        <v>52</v>
      </c>
      <c r="K44" s="174">
        <f t="shared" si="7"/>
        <v>10300.266353476081</v>
      </c>
      <c r="L44" s="175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73">
        <v>121.68</v>
      </c>
      <c r="Q44" s="173"/>
      <c r="R44" s="176">
        <f>IF(P44="","",T44*M44*LOOKUP(RIGHT($D$2,3),定数!$A$6:$A$13,定数!$B$6:$B$13))</f>
        <v>-10300.266353476003</v>
      </c>
      <c r="S44" s="176"/>
      <c r="T44" s="177">
        <f t="shared" si="4"/>
        <v>-51.999999999999602</v>
      </c>
      <c r="U44" s="177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72">
        <f t="shared" si="1"/>
        <v>333041.94542906008</v>
      </c>
      <c r="D45" s="172"/>
      <c r="E45" s="96">
        <v>2002</v>
      </c>
      <c r="F45" s="8">
        <v>43750</v>
      </c>
      <c r="G45" s="96" t="s">
        <v>3</v>
      </c>
      <c r="H45" s="173">
        <v>122.51</v>
      </c>
      <c r="I45" s="173"/>
      <c r="J45" s="96">
        <v>39</v>
      </c>
      <c r="K45" s="174">
        <f t="shared" si="7"/>
        <v>9991.2583628718021</v>
      </c>
      <c r="L45" s="175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73">
        <v>123.05</v>
      </c>
      <c r="Q45" s="173"/>
      <c r="R45" s="176">
        <f>IF(P45="","",T45*M45*LOOKUP(RIGHT($D$2,3),定数!$A$6:$A$13,定数!$B$6:$B$13))</f>
        <v>13834.050040899214</v>
      </c>
      <c r="S45" s="176"/>
      <c r="T45" s="177">
        <f t="shared" si="4"/>
        <v>53.999999999999204</v>
      </c>
      <c r="U45" s="177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72">
        <f t="shared" si="1"/>
        <v>346875.99546995928</v>
      </c>
      <c r="D46" s="172"/>
      <c r="E46" s="96">
        <v>2002</v>
      </c>
      <c r="F46" s="8">
        <v>43755</v>
      </c>
      <c r="G46" s="96" t="s">
        <v>2</v>
      </c>
      <c r="H46" s="173">
        <v>121.89</v>
      </c>
      <c r="I46" s="173"/>
      <c r="J46" s="96">
        <v>43</v>
      </c>
      <c r="K46" s="174">
        <f t="shared" si="7"/>
        <v>10406.279864098778</v>
      </c>
      <c r="L46" s="175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73">
        <v>121.28</v>
      </c>
      <c r="Q46" s="173"/>
      <c r="R46" s="176">
        <f>IF(P46="","",T46*M46*LOOKUP(RIGHT($D$2,3),定数!$A$6:$A$13,定数!$B$6:$B$13))</f>
        <v>14762.397016512208</v>
      </c>
      <c r="S46" s="176"/>
      <c r="T46" s="177">
        <f t="shared" si="4"/>
        <v>60.999999999999943</v>
      </c>
      <c r="U46" s="177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72">
        <f t="shared" si="1"/>
        <v>361638.39248647151</v>
      </c>
      <c r="D47" s="172"/>
      <c r="E47" s="96">
        <v>2002</v>
      </c>
      <c r="F47" s="8">
        <v>43799</v>
      </c>
      <c r="G47" s="96" t="s">
        <v>3</v>
      </c>
      <c r="H47" s="173">
        <v>121.94</v>
      </c>
      <c r="I47" s="173"/>
      <c r="J47" s="96">
        <v>51</v>
      </c>
      <c r="K47" s="174">
        <f t="shared" si="7"/>
        <v>10849.151774594146</v>
      </c>
      <c r="L47" s="175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73">
        <v>122.66</v>
      </c>
      <c r="Q47" s="173"/>
      <c r="R47" s="176">
        <f>IF(P47="","",T47*M47*LOOKUP(RIGHT($D$2,3),定数!$A$6:$A$13,定数!$B$6:$B$13))</f>
        <v>15316.449564132887</v>
      </c>
      <c r="S47" s="176"/>
      <c r="T47" s="177">
        <f t="shared" si="4"/>
        <v>71.999999999999886</v>
      </c>
      <c r="U47" s="177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72">
        <f t="shared" si="1"/>
        <v>376954.84205060441</v>
      </c>
      <c r="D48" s="172"/>
      <c r="E48" s="96">
        <v>2002</v>
      </c>
      <c r="F48" s="8">
        <v>43803</v>
      </c>
      <c r="G48" s="96" t="s">
        <v>3</v>
      </c>
      <c r="H48" s="173">
        <v>124.59</v>
      </c>
      <c r="I48" s="173"/>
      <c r="J48" s="96">
        <v>86</v>
      </c>
      <c r="K48" s="174">
        <f t="shared" si="7"/>
        <v>11308.645261518132</v>
      </c>
      <c r="L48" s="175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73">
        <v>123.73</v>
      </c>
      <c r="Q48" s="173"/>
      <c r="R48" s="176">
        <f>IF(P48="","",T48*M48*LOOKUP(RIGHT($D$2,3),定数!$A$6:$A$13,定数!$B$6:$B$13))</f>
        <v>-11308.645261518124</v>
      </c>
      <c r="S48" s="176"/>
      <c r="T48" s="177">
        <f t="shared" si="4"/>
        <v>-85.999999999999943</v>
      </c>
      <c r="U48" s="177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72">
        <f t="shared" si="1"/>
        <v>365646.19678908627</v>
      </c>
      <c r="D49" s="172"/>
      <c r="E49" s="96">
        <v>2002</v>
      </c>
      <c r="F49" s="8">
        <v>43826</v>
      </c>
      <c r="G49" s="96" t="s">
        <v>3</v>
      </c>
      <c r="H49" s="173">
        <v>124.54</v>
      </c>
      <c r="I49" s="173"/>
      <c r="J49" s="96">
        <v>39</v>
      </c>
      <c r="K49" s="174">
        <f t="shared" si="7"/>
        <v>10969.385903672588</v>
      </c>
      <c r="L49" s="175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73">
        <v>125.08</v>
      </c>
      <c r="Q49" s="173"/>
      <c r="R49" s="176">
        <f>IF(P49="","",T49*M49*LOOKUP(RIGHT($D$2,3),定数!$A$6:$A$13,定数!$B$6:$B$13))</f>
        <v>15188.380482007975</v>
      </c>
      <c r="S49" s="176"/>
      <c r="T49" s="177">
        <f t="shared" si="4"/>
        <v>53.999999999999204</v>
      </c>
      <c r="U49" s="177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72">
        <f t="shared" si="1"/>
        <v>380834.57727109425</v>
      </c>
      <c r="D50" s="172"/>
      <c r="E50" s="96">
        <v>2003</v>
      </c>
      <c r="F50" s="8">
        <v>43475</v>
      </c>
      <c r="G50" s="96" t="s">
        <v>3</v>
      </c>
      <c r="H50" s="173">
        <v>125.51</v>
      </c>
      <c r="I50" s="173"/>
      <c r="J50" s="96">
        <v>46</v>
      </c>
      <c r="K50" s="174">
        <f t="shared" si="7"/>
        <v>11425.037318132827</v>
      </c>
      <c r="L50" s="175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73">
        <v>126.16</v>
      </c>
      <c r="Q50" s="173"/>
      <c r="R50" s="176">
        <f>IF(P50="","",T50*M50*LOOKUP(RIGHT($D$2,3),定数!$A$6:$A$13,定数!$B$6:$B$13))</f>
        <v>16144.074471274436</v>
      </c>
      <c r="S50" s="176"/>
      <c r="T50" s="177">
        <f t="shared" si="4"/>
        <v>64.999999999999147</v>
      </c>
      <c r="U50" s="177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72">
        <f t="shared" si="1"/>
        <v>396978.6517423687</v>
      </c>
      <c r="D51" s="172"/>
      <c r="E51" s="96">
        <v>2003</v>
      </c>
      <c r="F51" s="8">
        <v>43489</v>
      </c>
      <c r="G51" s="96" t="s">
        <v>3</v>
      </c>
      <c r="H51" s="173">
        <v>127.14</v>
      </c>
      <c r="I51" s="173"/>
      <c r="J51" s="96">
        <v>25</v>
      </c>
      <c r="K51" s="174">
        <f t="shared" si="7"/>
        <v>11909.35955227106</v>
      </c>
      <c r="L51" s="175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73">
        <v>127.47</v>
      </c>
      <c r="Q51" s="173"/>
      <c r="R51" s="176">
        <f>IF(P51="","",T51*M51*LOOKUP(RIGHT($D$2,3),定数!$A$6:$A$13,定数!$B$6:$B$13))</f>
        <v>15720.354608997717</v>
      </c>
      <c r="S51" s="176"/>
      <c r="T51" s="177">
        <f t="shared" si="4"/>
        <v>32.999999999999829</v>
      </c>
      <c r="U51" s="177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72">
        <f t="shared" si="1"/>
        <v>412699.00635136641</v>
      </c>
      <c r="D52" s="172"/>
      <c r="E52" s="98">
        <v>2003</v>
      </c>
      <c r="F52" s="8">
        <v>43497</v>
      </c>
      <c r="G52" s="98" t="s">
        <v>3</v>
      </c>
      <c r="H52" s="173">
        <v>129.07</v>
      </c>
      <c r="I52" s="173"/>
      <c r="J52" s="98">
        <v>44</v>
      </c>
      <c r="K52" s="174">
        <f t="shared" si="7"/>
        <v>12380.970190540991</v>
      </c>
      <c r="L52" s="175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73">
        <v>129.69</v>
      </c>
      <c r="Q52" s="173"/>
      <c r="R52" s="176">
        <f>IF(P52="","",T52*M52*LOOKUP(RIGHT($D$2,3),定数!$A$6:$A$13,定数!$B$6:$B$13))</f>
        <v>17445.912541216978</v>
      </c>
      <c r="S52" s="176"/>
      <c r="T52" s="177">
        <f t="shared" si="4"/>
        <v>62.000000000000455</v>
      </c>
      <c r="U52" s="177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179">
        <f t="shared" si="1"/>
        <v>430144.9188925834</v>
      </c>
      <c r="D53" s="179"/>
      <c r="E53" s="97">
        <v>2003</v>
      </c>
      <c r="F53" s="53">
        <v>43521</v>
      </c>
      <c r="G53" s="97" t="s">
        <v>2</v>
      </c>
      <c r="H53" s="180">
        <v>127.05</v>
      </c>
      <c r="I53" s="180"/>
      <c r="J53" s="97">
        <v>69</v>
      </c>
      <c r="K53" s="181">
        <f t="shared" si="7"/>
        <v>12904.347566777502</v>
      </c>
      <c r="L53" s="182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80">
        <v>126.05</v>
      </c>
      <c r="Q53" s="180"/>
      <c r="R53" s="183">
        <f>IF(P53="","",T53*M53*LOOKUP(RIGHT($D$2,3),定数!$A$6:$A$13,定数!$B$6:$B$13))</f>
        <v>18701.952995329713</v>
      </c>
      <c r="S53" s="183"/>
      <c r="T53" s="184">
        <f t="shared" si="4"/>
        <v>100</v>
      </c>
      <c r="U53" s="184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72">
        <f t="shared" si="1"/>
        <v>448846.87188791309</v>
      </c>
      <c r="D54" s="172"/>
      <c r="E54" s="96">
        <v>2003</v>
      </c>
      <c r="F54" s="8">
        <v>43524</v>
      </c>
      <c r="G54" s="96" t="s">
        <v>3</v>
      </c>
      <c r="H54" s="173">
        <v>127.25</v>
      </c>
      <c r="I54" s="173"/>
      <c r="J54" s="96">
        <v>85</v>
      </c>
      <c r="K54" s="174">
        <f t="shared" si="7"/>
        <v>13465.406156637393</v>
      </c>
      <c r="L54" s="175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73">
        <v>128.47999999999999</v>
      </c>
      <c r="Q54" s="173"/>
      <c r="R54" s="176">
        <f>IF(P54="","",T54*M54*LOOKUP(RIGHT($D$2,3),定数!$A$6:$A$13,定数!$B$6:$B$13))</f>
        <v>19485.234791369247</v>
      </c>
      <c r="S54" s="176"/>
      <c r="T54" s="177">
        <f t="shared" si="4"/>
        <v>122.99999999999898</v>
      </c>
      <c r="U54" s="177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72">
        <f t="shared" si="1"/>
        <v>468332.10667928233</v>
      </c>
      <c r="D55" s="172"/>
      <c r="E55" s="96">
        <v>2003</v>
      </c>
      <c r="F55" s="8">
        <v>43529</v>
      </c>
      <c r="G55" s="96" t="s">
        <v>3</v>
      </c>
      <c r="H55" s="173">
        <v>128.80000000000001</v>
      </c>
      <c r="I55" s="173"/>
      <c r="J55" s="96">
        <v>81</v>
      </c>
      <c r="K55" s="174">
        <f t="shared" si="7"/>
        <v>14049.96320037847</v>
      </c>
      <c r="L55" s="175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73">
        <v>127.99</v>
      </c>
      <c r="Q55" s="173"/>
      <c r="R55" s="176">
        <f>IF(P55="","",T55*M55*LOOKUP(RIGHT($D$2,3),定数!$A$6:$A$13,定数!$B$6:$B$13))</f>
        <v>-14049.963200378756</v>
      </c>
      <c r="S55" s="176"/>
      <c r="T55" s="177">
        <f t="shared" si="4"/>
        <v>-81.000000000001648</v>
      </c>
      <c r="U55" s="177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72">
        <f t="shared" si="1"/>
        <v>454282.14347890357</v>
      </c>
      <c r="D56" s="172"/>
      <c r="E56" s="96">
        <v>2003</v>
      </c>
      <c r="F56" s="8">
        <v>43538</v>
      </c>
      <c r="G56" s="96" t="s">
        <v>2</v>
      </c>
      <c r="H56" s="173">
        <v>128.4</v>
      </c>
      <c r="I56" s="173"/>
      <c r="J56" s="96">
        <v>57</v>
      </c>
      <c r="K56" s="174">
        <f t="shared" si="7"/>
        <v>13628.464304367106</v>
      </c>
      <c r="L56" s="175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73">
        <v>127.58</v>
      </c>
      <c r="Q56" s="173"/>
      <c r="R56" s="176">
        <f>IF(P56="","",T56*M56*LOOKUP(RIGHT($D$2,3),定数!$A$6:$A$13,定数!$B$6:$B$13))</f>
        <v>19605.860929089697</v>
      </c>
      <c r="S56" s="176"/>
      <c r="T56" s="177">
        <f t="shared" si="4"/>
        <v>82.000000000000739</v>
      </c>
      <c r="U56" s="177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72">
        <f t="shared" si="1"/>
        <v>473888.00440799328</v>
      </c>
      <c r="D57" s="172"/>
      <c r="E57" s="96">
        <v>2003</v>
      </c>
      <c r="F57" s="8">
        <v>43541</v>
      </c>
      <c r="G57" s="96" t="s">
        <v>2</v>
      </c>
      <c r="H57" s="173">
        <v>127.03</v>
      </c>
      <c r="I57" s="173"/>
      <c r="J57" s="96">
        <v>79</v>
      </c>
      <c r="K57" s="174">
        <f t="shared" si="7"/>
        <v>14216.640132239798</v>
      </c>
      <c r="L57" s="175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73">
        <v>125.88</v>
      </c>
      <c r="Q57" s="173"/>
      <c r="R57" s="176">
        <f>IF(P57="","",T57*M57*LOOKUP(RIGHT($D$2,3),定数!$A$6:$A$13,定数!$B$6:$B$13))</f>
        <v>20695.10905326057</v>
      </c>
      <c r="S57" s="176"/>
      <c r="T57" s="177">
        <f t="shared" si="4"/>
        <v>115.00000000000057</v>
      </c>
      <c r="U57" s="177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72">
        <f t="shared" si="1"/>
        <v>494583.11346125387</v>
      </c>
      <c r="D58" s="172"/>
      <c r="E58" s="98">
        <v>2003</v>
      </c>
      <c r="F58" s="8">
        <v>43548</v>
      </c>
      <c r="G58" s="98" t="s">
        <v>3</v>
      </c>
      <c r="H58" s="173">
        <v>128.32</v>
      </c>
      <c r="I58" s="173"/>
      <c r="J58" s="98">
        <v>51</v>
      </c>
      <c r="K58" s="174">
        <f t="shared" si="7"/>
        <v>14837.493403837616</v>
      </c>
      <c r="L58" s="175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73">
        <v>127.81</v>
      </c>
      <c r="Q58" s="173"/>
      <c r="R58" s="176">
        <f>IF(P58="","",T58*M58*LOOKUP(RIGHT($D$2,3),定数!$A$6:$A$13,定数!$B$6:$B$13))</f>
        <v>-14837.49340383735</v>
      </c>
      <c r="S58" s="176"/>
      <c r="T58" s="177">
        <f t="shared" si="4"/>
        <v>-50.999999999999091</v>
      </c>
      <c r="U58" s="177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179">
        <f t="shared" si="1"/>
        <v>479745.6200574165</v>
      </c>
      <c r="D59" s="179"/>
      <c r="E59" s="97">
        <v>2003</v>
      </c>
      <c r="F59" s="53">
        <v>43552</v>
      </c>
      <c r="G59" s="97" t="s">
        <v>3</v>
      </c>
      <c r="H59" s="180">
        <v>128.61000000000001</v>
      </c>
      <c r="I59" s="180"/>
      <c r="J59" s="97">
        <v>36</v>
      </c>
      <c r="K59" s="181">
        <f t="shared" si="7"/>
        <v>14392.368601722494</v>
      </c>
      <c r="L59" s="182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80">
        <v>129.11000000000001</v>
      </c>
      <c r="Q59" s="180"/>
      <c r="R59" s="183">
        <f>IF(P59="","",T59*M59*LOOKUP(RIGHT($D$2,3),定数!$A$6:$A$13,定数!$B$6:$B$13))</f>
        <v>19989.400835725686</v>
      </c>
      <c r="S59" s="183"/>
      <c r="T59" s="184">
        <f t="shared" si="4"/>
        <v>50</v>
      </c>
      <c r="U59" s="184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72">
        <f t="shared" si="1"/>
        <v>499735.02089314221</v>
      </c>
      <c r="D60" s="172"/>
      <c r="E60" s="96">
        <v>2003</v>
      </c>
      <c r="F60" s="8">
        <v>43569</v>
      </c>
      <c r="G60" s="96" t="s">
        <v>3</v>
      </c>
      <c r="H60" s="173">
        <v>129.65</v>
      </c>
      <c r="I60" s="173"/>
      <c r="J60" s="96">
        <v>38</v>
      </c>
      <c r="K60" s="174">
        <f t="shared" si="7"/>
        <v>14992.050626794266</v>
      </c>
      <c r="L60" s="175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73">
        <v>130.18</v>
      </c>
      <c r="Q60" s="173"/>
      <c r="R60" s="176">
        <f>IF(P60="","",T60*M60*LOOKUP(RIGHT($D$2,3),定数!$A$6:$A$13,定数!$B$6:$B$13))</f>
        <v>20909.965347897309</v>
      </c>
      <c r="S60" s="176"/>
      <c r="T60" s="177">
        <f t="shared" si="4"/>
        <v>53.000000000000114</v>
      </c>
      <c r="U60" s="177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72">
        <f t="shared" si="1"/>
        <v>520644.98624103953</v>
      </c>
      <c r="D61" s="172"/>
      <c r="E61" s="96">
        <v>2003</v>
      </c>
      <c r="F61" s="8">
        <v>43576</v>
      </c>
      <c r="G61" s="96" t="s">
        <v>3</v>
      </c>
      <c r="H61" s="173">
        <v>130.69999999999999</v>
      </c>
      <c r="I61" s="173"/>
      <c r="J61" s="96">
        <v>50</v>
      </c>
      <c r="K61" s="174">
        <f t="shared" si="7"/>
        <v>15619.349587231185</v>
      </c>
      <c r="L61" s="175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73">
        <v>131.41</v>
      </c>
      <c r="Q61" s="173"/>
      <c r="R61" s="176">
        <f>IF(P61="","",T61*M61*LOOKUP(RIGHT($D$2,3),定数!$A$6:$A$13,定数!$B$6:$B$13))</f>
        <v>22179.476413868531</v>
      </c>
      <c r="S61" s="176"/>
      <c r="T61" s="177">
        <f t="shared" si="4"/>
        <v>71.000000000000796</v>
      </c>
      <c r="U61" s="177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72">
        <f t="shared" si="1"/>
        <v>542824.46265490807</v>
      </c>
      <c r="D62" s="172"/>
      <c r="E62" s="96">
        <v>2003</v>
      </c>
      <c r="F62" s="8">
        <v>43578</v>
      </c>
      <c r="G62" s="96" t="s">
        <v>3</v>
      </c>
      <c r="H62" s="173">
        <v>131.97</v>
      </c>
      <c r="I62" s="173"/>
      <c r="J62" s="96">
        <v>57</v>
      </c>
      <c r="K62" s="174">
        <f t="shared" si="7"/>
        <v>16284.733879647241</v>
      </c>
      <c r="L62" s="175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73">
        <v>132.78</v>
      </c>
      <c r="Q62" s="173"/>
      <c r="R62" s="176">
        <f>IF(P62="","",T62*M62*LOOKUP(RIGHT($D$2,3),定数!$A$6:$A$13,定数!$B$6:$B$13))</f>
        <v>23141.46393423562</v>
      </c>
      <c r="S62" s="176"/>
      <c r="T62" s="177">
        <f t="shared" si="4"/>
        <v>81.000000000000227</v>
      </c>
      <c r="U62" s="177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72">
        <f t="shared" si="1"/>
        <v>565965.9265891437</v>
      </c>
      <c r="D63" s="172"/>
      <c r="E63" s="98">
        <v>2003</v>
      </c>
      <c r="F63" s="8">
        <v>43588</v>
      </c>
      <c r="G63" s="98" t="s">
        <v>3</v>
      </c>
      <c r="H63" s="173">
        <v>133.63999999999999</v>
      </c>
      <c r="I63" s="173"/>
      <c r="J63" s="98">
        <v>60</v>
      </c>
      <c r="K63" s="174">
        <f t="shared" si="7"/>
        <v>16978.97779767431</v>
      </c>
      <c r="L63" s="175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73">
        <v>134.5</v>
      </c>
      <c r="Q63" s="173"/>
      <c r="R63" s="176">
        <f>IF(P63="","",T63*M63*LOOKUP(RIGHT($D$2,3),定数!$A$6:$A$13,定数!$B$6:$B$13))</f>
        <v>24336.534843333568</v>
      </c>
      <c r="S63" s="176"/>
      <c r="T63" s="177">
        <f t="shared" si="4"/>
        <v>86.000000000001364</v>
      </c>
      <c r="U63" s="177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179">
        <f t="shared" si="1"/>
        <v>590302.46143247723</v>
      </c>
      <c r="D64" s="179"/>
      <c r="E64" s="97">
        <v>2003</v>
      </c>
      <c r="F64" s="53">
        <v>43599</v>
      </c>
      <c r="G64" s="97" t="s">
        <v>2</v>
      </c>
      <c r="H64" s="180">
        <v>133.99</v>
      </c>
      <c r="I64" s="180"/>
      <c r="J64" s="97">
        <v>81</v>
      </c>
      <c r="K64" s="181">
        <f t="shared" si="7"/>
        <v>17709.073842974318</v>
      </c>
      <c r="L64" s="182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80">
        <v>132.81</v>
      </c>
      <c r="Q64" s="180"/>
      <c r="R64" s="183">
        <f>IF(P64="","",T64*M64*LOOKUP(RIGHT($D$2,3),定数!$A$6:$A$13,定数!$B$6:$B$13))</f>
        <v>25798.403870012124</v>
      </c>
      <c r="S64" s="183"/>
      <c r="T64" s="184">
        <f t="shared" si="4"/>
        <v>118.00000000000068</v>
      </c>
      <c r="U64" s="184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72">
        <f t="shared" si="1"/>
        <v>616100.86530248937</v>
      </c>
      <c r="D65" s="172"/>
      <c r="E65" s="96">
        <v>2003</v>
      </c>
      <c r="F65" s="8">
        <v>43606</v>
      </c>
      <c r="G65" s="96" t="s">
        <v>3</v>
      </c>
      <c r="H65" s="173">
        <v>136.88999999999999</v>
      </c>
      <c r="I65" s="173"/>
      <c r="J65" s="96">
        <v>90</v>
      </c>
      <c r="K65" s="174">
        <f t="shared" si="7"/>
        <v>18483.025959074679</v>
      </c>
      <c r="L65" s="175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73">
        <v>138.19999999999999</v>
      </c>
      <c r="Q65" s="173"/>
      <c r="R65" s="176">
        <f>IF(P65="","",T65*M65*LOOKUP(RIGHT($D$2,3),定数!$A$6:$A$13,定数!$B$6:$B$13))</f>
        <v>26903.071118208743</v>
      </c>
      <c r="S65" s="176"/>
      <c r="T65" s="177">
        <f t="shared" si="4"/>
        <v>131.00000000000023</v>
      </c>
      <c r="U65" s="177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72">
        <f t="shared" si="1"/>
        <v>643003.93642069807</v>
      </c>
      <c r="D66" s="172"/>
      <c r="E66" s="96">
        <v>2003</v>
      </c>
      <c r="F66" s="8">
        <v>43611</v>
      </c>
      <c r="G66" s="96" t="s">
        <v>3</v>
      </c>
      <c r="H66" s="173">
        <v>138.65</v>
      </c>
      <c r="I66" s="173"/>
      <c r="J66" s="96">
        <v>71</v>
      </c>
      <c r="K66" s="174">
        <f t="shared" si="7"/>
        <v>19290.118092620942</v>
      </c>
      <c r="L66" s="175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73">
        <v>139.66999999999999</v>
      </c>
      <c r="Q66" s="173"/>
      <c r="R66" s="176">
        <f>IF(P66="","",T66*M66*LOOKUP(RIGHT($D$2,3),定数!$A$6:$A$13,定数!$B$6:$B$13))</f>
        <v>27712.564020384525</v>
      </c>
      <c r="S66" s="176"/>
      <c r="T66" s="177">
        <f t="shared" si="4"/>
        <v>101.99999999999818</v>
      </c>
      <c r="U66" s="177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72">
        <f t="shared" si="1"/>
        <v>670716.50044108264</v>
      </c>
      <c r="D67" s="172"/>
      <c r="E67" s="96">
        <v>2003</v>
      </c>
      <c r="F67" s="8">
        <v>43615</v>
      </c>
      <c r="G67" s="96" t="s">
        <v>3</v>
      </c>
      <c r="H67" s="173">
        <v>140.09</v>
      </c>
      <c r="I67" s="173"/>
      <c r="J67" s="96">
        <v>97</v>
      </c>
      <c r="K67" s="174">
        <f t="shared" si="7"/>
        <v>20121.495013232478</v>
      </c>
      <c r="L67" s="175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73">
        <v>139.12</v>
      </c>
      <c r="Q67" s="173"/>
      <c r="R67" s="176">
        <f>IF(P67="","",T67*M67*LOOKUP(RIGHT($D$2,3),定数!$A$6:$A$13,定数!$B$6:$B$13))</f>
        <v>-20121.495013232452</v>
      </c>
      <c r="S67" s="176"/>
      <c r="T67" s="177">
        <f t="shared" si="4"/>
        <v>-96.999999999999886</v>
      </c>
      <c r="U67" s="177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72">
        <f t="shared" si="1"/>
        <v>650595.00542785018</v>
      </c>
      <c r="D68" s="172"/>
      <c r="E68" s="96">
        <v>2003</v>
      </c>
      <c r="F68" s="8">
        <v>43646</v>
      </c>
      <c r="G68" s="96" t="s">
        <v>3</v>
      </c>
      <c r="H68" s="173">
        <v>137.36000000000001</v>
      </c>
      <c r="I68" s="173"/>
      <c r="J68" s="96">
        <v>55</v>
      </c>
      <c r="K68" s="174">
        <f t="shared" si="7"/>
        <v>19517.850162835504</v>
      </c>
      <c r="L68" s="175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73">
        <v>138.13999999999999</v>
      </c>
      <c r="Q68" s="173"/>
      <c r="R68" s="176">
        <f>IF(P68="","",T68*M68*LOOKUP(RIGHT($D$2,3),定数!$A$6:$A$13,定数!$B$6:$B$13))</f>
        <v>27679.860230929382</v>
      </c>
      <c r="S68" s="176"/>
      <c r="T68" s="177">
        <f t="shared" si="4"/>
        <v>77.999999999997272</v>
      </c>
      <c r="U68" s="177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72">
        <f t="shared" si="1"/>
        <v>678274.86565877951</v>
      </c>
      <c r="D69" s="172"/>
      <c r="E69" s="96">
        <v>2003</v>
      </c>
      <c r="F69" s="8">
        <v>43655</v>
      </c>
      <c r="G69" s="96" t="s">
        <v>2</v>
      </c>
      <c r="H69" s="173">
        <v>133.55000000000001</v>
      </c>
      <c r="I69" s="173"/>
      <c r="J69" s="96">
        <v>71</v>
      </c>
      <c r="K69" s="174">
        <f t="shared" si="7"/>
        <v>20348.245969763386</v>
      </c>
      <c r="L69" s="175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73">
        <v>134.26</v>
      </c>
      <c r="Q69" s="173"/>
      <c r="R69" s="176">
        <f>IF(P69="","",T69*M69*LOOKUP(RIGHT($D$2,3),定数!$A$6:$A$13,定数!$B$6:$B$13))</f>
        <v>-20348.245969762796</v>
      </c>
      <c r="S69" s="176"/>
      <c r="T69" s="177">
        <f t="shared" si="4"/>
        <v>-70.999999999997954</v>
      </c>
      <c r="U69" s="177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72">
        <f t="shared" si="1"/>
        <v>657926.61968901672</v>
      </c>
      <c r="D70" s="172"/>
      <c r="E70" s="98">
        <v>2003</v>
      </c>
      <c r="F70" s="8">
        <v>43664</v>
      </c>
      <c r="G70" s="98" t="s">
        <v>3</v>
      </c>
      <c r="H70" s="173">
        <v>133.47999999999999</v>
      </c>
      <c r="I70" s="173"/>
      <c r="J70" s="98">
        <v>97</v>
      </c>
      <c r="K70" s="174">
        <f t="shared" si="7"/>
        <v>19737.7985906705</v>
      </c>
      <c r="L70" s="175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73">
        <v>134.88999999999999</v>
      </c>
      <c r="Q70" s="173"/>
      <c r="R70" s="176">
        <f>IF(P70="","",T70*M70*LOOKUP(RIGHT($D$2,3),定数!$A$6:$A$13,定数!$B$6:$B$13))</f>
        <v>28691.026817366328</v>
      </c>
      <c r="S70" s="176"/>
      <c r="T70" s="177">
        <f t="shared" si="4"/>
        <v>140.99999999999966</v>
      </c>
      <c r="U70" s="177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179">
        <f t="shared" si="1"/>
        <v>686617.64650638308</v>
      </c>
      <c r="D71" s="179"/>
      <c r="E71" s="97">
        <v>2003</v>
      </c>
      <c r="F71" s="53">
        <v>43669</v>
      </c>
      <c r="G71" s="97" t="s">
        <v>3</v>
      </c>
      <c r="H71" s="180">
        <v>135.21</v>
      </c>
      <c r="I71" s="180"/>
      <c r="J71" s="97">
        <v>65</v>
      </c>
      <c r="K71" s="181">
        <f t="shared" si="7"/>
        <v>20598.52939519149</v>
      </c>
      <c r="L71" s="182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80">
        <v>136.13999999999999</v>
      </c>
      <c r="Q71" s="180"/>
      <c r="R71" s="183">
        <f>IF(P71="","",T71*M71*LOOKUP(RIGHT($D$2,3),定数!$A$6:$A$13,定数!$B$6:$B$13))</f>
        <v>29471.742057734831</v>
      </c>
      <c r="S71" s="183"/>
      <c r="T71" s="184">
        <f t="shared" si="4"/>
        <v>92.99999999999784</v>
      </c>
      <c r="U71" s="184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72">
        <f t="shared" si="1"/>
        <v>716089.38856411795</v>
      </c>
      <c r="D72" s="172"/>
      <c r="E72" s="96">
        <v>2003</v>
      </c>
      <c r="F72" s="8">
        <v>43695</v>
      </c>
      <c r="G72" s="96" t="s">
        <v>2</v>
      </c>
      <c r="H72" s="173">
        <v>133.65</v>
      </c>
      <c r="I72" s="173"/>
      <c r="J72" s="96">
        <v>61</v>
      </c>
      <c r="K72" s="174">
        <f t="shared" si="7"/>
        <v>21482.681656923538</v>
      </c>
      <c r="L72" s="175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73">
        <v>132.77000000000001</v>
      </c>
      <c r="Q72" s="173"/>
      <c r="R72" s="176">
        <f>IF(P72="","",T72*M72*LOOKUP(RIGHT($D$2,3),定数!$A$6:$A$13,定数!$B$6:$B$13))</f>
        <v>30991.409603430515</v>
      </c>
      <c r="S72" s="176"/>
      <c r="T72" s="177">
        <f t="shared" si="4"/>
        <v>87.999999999999545</v>
      </c>
      <c r="U72" s="177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72">
        <f t="shared" si="1"/>
        <v>747080.79816754849</v>
      </c>
      <c r="D73" s="172"/>
      <c r="E73" s="96">
        <v>2003</v>
      </c>
      <c r="F73" s="8">
        <v>43714</v>
      </c>
      <c r="G73" s="96" t="s">
        <v>3</v>
      </c>
      <c r="H73" s="173">
        <v>128.99</v>
      </c>
      <c r="I73" s="173"/>
      <c r="J73" s="96">
        <v>148</v>
      </c>
      <c r="K73" s="174">
        <f t="shared" si="7"/>
        <v>22412.423945026454</v>
      </c>
      <c r="L73" s="175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73">
        <v>131.16999999999999</v>
      </c>
      <c r="Q73" s="173"/>
      <c r="R73" s="176">
        <f>IF(P73="","",T73*M73*LOOKUP(RIGHT($D$2,3),定数!$A$6:$A$13,定数!$B$6:$B$13))</f>
        <v>33012.894729835934</v>
      </c>
      <c r="S73" s="176"/>
      <c r="T73" s="177">
        <f t="shared" si="4"/>
        <v>217.99999999999784</v>
      </c>
      <c r="U73" s="177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72">
        <f t="shared" ref="C74:C108" si="9">IF(R73="","",C73+R73)</f>
        <v>780093.6928973844</v>
      </c>
      <c r="D74" s="172"/>
      <c r="E74" s="96">
        <v>2003</v>
      </c>
      <c r="F74" s="8">
        <v>43761</v>
      </c>
      <c r="G74" s="96" t="s">
        <v>3</v>
      </c>
      <c r="H74" s="173">
        <v>128.63999999999999</v>
      </c>
      <c r="I74" s="173"/>
      <c r="J74" s="96">
        <v>73</v>
      </c>
      <c r="K74" s="174">
        <f t="shared" si="7"/>
        <v>23402.810786921531</v>
      </c>
      <c r="L74" s="175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73">
        <v>129.69</v>
      </c>
      <c r="Q74" s="173"/>
      <c r="R74" s="176">
        <f>IF(P74="","",T74*M74*LOOKUP(RIGHT($D$2,3),定数!$A$6:$A$13,定数!$B$6:$B$13))</f>
        <v>33661.577159271059</v>
      </c>
      <c r="S74" s="176"/>
      <c r="T74" s="177">
        <f t="shared" si="4"/>
        <v>105.00000000000114</v>
      </c>
      <c r="U74" s="177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72">
        <f t="shared" si="9"/>
        <v>813755.27005665551</v>
      </c>
      <c r="D75" s="172"/>
      <c r="E75" s="96">
        <v>2003</v>
      </c>
      <c r="F75" s="8">
        <v>43782</v>
      </c>
      <c r="G75" s="96" t="s">
        <v>3</v>
      </c>
      <c r="H75" s="173">
        <v>126.86</v>
      </c>
      <c r="I75" s="173"/>
      <c r="J75" s="96">
        <v>73</v>
      </c>
      <c r="K75" s="174">
        <f t="shared" ref="K75:K108" si="10">IF(J75="","",C75*0.03)</f>
        <v>24412.658101699664</v>
      </c>
      <c r="L75" s="175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73">
        <v>127.91</v>
      </c>
      <c r="Q75" s="173"/>
      <c r="R75" s="176">
        <f>IF(P75="","",T75*M75*LOOKUP(RIGHT($D$2,3),定数!$A$6:$A$13,定数!$B$6:$B$13))</f>
        <v>35114.097269567916</v>
      </c>
      <c r="S75" s="176"/>
      <c r="T75" s="177">
        <f t="shared" si="4"/>
        <v>104.99999999999972</v>
      </c>
      <c r="U75" s="177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72">
        <f t="shared" si="9"/>
        <v>848869.36732622341</v>
      </c>
      <c r="D76" s="172"/>
      <c r="E76" s="96">
        <v>2003</v>
      </c>
      <c r="F76" s="8">
        <v>43797</v>
      </c>
      <c r="G76" s="96" t="s">
        <v>3</v>
      </c>
      <c r="H76" s="173">
        <v>130.15</v>
      </c>
      <c r="I76" s="173"/>
      <c r="J76" s="96">
        <v>33</v>
      </c>
      <c r="K76" s="174">
        <f t="shared" si="10"/>
        <v>25466.081019786703</v>
      </c>
      <c r="L76" s="175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73">
        <v>130.6</v>
      </c>
      <c r="Q76" s="173"/>
      <c r="R76" s="176">
        <f>IF(P76="","",T76*M76*LOOKUP(RIGHT($D$2,3),定数!$A$6:$A$13,定数!$B$6:$B$13))</f>
        <v>34726.474117890088</v>
      </c>
      <c r="S76" s="176"/>
      <c r="T76" s="177">
        <f t="shared" ref="T76:T108" si="12">IF(P76="","",IF(G76="買",(P76-H76),(H76-P76))*IF(RIGHT($D$2,3)="JPY",100,10000))</f>
        <v>44.999999999998863</v>
      </c>
      <c r="U76" s="177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72">
        <f t="shared" si="9"/>
        <v>883595.84144411352</v>
      </c>
      <c r="D77" s="172"/>
      <c r="E77" s="96">
        <v>2003</v>
      </c>
      <c r="F77" s="8">
        <v>43806</v>
      </c>
      <c r="G77" s="96" t="s">
        <v>3</v>
      </c>
      <c r="H77" s="173">
        <v>132.83000000000001</v>
      </c>
      <c r="I77" s="173"/>
      <c r="J77" s="96">
        <v>55</v>
      </c>
      <c r="K77" s="174">
        <f t="shared" si="10"/>
        <v>26507.875243323404</v>
      </c>
      <c r="L77" s="175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73">
        <v>133.61000000000001</v>
      </c>
      <c r="Q77" s="173"/>
      <c r="R77" s="176">
        <f>IF(P77="","",T77*M77*LOOKUP(RIGHT($D$2,3),定数!$A$6:$A$13,定数!$B$6:$B$13))</f>
        <v>37592.986708713244</v>
      </c>
      <c r="S77" s="176"/>
      <c r="T77" s="177">
        <f t="shared" si="12"/>
        <v>78.000000000000114</v>
      </c>
      <c r="U77" s="177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72">
        <f t="shared" si="9"/>
        <v>921188.82815282675</v>
      </c>
      <c r="D78" s="172"/>
      <c r="E78" s="96">
        <v>2003</v>
      </c>
      <c r="F78" s="8">
        <v>43822</v>
      </c>
      <c r="G78" s="96" t="s">
        <v>2</v>
      </c>
      <c r="H78" s="178">
        <v>133</v>
      </c>
      <c r="I78" s="178"/>
      <c r="J78" s="96">
        <v>50</v>
      </c>
      <c r="K78" s="174">
        <f t="shared" si="10"/>
        <v>27635.6648445848</v>
      </c>
      <c r="L78" s="175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178">
        <v>133.5</v>
      </c>
      <c r="Q78" s="178"/>
      <c r="R78" s="176">
        <f>IF(P78="","",T78*M78*LOOKUP(RIGHT($D$2,3),定数!$A$6:$A$13,定数!$B$6:$B$13))</f>
        <v>-27635.6648445848</v>
      </c>
      <c r="S78" s="176"/>
      <c r="T78" s="177">
        <f t="shared" si="12"/>
        <v>-50</v>
      </c>
      <c r="U78" s="177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72">
        <f t="shared" si="9"/>
        <v>893553.16330824199</v>
      </c>
      <c r="D79" s="172"/>
      <c r="E79" s="96">
        <v>2003</v>
      </c>
      <c r="F79" s="8">
        <v>43829</v>
      </c>
      <c r="G79" s="96" t="s">
        <v>3</v>
      </c>
      <c r="H79" s="173">
        <v>133.78</v>
      </c>
      <c r="I79" s="173"/>
      <c r="J79" s="96">
        <v>39</v>
      </c>
      <c r="K79" s="174">
        <f t="shared" si="10"/>
        <v>26806.594899247259</v>
      </c>
      <c r="L79" s="175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73">
        <v>134.32</v>
      </c>
      <c r="Q79" s="173"/>
      <c r="R79" s="176">
        <f>IF(P79="","",T79*M79*LOOKUP(RIGHT($D$2,3),定数!$A$6:$A$13,定数!$B$6:$B$13))</f>
        <v>37116.823706649498</v>
      </c>
      <c r="S79" s="176"/>
      <c r="T79" s="177">
        <f t="shared" si="12"/>
        <v>53.999999999999204</v>
      </c>
      <c r="U79" s="177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72">
        <f t="shared" si="9"/>
        <v>930669.98701489146</v>
      </c>
      <c r="D80" s="172"/>
      <c r="E80" s="96">
        <v>2004</v>
      </c>
      <c r="F80" s="8">
        <v>43469</v>
      </c>
      <c r="G80" s="96" t="s">
        <v>2</v>
      </c>
      <c r="H80" s="173">
        <v>135.22999999999999</v>
      </c>
      <c r="I80" s="173"/>
      <c r="J80" s="96">
        <v>68</v>
      </c>
      <c r="K80" s="174">
        <f t="shared" si="10"/>
        <v>27920.099610446741</v>
      </c>
      <c r="L80" s="175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173">
        <v>134.25</v>
      </c>
      <c r="Q80" s="173"/>
      <c r="R80" s="176">
        <f>IF(P80="","",T80*M80*LOOKUP(RIGHT($D$2,3),定数!$A$6:$A$13,定数!$B$6:$B$13))</f>
        <v>40237.790615055179</v>
      </c>
      <c r="S80" s="176"/>
      <c r="T80" s="177">
        <f t="shared" si="12"/>
        <v>97.999999999998977</v>
      </c>
      <c r="U80" s="177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72">
        <f t="shared" si="9"/>
        <v>970907.77762994659</v>
      </c>
      <c r="D81" s="172"/>
      <c r="E81" s="96">
        <v>2004</v>
      </c>
      <c r="F81" s="8">
        <v>43523</v>
      </c>
      <c r="G81" s="96" t="s">
        <v>2</v>
      </c>
      <c r="H81" s="173">
        <v>136.11000000000001</v>
      </c>
      <c r="I81" s="173"/>
      <c r="J81" s="96">
        <v>45</v>
      </c>
      <c r="K81" s="174">
        <f t="shared" si="10"/>
        <v>29127.233328898397</v>
      </c>
      <c r="L81" s="175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173">
        <v>135.47</v>
      </c>
      <c r="Q81" s="173"/>
      <c r="R81" s="176">
        <f>IF(P81="","",T81*M81*LOOKUP(RIGHT($D$2,3),定数!$A$6:$A$13,定数!$B$6:$B$13))</f>
        <v>41425.398512212007</v>
      </c>
      <c r="S81" s="176"/>
      <c r="T81" s="177">
        <f t="shared" si="12"/>
        <v>64.000000000001478</v>
      </c>
      <c r="U81" s="177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72">
        <f t="shared" si="9"/>
        <v>1012333.1761421586</v>
      </c>
      <c r="D82" s="172"/>
      <c r="E82" s="96">
        <v>2004</v>
      </c>
      <c r="F82" s="8">
        <v>43541</v>
      </c>
      <c r="G82" s="96" t="s">
        <v>2</v>
      </c>
      <c r="H82" s="173">
        <v>134.69</v>
      </c>
      <c r="I82" s="173"/>
      <c r="J82" s="96">
        <v>76</v>
      </c>
      <c r="K82" s="174">
        <f t="shared" si="10"/>
        <v>30369.995284264754</v>
      </c>
      <c r="L82" s="175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173">
        <v>133.59</v>
      </c>
      <c r="Q82" s="173"/>
      <c r="R82" s="176">
        <f>IF(P82="","",T82*M82*LOOKUP(RIGHT($D$2,3),定数!$A$6:$A$13,定数!$B$6:$B$13))</f>
        <v>43956.572121961915</v>
      </c>
      <c r="S82" s="176"/>
      <c r="T82" s="177">
        <f t="shared" si="12"/>
        <v>109.99999999999943</v>
      </c>
      <c r="U82" s="177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72">
        <f t="shared" si="9"/>
        <v>1056289.7482641204</v>
      </c>
      <c r="D83" s="172"/>
      <c r="E83" s="96">
        <v>2004</v>
      </c>
      <c r="F83" s="8">
        <v>43548</v>
      </c>
      <c r="G83" s="96" t="s">
        <v>2</v>
      </c>
      <c r="H83" s="173">
        <v>131.33000000000001</v>
      </c>
      <c r="I83" s="173"/>
      <c r="J83" s="96">
        <v>88</v>
      </c>
      <c r="K83" s="174">
        <f t="shared" si="10"/>
        <v>31688.692447923611</v>
      </c>
      <c r="L83" s="175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173">
        <v>130.05000000000001</v>
      </c>
      <c r="Q83" s="173"/>
      <c r="R83" s="176">
        <f>IF(P83="","",T83*M83*LOOKUP(RIGHT($D$2,3),定数!$A$6:$A$13,定数!$B$6:$B$13))</f>
        <v>46092.643560616198</v>
      </c>
      <c r="S83" s="176"/>
      <c r="T83" s="177">
        <f t="shared" si="12"/>
        <v>128.00000000000011</v>
      </c>
      <c r="U83" s="177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72">
        <f t="shared" si="9"/>
        <v>1102382.3918247367</v>
      </c>
      <c r="D84" s="172"/>
      <c r="E84" s="96">
        <v>2004</v>
      </c>
      <c r="F84" s="8">
        <v>43550</v>
      </c>
      <c r="G84" s="96" t="s">
        <v>2</v>
      </c>
      <c r="H84" s="173">
        <v>128.65</v>
      </c>
      <c r="I84" s="173"/>
      <c r="J84" s="96">
        <v>69</v>
      </c>
      <c r="K84" s="174">
        <f t="shared" si="10"/>
        <v>33071.471754742102</v>
      </c>
      <c r="L84" s="175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173">
        <v>127.64</v>
      </c>
      <c r="Q84" s="173"/>
      <c r="R84" s="176">
        <f>IF(P84="","",T84*M84*LOOKUP(RIGHT($D$2,3),定数!$A$6:$A$13,定数!$B$6:$B$13))</f>
        <v>48408.965901869124</v>
      </c>
      <c r="S84" s="176"/>
      <c r="T84" s="177">
        <f t="shared" si="12"/>
        <v>101.00000000000051</v>
      </c>
      <c r="U84" s="177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72">
        <f t="shared" si="9"/>
        <v>1150791.3577266058</v>
      </c>
      <c r="D85" s="172"/>
      <c r="E85" s="96">
        <v>2004</v>
      </c>
      <c r="F85" s="8">
        <v>43571</v>
      </c>
      <c r="G85" s="96" t="s">
        <v>3</v>
      </c>
      <c r="H85" s="173">
        <v>129.88</v>
      </c>
      <c r="I85" s="173"/>
      <c r="J85" s="96">
        <v>72</v>
      </c>
      <c r="K85" s="174">
        <f t="shared" si="10"/>
        <v>34523.740731798171</v>
      </c>
      <c r="L85" s="175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173">
        <v>129.16</v>
      </c>
      <c r="Q85" s="173"/>
      <c r="R85" s="176">
        <f>IF(P85="","",T85*M85*LOOKUP(RIGHT($D$2,3),定数!$A$6:$A$13,定数!$B$6:$B$13))</f>
        <v>-34523.74073179812</v>
      </c>
      <c r="S85" s="176"/>
      <c r="T85" s="177">
        <f t="shared" si="12"/>
        <v>-71.999999999999886</v>
      </c>
      <c r="U85" s="177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72">
        <f t="shared" si="9"/>
        <v>1116267.6169948077</v>
      </c>
      <c r="D86" s="172"/>
      <c r="E86" s="96">
        <v>2004</v>
      </c>
      <c r="F86" s="8">
        <v>43583</v>
      </c>
      <c r="G86" s="96" t="s">
        <v>3</v>
      </c>
      <c r="H86" s="173">
        <v>130.1</v>
      </c>
      <c r="I86" s="173"/>
      <c r="J86" s="96">
        <v>57</v>
      </c>
      <c r="K86" s="174">
        <f t="shared" si="10"/>
        <v>33488.028509844233</v>
      </c>
      <c r="L86" s="175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173">
        <v>130.91</v>
      </c>
      <c r="Q86" s="173"/>
      <c r="R86" s="176">
        <f>IF(P86="","",T86*M86*LOOKUP(RIGHT($D$2,3),定数!$A$6:$A$13,定数!$B$6:$B$13))</f>
        <v>47588.251040305098</v>
      </c>
      <c r="S86" s="176"/>
      <c r="T86" s="177">
        <f t="shared" si="12"/>
        <v>81.000000000000227</v>
      </c>
      <c r="U86" s="177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72">
        <f t="shared" si="9"/>
        <v>1163855.8680351127</v>
      </c>
      <c r="D87" s="172"/>
      <c r="E87" s="96">
        <v>2004</v>
      </c>
      <c r="F87" s="8">
        <v>43584</v>
      </c>
      <c r="G87" s="96" t="s">
        <v>3</v>
      </c>
      <c r="H87" s="173">
        <v>131.13999999999999</v>
      </c>
      <c r="I87" s="173"/>
      <c r="J87" s="96">
        <v>91</v>
      </c>
      <c r="K87" s="174">
        <f t="shared" si="10"/>
        <v>34915.676041053383</v>
      </c>
      <c r="L87" s="175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173">
        <v>132.46</v>
      </c>
      <c r="Q87" s="173"/>
      <c r="R87" s="176">
        <f>IF(P87="","",T87*M87*LOOKUP(RIGHT($D$2,3),定数!$A$6:$A$13,定数!$B$6:$B$13))</f>
        <v>50646.914696913431</v>
      </c>
      <c r="S87" s="176"/>
      <c r="T87" s="177">
        <f t="shared" si="12"/>
        <v>132.00000000000216</v>
      </c>
      <c r="U87" s="177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72">
        <f t="shared" si="9"/>
        <v>1214502.7827320262</v>
      </c>
      <c r="D88" s="172"/>
      <c r="E88" s="96">
        <v>2004</v>
      </c>
      <c r="F88" s="8">
        <v>43592</v>
      </c>
      <c r="G88" s="96" t="s">
        <v>3</v>
      </c>
      <c r="H88" s="173">
        <v>133.38</v>
      </c>
      <c r="I88" s="173"/>
      <c r="J88" s="96">
        <v>101</v>
      </c>
      <c r="K88" s="174">
        <f t="shared" si="10"/>
        <v>36435.083481960784</v>
      </c>
      <c r="L88" s="175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173">
        <v>134.85</v>
      </c>
      <c r="Q88" s="173"/>
      <c r="R88" s="176">
        <f>IF(P88="","",T88*M88*LOOKUP(RIGHT($D$2,3),定数!$A$6:$A$13,定数!$B$6:$B$13))</f>
        <v>53029.279919289424</v>
      </c>
      <c r="S88" s="176"/>
      <c r="T88" s="177">
        <f t="shared" si="12"/>
        <v>146.99999999999989</v>
      </c>
      <c r="U88" s="177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72">
        <f t="shared" si="9"/>
        <v>1267532.0626513157</v>
      </c>
      <c r="D89" s="172"/>
      <c r="E89" s="96">
        <v>2004</v>
      </c>
      <c r="F89" s="8">
        <v>43602</v>
      </c>
      <c r="G89" s="96" t="s">
        <v>3</v>
      </c>
      <c r="H89" s="173">
        <v>136.34</v>
      </c>
      <c r="I89" s="173"/>
      <c r="J89" s="96">
        <v>95</v>
      </c>
      <c r="K89" s="174">
        <f t="shared" si="10"/>
        <v>38025.961879539471</v>
      </c>
      <c r="L89" s="175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173">
        <v>137.72</v>
      </c>
      <c r="Q89" s="173"/>
      <c r="R89" s="176">
        <f>IF(P89="","",T89*M89*LOOKUP(RIGHT($D$2,3),定数!$A$6:$A$13,定数!$B$6:$B$13))</f>
        <v>55237.713046067685</v>
      </c>
      <c r="S89" s="176"/>
      <c r="T89" s="177">
        <f t="shared" si="12"/>
        <v>137.99999999999955</v>
      </c>
      <c r="U89" s="177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72">
        <f t="shared" si="9"/>
        <v>1322769.7756973833</v>
      </c>
      <c r="D90" s="172"/>
      <c r="E90" s="96">
        <v>2004</v>
      </c>
      <c r="F90" s="8">
        <v>43605</v>
      </c>
      <c r="G90" s="96" t="s">
        <v>2</v>
      </c>
      <c r="H90" s="173">
        <v>135.13</v>
      </c>
      <c r="I90" s="173"/>
      <c r="J90" s="96">
        <v>118</v>
      </c>
      <c r="K90" s="174">
        <f t="shared" si="10"/>
        <v>39683.093270921498</v>
      </c>
      <c r="L90" s="175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173">
        <v>136.31</v>
      </c>
      <c r="Q90" s="173"/>
      <c r="R90" s="176">
        <f>IF(P90="","",T90*M90*LOOKUP(RIGHT($D$2,3),定数!$A$6:$A$13,定数!$B$6:$B$13))</f>
        <v>-39683.09327092173</v>
      </c>
      <c r="S90" s="176"/>
      <c r="T90" s="177">
        <f t="shared" si="12"/>
        <v>-118.00000000000068</v>
      </c>
      <c r="U90" s="177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72">
        <f t="shared" si="9"/>
        <v>1283086.6824264615</v>
      </c>
      <c r="D91" s="172"/>
      <c r="E91" s="96">
        <v>2004</v>
      </c>
      <c r="F91" s="8">
        <v>43682</v>
      </c>
      <c r="G91" s="96" t="s">
        <v>3</v>
      </c>
      <c r="H91" s="173">
        <v>134.22</v>
      </c>
      <c r="I91" s="173"/>
      <c r="J91" s="96">
        <v>56</v>
      </c>
      <c r="K91" s="174">
        <f t="shared" si="10"/>
        <v>38492.600472793842</v>
      </c>
      <c r="L91" s="175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173">
        <v>135.02000000000001</v>
      </c>
      <c r="Q91" s="173"/>
      <c r="R91" s="176">
        <f>IF(P91="","",T91*M91*LOOKUP(RIGHT($D$2,3),定数!$A$6:$A$13,定数!$B$6:$B$13))</f>
        <v>54989.429246849126</v>
      </c>
      <c r="S91" s="176"/>
      <c r="T91" s="177">
        <f t="shared" si="12"/>
        <v>80.000000000001137</v>
      </c>
      <c r="U91" s="177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72">
        <f t="shared" si="9"/>
        <v>1338076.1116733106</v>
      </c>
      <c r="D92" s="172"/>
      <c r="E92" s="96">
        <v>2004</v>
      </c>
      <c r="F92" s="8">
        <v>43686</v>
      </c>
      <c r="G92" s="96" t="s">
        <v>3</v>
      </c>
      <c r="H92" s="173">
        <v>135.72</v>
      </c>
      <c r="I92" s="173"/>
      <c r="J92" s="96">
        <v>59</v>
      </c>
      <c r="K92" s="174">
        <f t="shared" si="10"/>
        <v>40142.283350199315</v>
      </c>
      <c r="L92" s="175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173">
        <v>136.56</v>
      </c>
      <c r="Q92" s="173"/>
      <c r="R92" s="176">
        <f>IF(P92="","",T92*M92*LOOKUP(RIGHT($D$2,3),定数!$A$6:$A$13,定数!$B$6:$B$13))</f>
        <v>57151.725447741628</v>
      </c>
      <c r="S92" s="176"/>
      <c r="T92" s="177">
        <f t="shared" si="12"/>
        <v>84.000000000000341</v>
      </c>
      <c r="U92" s="177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72">
        <f t="shared" si="9"/>
        <v>1395227.8371210522</v>
      </c>
      <c r="D93" s="172"/>
      <c r="E93" s="96">
        <v>2004</v>
      </c>
      <c r="F93" s="8">
        <v>43697</v>
      </c>
      <c r="G93" s="96" t="s">
        <v>2</v>
      </c>
      <c r="H93" s="173">
        <v>134.77000000000001</v>
      </c>
      <c r="I93" s="173"/>
      <c r="J93" s="96">
        <v>42</v>
      </c>
      <c r="K93" s="174">
        <f t="shared" si="10"/>
        <v>41856.835113631561</v>
      </c>
      <c r="L93" s="175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173">
        <v>134.18</v>
      </c>
      <c r="Q93" s="173"/>
      <c r="R93" s="176">
        <f>IF(P93="","",T93*M93*LOOKUP(RIGHT($D$2,3),定数!$A$6:$A$13,定数!$B$6:$B$13))</f>
        <v>58798.887421530388</v>
      </c>
      <c r="S93" s="176"/>
      <c r="T93" s="177">
        <f t="shared" si="12"/>
        <v>59.000000000000341</v>
      </c>
      <c r="U93" s="177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72">
        <f t="shared" si="9"/>
        <v>1454026.7245425826</v>
      </c>
      <c r="D94" s="172"/>
      <c r="E94" s="96">
        <v>2004</v>
      </c>
      <c r="F94" s="8">
        <v>43704</v>
      </c>
      <c r="G94" s="96" t="s">
        <v>2</v>
      </c>
      <c r="H94" s="173">
        <v>132.52000000000001</v>
      </c>
      <c r="I94" s="173"/>
      <c r="J94" s="96">
        <v>39</v>
      </c>
      <c r="K94" s="174">
        <f t="shared" si="10"/>
        <v>43620.801736277477</v>
      </c>
      <c r="L94" s="175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173">
        <v>131.97</v>
      </c>
      <c r="Q94" s="173"/>
      <c r="R94" s="176">
        <f>IF(P94="","",T94*M94*LOOKUP(RIGHT($D$2,3),定数!$A$6:$A$13,定数!$B$6:$B$13))</f>
        <v>61516.51526911054</v>
      </c>
      <c r="S94" s="176"/>
      <c r="T94" s="177">
        <f t="shared" si="12"/>
        <v>55.000000000001137</v>
      </c>
      <c r="U94" s="177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72">
        <f t="shared" si="9"/>
        <v>1515543.2398116931</v>
      </c>
      <c r="D95" s="172"/>
      <c r="E95" s="96">
        <v>2004</v>
      </c>
      <c r="F95" s="8">
        <v>43735</v>
      </c>
      <c r="G95" s="96" t="s">
        <v>3</v>
      </c>
      <c r="H95" s="173">
        <v>135.99</v>
      </c>
      <c r="I95" s="173"/>
      <c r="J95" s="96">
        <v>34</v>
      </c>
      <c r="K95" s="174">
        <f>IF(J95="","",C95*0.03)</f>
        <v>45466.297194350787</v>
      </c>
      <c r="L95" s="175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173">
        <v>136.46</v>
      </c>
      <c r="Q95" s="173"/>
      <c r="R95" s="176">
        <f>IF(P95="","",T95*M95*LOOKUP(RIGHT($D$2,3),定数!$A$6:$A$13,定数!$B$6:$B$13))</f>
        <v>62850.469651014166</v>
      </c>
      <c r="S95" s="176"/>
      <c r="T95" s="177">
        <f t="shared" si="12"/>
        <v>46.999999999999886</v>
      </c>
      <c r="U95" s="177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72">
        <f t="shared" si="9"/>
        <v>1578393.7094627072</v>
      </c>
      <c r="D96" s="172"/>
      <c r="E96" s="96">
        <v>2004</v>
      </c>
      <c r="F96" s="8">
        <v>43750</v>
      </c>
      <c r="G96" s="96" t="s">
        <v>2</v>
      </c>
      <c r="H96" s="173">
        <v>135.24</v>
      </c>
      <c r="I96" s="173"/>
      <c r="J96" s="96">
        <v>53</v>
      </c>
      <c r="K96" s="174">
        <f t="shared" si="10"/>
        <v>47351.811283881216</v>
      </c>
      <c r="L96" s="175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173">
        <v>135.77000000000001</v>
      </c>
      <c r="Q96" s="173"/>
      <c r="R96" s="176">
        <f>IF(P96="","",T96*M96*LOOKUP(RIGHT($D$2,3),定数!$A$6:$A$13,定数!$B$6:$B$13))</f>
        <v>-47351.81128388131</v>
      </c>
      <c r="S96" s="176"/>
      <c r="T96" s="177">
        <f t="shared" si="12"/>
        <v>-53.000000000000114</v>
      </c>
      <c r="U96" s="177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72">
        <f t="shared" si="9"/>
        <v>1531041.8981788259</v>
      </c>
      <c r="D97" s="172"/>
      <c r="E97" s="96">
        <v>2004</v>
      </c>
      <c r="F97" s="8">
        <v>43795</v>
      </c>
      <c r="G97" s="96" t="s">
        <v>3</v>
      </c>
      <c r="H97" s="173">
        <v>136.43</v>
      </c>
      <c r="I97" s="173"/>
      <c r="J97" s="96">
        <v>78</v>
      </c>
      <c r="K97" s="174">
        <f t="shared" si="10"/>
        <v>45931.256945364774</v>
      </c>
      <c r="L97" s="175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173">
        <v>137.56</v>
      </c>
      <c r="Q97" s="173"/>
      <c r="R97" s="176">
        <f>IF(P97="","",T97*M97*LOOKUP(RIGHT($D$2,3),定数!$A$6:$A$13,定数!$B$6:$B$13))</f>
        <v>66541.436343925612</v>
      </c>
      <c r="S97" s="176"/>
      <c r="T97" s="177">
        <f t="shared" si="12"/>
        <v>112.99999999999955</v>
      </c>
      <c r="U97" s="177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72">
        <f t="shared" si="9"/>
        <v>1597583.3345227514</v>
      </c>
      <c r="D98" s="172"/>
      <c r="E98" s="96">
        <v>2004</v>
      </c>
      <c r="F98" s="8">
        <v>43799</v>
      </c>
      <c r="G98" s="96" t="s">
        <v>3</v>
      </c>
      <c r="H98" s="173">
        <v>136.71</v>
      </c>
      <c r="I98" s="173"/>
      <c r="J98" s="96">
        <v>69</v>
      </c>
      <c r="K98" s="174">
        <f t="shared" si="10"/>
        <v>47927.50003568254</v>
      </c>
      <c r="L98" s="175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173">
        <v>137.69999999999999</v>
      </c>
      <c r="Q98" s="173"/>
      <c r="R98" s="176">
        <f>IF(P98="","",T98*M98*LOOKUP(RIGHT($D$2,3),定数!$A$6:$A$13,定数!$B$6:$B$13))</f>
        <v>68765.543529456219</v>
      </c>
      <c r="S98" s="176"/>
      <c r="T98" s="177">
        <f t="shared" si="12"/>
        <v>98.999999999998067</v>
      </c>
      <c r="U98" s="177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172">
        <f t="shared" si="9"/>
        <v>1666348.8780522076</v>
      </c>
      <c r="D99" s="172"/>
      <c r="E99" s="96">
        <v>2004</v>
      </c>
      <c r="F99" s="8">
        <v>43803</v>
      </c>
      <c r="G99" s="96" t="s">
        <v>3</v>
      </c>
      <c r="H99" s="173">
        <v>137.49</v>
      </c>
      <c r="I99" s="173"/>
      <c r="J99" s="96">
        <v>75</v>
      </c>
      <c r="K99" s="174">
        <f t="shared" si="10"/>
        <v>49990.466341566229</v>
      </c>
      <c r="L99" s="175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173">
        <v>138.57</v>
      </c>
      <c r="Q99" s="173"/>
      <c r="R99" s="176">
        <f>IF(P99="","",T99*M99*LOOKUP(RIGHT($D$2,3),定数!$A$6:$A$13,定数!$B$6:$B$13))</f>
        <v>71986.271531854305</v>
      </c>
      <c r="S99" s="176"/>
      <c r="T99" s="177">
        <f t="shared" si="12"/>
        <v>107.99999999999841</v>
      </c>
      <c r="U99" s="177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172">
        <f t="shared" si="9"/>
        <v>1738335.1495840619</v>
      </c>
      <c r="D100" s="172"/>
      <c r="E100" s="96">
        <v>2004</v>
      </c>
      <c r="F100" s="8">
        <v>43807</v>
      </c>
      <c r="G100" s="96" t="s">
        <v>3</v>
      </c>
      <c r="H100" s="173">
        <v>138.27000000000001</v>
      </c>
      <c r="I100" s="173"/>
      <c r="J100" s="96">
        <v>61</v>
      </c>
      <c r="K100" s="174">
        <f t="shared" si="10"/>
        <v>52150.054487521855</v>
      </c>
      <c r="L100" s="175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173">
        <v>139.13999999999999</v>
      </c>
      <c r="Q100" s="173"/>
      <c r="R100" s="176">
        <f>IF(P100="","",T100*M100*LOOKUP(RIGHT($D$2,3),定数!$A$6:$A$13,定数!$B$6:$B$13))</f>
        <v>74377.94656416848</v>
      </c>
      <c r="S100" s="176"/>
      <c r="T100" s="177">
        <f t="shared" si="12"/>
        <v>86.999999999997613</v>
      </c>
      <c r="U100" s="177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172">
        <f t="shared" si="9"/>
        <v>1812713.0961482304</v>
      </c>
      <c r="D101" s="172"/>
      <c r="E101" s="96">
        <v>2004</v>
      </c>
      <c r="F101" s="8">
        <v>43807</v>
      </c>
      <c r="G101" s="96" t="s">
        <v>3</v>
      </c>
      <c r="H101" s="173">
        <v>138.41</v>
      </c>
      <c r="I101" s="173"/>
      <c r="J101" s="96">
        <v>62</v>
      </c>
      <c r="K101" s="174">
        <f t="shared" si="10"/>
        <v>54381.392884446912</v>
      </c>
      <c r="L101" s="175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173">
        <v>139.30000000000001</v>
      </c>
      <c r="Q101" s="173"/>
      <c r="R101" s="176">
        <f>IF(P101="","",T101*M101*LOOKUP(RIGHT($D$2,3),定数!$A$6:$A$13,定数!$B$6:$B$13))</f>
        <v>78063.612366384768</v>
      </c>
      <c r="S101" s="176"/>
      <c r="T101" s="177">
        <f t="shared" si="12"/>
        <v>89.000000000001478</v>
      </c>
      <c r="U101" s="177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172">
        <f t="shared" si="9"/>
        <v>1890776.7085146152</v>
      </c>
      <c r="D102" s="172"/>
      <c r="E102" s="96">
        <v>2005</v>
      </c>
      <c r="F102" s="8">
        <v>43473</v>
      </c>
      <c r="G102" s="96" t="s">
        <v>2</v>
      </c>
      <c r="H102" s="173">
        <v>137.26</v>
      </c>
      <c r="I102" s="173"/>
      <c r="J102" s="96">
        <v>115</v>
      </c>
      <c r="K102" s="174">
        <f t="shared" si="10"/>
        <v>56723.301255438455</v>
      </c>
      <c r="L102" s="175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173">
        <v>135.57</v>
      </c>
      <c r="Q102" s="173"/>
      <c r="R102" s="176">
        <f>IF(P102="","",T102*M102*LOOKUP(RIGHT($D$2,3),定数!$A$6:$A$13,定数!$B$6:$B$13))</f>
        <v>83358.590540600751</v>
      </c>
      <c r="S102" s="176"/>
      <c r="T102" s="177">
        <f t="shared" si="12"/>
        <v>168.99999999999977</v>
      </c>
      <c r="U102" s="177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172">
        <f t="shared" si="9"/>
        <v>1974135.2990552159</v>
      </c>
      <c r="D103" s="172"/>
      <c r="E103" s="96">
        <v>2005</v>
      </c>
      <c r="F103" s="8">
        <v>43479</v>
      </c>
      <c r="G103" s="96" t="s">
        <v>2</v>
      </c>
      <c r="H103" s="173">
        <v>135.15</v>
      </c>
      <c r="I103" s="173"/>
      <c r="J103" s="96">
        <v>107</v>
      </c>
      <c r="K103" s="174">
        <f t="shared" si="10"/>
        <v>59224.058971656472</v>
      </c>
      <c r="L103" s="175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173">
        <v>133.58000000000001</v>
      </c>
      <c r="Q103" s="173"/>
      <c r="R103" s="176">
        <f>IF(P103="","",T103*M103*LOOKUP(RIGHT($D$2,3),定数!$A$6:$A$13,定数!$B$6:$B$13))</f>
        <v>86898.852883645101</v>
      </c>
      <c r="S103" s="176"/>
      <c r="T103" s="177">
        <f t="shared" si="12"/>
        <v>156.99999999999932</v>
      </c>
      <c r="U103" s="177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172">
        <f t="shared" si="9"/>
        <v>2061034.151938861</v>
      </c>
      <c r="D104" s="172"/>
      <c r="E104" s="96">
        <v>2005</v>
      </c>
      <c r="F104" s="8">
        <v>43515</v>
      </c>
      <c r="G104" s="96" t="s">
        <v>3</v>
      </c>
      <c r="H104" s="173">
        <v>138.1</v>
      </c>
      <c r="I104" s="173"/>
      <c r="J104" s="96">
        <v>67</v>
      </c>
      <c r="K104" s="174">
        <f t="shared" si="10"/>
        <v>61831.024558165831</v>
      </c>
      <c r="L104" s="175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173">
        <v>137.43</v>
      </c>
      <c r="Q104" s="173"/>
      <c r="R104" s="176">
        <f>IF(P104="","",T104*M104*LOOKUP(RIGHT($D$2,3),定数!$A$6:$A$13,定数!$B$6:$B$13))</f>
        <v>-61831.024558164674</v>
      </c>
      <c r="S104" s="176"/>
      <c r="T104" s="177">
        <f t="shared" si="12"/>
        <v>-66.999999999998749</v>
      </c>
      <c r="U104" s="177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172">
        <f t="shared" si="9"/>
        <v>1999203.1273806964</v>
      </c>
      <c r="D105" s="172"/>
      <c r="E105" s="96">
        <v>2005</v>
      </c>
      <c r="F105" s="8">
        <v>43533</v>
      </c>
      <c r="G105" s="96" t="s">
        <v>3</v>
      </c>
      <c r="H105" s="173">
        <v>139.32</v>
      </c>
      <c r="I105" s="173"/>
      <c r="J105" s="96">
        <v>61</v>
      </c>
      <c r="K105" s="174">
        <f t="shared" si="10"/>
        <v>59976.093821420887</v>
      </c>
      <c r="L105" s="175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173">
        <v>138.71</v>
      </c>
      <c r="Q105" s="173"/>
      <c r="R105" s="176">
        <f>IF(P105="","",T105*M105*LOOKUP(RIGHT($D$2,3),定数!$A$6:$A$13,定数!$B$6:$B$13))</f>
        <v>-59976.093821419432</v>
      </c>
      <c r="S105" s="176"/>
      <c r="T105" s="177">
        <f t="shared" si="12"/>
        <v>-60.999999999998522</v>
      </c>
      <c r="U105" s="177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172">
        <f t="shared" si="9"/>
        <v>1939227.033559277</v>
      </c>
      <c r="D106" s="172"/>
      <c r="E106" s="96">
        <v>2005</v>
      </c>
      <c r="F106" s="8">
        <v>43553</v>
      </c>
      <c r="G106" s="96" t="s">
        <v>3</v>
      </c>
      <c r="H106" s="173">
        <v>138.31</v>
      </c>
      <c r="I106" s="173"/>
      <c r="J106" s="96">
        <v>38</v>
      </c>
      <c r="K106" s="174">
        <f t="shared" si="10"/>
        <v>58176.811006778305</v>
      </c>
      <c r="L106" s="175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173">
        <v>138.84</v>
      </c>
      <c r="Q106" s="173"/>
      <c r="R106" s="176">
        <f>IF(P106="","",T106*M106*LOOKUP(RIGHT($D$2,3),定数!$A$6:$A$13,定数!$B$6:$B$13))</f>
        <v>81141.341667348868</v>
      </c>
      <c r="S106" s="176"/>
      <c r="T106" s="177">
        <f t="shared" si="12"/>
        <v>53.000000000000114</v>
      </c>
      <c r="U106" s="177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172">
        <f t="shared" si="9"/>
        <v>2020368.3752266257</v>
      </c>
      <c r="D107" s="172"/>
      <c r="E107" s="96">
        <v>2005</v>
      </c>
      <c r="F107" s="8">
        <v>43573</v>
      </c>
      <c r="G107" s="96" t="s">
        <v>3</v>
      </c>
      <c r="H107" s="173">
        <v>139.25</v>
      </c>
      <c r="I107" s="173"/>
      <c r="J107" s="96">
        <v>45</v>
      </c>
      <c r="K107" s="174">
        <f t="shared" si="10"/>
        <v>60611.051256798768</v>
      </c>
      <c r="L107" s="175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173">
        <v>139.88</v>
      </c>
      <c r="Q107" s="173"/>
      <c r="R107" s="176">
        <f>IF(P107="","",T107*M107*LOOKUP(RIGHT($D$2,3),定数!$A$6:$A$13,定数!$B$6:$B$13))</f>
        <v>84855.471759517663</v>
      </c>
      <c r="S107" s="176"/>
      <c r="T107" s="177">
        <f t="shared" si="12"/>
        <v>62.999999999999545</v>
      </c>
      <c r="U107" s="177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172">
        <f t="shared" si="9"/>
        <v>2105223.8469861434</v>
      </c>
      <c r="D108" s="172"/>
      <c r="E108" s="96">
        <v>2005</v>
      </c>
      <c r="F108" s="8">
        <v>43583</v>
      </c>
      <c r="G108" s="96" t="s">
        <v>2</v>
      </c>
      <c r="H108" s="173">
        <v>137.15</v>
      </c>
      <c r="I108" s="173"/>
      <c r="J108" s="96">
        <v>48</v>
      </c>
      <c r="K108" s="174">
        <f t="shared" si="10"/>
        <v>63156.7154095843</v>
      </c>
      <c r="L108" s="175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173">
        <v>136.47</v>
      </c>
      <c r="Q108" s="173"/>
      <c r="R108" s="176">
        <f>IF(P108="","",T108*M108*LOOKUP(RIGHT($D$2,3),定数!$A$6:$A$13,定数!$B$6:$B$13))</f>
        <v>89472.013496911983</v>
      </c>
      <c r="S108" s="176"/>
      <c r="T108" s="177">
        <f t="shared" si="12"/>
        <v>68.000000000000682</v>
      </c>
      <c r="U108" s="177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206" t="s">
        <v>4</v>
      </c>
      <c r="C2" s="206"/>
      <c r="D2" s="227" t="s">
        <v>179</v>
      </c>
      <c r="E2" s="227"/>
      <c r="F2" s="206" t="s">
        <v>5</v>
      </c>
      <c r="G2" s="206"/>
      <c r="H2" s="222" t="s">
        <v>64</v>
      </c>
      <c r="I2" s="222"/>
      <c r="J2" s="206" t="s">
        <v>6</v>
      </c>
      <c r="K2" s="206"/>
      <c r="L2" s="228">
        <v>100000</v>
      </c>
      <c r="M2" s="227"/>
      <c r="N2" s="206" t="s">
        <v>7</v>
      </c>
      <c r="O2" s="206"/>
      <c r="P2" s="223">
        <f>SUM(L2,D4)</f>
        <v>264081.69061112858</v>
      </c>
      <c r="Q2" s="222"/>
      <c r="R2" s="1"/>
      <c r="S2" s="1"/>
      <c r="T2" s="1"/>
    </row>
    <row r="3" spans="2:28" ht="57" customHeight="1" x14ac:dyDescent="0.2">
      <c r="B3" s="206" t="s">
        <v>8</v>
      </c>
      <c r="C3" s="206"/>
      <c r="D3" s="233" t="s">
        <v>206</v>
      </c>
      <c r="E3" s="225"/>
      <c r="F3" s="225"/>
      <c r="G3" s="225"/>
      <c r="H3" s="225"/>
      <c r="I3" s="225"/>
      <c r="J3" s="206" t="s">
        <v>9</v>
      </c>
      <c r="K3" s="206"/>
      <c r="L3" s="225" t="s">
        <v>59</v>
      </c>
      <c r="M3" s="226"/>
      <c r="N3" s="226"/>
      <c r="O3" s="226"/>
      <c r="P3" s="226"/>
      <c r="Q3" s="226"/>
      <c r="R3" s="1"/>
      <c r="S3" s="1"/>
    </row>
    <row r="4" spans="2:28" x14ac:dyDescent="0.2">
      <c r="B4" s="206" t="s">
        <v>10</v>
      </c>
      <c r="C4" s="206"/>
      <c r="D4" s="220">
        <f>SUM($R$9:$S$993)</f>
        <v>164081.69061112861</v>
      </c>
      <c r="E4" s="220"/>
      <c r="F4" s="206" t="s">
        <v>11</v>
      </c>
      <c r="G4" s="206"/>
      <c r="H4" s="221">
        <f>SUM($T$9:$U$108)</f>
        <v>2162.9999999999968</v>
      </c>
      <c r="I4" s="222"/>
      <c r="J4" s="203"/>
      <c r="K4" s="203"/>
      <c r="L4" s="223"/>
      <c r="M4" s="223"/>
      <c r="N4" s="203" t="s">
        <v>57</v>
      </c>
      <c r="O4" s="203"/>
      <c r="P4" s="204">
        <f>MAX(Y:Y)</f>
        <v>5.9108947774509146E-2</v>
      </c>
      <c r="Q4" s="204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05" t="s">
        <v>18</v>
      </c>
      <c r="K5" s="206"/>
      <c r="L5" s="207">
        <f>MAX(V9:V993)</f>
        <v>6</v>
      </c>
      <c r="M5" s="208"/>
      <c r="N5" s="17" t="s">
        <v>19</v>
      </c>
      <c r="O5" s="9"/>
      <c r="P5" s="207">
        <f>MAX(W9:W993)</f>
        <v>2</v>
      </c>
      <c r="Q5" s="208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209" t="s">
        <v>20</v>
      </c>
      <c r="C7" s="211" t="s">
        <v>21</v>
      </c>
      <c r="D7" s="212"/>
      <c r="E7" s="215" t="s">
        <v>22</v>
      </c>
      <c r="F7" s="216"/>
      <c r="G7" s="216"/>
      <c r="H7" s="216"/>
      <c r="I7" s="199"/>
      <c r="J7" s="217" t="s">
        <v>185</v>
      </c>
      <c r="K7" s="218"/>
      <c r="L7" s="201"/>
      <c r="M7" s="219" t="s">
        <v>24</v>
      </c>
      <c r="N7" s="194" t="s">
        <v>25</v>
      </c>
      <c r="O7" s="195"/>
      <c r="P7" s="195"/>
      <c r="Q7" s="196"/>
      <c r="R7" s="197" t="s">
        <v>26</v>
      </c>
      <c r="S7" s="197"/>
      <c r="T7" s="197"/>
      <c r="U7" s="197"/>
    </row>
    <row r="8" spans="2:28" x14ac:dyDescent="0.2">
      <c r="B8" s="210"/>
      <c r="C8" s="213"/>
      <c r="D8" s="214"/>
      <c r="E8" s="18" t="s">
        <v>27</v>
      </c>
      <c r="F8" s="18" t="s">
        <v>28</v>
      </c>
      <c r="G8" s="18" t="s">
        <v>29</v>
      </c>
      <c r="H8" s="198" t="s">
        <v>30</v>
      </c>
      <c r="I8" s="199"/>
      <c r="J8" s="4" t="s">
        <v>31</v>
      </c>
      <c r="K8" s="200" t="s">
        <v>32</v>
      </c>
      <c r="L8" s="201"/>
      <c r="M8" s="219"/>
      <c r="N8" s="5" t="s">
        <v>27</v>
      </c>
      <c r="O8" s="5" t="s">
        <v>28</v>
      </c>
      <c r="P8" s="202" t="s">
        <v>30</v>
      </c>
      <c r="Q8" s="196"/>
      <c r="R8" s="197" t="s">
        <v>33</v>
      </c>
      <c r="S8" s="197"/>
      <c r="T8" s="197" t="s">
        <v>31</v>
      </c>
      <c r="U8" s="197"/>
      <c r="Y8" t="s">
        <v>56</v>
      </c>
    </row>
    <row r="9" spans="2:28" x14ac:dyDescent="0.2">
      <c r="B9" s="39">
        <v>1</v>
      </c>
      <c r="C9" s="172">
        <f>L2</f>
        <v>100000</v>
      </c>
      <c r="D9" s="172"/>
      <c r="E9" s="116">
        <v>2000</v>
      </c>
      <c r="F9" s="119">
        <v>43528</v>
      </c>
      <c r="G9" s="39" t="s">
        <v>2</v>
      </c>
      <c r="H9" s="189">
        <v>103.36</v>
      </c>
      <c r="I9" s="235"/>
      <c r="J9" s="120">
        <v>69</v>
      </c>
      <c r="K9" s="172">
        <f>IF(J9="","",C9*0.03)</f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87">
        <v>102.5</v>
      </c>
      <c r="Q9" s="188"/>
      <c r="R9" s="176">
        <f>IF(P9="","",T9*M9*LOOKUP(RIGHT($D$2,3),定数!$A$6:$A$13,定数!$B$6:$B$13))</f>
        <v>3739.1304347826062</v>
      </c>
      <c r="S9" s="176"/>
      <c r="T9" s="177">
        <f>IF(P9="","",IF(G9="買",(P9-H9),(H9-P9))*IF(RIGHT($D$2,3)="JPY",100,10000))</f>
        <v>85.999999999999943</v>
      </c>
      <c r="U9" s="177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72">
        <f t="shared" ref="C10:C73" si="0">IF(R9="","",C9+R9)</f>
        <v>103739.13043478261</v>
      </c>
      <c r="D10" s="172"/>
      <c r="E10" s="87">
        <v>2000</v>
      </c>
      <c r="F10" s="85">
        <v>43821</v>
      </c>
      <c r="G10" s="39" t="s">
        <v>3</v>
      </c>
      <c r="H10" s="187">
        <v>102.95</v>
      </c>
      <c r="I10" s="234"/>
      <c r="J10" s="110">
        <v>69</v>
      </c>
      <c r="K10" s="174">
        <f>IF(J10="","",C10*0.03)</f>
        <v>3112.173913043478</v>
      </c>
      <c r="L10" s="175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73">
        <v>103.91</v>
      </c>
      <c r="Q10" s="173"/>
      <c r="R10" s="176">
        <f>IF(P10="","",T10*M10*LOOKUP(RIGHT($D$2,3),定数!$A$6:$A$13,定数!$B$6:$B$13))</f>
        <v>4329.981096408289</v>
      </c>
      <c r="S10" s="176"/>
      <c r="T10" s="177">
        <f>IF(P10="","",IF(G10="買",(P10-H10),(H10-P10))*IF(RIGHT($D$2,3)="JPY",100,10000))</f>
        <v>95.999999999999375</v>
      </c>
      <c r="U10" s="177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72">
        <f t="shared" si="0"/>
        <v>108069.11153119089</v>
      </c>
      <c r="D11" s="172"/>
      <c r="E11" s="88">
        <v>2001</v>
      </c>
      <c r="F11" s="114">
        <v>43511</v>
      </c>
      <c r="G11" s="39" t="s">
        <v>2</v>
      </c>
      <c r="H11" s="187">
        <v>105.83</v>
      </c>
      <c r="I11" s="234"/>
      <c r="J11" s="110">
        <v>123</v>
      </c>
      <c r="K11" s="174">
        <f t="shared" ref="K11:K74" si="3">IF(J11="","",C11*0.03)</f>
        <v>3242.0733459357266</v>
      </c>
      <c r="L11" s="175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73">
        <v>107.06</v>
      </c>
      <c r="Q11" s="173"/>
      <c r="R11" s="176">
        <f>IF(P11="","",T11*M11*LOOKUP(RIGHT($D$2,3),定数!$A$6:$A$13,定数!$B$6:$B$13))</f>
        <v>-3242.0733459357366</v>
      </c>
      <c r="S11" s="176"/>
      <c r="T11" s="177">
        <f>IF(P11="","",IF(G11="買",(P11-H11),(H11-P11))*IF(RIGHT($D$2,3)="JPY",100,10000))</f>
        <v>-123.0000000000004</v>
      </c>
      <c r="U11" s="177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193">
        <f t="shared" si="0"/>
        <v>104827.03818525515</v>
      </c>
      <c r="D12" s="193"/>
      <c r="E12" s="87">
        <v>2001</v>
      </c>
      <c r="F12" s="85">
        <v>43524</v>
      </c>
      <c r="G12" s="121" t="s">
        <v>3</v>
      </c>
      <c r="H12" s="187">
        <v>107.96</v>
      </c>
      <c r="I12" s="188"/>
      <c r="J12" s="87">
        <v>153</v>
      </c>
      <c r="K12" s="236">
        <f t="shared" si="3"/>
        <v>3144.8111455576545</v>
      </c>
      <c r="L12" s="192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37">
        <v>109.86</v>
      </c>
      <c r="Q12" s="237"/>
      <c r="R12" s="238">
        <f>IF(P12="","",T12*M12*LOOKUP(RIGHT($D$2,3),定数!$A$6:$A$13,定数!$B$6:$B$13))</f>
        <v>3905.321030431086</v>
      </c>
      <c r="S12" s="238"/>
      <c r="T12" s="239">
        <f t="shared" ref="T12:T75" si="4">IF(P12="","",IF(G12="買",(P12-H12),(H12-P12))*IF(RIGHT($D$2,3)="JPY",100,10000))</f>
        <v>190.00000000000057</v>
      </c>
      <c r="U12" s="239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72">
        <f t="shared" si="0"/>
        <v>108732.35921568624</v>
      </c>
      <c r="D13" s="172"/>
      <c r="E13" s="88">
        <v>2001</v>
      </c>
      <c r="F13" s="114">
        <v>43558</v>
      </c>
      <c r="G13" s="44" t="s">
        <v>3</v>
      </c>
      <c r="H13" s="185">
        <v>111.59</v>
      </c>
      <c r="I13" s="240"/>
      <c r="J13" s="110">
        <v>54</v>
      </c>
      <c r="K13" s="174">
        <f t="shared" si="3"/>
        <v>3261.9707764705872</v>
      </c>
      <c r="L13" s="175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73">
        <v>111.05</v>
      </c>
      <c r="Q13" s="173"/>
      <c r="R13" s="176">
        <f>IF(P13="","",T13*M13*LOOKUP(RIGHT($D$2,3),定数!$A$6:$A$13,定数!$B$6:$B$13))</f>
        <v>-3261.970776470625</v>
      </c>
      <c r="S13" s="176"/>
      <c r="T13" s="177">
        <f t="shared" si="4"/>
        <v>-54.000000000000625</v>
      </c>
      <c r="U13" s="177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72">
        <f t="shared" si="0"/>
        <v>105470.38843921562</v>
      </c>
      <c r="D14" s="172"/>
      <c r="E14" s="88">
        <v>2001</v>
      </c>
      <c r="F14" s="114">
        <v>43559</v>
      </c>
      <c r="G14" s="39" t="s">
        <v>3</v>
      </c>
      <c r="H14" s="187">
        <v>111.95</v>
      </c>
      <c r="I14" s="234"/>
      <c r="J14" s="110">
        <v>98</v>
      </c>
      <c r="K14" s="174">
        <f t="shared" si="3"/>
        <v>3164.1116531764683</v>
      </c>
      <c r="L14" s="175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73">
        <v>113.15</v>
      </c>
      <c r="Q14" s="173"/>
      <c r="R14" s="176">
        <f>IF(P14="","",T14*M14*LOOKUP(RIGHT($D$2,3),定数!$A$6:$A$13,定数!$B$6:$B$13))</f>
        <v>3874.4224324609909</v>
      </c>
      <c r="S14" s="176"/>
      <c r="T14" s="177">
        <f t="shared" si="4"/>
        <v>120.00000000000028</v>
      </c>
      <c r="U14" s="177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72">
        <f t="shared" ref="C15" si="7">IF(R14="","",C14+R14)</f>
        <v>109344.81087167661</v>
      </c>
      <c r="D15" s="172"/>
      <c r="E15" s="88">
        <v>2001</v>
      </c>
      <c r="F15" s="114">
        <v>43588</v>
      </c>
      <c r="G15" s="39" t="s">
        <v>2</v>
      </c>
      <c r="H15" s="187">
        <v>108.51</v>
      </c>
      <c r="I15" s="234"/>
      <c r="J15" s="110">
        <v>80</v>
      </c>
      <c r="K15" s="174">
        <f t="shared" si="3"/>
        <v>3280.3443261502985</v>
      </c>
      <c r="L15" s="175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73">
        <v>107.52</v>
      </c>
      <c r="Q15" s="173"/>
      <c r="R15" s="176">
        <f>IF(P15="","",T15*M15*LOOKUP(RIGHT($D$2,3),定数!$A$6:$A$13,定数!$B$6:$B$13))</f>
        <v>4059.426103611032</v>
      </c>
      <c r="S15" s="176"/>
      <c r="T15" s="177">
        <f t="shared" si="4"/>
        <v>99.000000000000909</v>
      </c>
      <c r="U15" s="177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72">
        <f t="shared" si="0"/>
        <v>113404.23697528764</v>
      </c>
      <c r="D16" s="172"/>
      <c r="E16" s="88">
        <v>2001</v>
      </c>
      <c r="F16" s="114">
        <v>43629</v>
      </c>
      <c r="G16" s="39" t="s">
        <v>3</v>
      </c>
      <c r="H16" s="187">
        <v>103.62</v>
      </c>
      <c r="I16" s="234"/>
      <c r="J16" s="110">
        <v>53</v>
      </c>
      <c r="K16" s="174">
        <f t="shared" si="3"/>
        <v>3402.1271092586289</v>
      </c>
      <c r="L16" s="175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73">
        <v>104.25</v>
      </c>
      <c r="Q16" s="173"/>
      <c r="R16" s="176">
        <f>IF(P16="","",T16*M16*LOOKUP(RIGHT($D$2,3),定数!$A$6:$A$13,定数!$B$6:$B$13))</f>
        <v>4044.037884590417</v>
      </c>
      <c r="S16" s="176"/>
      <c r="T16" s="177">
        <f t="shared" si="4"/>
        <v>62.999999999999545</v>
      </c>
      <c r="U16" s="177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72">
        <f t="shared" si="0"/>
        <v>117448.27485987806</v>
      </c>
      <c r="D17" s="172"/>
      <c r="E17" s="116">
        <v>2001</v>
      </c>
      <c r="F17" s="119">
        <v>43631</v>
      </c>
      <c r="G17" s="108" t="s">
        <v>3</v>
      </c>
      <c r="H17" s="187">
        <v>104.99</v>
      </c>
      <c r="I17" s="234"/>
      <c r="J17" s="111">
        <v>51</v>
      </c>
      <c r="K17" s="174">
        <f t="shared" si="3"/>
        <v>3523.4482457963418</v>
      </c>
      <c r="L17" s="175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73">
        <v>105.62</v>
      </c>
      <c r="Q17" s="173"/>
      <c r="R17" s="176">
        <f>IF(P17="","",T17*M17*LOOKUP(RIGHT($D$2,3),定数!$A$6:$A$13,定数!$B$6:$B$13))</f>
        <v>4352.4948918661357</v>
      </c>
      <c r="S17" s="176"/>
      <c r="T17" s="177">
        <f t="shared" si="4"/>
        <v>63.000000000000966</v>
      </c>
      <c r="U17" s="177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72">
        <f t="shared" si="0"/>
        <v>121800.7697517442</v>
      </c>
      <c r="D18" s="172"/>
      <c r="E18" s="87">
        <v>2001</v>
      </c>
      <c r="F18" s="112">
        <v>43687</v>
      </c>
      <c r="G18" s="107" t="s">
        <v>3</v>
      </c>
      <c r="H18" s="185">
        <v>108.92</v>
      </c>
      <c r="I18" s="240"/>
      <c r="J18" s="110">
        <v>46</v>
      </c>
      <c r="K18" s="181">
        <f t="shared" si="3"/>
        <v>3654.023092552326</v>
      </c>
      <c r="L18" s="182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80">
        <v>109.46</v>
      </c>
      <c r="Q18" s="180"/>
      <c r="R18" s="176">
        <f>IF(P18="","",T18*M18*LOOKUP(RIGHT($D$2,3),定数!$A$6:$A$13,定数!$B$6:$B$13))</f>
        <v>4289.5053695178849</v>
      </c>
      <c r="S18" s="176"/>
      <c r="T18" s="177">
        <f t="shared" si="4"/>
        <v>53.999999999999204</v>
      </c>
      <c r="U18" s="177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72">
        <f t="shared" si="0"/>
        <v>126090.27512126208</v>
      </c>
      <c r="D19" s="172"/>
      <c r="E19" s="88">
        <v>2001</v>
      </c>
      <c r="F19" s="114">
        <v>43690</v>
      </c>
      <c r="G19" s="39" t="s">
        <v>3</v>
      </c>
      <c r="H19" s="187">
        <v>109.51</v>
      </c>
      <c r="I19" s="234"/>
      <c r="J19" s="110">
        <v>55</v>
      </c>
      <c r="K19" s="174">
        <f t="shared" si="3"/>
        <v>3782.7082536378621</v>
      </c>
      <c r="L19" s="175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73">
        <v>110.17</v>
      </c>
      <c r="Q19" s="173"/>
      <c r="R19" s="176">
        <f>IF(P19="","",T19*M19*LOOKUP(RIGHT($D$2,3),定数!$A$6:$A$13,定数!$B$6:$B$13))</f>
        <v>4539.2499043654116</v>
      </c>
      <c r="S19" s="176"/>
      <c r="T19" s="177">
        <f t="shared" si="4"/>
        <v>65.999999999999659</v>
      </c>
      <c r="U19" s="177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72">
        <f t="shared" si="0"/>
        <v>130629.52502562749</v>
      </c>
      <c r="D20" s="172"/>
      <c r="E20" s="87">
        <v>2001</v>
      </c>
      <c r="F20" s="112">
        <v>43735</v>
      </c>
      <c r="G20" s="39" t="s">
        <v>3</v>
      </c>
      <c r="H20" s="187">
        <v>109.29</v>
      </c>
      <c r="I20" s="234"/>
      <c r="J20" s="111">
        <v>79</v>
      </c>
      <c r="K20" s="174">
        <f t="shared" si="3"/>
        <v>3918.8857507688244</v>
      </c>
      <c r="L20" s="175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73">
        <v>108.5</v>
      </c>
      <c r="Q20" s="173"/>
      <c r="R20" s="176">
        <f>IF(P20="","",T20*M20*LOOKUP(RIGHT($D$2,3),定数!$A$6:$A$13,定数!$B$6:$B$13))</f>
        <v>-3918.8857507688558</v>
      </c>
      <c r="S20" s="176"/>
      <c r="T20" s="177">
        <f t="shared" si="4"/>
        <v>-79.000000000000625</v>
      </c>
      <c r="U20" s="177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72">
        <f t="shared" si="0"/>
        <v>126710.63927485864</v>
      </c>
      <c r="D21" s="172"/>
      <c r="E21" s="88">
        <v>2001</v>
      </c>
      <c r="F21" s="114">
        <v>43769</v>
      </c>
      <c r="G21" s="39" t="s">
        <v>3</v>
      </c>
      <c r="H21" s="185">
        <v>110.52</v>
      </c>
      <c r="I21" s="240"/>
      <c r="J21" s="110">
        <v>26</v>
      </c>
      <c r="K21" s="174">
        <f t="shared" si="3"/>
        <v>3801.3191782457588</v>
      </c>
      <c r="L21" s="175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73">
        <v>110.26</v>
      </c>
      <c r="Q21" s="173"/>
      <c r="R21" s="176">
        <f>IF(P21="","",T21*M21*LOOKUP(RIGHT($D$2,3),定数!$A$6:$A$13,定数!$B$6:$B$13))</f>
        <v>-3801.3191782456261</v>
      </c>
      <c r="S21" s="176"/>
      <c r="T21" s="177">
        <f t="shared" si="4"/>
        <v>-25.999999999999091</v>
      </c>
      <c r="U21" s="177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41">
        <f t="shared" si="0"/>
        <v>122909.32009661301</v>
      </c>
      <c r="D22" s="241"/>
      <c r="E22" s="88">
        <v>2001</v>
      </c>
      <c r="F22" s="114">
        <v>43778</v>
      </c>
      <c r="G22" s="57" t="s">
        <v>2</v>
      </c>
      <c r="H22" s="187">
        <v>107.99</v>
      </c>
      <c r="I22" s="234"/>
      <c r="J22" s="110">
        <v>68</v>
      </c>
      <c r="K22" s="242">
        <f t="shared" si="3"/>
        <v>3687.2796028983903</v>
      </c>
      <c r="L22" s="243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44">
        <v>107.16</v>
      </c>
      <c r="Q22" s="244"/>
      <c r="R22" s="245">
        <f>IF(P22="","",T22*M22*LOOKUP(RIGHT($D$2,3),定数!$A$6:$A$13,定数!$B$6:$B$13))</f>
        <v>4500.6501035377323</v>
      </c>
      <c r="S22" s="245"/>
      <c r="T22" s="246">
        <f t="shared" si="4"/>
        <v>82.999999999999829</v>
      </c>
      <c r="U22" s="246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72">
        <f t="shared" si="0"/>
        <v>127409.97020015074</v>
      </c>
      <c r="D23" s="172"/>
      <c r="E23" s="88">
        <v>2001</v>
      </c>
      <c r="F23" s="114">
        <v>43795</v>
      </c>
      <c r="G23" s="39" t="s">
        <v>2</v>
      </c>
      <c r="H23" s="187">
        <v>109.34</v>
      </c>
      <c r="I23" s="234"/>
      <c r="J23" s="110">
        <v>45</v>
      </c>
      <c r="K23" s="174">
        <f t="shared" si="3"/>
        <v>3822.2991060045219</v>
      </c>
      <c r="L23" s="175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73">
        <v>109.87</v>
      </c>
      <c r="Q23" s="173"/>
      <c r="R23" s="176">
        <f>IF(P23="","",T23*M23*LOOKUP(RIGHT($D$2,3),定数!$A$6:$A$13,定数!$B$6:$B$13))</f>
        <v>-4501.8189470720026</v>
      </c>
      <c r="S23" s="176"/>
      <c r="T23" s="177">
        <f t="shared" si="4"/>
        <v>-53.000000000000114</v>
      </c>
      <c r="U23" s="177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72">
        <f t="shared" si="0"/>
        <v>122908.15125307874</v>
      </c>
      <c r="D24" s="172"/>
      <c r="E24" s="87">
        <v>2001</v>
      </c>
      <c r="F24" s="85">
        <v>43810</v>
      </c>
      <c r="G24" s="107" t="s">
        <v>3</v>
      </c>
      <c r="H24" s="247">
        <v>112.27</v>
      </c>
      <c r="I24" s="247"/>
      <c r="J24" s="87">
        <v>72</v>
      </c>
      <c r="K24" s="172">
        <f t="shared" si="3"/>
        <v>3687.2445375923621</v>
      </c>
      <c r="L24" s="172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73">
        <v>113.14</v>
      </c>
      <c r="Q24" s="173"/>
      <c r="R24" s="176">
        <f>IF(P24="","",T24*M24*LOOKUP(RIGHT($D$2,3),定数!$A$6:$A$13,定数!$B$6:$B$13))</f>
        <v>4455.420482924128</v>
      </c>
      <c r="S24" s="176"/>
      <c r="T24" s="177">
        <f t="shared" si="4"/>
        <v>87.000000000000455</v>
      </c>
      <c r="U24" s="177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41">
        <f t="shared" si="0"/>
        <v>127363.57173600286</v>
      </c>
      <c r="D25" s="241"/>
      <c r="E25" s="87">
        <v>2001</v>
      </c>
      <c r="F25" s="85">
        <v>43830</v>
      </c>
      <c r="G25" s="109" t="s">
        <v>3</v>
      </c>
      <c r="H25" s="247">
        <v>116.34</v>
      </c>
      <c r="I25" s="247"/>
      <c r="J25" s="87">
        <v>46</v>
      </c>
      <c r="K25" s="241">
        <f t="shared" si="3"/>
        <v>3820.9071520800858</v>
      </c>
      <c r="L25" s="241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44">
        <v>116.88</v>
      </c>
      <c r="Q25" s="244"/>
      <c r="R25" s="245">
        <f>IF(P25="","",T25*M25*LOOKUP(RIGHT($D$2,3),定数!$A$6:$A$13,定数!$B$6:$B$13))</f>
        <v>4485.4127437461211</v>
      </c>
      <c r="S25" s="245"/>
      <c r="T25" s="246">
        <f t="shared" si="4"/>
        <v>53.999999999999204</v>
      </c>
      <c r="U25" s="246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72">
        <f t="shared" si="0"/>
        <v>131848.98447974899</v>
      </c>
      <c r="D26" s="172"/>
      <c r="E26" s="87">
        <v>2002</v>
      </c>
      <c r="F26" s="85">
        <v>43467</v>
      </c>
      <c r="G26" s="107" t="s">
        <v>3</v>
      </c>
      <c r="H26" s="247">
        <v>117.58</v>
      </c>
      <c r="I26" s="247"/>
      <c r="J26" s="87">
        <v>63</v>
      </c>
      <c r="K26" s="172">
        <f t="shared" si="3"/>
        <v>3955.4695343924695</v>
      </c>
      <c r="L26" s="172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73">
        <v>118.34</v>
      </c>
      <c r="Q26" s="173"/>
      <c r="R26" s="176">
        <f>IF(P26="","",T26*M26*LOOKUP(RIGHT($D$2,3),定数!$A$6:$A$13,定数!$B$6:$B$13))</f>
        <v>4771.6775335528528</v>
      </c>
      <c r="S26" s="176"/>
      <c r="T26" s="177">
        <f t="shared" si="4"/>
        <v>76.000000000000512</v>
      </c>
      <c r="U26" s="177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41">
        <f t="shared" si="0"/>
        <v>136620.66201330186</v>
      </c>
      <c r="D27" s="241"/>
      <c r="E27" s="87">
        <v>2002</v>
      </c>
      <c r="F27" s="85">
        <v>43509</v>
      </c>
      <c r="G27" s="109" t="s">
        <v>2</v>
      </c>
      <c r="H27" s="247">
        <v>116.03</v>
      </c>
      <c r="I27" s="247"/>
      <c r="J27" s="87">
        <v>77</v>
      </c>
      <c r="K27" s="241">
        <f t="shared" si="3"/>
        <v>4098.6198603990561</v>
      </c>
      <c r="L27" s="241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44">
        <v>115.08</v>
      </c>
      <c r="Q27" s="244"/>
      <c r="R27" s="245">
        <f>IF(P27="","",T27*M27*LOOKUP(RIGHT($D$2,3),定数!$A$6:$A$13,定数!$B$6:$B$13))</f>
        <v>5056.7387888040448</v>
      </c>
      <c r="S27" s="245"/>
      <c r="T27" s="246">
        <f t="shared" si="4"/>
        <v>95.000000000000284</v>
      </c>
      <c r="U27" s="246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72">
        <f t="shared" si="0"/>
        <v>141677.4008021059</v>
      </c>
      <c r="D28" s="172"/>
      <c r="E28" s="87">
        <v>2002</v>
      </c>
      <c r="F28" s="85">
        <v>43524</v>
      </c>
      <c r="G28" s="107" t="s">
        <v>2</v>
      </c>
      <c r="H28" s="247">
        <v>115.71</v>
      </c>
      <c r="I28" s="247"/>
      <c r="J28" s="87">
        <v>70</v>
      </c>
      <c r="K28" s="172">
        <f t="shared" si="3"/>
        <v>4250.3220240631772</v>
      </c>
      <c r="L28" s="172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73">
        <v>114.84</v>
      </c>
      <c r="Q28" s="173"/>
      <c r="R28" s="176">
        <f>IF(P28="","",T28*M28*LOOKUP(RIGHT($D$2,3),定数!$A$6:$A$13,定数!$B$6:$B$13))</f>
        <v>5282.5430870498903</v>
      </c>
      <c r="S28" s="176"/>
      <c r="T28" s="177">
        <f t="shared" si="4"/>
        <v>86.999999999999034</v>
      </c>
      <c r="U28" s="177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72">
        <f t="shared" si="0"/>
        <v>146959.94388915578</v>
      </c>
      <c r="D29" s="172"/>
      <c r="E29" s="87">
        <v>2002</v>
      </c>
      <c r="F29" s="85">
        <v>43542</v>
      </c>
      <c r="G29" s="107" t="s">
        <v>3</v>
      </c>
      <c r="H29" s="247">
        <v>114.41</v>
      </c>
      <c r="I29" s="247"/>
      <c r="J29" s="87">
        <v>54</v>
      </c>
      <c r="K29" s="172">
        <f t="shared" si="3"/>
        <v>4408.7983166746735</v>
      </c>
      <c r="L29" s="172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73">
        <v>115.06</v>
      </c>
      <c r="Q29" s="173"/>
      <c r="R29" s="176">
        <f>IF(P29="","",T29*M29*LOOKUP(RIGHT($D$2,3),定数!$A$6:$A$13,定数!$B$6:$B$13))</f>
        <v>5306.8868626640051</v>
      </c>
      <c r="S29" s="176"/>
      <c r="T29" s="177">
        <f t="shared" si="4"/>
        <v>65.000000000000568</v>
      </c>
      <c r="U29" s="177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72">
        <f t="shared" si="0"/>
        <v>152266.8307518198</v>
      </c>
      <c r="D30" s="172"/>
      <c r="E30" s="87">
        <v>2002</v>
      </c>
      <c r="F30" s="85">
        <v>43606</v>
      </c>
      <c r="G30" s="107" t="s">
        <v>2</v>
      </c>
      <c r="H30" s="247">
        <v>115.36</v>
      </c>
      <c r="I30" s="247"/>
      <c r="J30" s="87">
        <v>48</v>
      </c>
      <c r="K30" s="172">
        <f t="shared" si="3"/>
        <v>4568.0049225545936</v>
      </c>
      <c r="L30" s="172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73">
        <v>114.78</v>
      </c>
      <c r="Q30" s="173"/>
      <c r="R30" s="176">
        <f>IF(P30="","",T30*M30*LOOKUP(RIGHT($D$2,3),定数!$A$6:$A$13,定数!$B$6:$B$13))</f>
        <v>5519.6726147534509</v>
      </c>
      <c r="S30" s="176"/>
      <c r="T30" s="177">
        <f t="shared" si="4"/>
        <v>57.999999999999829</v>
      </c>
      <c r="U30" s="177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72">
        <f t="shared" si="0"/>
        <v>157786.50336657325</v>
      </c>
      <c r="D31" s="172"/>
      <c r="E31" s="87">
        <v>2002</v>
      </c>
      <c r="F31" s="85">
        <v>43621</v>
      </c>
      <c r="G31" s="107" t="s">
        <v>3</v>
      </c>
      <c r="H31" s="247">
        <v>116.86</v>
      </c>
      <c r="I31" s="247"/>
      <c r="J31" s="87">
        <v>40</v>
      </c>
      <c r="K31" s="172">
        <f t="shared" si="3"/>
        <v>4733.5951009971968</v>
      </c>
      <c r="L31" s="172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73">
        <v>117.33</v>
      </c>
      <c r="Q31" s="173"/>
      <c r="R31" s="176">
        <f>IF(P31="","",T31*M31*LOOKUP(RIGHT($D$2,3),定数!$A$6:$A$13,定数!$B$6:$B$13))</f>
        <v>5561.9742436716924</v>
      </c>
      <c r="S31" s="176"/>
      <c r="T31" s="177">
        <f t="shared" si="4"/>
        <v>46.999999999999886</v>
      </c>
      <c r="U31" s="177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72">
        <f t="shared" si="0"/>
        <v>163348.47761024494</v>
      </c>
      <c r="D32" s="172"/>
      <c r="E32" s="87">
        <v>2002</v>
      </c>
      <c r="F32" s="85">
        <v>43649</v>
      </c>
      <c r="G32" s="107" t="s">
        <v>2</v>
      </c>
      <c r="H32" s="247">
        <v>117.66</v>
      </c>
      <c r="I32" s="247"/>
      <c r="J32" s="87">
        <v>57</v>
      </c>
      <c r="K32" s="172">
        <f t="shared" si="3"/>
        <v>4900.4543283073481</v>
      </c>
      <c r="L32" s="172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73">
        <v>116.97</v>
      </c>
      <c r="Q32" s="173"/>
      <c r="R32" s="176">
        <f>IF(P32="","",T32*M32*LOOKUP(RIGHT($D$2,3),定数!$A$6:$A$13,定数!$B$6:$B$13))</f>
        <v>5932.1289237404544</v>
      </c>
      <c r="S32" s="176"/>
      <c r="T32" s="177">
        <f t="shared" si="4"/>
        <v>68.999999999999773</v>
      </c>
      <c r="U32" s="177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72">
        <f t="shared" si="0"/>
        <v>169280.60653398538</v>
      </c>
      <c r="D33" s="172"/>
      <c r="E33" s="87">
        <v>2002</v>
      </c>
      <c r="F33" s="85">
        <v>43663</v>
      </c>
      <c r="G33" s="107" t="s">
        <v>3</v>
      </c>
      <c r="H33" s="247">
        <v>117.14</v>
      </c>
      <c r="I33" s="247"/>
      <c r="J33" s="87">
        <v>57</v>
      </c>
      <c r="K33" s="172">
        <f t="shared" si="3"/>
        <v>5078.418196019561</v>
      </c>
      <c r="L33" s="172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73">
        <v>117.82</v>
      </c>
      <c r="Q33" s="173"/>
      <c r="R33" s="176">
        <f>IF(P33="","",T33*M33*LOOKUP(RIGHT($D$2,3),定数!$A$6:$A$13,定数!$B$6:$B$13))</f>
        <v>6058.4638127951994</v>
      </c>
      <c r="S33" s="176"/>
      <c r="T33" s="177">
        <f t="shared" si="4"/>
        <v>67.999999999999261</v>
      </c>
      <c r="U33" s="177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72">
        <f t="shared" si="0"/>
        <v>175339.07034678059</v>
      </c>
      <c r="D34" s="172"/>
      <c r="E34" s="87">
        <v>2002</v>
      </c>
      <c r="F34" s="85">
        <v>43670</v>
      </c>
      <c r="G34" s="107" t="s">
        <v>2</v>
      </c>
      <c r="H34" s="247">
        <v>116.6</v>
      </c>
      <c r="I34" s="247"/>
      <c r="J34" s="87">
        <v>43</v>
      </c>
      <c r="K34" s="172">
        <f t="shared" si="3"/>
        <v>5260.1721104034177</v>
      </c>
      <c r="L34" s="172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73">
        <v>115.91</v>
      </c>
      <c r="Q34" s="173"/>
      <c r="R34" s="176">
        <f>IF(P34="","",T34*M34*LOOKUP(RIGHT($D$2,3),定数!$A$6:$A$13,定数!$B$6:$B$13))</f>
        <v>8440.7412934380136</v>
      </c>
      <c r="S34" s="176"/>
      <c r="T34" s="177">
        <f t="shared" si="4"/>
        <v>68.999999999999773</v>
      </c>
      <c r="U34" s="177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72">
        <f t="shared" si="0"/>
        <v>183779.8116402186</v>
      </c>
      <c r="D35" s="172"/>
      <c r="E35" s="87">
        <v>2002</v>
      </c>
      <c r="F35" s="85">
        <v>43675</v>
      </c>
      <c r="G35" s="107" t="s">
        <v>3</v>
      </c>
      <c r="H35" s="247">
        <v>117.6</v>
      </c>
      <c r="I35" s="247"/>
      <c r="J35" s="87">
        <v>63</v>
      </c>
      <c r="K35" s="172">
        <f t="shared" si="3"/>
        <v>5513.3943492065573</v>
      </c>
      <c r="L35" s="172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73">
        <v>118.36</v>
      </c>
      <c r="Q35" s="173"/>
      <c r="R35" s="176">
        <f>IF(P35="","",T35*M35*LOOKUP(RIGHT($D$2,3),定数!$A$6:$A$13,定数!$B$6:$B$13))</f>
        <v>6651.0788974555735</v>
      </c>
      <c r="S35" s="176"/>
      <c r="T35" s="177">
        <f t="shared" si="4"/>
        <v>76.000000000000512</v>
      </c>
      <c r="U35" s="177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72">
        <f t="shared" si="0"/>
        <v>190430.89053767416</v>
      </c>
      <c r="D36" s="172"/>
      <c r="E36" s="87">
        <v>2002</v>
      </c>
      <c r="F36" s="85">
        <v>43676</v>
      </c>
      <c r="G36" s="107" t="s">
        <v>3</v>
      </c>
      <c r="H36" s="247">
        <v>117.76</v>
      </c>
      <c r="I36" s="247"/>
      <c r="J36" s="87">
        <v>55</v>
      </c>
      <c r="K36" s="172">
        <f t="shared" si="3"/>
        <v>5712.926716130225</v>
      </c>
      <c r="L36" s="172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73">
        <v>118.42</v>
      </c>
      <c r="Q36" s="173"/>
      <c r="R36" s="176">
        <f>IF(P36="","",T36*M36*LOOKUP(RIGHT($D$2,3),定数!$A$6:$A$13,定数!$B$6:$B$13))</f>
        <v>6855.5120593562333</v>
      </c>
      <c r="S36" s="176"/>
      <c r="T36" s="177">
        <f t="shared" si="4"/>
        <v>65.999999999999659</v>
      </c>
      <c r="U36" s="177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72">
        <f t="shared" si="0"/>
        <v>197286.40259703039</v>
      </c>
      <c r="D37" s="172"/>
      <c r="E37" s="87">
        <v>2002</v>
      </c>
      <c r="F37" s="85">
        <v>43689</v>
      </c>
      <c r="G37" s="107" t="s">
        <v>2</v>
      </c>
      <c r="H37" s="247">
        <v>116.13</v>
      </c>
      <c r="I37" s="247"/>
      <c r="J37" s="87">
        <v>90</v>
      </c>
      <c r="K37" s="172">
        <f t="shared" si="3"/>
        <v>5918.5920779109119</v>
      </c>
      <c r="L37" s="172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73">
        <v>115.01</v>
      </c>
      <c r="Q37" s="173"/>
      <c r="R37" s="176">
        <f>IF(P37="","",T37*M37*LOOKUP(RIGHT($D$2,3),定数!$A$6:$A$13,定数!$B$6:$B$13))</f>
        <v>7365.3590302890716</v>
      </c>
      <c r="S37" s="176"/>
      <c r="T37" s="177">
        <f t="shared" si="4"/>
        <v>111.99999999999903</v>
      </c>
      <c r="U37" s="177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72">
        <f t="shared" si="0"/>
        <v>204651.76162731947</v>
      </c>
      <c r="D38" s="172"/>
      <c r="E38" s="87">
        <v>2002</v>
      </c>
      <c r="F38" s="85">
        <v>43721</v>
      </c>
      <c r="G38" s="107" t="s">
        <v>3</v>
      </c>
      <c r="H38" s="247">
        <v>117.58</v>
      </c>
      <c r="I38" s="247"/>
      <c r="J38" s="87">
        <v>53</v>
      </c>
      <c r="K38" s="172">
        <f t="shared" si="3"/>
        <v>6139.5528488195841</v>
      </c>
      <c r="L38" s="172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73">
        <v>118.21</v>
      </c>
      <c r="Q38" s="173"/>
      <c r="R38" s="176">
        <f>IF(P38="","",T38*M38*LOOKUP(RIGHT($D$2,3),定数!$A$6:$A$13,定数!$B$6:$B$13))</f>
        <v>7297.9590467100197</v>
      </c>
      <c r="S38" s="176"/>
      <c r="T38" s="177">
        <f t="shared" si="4"/>
        <v>62.999999999999545</v>
      </c>
      <c r="U38" s="177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72">
        <f t="shared" si="0"/>
        <v>211949.72067402949</v>
      </c>
      <c r="D39" s="172"/>
      <c r="E39" s="87">
        <v>2002</v>
      </c>
      <c r="F39" s="85">
        <v>43725</v>
      </c>
      <c r="G39" s="107" t="s">
        <v>3</v>
      </c>
      <c r="H39" s="247">
        <v>118.66</v>
      </c>
      <c r="I39" s="247"/>
      <c r="J39" s="87">
        <v>76</v>
      </c>
      <c r="K39" s="172">
        <f t="shared" si="3"/>
        <v>6358.4916202208842</v>
      </c>
      <c r="L39" s="172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73">
        <v>119.59</v>
      </c>
      <c r="Q39" s="173"/>
      <c r="R39" s="176">
        <f>IF(P39="","",T39*M39*LOOKUP(RIGHT($D$2,3),定数!$A$6:$A$13,定数!$B$6:$B$13))</f>
        <v>7780.7857984282437</v>
      </c>
      <c r="S39" s="176"/>
      <c r="T39" s="177">
        <f t="shared" si="4"/>
        <v>93.000000000000682</v>
      </c>
      <c r="U39" s="177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72">
        <f t="shared" si="0"/>
        <v>219730.50647245772</v>
      </c>
      <c r="D40" s="172"/>
      <c r="E40" s="87">
        <v>2002</v>
      </c>
      <c r="F40" s="85">
        <v>43728</v>
      </c>
      <c r="G40" s="107" t="s">
        <v>3</v>
      </c>
      <c r="H40" s="247">
        <v>119.64</v>
      </c>
      <c r="I40" s="247"/>
      <c r="J40" s="87">
        <v>90</v>
      </c>
      <c r="K40" s="172">
        <f t="shared" si="3"/>
        <v>6591.9151941737318</v>
      </c>
      <c r="L40" s="172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73">
        <v>120.74</v>
      </c>
      <c r="Q40" s="173"/>
      <c r="R40" s="176">
        <f>IF(P40="","",T40*M40*LOOKUP(RIGHT($D$2,3),定数!$A$6:$A$13,定数!$B$6:$B$13))</f>
        <v>8056.7852373234073</v>
      </c>
      <c r="S40" s="176"/>
      <c r="T40" s="177">
        <f t="shared" si="4"/>
        <v>109.99999999999943</v>
      </c>
      <c r="U40" s="177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72">
        <f t="shared" si="0"/>
        <v>227787.29170978113</v>
      </c>
      <c r="D41" s="172"/>
      <c r="E41" s="87">
        <v>2002</v>
      </c>
      <c r="F41" s="85">
        <v>43733</v>
      </c>
      <c r="G41" s="107" t="s">
        <v>2</v>
      </c>
      <c r="H41" s="247">
        <v>119.95</v>
      </c>
      <c r="I41" s="247"/>
      <c r="J41" s="87">
        <v>73</v>
      </c>
      <c r="K41" s="172">
        <f t="shared" si="3"/>
        <v>6833.6187512934339</v>
      </c>
      <c r="L41" s="172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73">
        <v>119.05</v>
      </c>
      <c r="Q41" s="173"/>
      <c r="R41" s="176">
        <f>IF(P41="","",T41*M41*LOOKUP(RIGHT($D$2,3),定数!$A$6:$A$13,定数!$B$6:$B$13))</f>
        <v>8425.0094194029152</v>
      </c>
      <c r="S41" s="176"/>
      <c r="T41" s="177">
        <f t="shared" si="4"/>
        <v>90.000000000000568</v>
      </c>
      <c r="U41" s="177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72">
        <f t="shared" si="0"/>
        <v>236212.30112918405</v>
      </c>
      <c r="D42" s="172"/>
      <c r="E42" s="87">
        <v>2002</v>
      </c>
      <c r="F42" s="85">
        <v>43739</v>
      </c>
      <c r="G42" s="107" t="s">
        <v>3</v>
      </c>
      <c r="H42" s="247">
        <v>120.78</v>
      </c>
      <c r="I42" s="247"/>
      <c r="J42" s="87">
        <v>58</v>
      </c>
      <c r="K42" s="172">
        <f t="shared" si="3"/>
        <v>7086.3690338755214</v>
      </c>
      <c r="L42" s="172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73">
        <v>121.48</v>
      </c>
      <c r="Q42" s="173"/>
      <c r="R42" s="176">
        <f>IF(P42="","",T42*M42*LOOKUP(RIGHT($D$2,3),定数!$A$6:$A$13,定数!$B$6:$B$13))</f>
        <v>8552.5143512291106</v>
      </c>
      <c r="S42" s="176"/>
      <c r="T42" s="177">
        <f t="shared" si="4"/>
        <v>70.000000000000284</v>
      </c>
      <c r="U42" s="177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72">
        <f t="shared" si="0"/>
        <v>244764.81548041315</v>
      </c>
      <c r="D43" s="172"/>
      <c r="E43" s="87">
        <v>2002</v>
      </c>
      <c r="F43" s="85">
        <v>43740</v>
      </c>
      <c r="G43" s="107" t="s">
        <v>3</v>
      </c>
      <c r="H43" s="247">
        <v>120.95</v>
      </c>
      <c r="I43" s="247"/>
      <c r="J43" s="87">
        <v>63</v>
      </c>
      <c r="K43" s="172">
        <f t="shared" si="3"/>
        <v>7342.9444644123942</v>
      </c>
      <c r="L43" s="172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73">
        <v>121.72</v>
      </c>
      <c r="Q43" s="173"/>
      <c r="R43" s="176">
        <f>IF(P43="","",T43*M43*LOOKUP(RIGHT($D$2,3),定数!$A$6:$A$13,定数!$B$6:$B$13))</f>
        <v>8974.7099009484336</v>
      </c>
      <c r="S43" s="176"/>
      <c r="T43" s="177">
        <f t="shared" si="4"/>
        <v>76.999999999999602</v>
      </c>
      <c r="U43" s="177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72">
        <f t="shared" si="0"/>
        <v>253739.52538136157</v>
      </c>
      <c r="D44" s="172"/>
      <c r="E44" s="107">
        <v>2002</v>
      </c>
      <c r="F44" s="8">
        <v>43748</v>
      </c>
      <c r="G44" s="107" t="s">
        <v>3</v>
      </c>
      <c r="H44" s="247">
        <v>122.2</v>
      </c>
      <c r="I44" s="247"/>
      <c r="J44" s="87">
        <v>52</v>
      </c>
      <c r="K44" s="172">
        <f t="shared" si="3"/>
        <v>7612.1857614408473</v>
      </c>
      <c r="L44" s="172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73">
        <v>121.68</v>
      </c>
      <c r="Q44" s="173"/>
      <c r="R44" s="176">
        <f>IF(P44="","",T44*M44*LOOKUP(RIGHT($D$2,3),定数!$A$6:$A$13,定数!$B$6:$B$13))</f>
        <v>-7612.1857614407891</v>
      </c>
      <c r="S44" s="176"/>
      <c r="T44" s="177">
        <f t="shared" si="4"/>
        <v>-51.999999999999602</v>
      </c>
      <c r="U44" s="177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72">
        <f t="shared" si="0"/>
        <v>246127.33961992079</v>
      </c>
      <c r="D45" s="172"/>
      <c r="E45" s="107">
        <v>2002</v>
      </c>
      <c r="F45" s="8">
        <v>43750</v>
      </c>
      <c r="G45" s="107" t="s">
        <v>3</v>
      </c>
      <c r="H45" s="247">
        <v>122.51</v>
      </c>
      <c r="I45" s="247"/>
      <c r="J45" s="87">
        <v>39</v>
      </c>
      <c r="K45" s="172">
        <f t="shared" si="3"/>
        <v>7383.8201885976232</v>
      </c>
      <c r="L45" s="172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73">
        <v>122.97</v>
      </c>
      <c r="Q45" s="173"/>
      <c r="R45" s="176">
        <f>IF(P45="","",T45*M45*LOOKUP(RIGHT($D$2,3),定数!$A$6:$A$13,定数!$B$6:$B$13))</f>
        <v>8709.1212480893864</v>
      </c>
      <c r="S45" s="176"/>
      <c r="T45" s="177">
        <f t="shared" si="4"/>
        <v>45.999999999999375</v>
      </c>
      <c r="U45" s="177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72">
        <f t="shared" si="0"/>
        <v>254836.46086801018</v>
      </c>
      <c r="D46" s="172"/>
      <c r="E46" s="107">
        <v>2002</v>
      </c>
      <c r="F46" s="8">
        <v>43755</v>
      </c>
      <c r="G46" s="107" t="s">
        <v>2</v>
      </c>
      <c r="H46" s="247">
        <v>121.89</v>
      </c>
      <c r="I46" s="247"/>
      <c r="J46" s="87">
        <v>43</v>
      </c>
      <c r="K46" s="172">
        <f t="shared" si="3"/>
        <v>7645.0938260403054</v>
      </c>
      <c r="L46" s="172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73">
        <v>121.37</v>
      </c>
      <c r="Q46" s="173"/>
      <c r="R46" s="176">
        <f>IF(P46="","",T46*M46*LOOKUP(RIGHT($D$2,3),定数!$A$6:$A$13,定数!$B$6:$B$13))</f>
        <v>9245.2297431184397</v>
      </c>
      <c r="S46" s="176"/>
      <c r="T46" s="177">
        <f t="shared" si="4"/>
        <v>51.999999999999602</v>
      </c>
      <c r="U46" s="177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72">
        <f t="shared" si="0"/>
        <v>264081.69061112864</v>
      </c>
      <c r="D47" s="172"/>
      <c r="E47" s="107"/>
      <c r="F47" s="8"/>
      <c r="G47" s="107"/>
      <c r="H47" s="247"/>
      <c r="I47" s="247"/>
      <c r="J47" s="87"/>
      <c r="K47" s="172" t="str">
        <f t="shared" si="3"/>
        <v/>
      </c>
      <c r="L47" s="172"/>
      <c r="M47" s="6" t="str">
        <f>IF(J47="","",(K47/J47)/LOOKUP(RIGHT($D$2,3),定数!$A$6:$A$13,定数!$B$6:$B$13))</f>
        <v/>
      </c>
      <c r="N47" s="107"/>
      <c r="O47" s="8"/>
      <c r="P47" s="173"/>
      <c r="Q47" s="173"/>
      <c r="R47" s="176" t="str">
        <f>IF(P47="","",T47*M47*LOOKUP(RIGHT($D$2,3),定数!$A$6:$A$13,定数!$B$6:$B$13))</f>
        <v/>
      </c>
      <c r="S47" s="176"/>
      <c r="T47" s="177" t="str">
        <f t="shared" si="4"/>
        <v/>
      </c>
      <c r="U47" s="177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72" t="str">
        <f t="shared" si="0"/>
        <v/>
      </c>
      <c r="D48" s="172"/>
      <c r="E48" s="107"/>
      <c r="F48" s="8"/>
      <c r="G48" s="107"/>
      <c r="H48" s="247"/>
      <c r="I48" s="247"/>
      <c r="J48" s="87"/>
      <c r="K48" s="172" t="str">
        <f t="shared" si="3"/>
        <v/>
      </c>
      <c r="L48" s="172"/>
      <c r="M48" s="6" t="str">
        <f>IF(J48="","",(K48/J48)/LOOKUP(RIGHT($D$2,3),定数!$A$6:$A$13,定数!$B$6:$B$13))</f>
        <v/>
      </c>
      <c r="N48" s="107"/>
      <c r="O48" s="8"/>
      <c r="P48" s="173"/>
      <c r="Q48" s="173"/>
      <c r="R48" s="176" t="str">
        <f>IF(P48="","",T48*M48*LOOKUP(RIGHT($D$2,3),定数!$A$6:$A$13,定数!$B$6:$B$13))</f>
        <v/>
      </c>
      <c r="S48" s="176"/>
      <c r="T48" s="177" t="str">
        <f t="shared" si="4"/>
        <v/>
      </c>
      <c r="U48" s="177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72" t="str">
        <f t="shared" si="0"/>
        <v/>
      </c>
      <c r="D49" s="172"/>
      <c r="E49" s="107"/>
      <c r="F49" s="8"/>
      <c r="G49" s="107"/>
      <c r="H49" s="247"/>
      <c r="I49" s="247"/>
      <c r="J49" s="87"/>
      <c r="K49" s="172" t="str">
        <f t="shared" si="3"/>
        <v/>
      </c>
      <c r="L49" s="172"/>
      <c r="M49" s="6" t="str">
        <f>IF(J49="","",(K49/J49)/LOOKUP(RIGHT($D$2,3),定数!$A$6:$A$13,定数!$B$6:$B$13))</f>
        <v/>
      </c>
      <c r="N49" s="107"/>
      <c r="O49" s="8"/>
      <c r="P49" s="173"/>
      <c r="Q49" s="173"/>
      <c r="R49" s="176" t="str">
        <f>IF(P49="","",T49*M49*LOOKUP(RIGHT($D$2,3),定数!$A$6:$A$13,定数!$B$6:$B$13))</f>
        <v/>
      </c>
      <c r="S49" s="176"/>
      <c r="T49" s="177" t="str">
        <f t="shared" si="4"/>
        <v/>
      </c>
      <c r="U49" s="177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72" t="str">
        <f t="shared" si="0"/>
        <v/>
      </c>
      <c r="D50" s="172"/>
      <c r="E50" s="107"/>
      <c r="F50" s="8"/>
      <c r="G50" s="107"/>
      <c r="H50" s="247"/>
      <c r="I50" s="247"/>
      <c r="J50" s="87"/>
      <c r="K50" s="172" t="str">
        <f t="shared" si="3"/>
        <v/>
      </c>
      <c r="L50" s="172"/>
      <c r="M50" s="6" t="str">
        <f>IF(J50="","",(K50/J50)/LOOKUP(RIGHT($D$2,3),定数!$A$6:$A$13,定数!$B$6:$B$13))</f>
        <v/>
      </c>
      <c r="N50" s="107"/>
      <c r="O50" s="8"/>
      <c r="P50" s="173"/>
      <c r="Q50" s="173"/>
      <c r="R50" s="176" t="str">
        <f>IF(P50="","",T50*M50*LOOKUP(RIGHT($D$2,3),定数!$A$6:$A$13,定数!$B$6:$B$13))</f>
        <v/>
      </c>
      <c r="S50" s="176"/>
      <c r="T50" s="177" t="str">
        <f t="shared" si="4"/>
        <v/>
      </c>
      <c r="U50" s="177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72" t="str">
        <f t="shared" si="0"/>
        <v/>
      </c>
      <c r="D51" s="172"/>
      <c r="E51" s="107"/>
      <c r="F51" s="8"/>
      <c r="G51" s="107"/>
      <c r="H51" s="247"/>
      <c r="I51" s="247"/>
      <c r="J51" s="87"/>
      <c r="K51" s="172" t="str">
        <f t="shared" si="3"/>
        <v/>
      </c>
      <c r="L51" s="172"/>
      <c r="M51" s="6" t="str">
        <f>IF(J51="","",(K51/J51)/LOOKUP(RIGHT($D$2,3),定数!$A$6:$A$13,定数!$B$6:$B$13))</f>
        <v/>
      </c>
      <c r="N51" s="107"/>
      <c r="O51" s="8"/>
      <c r="P51" s="173"/>
      <c r="Q51" s="173"/>
      <c r="R51" s="176" t="str">
        <f>IF(P51="","",T51*M51*LOOKUP(RIGHT($D$2,3),定数!$A$6:$A$13,定数!$B$6:$B$13))</f>
        <v/>
      </c>
      <c r="S51" s="176"/>
      <c r="T51" s="177" t="str">
        <f t="shared" si="4"/>
        <v/>
      </c>
      <c r="U51" s="177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72" t="str">
        <f t="shared" si="0"/>
        <v/>
      </c>
      <c r="D52" s="172"/>
      <c r="E52" s="107"/>
      <c r="F52" s="8"/>
      <c r="G52" s="107"/>
      <c r="H52" s="247"/>
      <c r="I52" s="247"/>
      <c r="J52" s="87"/>
      <c r="K52" s="172" t="str">
        <f t="shared" si="3"/>
        <v/>
      </c>
      <c r="L52" s="172"/>
      <c r="M52" s="6" t="str">
        <f>IF(J52="","",(K52/J52)/LOOKUP(RIGHT($D$2,3),定数!$A$6:$A$13,定数!$B$6:$B$13))</f>
        <v/>
      </c>
      <c r="N52" s="107"/>
      <c r="O52" s="8"/>
      <c r="P52" s="173"/>
      <c r="Q52" s="173"/>
      <c r="R52" s="176" t="str">
        <f>IF(P52="","",T52*M52*LOOKUP(RIGHT($D$2,3),定数!$A$6:$A$13,定数!$B$6:$B$13))</f>
        <v/>
      </c>
      <c r="S52" s="176"/>
      <c r="T52" s="177" t="str">
        <f t="shared" si="4"/>
        <v/>
      </c>
      <c r="U52" s="177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72" t="str">
        <f t="shared" si="0"/>
        <v/>
      </c>
      <c r="D53" s="172"/>
      <c r="E53" s="107"/>
      <c r="F53" s="8"/>
      <c r="G53" s="107"/>
      <c r="H53" s="247"/>
      <c r="I53" s="247"/>
      <c r="J53" s="87"/>
      <c r="K53" s="172" t="str">
        <f t="shared" si="3"/>
        <v/>
      </c>
      <c r="L53" s="172"/>
      <c r="M53" s="6" t="str">
        <f>IF(J53="","",(K53/J53)/LOOKUP(RIGHT($D$2,3),定数!$A$6:$A$13,定数!$B$6:$B$13))</f>
        <v/>
      </c>
      <c r="N53" s="107"/>
      <c r="O53" s="8"/>
      <c r="P53" s="173"/>
      <c r="Q53" s="173"/>
      <c r="R53" s="176" t="str">
        <f>IF(P53="","",T53*M53*LOOKUP(RIGHT($D$2,3),定数!$A$6:$A$13,定数!$B$6:$B$13))</f>
        <v/>
      </c>
      <c r="S53" s="176"/>
      <c r="T53" s="177" t="str">
        <f t="shared" si="4"/>
        <v/>
      </c>
      <c r="U53" s="177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72" t="str">
        <f t="shared" si="0"/>
        <v/>
      </c>
      <c r="D54" s="172"/>
      <c r="E54" s="107"/>
      <c r="F54" s="8"/>
      <c r="G54" s="107"/>
      <c r="H54" s="247"/>
      <c r="I54" s="247"/>
      <c r="J54" s="87"/>
      <c r="K54" s="172" t="str">
        <f t="shared" si="3"/>
        <v/>
      </c>
      <c r="L54" s="172"/>
      <c r="M54" s="6" t="str">
        <f>IF(J54="","",(K54/J54)/LOOKUP(RIGHT($D$2,3),定数!$A$6:$A$13,定数!$B$6:$B$13))</f>
        <v/>
      </c>
      <c r="N54" s="107"/>
      <c r="O54" s="8"/>
      <c r="P54" s="173"/>
      <c r="Q54" s="173"/>
      <c r="R54" s="176" t="str">
        <f>IF(P54="","",T54*M54*LOOKUP(RIGHT($D$2,3),定数!$A$6:$A$13,定数!$B$6:$B$13))</f>
        <v/>
      </c>
      <c r="S54" s="176"/>
      <c r="T54" s="177" t="str">
        <f t="shared" si="4"/>
        <v/>
      </c>
      <c r="U54" s="177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72" t="str">
        <f t="shared" si="0"/>
        <v/>
      </c>
      <c r="D55" s="172"/>
      <c r="E55" s="107"/>
      <c r="F55" s="8"/>
      <c r="G55" s="107"/>
      <c r="H55" s="247"/>
      <c r="I55" s="247"/>
      <c r="J55" s="87"/>
      <c r="K55" s="172" t="str">
        <f t="shared" si="3"/>
        <v/>
      </c>
      <c r="L55" s="172"/>
      <c r="M55" s="6" t="str">
        <f>IF(J55="","",(K55/J55)/LOOKUP(RIGHT($D$2,3),定数!$A$6:$A$13,定数!$B$6:$B$13))</f>
        <v/>
      </c>
      <c r="N55" s="107"/>
      <c r="O55" s="8"/>
      <c r="P55" s="173"/>
      <c r="Q55" s="173"/>
      <c r="R55" s="176" t="str">
        <f>IF(P55="","",T55*M55*LOOKUP(RIGHT($D$2,3),定数!$A$6:$A$13,定数!$B$6:$B$13))</f>
        <v/>
      </c>
      <c r="S55" s="176"/>
      <c r="T55" s="177" t="str">
        <f t="shared" si="4"/>
        <v/>
      </c>
      <c r="U55" s="177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72" t="str">
        <f t="shared" si="0"/>
        <v/>
      </c>
      <c r="D56" s="172"/>
      <c r="E56" s="107"/>
      <c r="F56" s="8"/>
      <c r="G56" s="107"/>
      <c r="H56" s="247"/>
      <c r="I56" s="247"/>
      <c r="J56" s="87"/>
      <c r="K56" s="172" t="str">
        <f t="shared" si="3"/>
        <v/>
      </c>
      <c r="L56" s="172"/>
      <c r="M56" s="6" t="str">
        <f>IF(J56="","",(K56/J56)/LOOKUP(RIGHT($D$2,3),定数!$A$6:$A$13,定数!$B$6:$B$13))</f>
        <v/>
      </c>
      <c r="N56" s="107"/>
      <c r="O56" s="8"/>
      <c r="P56" s="173"/>
      <c r="Q56" s="173"/>
      <c r="R56" s="176" t="str">
        <f>IF(P56="","",T56*M56*LOOKUP(RIGHT($D$2,3),定数!$A$6:$A$13,定数!$B$6:$B$13))</f>
        <v/>
      </c>
      <c r="S56" s="176"/>
      <c r="T56" s="177" t="str">
        <f t="shared" si="4"/>
        <v/>
      </c>
      <c r="U56" s="177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72" t="str">
        <f t="shared" si="0"/>
        <v/>
      </c>
      <c r="D57" s="172"/>
      <c r="E57" s="107"/>
      <c r="F57" s="8"/>
      <c r="G57" s="107"/>
      <c r="H57" s="247"/>
      <c r="I57" s="247"/>
      <c r="J57" s="87"/>
      <c r="K57" s="172" t="str">
        <f t="shared" si="3"/>
        <v/>
      </c>
      <c r="L57" s="172"/>
      <c r="M57" s="6" t="str">
        <f>IF(J57="","",(K57/J57)/LOOKUP(RIGHT($D$2,3),定数!$A$6:$A$13,定数!$B$6:$B$13))</f>
        <v/>
      </c>
      <c r="N57" s="107"/>
      <c r="O57" s="8"/>
      <c r="P57" s="173"/>
      <c r="Q57" s="173"/>
      <c r="R57" s="176" t="str">
        <f>IF(P57="","",T57*M57*LOOKUP(RIGHT($D$2,3),定数!$A$6:$A$13,定数!$B$6:$B$13))</f>
        <v/>
      </c>
      <c r="S57" s="176"/>
      <c r="T57" s="177" t="str">
        <f t="shared" si="4"/>
        <v/>
      </c>
      <c r="U57" s="177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72" t="str">
        <f t="shared" si="0"/>
        <v/>
      </c>
      <c r="D58" s="172"/>
      <c r="E58" s="107"/>
      <c r="F58" s="8"/>
      <c r="G58" s="107"/>
      <c r="H58" s="247"/>
      <c r="I58" s="247"/>
      <c r="J58" s="87"/>
      <c r="K58" s="172" t="str">
        <f t="shared" si="3"/>
        <v/>
      </c>
      <c r="L58" s="172"/>
      <c r="M58" s="6" t="str">
        <f>IF(J58="","",(K58/J58)/LOOKUP(RIGHT($D$2,3),定数!$A$6:$A$13,定数!$B$6:$B$13))</f>
        <v/>
      </c>
      <c r="N58" s="107"/>
      <c r="O58" s="8"/>
      <c r="P58" s="173"/>
      <c r="Q58" s="173"/>
      <c r="R58" s="176" t="str">
        <f>IF(P58="","",T58*M58*LOOKUP(RIGHT($D$2,3),定数!$A$6:$A$13,定数!$B$6:$B$13))</f>
        <v/>
      </c>
      <c r="S58" s="176"/>
      <c r="T58" s="177" t="str">
        <f t="shared" si="4"/>
        <v/>
      </c>
      <c r="U58" s="177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72" t="str">
        <f t="shared" si="0"/>
        <v/>
      </c>
      <c r="D59" s="172"/>
      <c r="E59" s="107"/>
      <c r="F59" s="8"/>
      <c r="G59" s="107"/>
      <c r="H59" s="173"/>
      <c r="I59" s="173"/>
      <c r="J59" s="107"/>
      <c r="K59" s="172" t="str">
        <f t="shared" si="3"/>
        <v/>
      </c>
      <c r="L59" s="172"/>
      <c r="M59" s="6" t="str">
        <f>IF(J59="","",(K59/J59)/LOOKUP(RIGHT($D$2,3),定数!$A$6:$A$13,定数!$B$6:$B$13))</f>
        <v/>
      </c>
      <c r="N59" s="107"/>
      <c r="O59" s="8"/>
      <c r="P59" s="173"/>
      <c r="Q59" s="173"/>
      <c r="R59" s="176" t="str">
        <f>IF(P59="","",T59*M59*LOOKUP(RIGHT($D$2,3),定数!$A$6:$A$13,定数!$B$6:$B$13))</f>
        <v/>
      </c>
      <c r="S59" s="176"/>
      <c r="T59" s="177" t="str">
        <f t="shared" si="4"/>
        <v/>
      </c>
      <c r="U59" s="177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72" t="str">
        <f t="shared" si="0"/>
        <v/>
      </c>
      <c r="D60" s="172"/>
      <c r="E60" s="107"/>
      <c r="F60" s="8"/>
      <c r="G60" s="107"/>
      <c r="H60" s="173"/>
      <c r="I60" s="173"/>
      <c r="J60" s="107"/>
      <c r="K60" s="172" t="str">
        <f t="shared" si="3"/>
        <v/>
      </c>
      <c r="L60" s="172"/>
      <c r="M60" s="6" t="str">
        <f>IF(J60="","",(K60/J60)/LOOKUP(RIGHT($D$2,3),定数!$A$6:$A$13,定数!$B$6:$B$13))</f>
        <v/>
      </c>
      <c r="N60" s="107"/>
      <c r="O60" s="8"/>
      <c r="P60" s="173"/>
      <c r="Q60" s="173"/>
      <c r="R60" s="176" t="str">
        <f>IF(P60="","",T60*M60*LOOKUP(RIGHT($D$2,3),定数!$A$6:$A$13,定数!$B$6:$B$13))</f>
        <v/>
      </c>
      <c r="S60" s="176"/>
      <c r="T60" s="177" t="str">
        <f t="shared" si="4"/>
        <v/>
      </c>
      <c r="U60" s="177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72" t="str">
        <f t="shared" si="0"/>
        <v/>
      </c>
      <c r="D61" s="172"/>
      <c r="E61" s="107"/>
      <c r="F61" s="8"/>
      <c r="G61" s="107"/>
      <c r="H61" s="173"/>
      <c r="I61" s="173"/>
      <c r="J61" s="107"/>
      <c r="K61" s="172" t="str">
        <f t="shared" si="3"/>
        <v/>
      </c>
      <c r="L61" s="172"/>
      <c r="M61" s="6" t="str">
        <f>IF(J61="","",(K61/J61)/LOOKUP(RIGHT($D$2,3),定数!$A$6:$A$13,定数!$B$6:$B$13))</f>
        <v/>
      </c>
      <c r="N61" s="107"/>
      <c r="O61" s="8"/>
      <c r="P61" s="173"/>
      <c r="Q61" s="173"/>
      <c r="R61" s="176" t="str">
        <f>IF(P61="","",T61*M61*LOOKUP(RIGHT($D$2,3),定数!$A$6:$A$13,定数!$B$6:$B$13))</f>
        <v/>
      </c>
      <c r="S61" s="176"/>
      <c r="T61" s="177" t="str">
        <f t="shared" si="4"/>
        <v/>
      </c>
      <c r="U61" s="177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72" t="str">
        <f t="shared" si="0"/>
        <v/>
      </c>
      <c r="D62" s="172"/>
      <c r="E62" s="107"/>
      <c r="F62" s="8"/>
      <c r="G62" s="107"/>
      <c r="H62" s="173"/>
      <c r="I62" s="173"/>
      <c r="J62" s="107"/>
      <c r="K62" s="172" t="str">
        <f t="shared" si="3"/>
        <v/>
      </c>
      <c r="L62" s="172"/>
      <c r="M62" s="6" t="str">
        <f>IF(J62="","",(K62/J62)/LOOKUP(RIGHT($D$2,3),定数!$A$6:$A$13,定数!$B$6:$B$13))</f>
        <v/>
      </c>
      <c r="N62" s="107"/>
      <c r="O62" s="8"/>
      <c r="P62" s="173"/>
      <c r="Q62" s="173"/>
      <c r="R62" s="176" t="str">
        <f>IF(P62="","",T62*M62*LOOKUP(RIGHT($D$2,3),定数!$A$6:$A$13,定数!$B$6:$B$13))</f>
        <v/>
      </c>
      <c r="S62" s="176"/>
      <c r="T62" s="177" t="str">
        <f t="shared" si="4"/>
        <v/>
      </c>
      <c r="U62" s="177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72" t="str">
        <f t="shared" si="0"/>
        <v/>
      </c>
      <c r="D63" s="172"/>
      <c r="E63" s="107"/>
      <c r="F63" s="8"/>
      <c r="G63" s="107"/>
      <c r="H63" s="173"/>
      <c r="I63" s="173"/>
      <c r="J63" s="107"/>
      <c r="K63" s="172" t="str">
        <f t="shared" si="3"/>
        <v/>
      </c>
      <c r="L63" s="172"/>
      <c r="M63" s="6" t="str">
        <f>IF(J63="","",(K63/J63)/LOOKUP(RIGHT($D$2,3),定数!$A$6:$A$13,定数!$B$6:$B$13))</f>
        <v/>
      </c>
      <c r="N63" s="107"/>
      <c r="O63" s="8"/>
      <c r="P63" s="173"/>
      <c r="Q63" s="173"/>
      <c r="R63" s="176" t="str">
        <f>IF(P63="","",T63*M63*LOOKUP(RIGHT($D$2,3),定数!$A$6:$A$13,定数!$B$6:$B$13))</f>
        <v/>
      </c>
      <c r="S63" s="176"/>
      <c r="T63" s="177" t="str">
        <f t="shared" si="4"/>
        <v/>
      </c>
      <c r="U63" s="177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72" t="str">
        <f t="shared" si="0"/>
        <v/>
      </c>
      <c r="D64" s="172"/>
      <c r="E64" s="107"/>
      <c r="F64" s="8"/>
      <c r="G64" s="107"/>
      <c r="H64" s="173"/>
      <c r="I64" s="173"/>
      <c r="J64" s="107"/>
      <c r="K64" s="172" t="str">
        <f t="shared" si="3"/>
        <v/>
      </c>
      <c r="L64" s="172"/>
      <c r="M64" s="6" t="str">
        <f>IF(J64="","",(K64/J64)/LOOKUP(RIGHT($D$2,3),定数!$A$6:$A$13,定数!$B$6:$B$13))</f>
        <v/>
      </c>
      <c r="N64" s="107"/>
      <c r="O64" s="8"/>
      <c r="P64" s="173"/>
      <c r="Q64" s="173"/>
      <c r="R64" s="176" t="str">
        <f>IF(P64="","",T64*M64*LOOKUP(RIGHT($D$2,3),定数!$A$6:$A$13,定数!$B$6:$B$13))</f>
        <v/>
      </c>
      <c r="S64" s="176"/>
      <c r="T64" s="177" t="str">
        <f t="shared" si="4"/>
        <v/>
      </c>
      <c r="U64" s="177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72" t="str">
        <f t="shared" si="0"/>
        <v/>
      </c>
      <c r="D65" s="172"/>
      <c r="E65" s="107"/>
      <c r="F65" s="8"/>
      <c r="G65" s="107"/>
      <c r="H65" s="173"/>
      <c r="I65" s="173"/>
      <c r="J65" s="107"/>
      <c r="K65" s="172" t="str">
        <f t="shared" si="3"/>
        <v/>
      </c>
      <c r="L65" s="172"/>
      <c r="M65" s="6" t="str">
        <f>IF(J65="","",(K65/J65)/LOOKUP(RIGHT($D$2,3),定数!$A$6:$A$13,定数!$B$6:$B$13))</f>
        <v/>
      </c>
      <c r="N65" s="107"/>
      <c r="O65" s="8"/>
      <c r="P65" s="173"/>
      <c r="Q65" s="173"/>
      <c r="R65" s="176" t="str">
        <f>IF(P65="","",T65*M65*LOOKUP(RIGHT($D$2,3),定数!$A$6:$A$13,定数!$B$6:$B$13))</f>
        <v/>
      </c>
      <c r="S65" s="176"/>
      <c r="T65" s="177" t="str">
        <f t="shared" si="4"/>
        <v/>
      </c>
      <c r="U65" s="177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72" t="str">
        <f t="shared" si="0"/>
        <v/>
      </c>
      <c r="D66" s="172"/>
      <c r="E66" s="107"/>
      <c r="F66" s="8"/>
      <c r="G66" s="107"/>
      <c r="H66" s="173"/>
      <c r="I66" s="173"/>
      <c r="J66" s="107"/>
      <c r="K66" s="172" t="str">
        <f t="shared" si="3"/>
        <v/>
      </c>
      <c r="L66" s="172"/>
      <c r="M66" s="6" t="str">
        <f>IF(J66="","",(K66/J66)/LOOKUP(RIGHT($D$2,3),定数!$A$6:$A$13,定数!$B$6:$B$13))</f>
        <v/>
      </c>
      <c r="N66" s="107"/>
      <c r="O66" s="8"/>
      <c r="P66" s="173"/>
      <c r="Q66" s="173"/>
      <c r="R66" s="176" t="str">
        <f>IF(P66="","",T66*M66*LOOKUP(RIGHT($D$2,3),定数!$A$6:$A$13,定数!$B$6:$B$13))</f>
        <v/>
      </c>
      <c r="S66" s="176"/>
      <c r="T66" s="177" t="str">
        <f t="shared" si="4"/>
        <v/>
      </c>
      <c r="U66" s="177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72" t="str">
        <f t="shared" si="0"/>
        <v/>
      </c>
      <c r="D67" s="172"/>
      <c r="E67" s="107"/>
      <c r="F67" s="8"/>
      <c r="G67" s="107"/>
      <c r="H67" s="173"/>
      <c r="I67" s="173"/>
      <c r="J67" s="107"/>
      <c r="K67" s="172" t="str">
        <f t="shared" si="3"/>
        <v/>
      </c>
      <c r="L67" s="172"/>
      <c r="M67" s="6" t="str">
        <f>IF(J67="","",(K67/J67)/LOOKUP(RIGHT($D$2,3),定数!$A$6:$A$13,定数!$B$6:$B$13))</f>
        <v/>
      </c>
      <c r="N67" s="107"/>
      <c r="O67" s="8"/>
      <c r="P67" s="173"/>
      <c r="Q67" s="173"/>
      <c r="R67" s="176" t="str">
        <f>IF(P67="","",T67*M67*LOOKUP(RIGHT($D$2,3),定数!$A$6:$A$13,定数!$B$6:$B$13))</f>
        <v/>
      </c>
      <c r="S67" s="176"/>
      <c r="T67" s="177" t="str">
        <f t="shared" si="4"/>
        <v/>
      </c>
      <c r="U67" s="177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72" t="str">
        <f t="shared" si="0"/>
        <v/>
      </c>
      <c r="D68" s="172"/>
      <c r="E68" s="107"/>
      <c r="F68" s="8"/>
      <c r="G68" s="107"/>
      <c r="H68" s="173"/>
      <c r="I68" s="173"/>
      <c r="J68" s="107"/>
      <c r="K68" s="172" t="str">
        <f t="shared" si="3"/>
        <v/>
      </c>
      <c r="L68" s="172"/>
      <c r="M68" s="6" t="str">
        <f>IF(J68="","",(K68/J68)/LOOKUP(RIGHT($D$2,3),定数!$A$6:$A$13,定数!$B$6:$B$13))</f>
        <v/>
      </c>
      <c r="N68" s="107"/>
      <c r="O68" s="8"/>
      <c r="P68" s="173"/>
      <c r="Q68" s="173"/>
      <c r="R68" s="176" t="str">
        <f>IF(P68="","",T68*M68*LOOKUP(RIGHT($D$2,3),定数!$A$6:$A$13,定数!$B$6:$B$13))</f>
        <v/>
      </c>
      <c r="S68" s="176"/>
      <c r="T68" s="177" t="str">
        <f t="shared" si="4"/>
        <v/>
      </c>
      <c r="U68" s="177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72" t="str">
        <f t="shared" si="0"/>
        <v/>
      </c>
      <c r="D69" s="172"/>
      <c r="E69" s="107"/>
      <c r="F69" s="8"/>
      <c r="G69" s="107"/>
      <c r="H69" s="173"/>
      <c r="I69" s="173"/>
      <c r="J69" s="107"/>
      <c r="K69" s="172" t="str">
        <f t="shared" si="3"/>
        <v/>
      </c>
      <c r="L69" s="172"/>
      <c r="M69" s="6" t="str">
        <f>IF(J69="","",(K69/J69)/LOOKUP(RIGHT($D$2,3),定数!$A$6:$A$13,定数!$B$6:$B$13))</f>
        <v/>
      </c>
      <c r="N69" s="107"/>
      <c r="O69" s="8"/>
      <c r="P69" s="173"/>
      <c r="Q69" s="173"/>
      <c r="R69" s="176" t="str">
        <f>IF(P69="","",T69*M69*LOOKUP(RIGHT($D$2,3),定数!$A$6:$A$13,定数!$B$6:$B$13))</f>
        <v/>
      </c>
      <c r="S69" s="176"/>
      <c r="T69" s="177" t="str">
        <f t="shared" si="4"/>
        <v/>
      </c>
      <c r="U69" s="177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72" t="str">
        <f t="shared" si="0"/>
        <v/>
      </c>
      <c r="D70" s="172"/>
      <c r="E70" s="107"/>
      <c r="F70" s="8"/>
      <c r="G70" s="107"/>
      <c r="H70" s="173"/>
      <c r="I70" s="173"/>
      <c r="J70" s="107"/>
      <c r="K70" s="172" t="str">
        <f t="shared" si="3"/>
        <v/>
      </c>
      <c r="L70" s="172"/>
      <c r="M70" s="6" t="str">
        <f>IF(J70="","",(K70/J70)/LOOKUP(RIGHT($D$2,3),定数!$A$6:$A$13,定数!$B$6:$B$13))</f>
        <v/>
      </c>
      <c r="N70" s="107"/>
      <c r="O70" s="8"/>
      <c r="P70" s="173"/>
      <c r="Q70" s="173"/>
      <c r="R70" s="176" t="str">
        <f>IF(P70="","",T70*M70*LOOKUP(RIGHT($D$2,3),定数!$A$6:$A$13,定数!$B$6:$B$13))</f>
        <v/>
      </c>
      <c r="S70" s="176"/>
      <c r="T70" s="177" t="str">
        <f t="shared" si="4"/>
        <v/>
      </c>
      <c r="U70" s="177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72" t="str">
        <f t="shared" si="0"/>
        <v/>
      </c>
      <c r="D71" s="172"/>
      <c r="E71" s="107"/>
      <c r="F71" s="8"/>
      <c r="G71" s="107"/>
      <c r="H71" s="173"/>
      <c r="I71" s="173"/>
      <c r="J71" s="107"/>
      <c r="K71" s="172" t="str">
        <f t="shared" si="3"/>
        <v/>
      </c>
      <c r="L71" s="172"/>
      <c r="M71" s="6" t="str">
        <f>IF(J71="","",(K71/J71)/LOOKUP(RIGHT($D$2,3),定数!$A$6:$A$13,定数!$B$6:$B$13))</f>
        <v/>
      </c>
      <c r="N71" s="107"/>
      <c r="O71" s="8"/>
      <c r="P71" s="173"/>
      <c r="Q71" s="173"/>
      <c r="R71" s="176" t="str">
        <f>IF(P71="","",T71*M71*LOOKUP(RIGHT($D$2,3),定数!$A$6:$A$13,定数!$B$6:$B$13))</f>
        <v/>
      </c>
      <c r="S71" s="176"/>
      <c r="T71" s="177" t="str">
        <f t="shared" si="4"/>
        <v/>
      </c>
      <c r="U71" s="177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72" t="str">
        <f t="shared" si="0"/>
        <v/>
      </c>
      <c r="D72" s="172"/>
      <c r="E72" s="107"/>
      <c r="F72" s="8"/>
      <c r="G72" s="107"/>
      <c r="H72" s="173"/>
      <c r="I72" s="173"/>
      <c r="J72" s="107"/>
      <c r="K72" s="172" t="str">
        <f t="shared" si="3"/>
        <v/>
      </c>
      <c r="L72" s="172"/>
      <c r="M72" s="6" t="str">
        <f>IF(J72="","",(K72/J72)/LOOKUP(RIGHT($D$2,3),定数!$A$6:$A$13,定数!$B$6:$B$13))</f>
        <v/>
      </c>
      <c r="N72" s="107"/>
      <c r="O72" s="8"/>
      <c r="P72" s="173"/>
      <c r="Q72" s="173"/>
      <c r="R72" s="176" t="str">
        <f>IF(P72="","",T72*M72*LOOKUP(RIGHT($D$2,3),定数!$A$6:$A$13,定数!$B$6:$B$13))</f>
        <v/>
      </c>
      <c r="S72" s="176"/>
      <c r="T72" s="177" t="str">
        <f t="shared" si="4"/>
        <v/>
      </c>
      <c r="U72" s="177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72" t="str">
        <f t="shared" si="0"/>
        <v/>
      </c>
      <c r="D73" s="172"/>
      <c r="E73" s="107"/>
      <c r="F73" s="8"/>
      <c r="G73" s="107"/>
      <c r="H73" s="173"/>
      <c r="I73" s="173"/>
      <c r="J73" s="107"/>
      <c r="K73" s="172" t="str">
        <f t="shared" si="3"/>
        <v/>
      </c>
      <c r="L73" s="172"/>
      <c r="M73" s="6" t="str">
        <f>IF(J73="","",(K73/J73)/LOOKUP(RIGHT($D$2,3),定数!$A$6:$A$13,定数!$B$6:$B$13))</f>
        <v/>
      </c>
      <c r="N73" s="107"/>
      <c r="O73" s="8"/>
      <c r="P73" s="173"/>
      <c r="Q73" s="173"/>
      <c r="R73" s="176" t="str">
        <f>IF(P73="","",T73*M73*LOOKUP(RIGHT($D$2,3),定数!$A$6:$A$13,定数!$B$6:$B$13))</f>
        <v/>
      </c>
      <c r="S73" s="176"/>
      <c r="T73" s="177" t="str">
        <f t="shared" si="4"/>
        <v/>
      </c>
      <c r="U73" s="177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72" t="str">
        <f t="shared" ref="C74:C108" si="9">IF(R73="","",C73+R73)</f>
        <v/>
      </c>
      <c r="D74" s="172"/>
      <c r="E74" s="107"/>
      <c r="F74" s="8"/>
      <c r="G74" s="107"/>
      <c r="H74" s="173"/>
      <c r="I74" s="173"/>
      <c r="J74" s="107"/>
      <c r="K74" s="172" t="str">
        <f t="shared" si="3"/>
        <v/>
      </c>
      <c r="L74" s="172"/>
      <c r="M74" s="6" t="str">
        <f>IF(J74="","",(K74/J74)/LOOKUP(RIGHT($D$2,3),定数!$A$6:$A$13,定数!$B$6:$B$13))</f>
        <v/>
      </c>
      <c r="N74" s="107"/>
      <c r="O74" s="8"/>
      <c r="P74" s="173"/>
      <c r="Q74" s="173"/>
      <c r="R74" s="176" t="str">
        <f>IF(P74="","",T74*M74*LOOKUP(RIGHT($D$2,3),定数!$A$6:$A$13,定数!$B$6:$B$13))</f>
        <v/>
      </c>
      <c r="S74" s="176"/>
      <c r="T74" s="177" t="str">
        <f t="shared" si="4"/>
        <v/>
      </c>
      <c r="U74" s="177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72" t="str">
        <f t="shared" si="9"/>
        <v/>
      </c>
      <c r="D75" s="172"/>
      <c r="E75" s="107"/>
      <c r="F75" s="8"/>
      <c r="G75" s="107"/>
      <c r="H75" s="173"/>
      <c r="I75" s="173"/>
      <c r="J75" s="107"/>
      <c r="K75" s="172" t="str">
        <f t="shared" ref="K75:K108" si="10">IF(J75="","",C75*0.03)</f>
        <v/>
      </c>
      <c r="L75" s="172"/>
      <c r="M75" s="6" t="str">
        <f>IF(J75="","",(K75/J75)/LOOKUP(RIGHT($D$2,3),定数!$A$6:$A$13,定数!$B$6:$B$13))</f>
        <v/>
      </c>
      <c r="N75" s="107"/>
      <c r="O75" s="8"/>
      <c r="P75" s="173"/>
      <c r="Q75" s="173"/>
      <c r="R75" s="176" t="str">
        <f>IF(P75="","",T75*M75*LOOKUP(RIGHT($D$2,3),定数!$A$6:$A$13,定数!$B$6:$B$13))</f>
        <v/>
      </c>
      <c r="S75" s="176"/>
      <c r="T75" s="177" t="str">
        <f t="shared" si="4"/>
        <v/>
      </c>
      <c r="U75" s="177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72" t="str">
        <f t="shared" si="9"/>
        <v/>
      </c>
      <c r="D76" s="172"/>
      <c r="E76" s="107"/>
      <c r="F76" s="8"/>
      <c r="G76" s="107"/>
      <c r="H76" s="173"/>
      <c r="I76" s="173"/>
      <c r="J76" s="107"/>
      <c r="K76" s="172" t="str">
        <f t="shared" si="10"/>
        <v/>
      </c>
      <c r="L76" s="172"/>
      <c r="M76" s="6" t="str">
        <f>IF(J76="","",(K76/J76)/LOOKUP(RIGHT($D$2,3),定数!$A$6:$A$13,定数!$B$6:$B$13))</f>
        <v/>
      </c>
      <c r="N76" s="107"/>
      <c r="O76" s="8"/>
      <c r="P76" s="173"/>
      <c r="Q76" s="173"/>
      <c r="R76" s="176" t="str">
        <f>IF(P76="","",T76*M76*LOOKUP(RIGHT($D$2,3),定数!$A$6:$A$13,定数!$B$6:$B$13))</f>
        <v/>
      </c>
      <c r="S76" s="176"/>
      <c r="T76" s="177" t="str">
        <f t="shared" ref="T76:T108" si="12">IF(P76="","",IF(G76="買",(P76-H76),(H76-P76))*IF(RIGHT($D$2,3)="JPY",100,10000))</f>
        <v/>
      </c>
      <c r="U76" s="177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72" t="str">
        <f t="shared" si="9"/>
        <v/>
      </c>
      <c r="D77" s="172"/>
      <c r="E77" s="107"/>
      <c r="F77" s="8"/>
      <c r="G77" s="107"/>
      <c r="H77" s="173"/>
      <c r="I77" s="173"/>
      <c r="J77" s="107"/>
      <c r="K77" s="172" t="str">
        <f t="shared" si="10"/>
        <v/>
      </c>
      <c r="L77" s="172"/>
      <c r="M77" s="6" t="str">
        <f>IF(J77="","",(K77/J77)/LOOKUP(RIGHT($D$2,3),定数!$A$6:$A$13,定数!$B$6:$B$13))</f>
        <v/>
      </c>
      <c r="N77" s="107"/>
      <c r="O77" s="8"/>
      <c r="P77" s="173"/>
      <c r="Q77" s="173"/>
      <c r="R77" s="176" t="str">
        <f>IF(P77="","",T77*M77*LOOKUP(RIGHT($D$2,3),定数!$A$6:$A$13,定数!$B$6:$B$13))</f>
        <v/>
      </c>
      <c r="S77" s="176"/>
      <c r="T77" s="177" t="str">
        <f t="shared" si="12"/>
        <v/>
      </c>
      <c r="U77" s="177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72" t="str">
        <f t="shared" si="9"/>
        <v/>
      </c>
      <c r="D78" s="172"/>
      <c r="E78" s="107"/>
      <c r="F78" s="8"/>
      <c r="G78" s="107"/>
      <c r="H78" s="173"/>
      <c r="I78" s="173"/>
      <c r="J78" s="107"/>
      <c r="K78" s="172" t="str">
        <f t="shared" si="10"/>
        <v/>
      </c>
      <c r="L78" s="172"/>
      <c r="M78" s="6" t="str">
        <f>IF(J78="","",(K78/J78)/LOOKUP(RIGHT($D$2,3),定数!$A$6:$A$13,定数!$B$6:$B$13))</f>
        <v/>
      </c>
      <c r="N78" s="107"/>
      <c r="O78" s="8"/>
      <c r="P78" s="173"/>
      <c r="Q78" s="173"/>
      <c r="R78" s="176" t="str">
        <f>IF(P78="","",T78*M78*LOOKUP(RIGHT($D$2,3),定数!$A$6:$A$13,定数!$B$6:$B$13))</f>
        <v/>
      </c>
      <c r="S78" s="176"/>
      <c r="T78" s="177" t="str">
        <f t="shared" si="12"/>
        <v/>
      </c>
      <c r="U78" s="177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72" t="str">
        <f t="shared" si="9"/>
        <v/>
      </c>
      <c r="D79" s="172"/>
      <c r="E79" s="107"/>
      <c r="F79" s="8"/>
      <c r="G79" s="107"/>
      <c r="H79" s="173"/>
      <c r="I79" s="173"/>
      <c r="J79" s="107"/>
      <c r="K79" s="172" t="str">
        <f t="shared" si="10"/>
        <v/>
      </c>
      <c r="L79" s="172"/>
      <c r="M79" s="6" t="str">
        <f>IF(J79="","",(K79/J79)/LOOKUP(RIGHT($D$2,3),定数!$A$6:$A$13,定数!$B$6:$B$13))</f>
        <v/>
      </c>
      <c r="N79" s="107"/>
      <c r="O79" s="8"/>
      <c r="P79" s="173"/>
      <c r="Q79" s="173"/>
      <c r="R79" s="176" t="str">
        <f>IF(P79="","",T79*M79*LOOKUP(RIGHT($D$2,3),定数!$A$6:$A$13,定数!$B$6:$B$13))</f>
        <v/>
      </c>
      <c r="S79" s="176"/>
      <c r="T79" s="177" t="str">
        <f t="shared" si="12"/>
        <v/>
      </c>
      <c r="U79" s="177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72" t="str">
        <f t="shared" si="9"/>
        <v/>
      </c>
      <c r="D80" s="172"/>
      <c r="E80" s="107"/>
      <c r="F80" s="8"/>
      <c r="G80" s="107"/>
      <c r="H80" s="173"/>
      <c r="I80" s="173"/>
      <c r="J80" s="107"/>
      <c r="K80" s="172" t="str">
        <f t="shared" si="10"/>
        <v/>
      </c>
      <c r="L80" s="172"/>
      <c r="M80" s="6" t="str">
        <f>IF(J80="","",(K80/J80)/LOOKUP(RIGHT($D$2,3),定数!$A$6:$A$13,定数!$B$6:$B$13))</f>
        <v/>
      </c>
      <c r="N80" s="107"/>
      <c r="O80" s="8"/>
      <c r="P80" s="173"/>
      <c r="Q80" s="173"/>
      <c r="R80" s="176" t="str">
        <f>IF(P80="","",T80*M80*LOOKUP(RIGHT($D$2,3),定数!$A$6:$A$13,定数!$B$6:$B$13))</f>
        <v/>
      </c>
      <c r="S80" s="176"/>
      <c r="T80" s="177" t="str">
        <f t="shared" si="12"/>
        <v/>
      </c>
      <c r="U80" s="177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72" t="str">
        <f t="shared" si="9"/>
        <v/>
      </c>
      <c r="D81" s="172"/>
      <c r="E81" s="107"/>
      <c r="F81" s="8"/>
      <c r="G81" s="107"/>
      <c r="H81" s="173"/>
      <c r="I81" s="173"/>
      <c r="J81" s="107"/>
      <c r="K81" s="172" t="str">
        <f t="shared" si="10"/>
        <v/>
      </c>
      <c r="L81" s="172"/>
      <c r="M81" s="6" t="str">
        <f>IF(J81="","",(K81/J81)/LOOKUP(RIGHT($D$2,3),定数!$A$6:$A$13,定数!$B$6:$B$13))</f>
        <v/>
      </c>
      <c r="N81" s="107"/>
      <c r="O81" s="8"/>
      <c r="P81" s="173"/>
      <c r="Q81" s="173"/>
      <c r="R81" s="176" t="str">
        <f>IF(P81="","",T81*M81*LOOKUP(RIGHT($D$2,3),定数!$A$6:$A$13,定数!$B$6:$B$13))</f>
        <v/>
      </c>
      <c r="S81" s="176"/>
      <c r="T81" s="177" t="str">
        <f t="shared" si="12"/>
        <v/>
      </c>
      <c r="U81" s="177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72" t="str">
        <f t="shared" si="9"/>
        <v/>
      </c>
      <c r="D82" s="172"/>
      <c r="E82" s="107"/>
      <c r="F82" s="8"/>
      <c r="G82" s="107"/>
      <c r="H82" s="173"/>
      <c r="I82" s="173"/>
      <c r="J82" s="107"/>
      <c r="K82" s="172" t="str">
        <f t="shared" si="10"/>
        <v/>
      </c>
      <c r="L82" s="172"/>
      <c r="M82" s="6" t="str">
        <f>IF(J82="","",(K82/J82)/LOOKUP(RIGHT($D$2,3),定数!$A$6:$A$13,定数!$B$6:$B$13))</f>
        <v/>
      </c>
      <c r="N82" s="107"/>
      <c r="O82" s="8"/>
      <c r="P82" s="173"/>
      <c r="Q82" s="173"/>
      <c r="R82" s="176" t="str">
        <f>IF(P82="","",T82*M82*LOOKUP(RIGHT($D$2,3),定数!$A$6:$A$13,定数!$B$6:$B$13))</f>
        <v/>
      </c>
      <c r="S82" s="176"/>
      <c r="T82" s="177" t="str">
        <f t="shared" si="12"/>
        <v/>
      </c>
      <c r="U82" s="177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72" t="str">
        <f t="shared" si="9"/>
        <v/>
      </c>
      <c r="D83" s="172"/>
      <c r="E83" s="107"/>
      <c r="F83" s="8"/>
      <c r="G83" s="107"/>
      <c r="H83" s="173"/>
      <c r="I83" s="173"/>
      <c r="J83" s="107"/>
      <c r="K83" s="172" t="str">
        <f t="shared" si="10"/>
        <v/>
      </c>
      <c r="L83" s="172"/>
      <c r="M83" s="6" t="str">
        <f>IF(J83="","",(K83/J83)/LOOKUP(RIGHT($D$2,3),定数!$A$6:$A$13,定数!$B$6:$B$13))</f>
        <v/>
      </c>
      <c r="N83" s="107"/>
      <c r="O83" s="8"/>
      <c r="P83" s="173"/>
      <c r="Q83" s="173"/>
      <c r="R83" s="176" t="str">
        <f>IF(P83="","",T83*M83*LOOKUP(RIGHT($D$2,3),定数!$A$6:$A$13,定数!$B$6:$B$13))</f>
        <v/>
      </c>
      <c r="S83" s="176"/>
      <c r="T83" s="177" t="str">
        <f t="shared" si="12"/>
        <v/>
      </c>
      <c r="U83" s="177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72" t="str">
        <f t="shared" si="9"/>
        <v/>
      </c>
      <c r="D84" s="172"/>
      <c r="E84" s="107"/>
      <c r="F84" s="8"/>
      <c r="G84" s="107"/>
      <c r="H84" s="173"/>
      <c r="I84" s="173"/>
      <c r="J84" s="107"/>
      <c r="K84" s="172" t="str">
        <f t="shared" si="10"/>
        <v/>
      </c>
      <c r="L84" s="172"/>
      <c r="M84" s="6" t="str">
        <f>IF(J84="","",(K84/J84)/LOOKUP(RIGHT($D$2,3),定数!$A$6:$A$13,定数!$B$6:$B$13))</f>
        <v/>
      </c>
      <c r="N84" s="107"/>
      <c r="O84" s="8"/>
      <c r="P84" s="173"/>
      <c r="Q84" s="173"/>
      <c r="R84" s="176" t="str">
        <f>IF(P84="","",T84*M84*LOOKUP(RIGHT($D$2,3),定数!$A$6:$A$13,定数!$B$6:$B$13))</f>
        <v/>
      </c>
      <c r="S84" s="176"/>
      <c r="T84" s="177" t="str">
        <f t="shared" si="12"/>
        <v/>
      </c>
      <c r="U84" s="177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72" t="str">
        <f t="shared" si="9"/>
        <v/>
      </c>
      <c r="D85" s="172"/>
      <c r="E85" s="107"/>
      <c r="F85" s="8"/>
      <c r="G85" s="107"/>
      <c r="H85" s="173"/>
      <c r="I85" s="173"/>
      <c r="J85" s="107"/>
      <c r="K85" s="172" t="str">
        <f t="shared" si="10"/>
        <v/>
      </c>
      <c r="L85" s="172"/>
      <c r="M85" s="6" t="str">
        <f>IF(J85="","",(K85/J85)/LOOKUP(RIGHT($D$2,3),定数!$A$6:$A$13,定数!$B$6:$B$13))</f>
        <v/>
      </c>
      <c r="N85" s="107"/>
      <c r="O85" s="8"/>
      <c r="P85" s="173"/>
      <c r="Q85" s="173"/>
      <c r="R85" s="176" t="str">
        <f>IF(P85="","",T85*M85*LOOKUP(RIGHT($D$2,3),定数!$A$6:$A$13,定数!$B$6:$B$13))</f>
        <v/>
      </c>
      <c r="S85" s="176"/>
      <c r="T85" s="177" t="str">
        <f t="shared" si="12"/>
        <v/>
      </c>
      <c r="U85" s="177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72" t="str">
        <f t="shared" si="9"/>
        <v/>
      </c>
      <c r="D86" s="172"/>
      <c r="E86" s="107"/>
      <c r="F86" s="8"/>
      <c r="G86" s="107"/>
      <c r="H86" s="173"/>
      <c r="I86" s="173"/>
      <c r="J86" s="107"/>
      <c r="K86" s="172" t="str">
        <f t="shared" si="10"/>
        <v/>
      </c>
      <c r="L86" s="172"/>
      <c r="M86" s="6" t="str">
        <f>IF(J86="","",(K86/J86)/LOOKUP(RIGHT($D$2,3),定数!$A$6:$A$13,定数!$B$6:$B$13))</f>
        <v/>
      </c>
      <c r="N86" s="107"/>
      <c r="O86" s="8"/>
      <c r="P86" s="173"/>
      <c r="Q86" s="173"/>
      <c r="R86" s="176" t="str">
        <f>IF(P86="","",T86*M86*LOOKUP(RIGHT($D$2,3),定数!$A$6:$A$13,定数!$B$6:$B$13))</f>
        <v/>
      </c>
      <c r="S86" s="176"/>
      <c r="T86" s="177" t="str">
        <f t="shared" si="12"/>
        <v/>
      </c>
      <c r="U86" s="177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72" t="str">
        <f t="shared" si="9"/>
        <v/>
      </c>
      <c r="D87" s="172"/>
      <c r="E87" s="107"/>
      <c r="F87" s="8"/>
      <c r="G87" s="107"/>
      <c r="H87" s="173"/>
      <c r="I87" s="173"/>
      <c r="J87" s="107"/>
      <c r="K87" s="172" t="str">
        <f t="shared" si="10"/>
        <v/>
      </c>
      <c r="L87" s="172"/>
      <c r="M87" s="6" t="str">
        <f>IF(J87="","",(K87/J87)/LOOKUP(RIGHT($D$2,3),定数!$A$6:$A$13,定数!$B$6:$B$13))</f>
        <v/>
      </c>
      <c r="N87" s="107"/>
      <c r="O87" s="8"/>
      <c r="P87" s="173"/>
      <c r="Q87" s="173"/>
      <c r="R87" s="176" t="str">
        <f>IF(P87="","",T87*M87*LOOKUP(RIGHT($D$2,3),定数!$A$6:$A$13,定数!$B$6:$B$13))</f>
        <v/>
      </c>
      <c r="S87" s="176"/>
      <c r="T87" s="177" t="str">
        <f t="shared" si="12"/>
        <v/>
      </c>
      <c r="U87" s="177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72" t="str">
        <f t="shared" si="9"/>
        <v/>
      </c>
      <c r="D88" s="172"/>
      <c r="E88" s="107"/>
      <c r="F88" s="8"/>
      <c r="G88" s="107"/>
      <c r="H88" s="173"/>
      <c r="I88" s="173"/>
      <c r="J88" s="107"/>
      <c r="K88" s="172" t="str">
        <f t="shared" si="10"/>
        <v/>
      </c>
      <c r="L88" s="172"/>
      <c r="M88" s="6" t="str">
        <f>IF(J88="","",(K88/J88)/LOOKUP(RIGHT($D$2,3),定数!$A$6:$A$13,定数!$B$6:$B$13))</f>
        <v/>
      </c>
      <c r="N88" s="107"/>
      <c r="O88" s="8"/>
      <c r="P88" s="173"/>
      <c r="Q88" s="173"/>
      <c r="R88" s="176" t="str">
        <f>IF(P88="","",T88*M88*LOOKUP(RIGHT($D$2,3),定数!$A$6:$A$13,定数!$B$6:$B$13))</f>
        <v/>
      </c>
      <c r="S88" s="176"/>
      <c r="T88" s="177" t="str">
        <f t="shared" si="12"/>
        <v/>
      </c>
      <c r="U88" s="177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72" t="str">
        <f t="shared" si="9"/>
        <v/>
      </c>
      <c r="D89" s="172"/>
      <c r="E89" s="107"/>
      <c r="F89" s="8"/>
      <c r="G89" s="107"/>
      <c r="H89" s="173"/>
      <c r="I89" s="173"/>
      <c r="J89" s="107"/>
      <c r="K89" s="172" t="str">
        <f t="shared" si="10"/>
        <v/>
      </c>
      <c r="L89" s="172"/>
      <c r="M89" s="6" t="str">
        <f>IF(J89="","",(K89/J89)/LOOKUP(RIGHT($D$2,3),定数!$A$6:$A$13,定数!$B$6:$B$13))</f>
        <v/>
      </c>
      <c r="N89" s="107"/>
      <c r="O89" s="8"/>
      <c r="P89" s="173"/>
      <c r="Q89" s="173"/>
      <c r="R89" s="176" t="str">
        <f>IF(P89="","",T89*M89*LOOKUP(RIGHT($D$2,3),定数!$A$6:$A$13,定数!$B$6:$B$13))</f>
        <v/>
      </c>
      <c r="S89" s="176"/>
      <c r="T89" s="177" t="str">
        <f t="shared" si="12"/>
        <v/>
      </c>
      <c r="U89" s="177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72" t="str">
        <f t="shared" si="9"/>
        <v/>
      </c>
      <c r="D90" s="172"/>
      <c r="E90" s="107"/>
      <c r="F90" s="8"/>
      <c r="G90" s="107"/>
      <c r="H90" s="173"/>
      <c r="I90" s="173"/>
      <c r="J90" s="107"/>
      <c r="K90" s="172" t="str">
        <f t="shared" si="10"/>
        <v/>
      </c>
      <c r="L90" s="172"/>
      <c r="M90" s="6" t="str">
        <f>IF(J90="","",(K90/J90)/LOOKUP(RIGHT($D$2,3),定数!$A$6:$A$13,定数!$B$6:$B$13))</f>
        <v/>
      </c>
      <c r="N90" s="107"/>
      <c r="O90" s="8"/>
      <c r="P90" s="173"/>
      <c r="Q90" s="173"/>
      <c r="R90" s="176" t="str">
        <f>IF(P90="","",T90*M90*LOOKUP(RIGHT($D$2,3),定数!$A$6:$A$13,定数!$B$6:$B$13))</f>
        <v/>
      </c>
      <c r="S90" s="176"/>
      <c r="T90" s="177" t="str">
        <f t="shared" si="12"/>
        <v/>
      </c>
      <c r="U90" s="177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72" t="str">
        <f t="shared" si="9"/>
        <v/>
      </c>
      <c r="D91" s="172"/>
      <c r="E91" s="107"/>
      <c r="F91" s="8"/>
      <c r="G91" s="107"/>
      <c r="H91" s="173"/>
      <c r="I91" s="173"/>
      <c r="J91" s="107"/>
      <c r="K91" s="172" t="str">
        <f t="shared" si="10"/>
        <v/>
      </c>
      <c r="L91" s="172"/>
      <c r="M91" s="6" t="str">
        <f>IF(J91="","",(K91/J91)/LOOKUP(RIGHT($D$2,3),定数!$A$6:$A$13,定数!$B$6:$B$13))</f>
        <v/>
      </c>
      <c r="N91" s="107"/>
      <c r="O91" s="8"/>
      <c r="P91" s="173"/>
      <c r="Q91" s="173"/>
      <c r="R91" s="176" t="str">
        <f>IF(P91="","",T91*M91*LOOKUP(RIGHT($D$2,3),定数!$A$6:$A$13,定数!$B$6:$B$13))</f>
        <v/>
      </c>
      <c r="S91" s="176"/>
      <c r="T91" s="177" t="str">
        <f t="shared" si="12"/>
        <v/>
      </c>
      <c r="U91" s="177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72" t="str">
        <f t="shared" si="9"/>
        <v/>
      </c>
      <c r="D92" s="172"/>
      <c r="E92" s="107"/>
      <c r="F92" s="8"/>
      <c r="G92" s="107"/>
      <c r="H92" s="173"/>
      <c r="I92" s="173"/>
      <c r="J92" s="107"/>
      <c r="K92" s="172" t="str">
        <f t="shared" si="10"/>
        <v/>
      </c>
      <c r="L92" s="172"/>
      <c r="M92" s="6" t="str">
        <f>IF(J92="","",(K92/J92)/LOOKUP(RIGHT($D$2,3),定数!$A$6:$A$13,定数!$B$6:$B$13))</f>
        <v/>
      </c>
      <c r="N92" s="107"/>
      <c r="O92" s="8"/>
      <c r="P92" s="173"/>
      <c r="Q92" s="173"/>
      <c r="R92" s="176" t="str">
        <f>IF(P92="","",T92*M92*LOOKUP(RIGHT($D$2,3),定数!$A$6:$A$13,定数!$B$6:$B$13))</f>
        <v/>
      </c>
      <c r="S92" s="176"/>
      <c r="T92" s="177" t="str">
        <f t="shared" si="12"/>
        <v/>
      </c>
      <c r="U92" s="177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72" t="str">
        <f t="shared" si="9"/>
        <v/>
      </c>
      <c r="D93" s="172"/>
      <c r="E93" s="107"/>
      <c r="F93" s="8"/>
      <c r="G93" s="107"/>
      <c r="H93" s="173"/>
      <c r="I93" s="173"/>
      <c r="J93" s="107"/>
      <c r="K93" s="172" t="str">
        <f t="shared" si="10"/>
        <v/>
      </c>
      <c r="L93" s="172"/>
      <c r="M93" s="6" t="str">
        <f>IF(J93="","",(K93/J93)/LOOKUP(RIGHT($D$2,3),定数!$A$6:$A$13,定数!$B$6:$B$13))</f>
        <v/>
      </c>
      <c r="N93" s="107"/>
      <c r="O93" s="8"/>
      <c r="P93" s="173"/>
      <c r="Q93" s="173"/>
      <c r="R93" s="176" t="str">
        <f>IF(P93="","",T93*M93*LOOKUP(RIGHT($D$2,3),定数!$A$6:$A$13,定数!$B$6:$B$13))</f>
        <v/>
      </c>
      <c r="S93" s="176"/>
      <c r="T93" s="177" t="str">
        <f t="shared" si="12"/>
        <v/>
      </c>
      <c r="U93" s="177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72" t="str">
        <f t="shared" si="9"/>
        <v/>
      </c>
      <c r="D94" s="172"/>
      <c r="E94" s="107"/>
      <c r="F94" s="8"/>
      <c r="G94" s="107"/>
      <c r="H94" s="173"/>
      <c r="I94" s="173"/>
      <c r="J94" s="107"/>
      <c r="K94" s="172" t="str">
        <f t="shared" si="10"/>
        <v/>
      </c>
      <c r="L94" s="172"/>
      <c r="M94" s="6" t="str">
        <f>IF(J94="","",(K94/J94)/LOOKUP(RIGHT($D$2,3),定数!$A$6:$A$13,定数!$B$6:$B$13))</f>
        <v/>
      </c>
      <c r="N94" s="107"/>
      <c r="O94" s="8"/>
      <c r="P94" s="173"/>
      <c r="Q94" s="173"/>
      <c r="R94" s="176" t="str">
        <f>IF(P94="","",T94*M94*LOOKUP(RIGHT($D$2,3),定数!$A$6:$A$13,定数!$B$6:$B$13))</f>
        <v/>
      </c>
      <c r="S94" s="176"/>
      <c r="T94" s="177" t="str">
        <f t="shared" si="12"/>
        <v/>
      </c>
      <c r="U94" s="177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72" t="str">
        <f t="shared" si="9"/>
        <v/>
      </c>
      <c r="D95" s="172"/>
      <c r="E95" s="107"/>
      <c r="F95" s="8"/>
      <c r="G95" s="107"/>
      <c r="H95" s="173"/>
      <c r="I95" s="173"/>
      <c r="J95" s="107"/>
      <c r="K95" s="172" t="str">
        <f t="shared" si="10"/>
        <v/>
      </c>
      <c r="L95" s="172"/>
      <c r="M95" s="6" t="str">
        <f>IF(J95="","",(K95/J95)/LOOKUP(RIGHT($D$2,3),定数!$A$6:$A$13,定数!$B$6:$B$13))</f>
        <v/>
      </c>
      <c r="N95" s="107"/>
      <c r="O95" s="8"/>
      <c r="P95" s="173"/>
      <c r="Q95" s="173"/>
      <c r="R95" s="176" t="str">
        <f>IF(P95="","",T95*M95*LOOKUP(RIGHT($D$2,3),定数!$A$6:$A$13,定数!$B$6:$B$13))</f>
        <v/>
      </c>
      <c r="S95" s="176"/>
      <c r="T95" s="177" t="str">
        <f t="shared" si="12"/>
        <v/>
      </c>
      <c r="U95" s="177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72" t="str">
        <f t="shared" si="9"/>
        <v/>
      </c>
      <c r="D96" s="172"/>
      <c r="E96" s="107"/>
      <c r="F96" s="8"/>
      <c r="G96" s="107"/>
      <c r="H96" s="173"/>
      <c r="I96" s="173"/>
      <c r="J96" s="107"/>
      <c r="K96" s="172" t="str">
        <f t="shared" si="10"/>
        <v/>
      </c>
      <c r="L96" s="172"/>
      <c r="M96" s="6" t="str">
        <f>IF(J96="","",(K96/J96)/LOOKUP(RIGHT($D$2,3),定数!$A$6:$A$13,定数!$B$6:$B$13))</f>
        <v/>
      </c>
      <c r="N96" s="107"/>
      <c r="O96" s="8"/>
      <c r="P96" s="173"/>
      <c r="Q96" s="173"/>
      <c r="R96" s="176" t="str">
        <f>IF(P96="","",T96*M96*LOOKUP(RIGHT($D$2,3),定数!$A$6:$A$13,定数!$B$6:$B$13))</f>
        <v/>
      </c>
      <c r="S96" s="176"/>
      <c r="T96" s="177" t="str">
        <f t="shared" si="12"/>
        <v/>
      </c>
      <c r="U96" s="177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72" t="str">
        <f t="shared" si="9"/>
        <v/>
      </c>
      <c r="D97" s="172"/>
      <c r="E97" s="107"/>
      <c r="F97" s="8"/>
      <c r="G97" s="107"/>
      <c r="H97" s="173"/>
      <c r="I97" s="173"/>
      <c r="J97" s="107"/>
      <c r="K97" s="172" t="str">
        <f t="shared" si="10"/>
        <v/>
      </c>
      <c r="L97" s="172"/>
      <c r="M97" s="6" t="str">
        <f>IF(J97="","",(K97/J97)/LOOKUP(RIGHT($D$2,3),定数!$A$6:$A$13,定数!$B$6:$B$13))</f>
        <v/>
      </c>
      <c r="N97" s="107"/>
      <c r="O97" s="8"/>
      <c r="P97" s="173"/>
      <c r="Q97" s="173"/>
      <c r="R97" s="176" t="str">
        <f>IF(P97="","",T97*M97*LOOKUP(RIGHT($D$2,3),定数!$A$6:$A$13,定数!$B$6:$B$13))</f>
        <v/>
      </c>
      <c r="S97" s="176"/>
      <c r="T97" s="177" t="str">
        <f t="shared" si="12"/>
        <v/>
      </c>
      <c r="U97" s="177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72" t="str">
        <f t="shared" si="9"/>
        <v/>
      </c>
      <c r="D98" s="172"/>
      <c r="E98" s="107"/>
      <c r="F98" s="8"/>
      <c r="G98" s="107"/>
      <c r="H98" s="173"/>
      <c r="I98" s="173"/>
      <c r="J98" s="107"/>
      <c r="K98" s="172" t="str">
        <f t="shared" si="10"/>
        <v/>
      </c>
      <c r="L98" s="172"/>
      <c r="M98" s="6" t="str">
        <f>IF(J98="","",(K98/J98)/LOOKUP(RIGHT($D$2,3),定数!$A$6:$A$13,定数!$B$6:$B$13))</f>
        <v/>
      </c>
      <c r="N98" s="107"/>
      <c r="O98" s="8"/>
      <c r="P98" s="173"/>
      <c r="Q98" s="173"/>
      <c r="R98" s="176" t="str">
        <f>IF(P98="","",T98*M98*LOOKUP(RIGHT($D$2,3),定数!$A$6:$A$13,定数!$B$6:$B$13))</f>
        <v/>
      </c>
      <c r="S98" s="176"/>
      <c r="T98" s="177" t="str">
        <f t="shared" si="12"/>
        <v/>
      </c>
      <c r="U98" s="177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72" t="str">
        <f t="shared" si="9"/>
        <v/>
      </c>
      <c r="D99" s="172"/>
      <c r="E99" s="107"/>
      <c r="F99" s="8"/>
      <c r="G99" s="107"/>
      <c r="H99" s="173"/>
      <c r="I99" s="173"/>
      <c r="J99" s="107"/>
      <c r="K99" s="172" t="str">
        <f t="shared" si="10"/>
        <v/>
      </c>
      <c r="L99" s="172"/>
      <c r="M99" s="6" t="str">
        <f>IF(J99="","",(K99/J99)/LOOKUP(RIGHT($D$2,3),定数!$A$6:$A$13,定数!$B$6:$B$13))</f>
        <v/>
      </c>
      <c r="N99" s="107"/>
      <c r="O99" s="8"/>
      <c r="P99" s="173"/>
      <c r="Q99" s="173"/>
      <c r="R99" s="176" t="str">
        <f>IF(P99="","",T99*M99*LOOKUP(RIGHT($D$2,3),定数!$A$6:$A$13,定数!$B$6:$B$13))</f>
        <v/>
      </c>
      <c r="S99" s="176"/>
      <c r="T99" s="177" t="str">
        <f t="shared" si="12"/>
        <v/>
      </c>
      <c r="U99" s="177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72" t="str">
        <f t="shared" si="9"/>
        <v/>
      </c>
      <c r="D100" s="172"/>
      <c r="E100" s="107"/>
      <c r="F100" s="8"/>
      <c r="G100" s="107"/>
      <c r="H100" s="173"/>
      <c r="I100" s="173"/>
      <c r="J100" s="107"/>
      <c r="K100" s="172" t="str">
        <f t="shared" si="10"/>
        <v/>
      </c>
      <c r="L100" s="172"/>
      <c r="M100" s="6" t="str">
        <f>IF(J100="","",(K100/J100)/LOOKUP(RIGHT($D$2,3),定数!$A$6:$A$13,定数!$B$6:$B$13))</f>
        <v/>
      </c>
      <c r="N100" s="107"/>
      <c r="O100" s="8"/>
      <c r="P100" s="173"/>
      <c r="Q100" s="173"/>
      <c r="R100" s="176" t="str">
        <f>IF(P100="","",T100*M100*LOOKUP(RIGHT($D$2,3),定数!$A$6:$A$13,定数!$B$6:$B$13))</f>
        <v/>
      </c>
      <c r="S100" s="176"/>
      <c r="T100" s="177" t="str">
        <f t="shared" si="12"/>
        <v/>
      </c>
      <c r="U100" s="177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72" t="str">
        <f t="shared" si="9"/>
        <v/>
      </c>
      <c r="D101" s="172"/>
      <c r="E101" s="107"/>
      <c r="F101" s="8"/>
      <c r="G101" s="107"/>
      <c r="H101" s="173"/>
      <c r="I101" s="173"/>
      <c r="J101" s="107"/>
      <c r="K101" s="172" t="str">
        <f t="shared" si="10"/>
        <v/>
      </c>
      <c r="L101" s="172"/>
      <c r="M101" s="6" t="str">
        <f>IF(J101="","",(K101/J101)/LOOKUP(RIGHT($D$2,3),定数!$A$6:$A$13,定数!$B$6:$B$13))</f>
        <v/>
      </c>
      <c r="N101" s="107"/>
      <c r="O101" s="8"/>
      <c r="P101" s="173"/>
      <c r="Q101" s="173"/>
      <c r="R101" s="176" t="str">
        <f>IF(P101="","",T101*M101*LOOKUP(RIGHT($D$2,3),定数!$A$6:$A$13,定数!$B$6:$B$13))</f>
        <v/>
      </c>
      <c r="S101" s="176"/>
      <c r="T101" s="177" t="str">
        <f t="shared" si="12"/>
        <v/>
      </c>
      <c r="U101" s="177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72" t="str">
        <f t="shared" si="9"/>
        <v/>
      </c>
      <c r="D102" s="172"/>
      <c r="E102" s="107"/>
      <c r="F102" s="8"/>
      <c r="G102" s="107"/>
      <c r="H102" s="173"/>
      <c r="I102" s="173"/>
      <c r="J102" s="107"/>
      <c r="K102" s="172" t="str">
        <f t="shared" si="10"/>
        <v/>
      </c>
      <c r="L102" s="172"/>
      <c r="M102" s="6" t="str">
        <f>IF(J102="","",(K102/J102)/LOOKUP(RIGHT($D$2,3),定数!$A$6:$A$13,定数!$B$6:$B$13))</f>
        <v/>
      </c>
      <c r="N102" s="107"/>
      <c r="O102" s="8"/>
      <c r="P102" s="173"/>
      <c r="Q102" s="173"/>
      <c r="R102" s="176" t="str">
        <f>IF(P102="","",T102*M102*LOOKUP(RIGHT($D$2,3),定数!$A$6:$A$13,定数!$B$6:$B$13))</f>
        <v/>
      </c>
      <c r="S102" s="176"/>
      <c r="T102" s="177" t="str">
        <f t="shared" si="12"/>
        <v/>
      </c>
      <c r="U102" s="177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72" t="str">
        <f t="shared" si="9"/>
        <v/>
      </c>
      <c r="D103" s="172"/>
      <c r="E103" s="107"/>
      <c r="F103" s="8"/>
      <c r="G103" s="107"/>
      <c r="H103" s="173"/>
      <c r="I103" s="173"/>
      <c r="J103" s="107"/>
      <c r="K103" s="172" t="str">
        <f t="shared" si="10"/>
        <v/>
      </c>
      <c r="L103" s="172"/>
      <c r="M103" s="6" t="str">
        <f>IF(J103="","",(K103/J103)/LOOKUP(RIGHT($D$2,3),定数!$A$6:$A$13,定数!$B$6:$B$13))</f>
        <v/>
      </c>
      <c r="N103" s="107"/>
      <c r="O103" s="8"/>
      <c r="P103" s="173"/>
      <c r="Q103" s="173"/>
      <c r="R103" s="176" t="str">
        <f>IF(P103="","",T103*M103*LOOKUP(RIGHT($D$2,3),定数!$A$6:$A$13,定数!$B$6:$B$13))</f>
        <v/>
      </c>
      <c r="S103" s="176"/>
      <c r="T103" s="177" t="str">
        <f t="shared" si="12"/>
        <v/>
      </c>
      <c r="U103" s="177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72" t="str">
        <f t="shared" si="9"/>
        <v/>
      </c>
      <c r="D104" s="172"/>
      <c r="E104" s="107"/>
      <c r="F104" s="8"/>
      <c r="G104" s="107"/>
      <c r="H104" s="173"/>
      <c r="I104" s="173"/>
      <c r="J104" s="107"/>
      <c r="K104" s="172" t="str">
        <f t="shared" si="10"/>
        <v/>
      </c>
      <c r="L104" s="172"/>
      <c r="M104" s="6" t="str">
        <f>IF(J104="","",(K104/J104)/LOOKUP(RIGHT($D$2,3),定数!$A$6:$A$13,定数!$B$6:$B$13))</f>
        <v/>
      </c>
      <c r="N104" s="107"/>
      <c r="O104" s="8"/>
      <c r="P104" s="173"/>
      <c r="Q104" s="173"/>
      <c r="R104" s="176" t="str">
        <f>IF(P104="","",T104*M104*LOOKUP(RIGHT($D$2,3),定数!$A$6:$A$13,定数!$B$6:$B$13))</f>
        <v/>
      </c>
      <c r="S104" s="176"/>
      <c r="T104" s="177" t="str">
        <f t="shared" si="12"/>
        <v/>
      </c>
      <c r="U104" s="177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72" t="str">
        <f t="shared" si="9"/>
        <v/>
      </c>
      <c r="D105" s="172"/>
      <c r="E105" s="107"/>
      <c r="F105" s="8"/>
      <c r="G105" s="107"/>
      <c r="H105" s="173"/>
      <c r="I105" s="173"/>
      <c r="J105" s="107"/>
      <c r="K105" s="172" t="str">
        <f t="shared" si="10"/>
        <v/>
      </c>
      <c r="L105" s="172"/>
      <c r="M105" s="6" t="str">
        <f>IF(J105="","",(K105/J105)/LOOKUP(RIGHT($D$2,3),定数!$A$6:$A$13,定数!$B$6:$B$13))</f>
        <v/>
      </c>
      <c r="N105" s="107"/>
      <c r="O105" s="8"/>
      <c r="P105" s="173"/>
      <c r="Q105" s="173"/>
      <c r="R105" s="176" t="str">
        <f>IF(P105="","",T105*M105*LOOKUP(RIGHT($D$2,3),定数!$A$6:$A$13,定数!$B$6:$B$13))</f>
        <v/>
      </c>
      <c r="S105" s="176"/>
      <c r="T105" s="177" t="str">
        <f t="shared" si="12"/>
        <v/>
      </c>
      <c r="U105" s="177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72" t="str">
        <f t="shared" si="9"/>
        <v/>
      </c>
      <c r="D106" s="172"/>
      <c r="E106" s="107"/>
      <c r="F106" s="8"/>
      <c r="G106" s="107"/>
      <c r="H106" s="173"/>
      <c r="I106" s="173"/>
      <c r="J106" s="107"/>
      <c r="K106" s="172" t="str">
        <f t="shared" si="10"/>
        <v/>
      </c>
      <c r="L106" s="172"/>
      <c r="M106" s="6" t="str">
        <f>IF(J106="","",(K106/J106)/LOOKUP(RIGHT($D$2,3),定数!$A$6:$A$13,定数!$B$6:$B$13))</f>
        <v/>
      </c>
      <c r="N106" s="107"/>
      <c r="O106" s="8"/>
      <c r="P106" s="173"/>
      <c r="Q106" s="173"/>
      <c r="R106" s="176" t="str">
        <f>IF(P106="","",T106*M106*LOOKUP(RIGHT($D$2,3),定数!$A$6:$A$13,定数!$B$6:$B$13))</f>
        <v/>
      </c>
      <c r="S106" s="176"/>
      <c r="T106" s="177" t="str">
        <f t="shared" si="12"/>
        <v/>
      </c>
      <c r="U106" s="177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72" t="str">
        <f t="shared" si="9"/>
        <v/>
      </c>
      <c r="D107" s="172"/>
      <c r="E107" s="107"/>
      <c r="F107" s="8"/>
      <c r="G107" s="107"/>
      <c r="H107" s="173"/>
      <c r="I107" s="173"/>
      <c r="J107" s="107"/>
      <c r="K107" s="172" t="str">
        <f t="shared" si="10"/>
        <v/>
      </c>
      <c r="L107" s="172"/>
      <c r="M107" s="6" t="str">
        <f>IF(J107="","",(K107/J107)/LOOKUP(RIGHT($D$2,3),定数!$A$6:$A$13,定数!$B$6:$B$13))</f>
        <v/>
      </c>
      <c r="N107" s="107"/>
      <c r="O107" s="8"/>
      <c r="P107" s="173"/>
      <c r="Q107" s="173"/>
      <c r="R107" s="176" t="str">
        <f>IF(P107="","",T107*M107*LOOKUP(RIGHT($D$2,3),定数!$A$6:$A$13,定数!$B$6:$B$13))</f>
        <v/>
      </c>
      <c r="S107" s="176"/>
      <c r="T107" s="177" t="str">
        <f t="shared" si="12"/>
        <v/>
      </c>
      <c r="U107" s="177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72" t="str">
        <f t="shared" si="9"/>
        <v/>
      </c>
      <c r="D108" s="172"/>
      <c r="E108" s="107"/>
      <c r="F108" s="8"/>
      <c r="G108" s="107"/>
      <c r="H108" s="173"/>
      <c r="I108" s="173"/>
      <c r="J108" s="107"/>
      <c r="K108" s="172" t="str">
        <f t="shared" si="10"/>
        <v/>
      </c>
      <c r="L108" s="172"/>
      <c r="M108" s="6" t="str">
        <f>IF(J108="","",(K108/J108)/LOOKUP(RIGHT($D$2,3),定数!$A$6:$A$13,定数!$B$6:$B$13))</f>
        <v/>
      </c>
      <c r="N108" s="107"/>
      <c r="O108" s="8"/>
      <c r="P108" s="173"/>
      <c r="Q108" s="173"/>
      <c r="R108" s="176" t="str">
        <f>IF(P108="","",T108*M108*LOOKUP(RIGHT($D$2,3),定数!$A$6:$A$13,定数!$B$6:$B$13))</f>
        <v/>
      </c>
      <c r="S108" s="176"/>
      <c r="T108" s="177" t="str">
        <f t="shared" si="12"/>
        <v/>
      </c>
      <c r="U108" s="177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206" t="s">
        <v>4</v>
      </c>
      <c r="C2" s="206"/>
      <c r="D2" s="227" t="s">
        <v>179</v>
      </c>
      <c r="E2" s="227"/>
      <c r="F2" s="206" t="s">
        <v>5</v>
      </c>
      <c r="G2" s="206"/>
      <c r="H2" s="222" t="s">
        <v>64</v>
      </c>
      <c r="I2" s="222"/>
      <c r="J2" s="206" t="s">
        <v>6</v>
      </c>
      <c r="K2" s="206"/>
      <c r="L2" s="228">
        <v>100000</v>
      </c>
      <c r="M2" s="227"/>
      <c r="N2" s="206" t="s">
        <v>7</v>
      </c>
      <c r="O2" s="206"/>
      <c r="P2" s="223">
        <f>SUM(L2,D4)</f>
        <v>235618.9207038864</v>
      </c>
      <c r="Q2" s="222"/>
      <c r="R2" s="1"/>
      <c r="S2" s="1"/>
      <c r="T2" s="1"/>
    </row>
    <row r="3" spans="2:25" ht="57" customHeight="1" x14ac:dyDescent="0.2">
      <c r="B3" s="206" t="s">
        <v>8</v>
      </c>
      <c r="C3" s="206"/>
      <c r="D3" s="225" t="s">
        <v>196</v>
      </c>
      <c r="E3" s="225"/>
      <c r="F3" s="225"/>
      <c r="G3" s="225"/>
      <c r="H3" s="225"/>
      <c r="I3" s="225"/>
      <c r="J3" s="206" t="s">
        <v>9</v>
      </c>
      <c r="K3" s="206"/>
      <c r="L3" s="225" t="s">
        <v>60</v>
      </c>
      <c r="M3" s="226"/>
      <c r="N3" s="226"/>
      <c r="O3" s="226"/>
      <c r="P3" s="226"/>
      <c r="Q3" s="226"/>
      <c r="R3" s="1"/>
      <c r="S3" s="1"/>
    </row>
    <row r="4" spans="2:25" x14ac:dyDescent="0.2">
      <c r="B4" s="206" t="s">
        <v>10</v>
      </c>
      <c r="C4" s="206"/>
      <c r="D4" s="220">
        <f>SUM($R$9:$S$993)</f>
        <v>135618.9207038864</v>
      </c>
      <c r="E4" s="220"/>
      <c r="F4" s="206" t="s">
        <v>11</v>
      </c>
      <c r="G4" s="206"/>
      <c r="H4" s="221">
        <f>SUM($T$9:$U$108)</f>
        <v>2101.9999999999936</v>
      </c>
      <c r="I4" s="222"/>
      <c r="J4" s="203" t="s">
        <v>58</v>
      </c>
      <c r="K4" s="203"/>
      <c r="L4" s="223">
        <f>MAX($C$9:$D$990)-C9</f>
        <v>137024.04887530379</v>
      </c>
      <c r="M4" s="223"/>
      <c r="N4" s="203" t="s">
        <v>57</v>
      </c>
      <c r="O4" s="203"/>
      <c r="P4" s="204">
        <f>MAX(Y:Y)</f>
        <v>0.16513372883783928</v>
      </c>
      <c r="Q4" s="204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05" t="s">
        <v>18</v>
      </c>
      <c r="K5" s="206"/>
      <c r="L5" s="207">
        <f>MAX(V9:V993)</f>
        <v>4</v>
      </c>
      <c r="M5" s="208"/>
      <c r="N5" s="17" t="s">
        <v>19</v>
      </c>
      <c r="O5" s="9"/>
      <c r="P5" s="207">
        <f>MAX(W9:W993)</f>
        <v>6</v>
      </c>
      <c r="Q5" s="208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209" t="s">
        <v>20</v>
      </c>
      <c r="C7" s="211" t="s">
        <v>21</v>
      </c>
      <c r="D7" s="212"/>
      <c r="E7" s="215" t="s">
        <v>22</v>
      </c>
      <c r="F7" s="216"/>
      <c r="G7" s="216"/>
      <c r="H7" s="216"/>
      <c r="I7" s="199"/>
      <c r="J7" s="217" t="s">
        <v>23</v>
      </c>
      <c r="K7" s="218"/>
      <c r="L7" s="201"/>
      <c r="M7" s="219" t="s">
        <v>24</v>
      </c>
      <c r="N7" s="194" t="s">
        <v>25</v>
      </c>
      <c r="O7" s="195"/>
      <c r="P7" s="195"/>
      <c r="Q7" s="196"/>
      <c r="R7" s="197" t="s">
        <v>26</v>
      </c>
      <c r="S7" s="197"/>
      <c r="T7" s="197"/>
      <c r="U7" s="197"/>
    </row>
    <row r="8" spans="2:25" x14ac:dyDescent="0.2">
      <c r="B8" s="210"/>
      <c r="C8" s="213"/>
      <c r="D8" s="214"/>
      <c r="E8" s="18" t="s">
        <v>27</v>
      </c>
      <c r="F8" s="18" t="s">
        <v>28</v>
      </c>
      <c r="G8" s="18" t="s">
        <v>29</v>
      </c>
      <c r="H8" s="198" t="s">
        <v>30</v>
      </c>
      <c r="I8" s="199"/>
      <c r="J8" s="4" t="s">
        <v>31</v>
      </c>
      <c r="K8" s="200" t="s">
        <v>32</v>
      </c>
      <c r="L8" s="201"/>
      <c r="M8" s="219"/>
      <c r="N8" s="5" t="s">
        <v>27</v>
      </c>
      <c r="O8" s="5" t="s">
        <v>28</v>
      </c>
      <c r="P8" s="202" t="s">
        <v>30</v>
      </c>
      <c r="Q8" s="196"/>
      <c r="R8" s="197" t="s">
        <v>33</v>
      </c>
      <c r="S8" s="197"/>
      <c r="T8" s="197" t="s">
        <v>31</v>
      </c>
      <c r="U8" s="197"/>
      <c r="Y8" t="s">
        <v>56</v>
      </c>
    </row>
    <row r="9" spans="2:25" x14ac:dyDescent="0.2">
      <c r="B9" s="34">
        <v>1</v>
      </c>
      <c r="C9" s="172">
        <f>L2</f>
        <v>100000</v>
      </c>
      <c r="D9" s="172"/>
      <c r="E9" s="87">
        <v>2000</v>
      </c>
      <c r="F9" s="85">
        <v>43528</v>
      </c>
      <c r="G9" s="107" t="s">
        <v>2</v>
      </c>
      <c r="H9" s="247">
        <v>103.36</v>
      </c>
      <c r="I9" s="247"/>
      <c r="J9" s="87">
        <v>69</v>
      </c>
      <c r="K9" s="172">
        <v>3000</v>
      </c>
      <c r="L9" s="172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187">
        <v>102.01</v>
      </c>
      <c r="Q9" s="188"/>
      <c r="R9" s="176">
        <f>IF(P9="","",T9*M9*LOOKUP(RIGHT($D$2,3),定数!$A$6:$A$13,定数!$B$6:$B$13))</f>
        <v>5869.5652173912795</v>
      </c>
      <c r="S9" s="176"/>
      <c r="T9" s="177">
        <f>IF(P9="","",IF(G9="買",(P9-H9),(H9-P9))*IF(RIGHT($D$2,3)="JPY",100,10000))</f>
        <v>134.99999999999943</v>
      </c>
      <c r="U9" s="177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72">
        <f t="shared" ref="C10:C73" si="0">IF(R9="","",C9+R9)</f>
        <v>105869.56521739128</v>
      </c>
      <c r="D10" s="172"/>
      <c r="E10" s="87">
        <v>2000</v>
      </c>
      <c r="F10" s="85">
        <v>43821</v>
      </c>
      <c r="G10" s="107" t="s">
        <v>3</v>
      </c>
      <c r="H10" s="247">
        <v>102.95</v>
      </c>
      <c r="I10" s="247"/>
      <c r="J10" s="87">
        <v>69</v>
      </c>
      <c r="K10" s="172">
        <f>IF(J10="","",C10*0.03)</f>
        <v>3176.0869565217386</v>
      </c>
      <c r="L10" s="172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73">
        <v>104.48</v>
      </c>
      <c r="Q10" s="173"/>
      <c r="R10" s="176">
        <f>IF(P10="","",T10*M10*LOOKUP(RIGHT($D$2,3),定数!$A$6:$A$13,定数!$B$6:$B$13))</f>
        <v>7042.6275992438605</v>
      </c>
      <c r="S10" s="176"/>
      <c r="T10" s="177">
        <f>IF(P10="","",IF(G10="買",(P10-H10),(H10-P10))*IF(RIGHT($D$2,3)="JPY",100,10000))</f>
        <v>153.00000000000011</v>
      </c>
      <c r="U10" s="177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72">
        <f t="shared" ref="C11:C16" si="3">IF(R10="","",C10+R10)</f>
        <v>112912.19281663514</v>
      </c>
      <c r="D11" s="172"/>
      <c r="E11" s="87">
        <v>2001</v>
      </c>
      <c r="F11" s="85">
        <v>43511</v>
      </c>
      <c r="G11" s="107" t="s">
        <v>2</v>
      </c>
      <c r="H11" s="247">
        <v>105.83</v>
      </c>
      <c r="I11" s="247"/>
      <c r="J11" s="87">
        <v>123</v>
      </c>
      <c r="K11" s="172">
        <f t="shared" ref="K11:K74" si="4">IF(J11="","",C11*0.03)</f>
        <v>3387.3657844990544</v>
      </c>
      <c r="L11" s="172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73">
        <v>107.06</v>
      </c>
      <c r="Q11" s="173"/>
      <c r="R11" s="176">
        <f>IF(P11="","",T11*M11*LOOKUP(RIGHT($D$2,3),定数!$A$6:$A$13,定数!$B$6:$B$13))</f>
        <v>-3387.3657844990653</v>
      </c>
      <c r="S11" s="176"/>
      <c r="T11" s="177">
        <f>IF(P11="","",IF(G11="買",(P11-H11),(H11-P11))*IF(RIGHT($D$2,3)="JPY",100,10000))</f>
        <v>-123.0000000000004</v>
      </c>
      <c r="U11" s="177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72">
        <f t="shared" si="3"/>
        <v>109524.82703213608</v>
      </c>
      <c r="D12" s="172"/>
      <c r="E12" s="87">
        <v>2001</v>
      </c>
      <c r="F12" s="85">
        <v>43524</v>
      </c>
      <c r="G12" s="107" t="s">
        <v>3</v>
      </c>
      <c r="H12" s="247">
        <v>107.96</v>
      </c>
      <c r="I12" s="247"/>
      <c r="J12" s="87">
        <v>153</v>
      </c>
      <c r="K12" s="172">
        <f t="shared" si="4"/>
        <v>3285.7448109640823</v>
      </c>
      <c r="L12" s="172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73">
        <v>110.97</v>
      </c>
      <c r="Q12" s="173"/>
      <c r="R12" s="176">
        <f>IF(P12="","",T12*M12*LOOKUP(RIGHT($D$2,3),定数!$A$6:$A$13,定数!$B$6:$B$13))</f>
        <v>6464.1123405241206</v>
      </c>
      <c r="S12" s="176"/>
      <c r="T12" s="177">
        <f t="shared" ref="T12:T75" si="5">IF(P12="","",IF(G12="買",(P12-H12),(H12-P12))*IF(RIGHT($D$2,3)="JPY",100,10000))</f>
        <v>301.00000000000051</v>
      </c>
      <c r="U12" s="177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72">
        <f t="shared" si="3"/>
        <v>115988.9393726602</v>
      </c>
      <c r="D13" s="172"/>
      <c r="E13" s="87">
        <v>2001</v>
      </c>
      <c r="F13" s="85">
        <v>43558</v>
      </c>
      <c r="G13" s="107" t="s">
        <v>3</v>
      </c>
      <c r="H13" s="247">
        <v>111.59</v>
      </c>
      <c r="I13" s="247"/>
      <c r="J13" s="87">
        <v>54</v>
      </c>
      <c r="K13" s="172">
        <f t="shared" si="4"/>
        <v>3479.6681811798057</v>
      </c>
      <c r="L13" s="172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73">
        <v>111.05</v>
      </c>
      <c r="Q13" s="173"/>
      <c r="R13" s="176">
        <f>IF(P13="","",T13*M13*LOOKUP(RIGHT($D$2,3),定数!$A$6:$A$13,定数!$B$6:$B$13))</f>
        <v>-3479.6681811798462</v>
      </c>
      <c r="S13" s="176"/>
      <c r="T13" s="177">
        <f t="shared" si="5"/>
        <v>-54.000000000000625</v>
      </c>
      <c r="U13" s="177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72">
        <f t="shared" si="3"/>
        <v>112509.27119148035</v>
      </c>
      <c r="D14" s="172"/>
      <c r="E14" s="87">
        <v>2001</v>
      </c>
      <c r="F14" s="85">
        <v>43559</v>
      </c>
      <c r="G14" s="107" t="s">
        <v>3</v>
      </c>
      <c r="H14" s="247">
        <v>111.95</v>
      </c>
      <c r="I14" s="247"/>
      <c r="J14" s="87">
        <v>98</v>
      </c>
      <c r="K14" s="172">
        <f t="shared" si="4"/>
        <v>3375.2781357444105</v>
      </c>
      <c r="L14" s="172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73">
        <v>113.86</v>
      </c>
      <c r="Q14" s="173"/>
      <c r="R14" s="176">
        <f>IF(P14="","",T14*M14*LOOKUP(RIGHT($D$2,3),定数!$A$6:$A$13,定数!$B$6:$B$13))</f>
        <v>6578.3482033385835</v>
      </c>
      <c r="S14" s="176"/>
      <c r="T14" s="177">
        <f t="shared" si="5"/>
        <v>190.99999999999966</v>
      </c>
      <c r="U14" s="177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72">
        <f t="shared" si="3"/>
        <v>119087.61939481893</v>
      </c>
      <c r="D15" s="172"/>
      <c r="E15" s="87">
        <v>2001</v>
      </c>
      <c r="F15" s="85">
        <v>43588</v>
      </c>
      <c r="G15" s="107" t="s">
        <v>2</v>
      </c>
      <c r="H15" s="247">
        <v>108.51</v>
      </c>
      <c r="I15" s="247"/>
      <c r="J15" s="87">
        <v>80</v>
      </c>
      <c r="K15" s="172">
        <f t="shared" si="4"/>
        <v>3572.6285818445676</v>
      </c>
      <c r="L15" s="172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73">
        <v>106.96</v>
      </c>
      <c r="Q15" s="173"/>
      <c r="R15" s="176">
        <f>IF(P15="","",T15*M15*LOOKUP(RIGHT($D$2,3),定数!$A$6:$A$13,定数!$B$6:$B$13))</f>
        <v>6921.9678773239011</v>
      </c>
      <c r="S15" s="176"/>
      <c r="T15" s="177">
        <f t="shared" si="5"/>
        <v>155.00000000000114</v>
      </c>
      <c r="U15" s="177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72">
        <f t="shared" si="3"/>
        <v>126009.58727214283</v>
      </c>
      <c r="D16" s="172"/>
      <c r="E16" s="87">
        <v>2001</v>
      </c>
      <c r="F16" s="85">
        <v>43629</v>
      </c>
      <c r="G16" s="107" t="s">
        <v>3</v>
      </c>
      <c r="H16" s="247">
        <v>103.62</v>
      </c>
      <c r="I16" s="247"/>
      <c r="J16" s="87">
        <v>53</v>
      </c>
      <c r="K16" s="172">
        <f t="shared" si="4"/>
        <v>3780.2876181642846</v>
      </c>
      <c r="L16" s="172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73">
        <v>104.63</v>
      </c>
      <c r="Q16" s="173"/>
      <c r="R16" s="176">
        <f>IF(P16="","",T16*M16*LOOKUP(RIGHT($D$2,3),定数!$A$6:$A$13,定数!$B$6:$B$13))</f>
        <v>7203.9443289545143</v>
      </c>
      <c r="S16" s="176"/>
      <c r="T16" s="177">
        <f t="shared" si="5"/>
        <v>100.99999999999909</v>
      </c>
      <c r="U16" s="177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72">
        <f t="shared" si="0"/>
        <v>133213.53160109735</v>
      </c>
      <c r="D17" s="172"/>
      <c r="E17" s="87">
        <v>2001</v>
      </c>
      <c r="F17" s="85">
        <v>43631</v>
      </c>
      <c r="G17" s="107" t="s">
        <v>3</v>
      </c>
      <c r="H17" s="247">
        <v>104.99</v>
      </c>
      <c r="I17" s="247"/>
      <c r="J17" s="87">
        <v>51</v>
      </c>
      <c r="K17" s="172">
        <f t="shared" si="4"/>
        <v>3996.4059480329202</v>
      </c>
      <c r="L17" s="172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73">
        <v>105.98</v>
      </c>
      <c r="Q17" s="173"/>
      <c r="R17" s="176">
        <f>IF(P17="","",T17*M17*LOOKUP(RIGHT($D$2,3),定数!$A$6:$A$13,定数!$B$6:$B$13))</f>
        <v>7757.729193240446</v>
      </c>
      <c r="S17" s="176"/>
      <c r="T17" s="177">
        <f t="shared" si="5"/>
        <v>99.000000000000909</v>
      </c>
      <c r="U17" s="177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72">
        <f t="shared" si="0"/>
        <v>140971.26079433778</v>
      </c>
      <c r="D18" s="172"/>
      <c r="E18" s="87">
        <v>2001</v>
      </c>
      <c r="F18" s="85">
        <v>43687</v>
      </c>
      <c r="G18" s="107" t="s">
        <v>3</v>
      </c>
      <c r="H18" s="247">
        <v>108.92</v>
      </c>
      <c r="I18" s="247"/>
      <c r="J18" s="87">
        <v>46</v>
      </c>
      <c r="K18" s="172">
        <f t="shared" si="4"/>
        <v>4229.1378238301331</v>
      </c>
      <c r="L18" s="172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73">
        <v>108.46</v>
      </c>
      <c r="Q18" s="173"/>
      <c r="R18" s="176">
        <f>IF(P18="","",T18*M18*LOOKUP(RIGHT($D$2,3),定数!$A$6:$A$13,定数!$B$6:$B$13))</f>
        <v>-4229.1378238302068</v>
      </c>
      <c r="S18" s="176"/>
      <c r="T18" s="177">
        <f t="shared" si="5"/>
        <v>-46.000000000000796</v>
      </c>
      <c r="U18" s="177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72">
        <f t="shared" si="0"/>
        <v>136742.12297050757</v>
      </c>
      <c r="D19" s="172"/>
      <c r="E19" s="87">
        <v>2001</v>
      </c>
      <c r="F19" s="85">
        <v>43690</v>
      </c>
      <c r="G19" s="107" t="s">
        <v>3</v>
      </c>
      <c r="H19" s="247">
        <v>109.51</v>
      </c>
      <c r="I19" s="247"/>
      <c r="J19" s="87">
        <v>55</v>
      </c>
      <c r="K19" s="172">
        <f t="shared" si="4"/>
        <v>4102.263689115227</v>
      </c>
      <c r="L19" s="172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73">
        <v>108.96</v>
      </c>
      <c r="Q19" s="173"/>
      <c r="R19" s="176">
        <f>IF(P19="","",T19*M19*LOOKUP(RIGHT($D$2,3),定数!$A$6:$A$13,定数!$B$6:$B$13))</f>
        <v>-4102.2636891153115</v>
      </c>
      <c r="S19" s="176"/>
      <c r="T19" s="177">
        <f t="shared" si="5"/>
        <v>-55.000000000001137</v>
      </c>
      <c r="U19" s="177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72">
        <f t="shared" si="0"/>
        <v>132639.85928139224</v>
      </c>
      <c r="D20" s="172"/>
      <c r="E20" s="87">
        <v>2001</v>
      </c>
      <c r="F20" s="85">
        <v>43735</v>
      </c>
      <c r="G20" s="107" t="s">
        <v>3</v>
      </c>
      <c r="H20" s="247">
        <v>109.29</v>
      </c>
      <c r="I20" s="247"/>
      <c r="J20" s="87">
        <v>79</v>
      </c>
      <c r="K20" s="172">
        <f t="shared" si="4"/>
        <v>3979.1957784417673</v>
      </c>
      <c r="L20" s="172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73">
        <v>108.5</v>
      </c>
      <c r="Q20" s="173"/>
      <c r="R20" s="176">
        <f>IF(P20="","",T20*M20*LOOKUP(RIGHT($D$2,3),定数!$A$6:$A$13,定数!$B$6:$B$13))</f>
        <v>-3979.1957784417982</v>
      </c>
      <c r="S20" s="176"/>
      <c r="T20" s="177">
        <f t="shared" si="5"/>
        <v>-79.000000000000625</v>
      </c>
      <c r="U20" s="177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72">
        <f t="shared" si="0"/>
        <v>128660.66350295044</v>
      </c>
      <c r="D21" s="172"/>
      <c r="E21" s="87">
        <v>2001</v>
      </c>
      <c r="F21" s="85">
        <v>43769</v>
      </c>
      <c r="G21" s="107" t="s">
        <v>3</v>
      </c>
      <c r="H21" s="247">
        <v>110.52</v>
      </c>
      <c r="I21" s="247"/>
      <c r="J21" s="87">
        <v>26</v>
      </c>
      <c r="K21" s="172">
        <f t="shared" si="4"/>
        <v>3859.8199050885132</v>
      </c>
      <c r="L21" s="172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73">
        <v>110.26</v>
      </c>
      <c r="Q21" s="173"/>
      <c r="R21" s="176">
        <f>IF(P21="","",T21*M21*LOOKUP(RIGHT($D$2,3),定数!$A$6:$A$13,定数!$B$6:$B$13))</f>
        <v>-3859.8199050883786</v>
      </c>
      <c r="S21" s="176"/>
      <c r="T21" s="177">
        <f t="shared" si="5"/>
        <v>-25.999999999999091</v>
      </c>
      <c r="U21" s="177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72">
        <f t="shared" si="0"/>
        <v>124800.84359786205</v>
      </c>
      <c r="D22" s="172"/>
      <c r="E22" s="87">
        <v>2001</v>
      </c>
      <c r="F22" s="85">
        <v>43778</v>
      </c>
      <c r="G22" s="107" t="s">
        <v>2</v>
      </c>
      <c r="H22" s="247">
        <v>107.99</v>
      </c>
      <c r="I22" s="247"/>
      <c r="J22" s="87">
        <v>68</v>
      </c>
      <c r="K22" s="172">
        <f t="shared" si="4"/>
        <v>3744.0253079358613</v>
      </c>
      <c r="L22" s="172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73">
        <v>108.62</v>
      </c>
      <c r="Q22" s="173"/>
      <c r="R22" s="176">
        <f>IF(P22="","",T22*M22*LOOKUP(RIGHT($D$2,3),定数!$A$6:$A$13,定数!$B$6:$B$13))</f>
        <v>-3468.7293294112187</v>
      </c>
      <c r="S22" s="176"/>
      <c r="T22" s="177">
        <f t="shared" si="5"/>
        <v>-63.000000000000966</v>
      </c>
      <c r="U22" s="177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72">
        <f t="shared" si="0"/>
        <v>121332.11426845084</v>
      </c>
      <c r="D23" s="172"/>
      <c r="E23" s="87">
        <v>2001</v>
      </c>
      <c r="F23" s="85">
        <v>43795</v>
      </c>
      <c r="G23" s="107" t="s">
        <v>3</v>
      </c>
      <c r="H23" s="247">
        <v>109.34</v>
      </c>
      <c r="I23" s="247"/>
      <c r="J23" s="87">
        <v>45</v>
      </c>
      <c r="K23" s="172">
        <f t="shared" si="4"/>
        <v>3639.9634280535251</v>
      </c>
      <c r="L23" s="172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73">
        <v>108.89</v>
      </c>
      <c r="Q23" s="173"/>
      <c r="R23" s="176">
        <f>IF(P23="","",T23*M23*LOOKUP(RIGHT($D$2,3),定数!$A$6:$A$13,定数!$B$6:$B$13))</f>
        <v>-3639.9634280535479</v>
      </c>
      <c r="S23" s="176"/>
      <c r="T23" s="177">
        <f t="shared" si="5"/>
        <v>-45.000000000000284</v>
      </c>
      <c r="U23" s="177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72">
        <f t="shared" si="0"/>
        <v>117692.15084039728</v>
      </c>
      <c r="D24" s="172"/>
      <c r="E24" s="87">
        <v>2001</v>
      </c>
      <c r="F24" s="85">
        <v>43810</v>
      </c>
      <c r="G24" s="107" t="s">
        <v>3</v>
      </c>
      <c r="H24" s="247">
        <v>112.27</v>
      </c>
      <c r="I24" s="247"/>
      <c r="J24" s="87">
        <v>72</v>
      </c>
      <c r="K24" s="172">
        <f t="shared" si="4"/>
        <v>3530.7645252119182</v>
      </c>
      <c r="L24" s="172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73">
        <v>113.66</v>
      </c>
      <c r="Q24" s="173"/>
      <c r="R24" s="176">
        <f>IF(P24="","",T24*M24*LOOKUP(RIGHT($D$2,3),定数!$A$6:$A$13,定数!$B$6:$B$13))</f>
        <v>6816.337069506345</v>
      </c>
      <c r="S24" s="176"/>
      <c r="T24" s="177">
        <f t="shared" si="5"/>
        <v>139.00000000000006</v>
      </c>
      <c r="U24" s="177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72">
        <f t="shared" si="0"/>
        <v>124508.48790990363</v>
      </c>
      <c r="D25" s="172"/>
      <c r="E25" s="87">
        <v>2001</v>
      </c>
      <c r="F25" s="85">
        <v>43830</v>
      </c>
      <c r="G25" s="107" t="s">
        <v>3</v>
      </c>
      <c r="H25" s="247">
        <v>116.34</v>
      </c>
      <c r="I25" s="247"/>
      <c r="J25" s="87">
        <v>46</v>
      </c>
      <c r="K25" s="172">
        <f t="shared" si="4"/>
        <v>3735.2546372971087</v>
      </c>
      <c r="L25" s="172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73">
        <v>117.21</v>
      </c>
      <c r="Q25" s="173"/>
      <c r="R25" s="176">
        <f>IF(P25="","",T25*M25*LOOKUP(RIGHT($D$2,3),定数!$A$6:$A$13,定数!$B$6:$B$13))</f>
        <v>7064.5033357574976</v>
      </c>
      <c r="S25" s="176"/>
      <c r="T25" s="177">
        <f t="shared" si="5"/>
        <v>86.999999999999034</v>
      </c>
      <c r="U25" s="177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72">
        <f t="shared" si="0"/>
        <v>131572.99124566113</v>
      </c>
      <c r="D26" s="172"/>
      <c r="E26" s="87">
        <v>2002</v>
      </c>
      <c r="F26" s="85">
        <v>43467</v>
      </c>
      <c r="G26" s="107" t="s">
        <v>3</v>
      </c>
      <c r="H26" s="247">
        <v>117.58</v>
      </c>
      <c r="I26" s="247"/>
      <c r="J26" s="87">
        <v>63</v>
      </c>
      <c r="K26" s="172">
        <f t="shared" si="4"/>
        <v>3947.1897373698339</v>
      </c>
      <c r="L26" s="172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73">
        <v>118.79</v>
      </c>
      <c r="Q26" s="173"/>
      <c r="R26" s="176">
        <f>IF(P26="","",T26*M26*LOOKUP(RIGHT($D$2,3),定数!$A$6:$A$13,定数!$B$6:$B$13))</f>
        <v>7581.1104479643345</v>
      </c>
      <c r="S26" s="176"/>
      <c r="T26" s="177">
        <f t="shared" si="5"/>
        <v>121.0000000000008</v>
      </c>
      <c r="U26" s="177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72">
        <f t="shared" si="0"/>
        <v>139154.10169362547</v>
      </c>
      <c r="D27" s="172"/>
      <c r="E27" s="87">
        <v>2002</v>
      </c>
      <c r="F27" s="85">
        <v>43509</v>
      </c>
      <c r="G27" s="107" t="s">
        <v>2</v>
      </c>
      <c r="H27" s="247">
        <v>116.03</v>
      </c>
      <c r="I27" s="247"/>
      <c r="J27" s="87">
        <v>77</v>
      </c>
      <c r="K27" s="172">
        <f t="shared" si="4"/>
        <v>4174.6230508087638</v>
      </c>
      <c r="L27" s="172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73">
        <v>116.8</v>
      </c>
      <c r="Q27" s="173"/>
      <c r="R27" s="176">
        <f>IF(P27="","",T27*M27*LOOKUP(RIGHT($D$2,3),定数!$A$6:$A$13,定数!$B$6:$B$13))</f>
        <v>-4174.6230508087419</v>
      </c>
      <c r="S27" s="176"/>
      <c r="T27" s="177">
        <f t="shared" si="5"/>
        <v>-76.999999999999602</v>
      </c>
      <c r="U27" s="177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72">
        <f t="shared" si="0"/>
        <v>134979.47864281674</v>
      </c>
      <c r="D28" s="172"/>
      <c r="E28" s="87">
        <v>2002</v>
      </c>
      <c r="F28" s="85">
        <v>43524</v>
      </c>
      <c r="G28" s="107" t="s">
        <v>2</v>
      </c>
      <c r="H28" s="247">
        <v>115.71</v>
      </c>
      <c r="I28" s="247"/>
      <c r="J28" s="87">
        <v>70</v>
      </c>
      <c r="K28" s="172">
        <f t="shared" si="4"/>
        <v>4049.3843592845024</v>
      </c>
      <c r="L28" s="172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73">
        <v>114.34</v>
      </c>
      <c r="Q28" s="173"/>
      <c r="R28" s="176">
        <f>IF(P28="","",T28*M28*LOOKUP(RIGHT($D$2,3),定数!$A$6:$A$13,定数!$B$6:$B$13))</f>
        <v>7925.2236745996124</v>
      </c>
      <c r="S28" s="176"/>
      <c r="T28" s="177">
        <f t="shared" si="5"/>
        <v>136.99999999999903</v>
      </c>
      <c r="U28" s="177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72">
        <f t="shared" si="0"/>
        <v>142904.70231741635</v>
      </c>
      <c r="D29" s="172"/>
      <c r="E29" s="87">
        <v>2002</v>
      </c>
      <c r="F29" s="85">
        <v>43542</v>
      </c>
      <c r="G29" s="107" t="s">
        <v>3</v>
      </c>
      <c r="H29" s="247">
        <v>114.41</v>
      </c>
      <c r="I29" s="247"/>
      <c r="J29" s="87">
        <v>54</v>
      </c>
      <c r="K29" s="172">
        <f t="shared" si="4"/>
        <v>4287.1410695224904</v>
      </c>
      <c r="L29" s="172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73">
        <v>115.44</v>
      </c>
      <c r="Q29" s="173"/>
      <c r="R29" s="176">
        <f>IF(P29="","",T29*M29*LOOKUP(RIGHT($D$2,3),定数!$A$6:$A$13,定数!$B$6:$B$13))</f>
        <v>8177.3246326077224</v>
      </c>
      <c r="S29" s="176"/>
      <c r="T29" s="177">
        <f t="shared" si="5"/>
        <v>103.00000000000011</v>
      </c>
      <c r="U29" s="177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72">
        <f t="shared" si="0"/>
        <v>151082.02695002407</v>
      </c>
      <c r="D30" s="172"/>
      <c r="E30" s="87">
        <v>2002</v>
      </c>
      <c r="F30" s="85">
        <v>43606</v>
      </c>
      <c r="G30" s="107" t="s">
        <v>2</v>
      </c>
      <c r="H30" s="247">
        <v>115.36</v>
      </c>
      <c r="I30" s="247"/>
      <c r="J30" s="87">
        <v>48</v>
      </c>
      <c r="K30" s="172">
        <f t="shared" si="4"/>
        <v>4532.4608085007221</v>
      </c>
      <c r="L30" s="172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73">
        <v>114.45</v>
      </c>
      <c r="Q30" s="173"/>
      <c r="R30" s="176">
        <f>IF(P30="","",T30*M30*LOOKUP(RIGHT($D$2,3),定数!$A$6:$A$13,定数!$B$6:$B$13))</f>
        <v>8592.7902827825874</v>
      </c>
      <c r="S30" s="176"/>
      <c r="T30" s="177">
        <f t="shared" si="5"/>
        <v>90.999999999999659</v>
      </c>
      <c r="U30" s="177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72">
        <f t="shared" si="0"/>
        <v>159674.81723280664</v>
      </c>
      <c r="D31" s="172"/>
      <c r="E31" s="87">
        <v>2002</v>
      </c>
      <c r="F31" s="112">
        <v>43621</v>
      </c>
      <c r="G31" s="107" t="s">
        <v>3</v>
      </c>
      <c r="H31" s="173">
        <v>116.86</v>
      </c>
      <c r="I31" s="173"/>
      <c r="J31" s="107">
        <v>40</v>
      </c>
      <c r="K31" s="172">
        <f t="shared" si="4"/>
        <v>4790.2445169841994</v>
      </c>
      <c r="L31" s="172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73">
        <v>117.61</v>
      </c>
      <c r="Q31" s="173"/>
      <c r="R31" s="176">
        <f>IF(P31="","",T31*M31*LOOKUP(RIGHT($D$2,3),定数!$A$6:$A$13,定数!$B$6:$B$13))</f>
        <v>8981.7084693453744</v>
      </c>
      <c r="S31" s="176"/>
      <c r="T31" s="177">
        <f t="shared" si="5"/>
        <v>75</v>
      </c>
      <c r="U31" s="177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72">
        <f t="shared" si="0"/>
        <v>168656.52570215202</v>
      </c>
      <c r="D32" s="172"/>
      <c r="E32" s="87">
        <v>2002</v>
      </c>
      <c r="F32" s="112">
        <v>43649</v>
      </c>
      <c r="G32" s="107" t="s">
        <v>2</v>
      </c>
      <c r="H32" s="173">
        <v>117.66</v>
      </c>
      <c r="I32" s="173"/>
      <c r="J32" s="107">
        <v>57</v>
      </c>
      <c r="K32" s="172">
        <f t="shared" si="4"/>
        <v>5059.6957710645602</v>
      </c>
      <c r="L32" s="172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73">
        <v>116.57</v>
      </c>
      <c r="Q32" s="173"/>
      <c r="R32" s="176">
        <f>IF(P32="","",T32*M32*LOOKUP(RIGHT($D$2,3),定数!$A$6:$A$13,定数!$B$6:$B$13))</f>
        <v>9675.5585797550666</v>
      </c>
      <c r="S32" s="176"/>
      <c r="T32" s="177">
        <f t="shared" si="5"/>
        <v>109.00000000000034</v>
      </c>
      <c r="U32" s="177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72">
        <f t="shared" si="0"/>
        <v>178332.0842819071</v>
      </c>
      <c r="D33" s="172"/>
      <c r="E33" s="87">
        <v>2002</v>
      </c>
      <c r="F33" s="85">
        <v>43663</v>
      </c>
      <c r="G33" s="107" t="s">
        <v>3</v>
      </c>
      <c r="H33" s="173">
        <v>117.14</v>
      </c>
      <c r="I33" s="173"/>
      <c r="J33" s="107">
        <v>57</v>
      </c>
      <c r="K33" s="172">
        <f t="shared" si="4"/>
        <v>5349.962528457213</v>
      </c>
      <c r="L33" s="172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73">
        <v>116.57</v>
      </c>
      <c r="Q33" s="173"/>
      <c r="R33" s="176">
        <f>IF(P33="","",T33*M33*LOOKUP(RIGHT($D$2,3),定数!$A$6:$A$13,定数!$B$6:$B$13))</f>
        <v>-5349.9625284572821</v>
      </c>
      <c r="S33" s="176"/>
      <c r="T33" s="177">
        <f t="shared" si="5"/>
        <v>-57.000000000000739</v>
      </c>
      <c r="U33" s="177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72">
        <f t="shared" si="0"/>
        <v>172982.12175344981</v>
      </c>
      <c r="D34" s="172"/>
      <c r="E34" s="87">
        <v>2002</v>
      </c>
      <c r="F34" s="85">
        <v>43670</v>
      </c>
      <c r="G34" s="107" t="s">
        <v>2</v>
      </c>
      <c r="H34" s="173">
        <v>116.6</v>
      </c>
      <c r="I34" s="173"/>
      <c r="J34" s="107">
        <v>43</v>
      </c>
      <c r="K34" s="172">
        <f t="shared" si="4"/>
        <v>5189.4636526034947</v>
      </c>
      <c r="L34" s="172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73">
        <v>115.51</v>
      </c>
      <c r="Q34" s="173"/>
      <c r="R34" s="176">
        <f>IF(P34="","",T34*M34*LOOKUP(RIGHT($D$2,3),定数!$A$6:$A$13,定数!$B$6:$B$13))</f>
        <v>13154.686933343612</v>
      </c>
      <c r="S34" s="176"/>
      <c r="T34" s="177">
        <f t="shared" si="5"/>
        <v>108.99999999999892</v>
      </c>
      <c r="U34" s="177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72">
        <f t="shared" si="0"/>
        <v>186136.80868679343</v>
      </c>
      <c r="D35" s="172"/>
      <c r="E35" s="87">
        <v>2002</v>
      </c>
      <c r="F35" s="85">
        <v>43675</v>
      </c>
      <c r="G35" s="107" t="s">
        <v>3</v>
      </c>
      <c r="H35" s="173">
        <v>117.6</v>
      </c>
      <c r="I35" s="173"/>
      <c r="J35" s="107">
        <v>63</v>
      </c>
      <c r="K35" s="172">
        <f t="shared" si="4"/>
        <v>5584.1042606038027</v>
      </c>
      <c r="L35" s="172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73">
        <v>116.97</v>
      </c>
      <c r="Q35" s="173"/>
      <c r="R35" s="176">
        <f>IF(P35="","",T35*M35*LOOKUP(RIGHT($D$2,3),定数!$A$6:$A$13,定数!$B$6:$B$13))</f>
        <v>-5584.1042606037618</v>
      </c>
      <c r="S35" s="176"/>
      <c r="T35" s="177">
        <f t="shared" si="5"/>
        <v>-62.999999999999545</v>
      </c>
      <c r="U35" s="177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72">
        <f t="shared" si="0"/>
        <v>180552.70442618968</v>
      </c>
      <c r="D36" s="172"/>
      <c r="E36" s="87">
        <v>2002</v>
      </c>
      <c r="F36" s="85">
        <v>43676</v>
      </c>
      <c r="G36" s="107" t="s">
        <v>3</v>
      </c>
      <c r="H36" s="173">
        <v>117.76</v>
      </c>
      <c r="I36" s="173"/>
      <c r="J36" s="107">
        <v>55</v>
      </c>
      <c r="K36" s="172">
        <f t="shared" si="4"/>
        <v>5416.58113278569</v>
      </c>
      <c r="L36" s="172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73">
        <v>117.21</v>
      </c>
      <c r="Q36" s="173"/>
      <c r="R36" s="176">
        <f>IF(P36="","",T36*M36*LOOKUP(RIGHT($D$2,3),定数!$A$6:$A$13,定数!$B$6:$B$13))</f>
        <v>-5416.5811327858028</v>
      </c>
      <c r="S36" s="176"/>
      <c r="T36" s="177">
        <f t="shared" si="5"/>
        <v>-55.000000000001137</v>
      </c>
      <c r="U36" s="177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72">
        <f t="shared" si="0"/>
        <v>175136.12329340389</v>
      </c>
      <c r="D37" s="172"/>
      <c r="E37" s="115">
        <v>2002</v>
      </c>
      <c r="F37" s="85">
        <v>43689</v>
      </c>
      <c r="G37" s="107" t="s">
        <v>2</v>
      </c>
      <c r="H37" s="173">
        <v>116.13</v>
      </c>
      <c r="I37" s="173"/>
      <c r="J37" s="107">
        <v>90</v>
      </c>
      <c r="K37" s="172">
        <f t="shared" si="4"/>
        <v>5254.0836988021165</v>
      </c>
      <c r="L37" s="172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73">
        <v>114.37</v>
      </c>
      <c r="Q37" s="173"/>
      <c r="R37" s="176">
        <f>IF(P37="","",T37*M37*LOOKUP(RIGHT($D$2,3),定数!$A$6:$A$13,定数!$B$6:$B$13))</f>
        <v>10274.652566546309</v>
      </c>
      <c r="S37" s="176"/>
      <c r="T37" s="177">
        <f t="shared" si="5"/>
        <v>175.99999999999909</v>
      </c>
      <c r="U37" s="177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72">
        <f t="shared" si="0"/>
        <v>185410.7758599502</v>
      </c>
      <c r="D38" s="172"/>
      <c r="E38" s="87">
        <v>2002</v>
      </c>
      <c r="F38" s="85">
        <v>43721</v>
      </c>
      <c r="G38" s="107" t="s">
        <v>3</v>
      </c>
      <c r="H38" s="173">
        <v>117.58</v>
      </c>
      <c r="I38" s="173"/>
      <c r="J38" s="107">
        <v>53</v>
      </c>
      <c r="K38" s="172">
        <f t="shared" si="4"/>
        <v>5562.3232757985061</v>
      </c>
      <c r="L38" s="172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73">
        <v>118.59</v>
      </c>
      <c r="Q38" s="173"/>
      <c r="R38" s="176">
        <f>IF(P38="","",T38*M38*LOOKUP(RIGHT($D$2,3),定数!$A$6:$A$13,定数!$B$6:$B$13))</f>
        <v>10599.899072748149</v>
      </c>
      <c r="S38" s="176"/>
      <c r="T38" s="177">
        <f t="shared" si="5"/>
        <v>101.00000000000051</v>
      </c>
      <c r="U38" s="177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72">
        <f t="shared" si="0"/>
        <v>196010.67493269834</v>
      </c>
      <c r="D39" s="172"/>
      <c r="E39" s="87">
        <v>2002</v>
      </c>
      <c r="F39" s="85">
        <v>43725</v>
      </c>
      <c r="G39" s="107" t="s">
        <v>3</v>
      </c>
      <c r="H39" s="173">
        <v>118.66</v>
      </c>
      <c r="I39" s="173"/>
      <c r="J39" s="107">
        <v>76</v>
      </c>
      <c r="K39" s="172">
        <f t="shared" si="4"/>
        <v>5880.3202479809497</v>
      </c>
      <c r="L39" s="172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73">
        <v>120.13</v>
      </c>
      <c r="Q39" s="173"/>
      <c r="R39" s="176">
        <f>IF(P39="","",T39*M39*LOOKUP(RIGHT($D$2,3),定数!$A$6:$A$13,定数!$B$6:$B$13))</f>
        <v>11373.777321752619</v>
      </c>
      <c r="S39" s="176"/>
      <c r="T39" s="177">
        <f t="shared" si="5"/>
        <v>146.99999999999989</v>
      </c>
      <c r="U39" s="177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72">
        <f t="shared" si="0"/>
        <v>207384.45225445097</v>
      </c>
      <c r="D40" s="172"/>
      <c r="E40" s="87">
        <v>2002</v>
      </c>
      <c r="F40" s="85">
        <v>43728</v>
      </c>
      <c r="G40" s="107" t="s">
        <v>3</v>
      </c>
      <c r="H40" s="173">
        <v>119.64</v>
      </c>
      <c r="I40" s="173"/>
      <c r="J40" s="107">
        <v>90</v>
      </c>
      <c r="K40" s="172">
        <f t="shared" si="4"/>
        <v>6221.5335676335289</v>
      </c>
      <c r="L40" s="172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73">
        <v>121.39</v>
      </c>
      <c r="Q40" s="173"/>
      <c r="R40" s="176">
        <f>IF(P40="","",T40*M40*LOOKUP(RIGHT($D$2,3),定数!$A$6:$A$13,定数!$B$6:$B$13))</f>
        <v>12097.42638150964</v>
      </c>
      <c r="S40" s="176"/>
      <c r="T40" s="177">
        <f t="shared" si="5"/>
        <v>175</v>
      </c>
      <c r="U40" s="177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72">
        <f t="shared" si="0"/>
        <v>219481.8786359606</v>
      </c>
      <c r="D41" s="172"/>
      <c r="E41" s="87">
        <v>2002</v>
      </c>
      <c r="F41" s="85">
        <v>43734</v>
      </c>
      <c r="G41" s="107" t="s">
        <v>2</v>
      </c>
      <c r="H41" s="173">
        <v>119.95</v>
      </c>
      <c r="I41" s="173"/>
      <c r="J41" s="107">
        <v>73</v>
      </c>
      <c r="K41" s="172">
        <f t="shared" si="4"/>
        <v>6584.4563590788175</v>
      </c>
      <c r="L41" s="172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73">
        <v>120.68</v>
      </c>
      <c r="Q41" s="173"/>
      <c r="R41" s="176">
        <f>IF(P41="","",T41*M41*LOOKUP(RIGHT($D$2,3),定数!$A$6:$A$13,定数!$B$6:$B$13))</f>
        <v>-6584.4563590788539</v>
      </c>
      <c r="S41" s="176"/>
      <c r="T41" s="177">
        <f t="shared" si="5"/>
        <v>-73.000000000000398</v>
      </c>
      <c r="U41" s="177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72">
        <f t="shared" si="0"/>
        <v>212897.42227688176</v>
      </c>
      <c r="D42" s="172"/>
      <c r="E42" s="107">
        <v>2002</v>
      </c>
      <c r="F42" s="8">
        <v>43739</v>
      </c>
      <c r="G42" s="107" t="s">
        <v>3</v>
      </c>
      <c r="H42" s="173">
        <v>120.89</v>
      </c>
      <c r="I42" s="173"/>
      <c r="J42" s="107">
        <v>58</v>
      </c>
      <c r="K42" s="172">
        <f t="shared" si="4"/>
        <v>6386.9226683064526</v>
      </c>
      <c r="L42" s="172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73">
        <v>121.89</v>
      </c>
      <c r="Q42" s="173"/>
      <c r="R42" s="176">
        <f>IF(P42="","",T42*M42*LOOKUP(RIGHT($D$2,3),定数!$A$6:$A$13,定数!$B$6:$B$13))</f>
        <v>11011.935635011125</v>
      </c>
      <c r="S42" s="176"/>
      <c r="T42" s="177">
        <f t="shared" si="5"/>
        <v>100</v>
      </c>
      <c r="U42" s="177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72">
        <f t="shared" si="0"/>
        <v>223909.35791189288</v>
      </c>
      <c r="D43" s="172"/>
      <c r="E43" s="107">
        <v>2002</v>
      </c>
      <c r="F43" s="8">
        <v>43740</v>
      </c>
      <c r="G43" s="107" t="s">
        <v>3</v>
      </c>
      <c r="H43" s="173">
        <v>120.95</v>
      </c>
      <c r="I43" s="173"/>
      <c r="J43" s="107">
        <v>63</v>
      </c>
      <c r="K43" s="172">
        <f t="shared" si="4"/>
        <v>6717.2807373567857</v>
      </c>
      <c r="L43" s="172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73">
        <v>122.18</v>
      </c>
      <c r="Q43" s="173"/>
      <c r="R43" s="176">
        <f>IF(P43="","",T43*M43*LOOKUP(RIGHT($D$2,3),定数!$A$6:$A$13,定数!$B$6:$B$13))</f>
        <v>13114.690963410907</v>
      </c>
      <c r="S43" s="176"/>
      <c r="T43" s="177">
        <f t="shared" si="5"/>
        <v>123.0000000000004</v>
      </c>
      <c r="U43" s="177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72">
        <f t="shared" si="0"/>
        <v>237024.04887530379</v>
      </c>
      <c r="D44" s="172"/>
      <c r="E44" s="107">
        <v>2002</v>
      </c>
      <c r="F44" s="8">
        <v>43748</v>
      </c>
      <c r="G44" s="107" t="s">
        <v>3</v>
      </c>
      <c r="H44" s="173">
        <v>122.2</v>
      </c>
      <c r="I44" s="173"/>
      <c r="J44" s="107">
        <v>52</v>
      </c>
      <c r="K44" s="172">
        <f t="shared" si="4"/>
        <v>7110.7214662591132</v>
      </c>
      <c r="L44" s="172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73">
        <v>121.68</v>
      </c>
      <c r="Q44" s="173"/>
      <c r="R44" s="176">
        <f>IF(P44="","",T44*M44*LOOKUP(RIGHT($D$2,3),定数!$A$6:$A$13,定数!$B$6:$B$13))</f>
        <v>-7110.7214662590577</v>
      </c>
      <c r="S44" s="176"/>
      <c r="T44" s="177">
        <f t="shared" si="5"/>
        <v>-51.999999999999602</v>
      </c>
      <c r="U44" s="177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72">
        <f t="shared" si="0"/>
        <v>229913.32740904472</v>
      </c>
      <c r="D45" s="172"/>
      <c r="E45" s="107">
        <v>2002</v>
      </c>
      <c r="F45" s="8">
        <v>43750</v>
      </c>
      <c r="G45" s="107" t="s">
        <v>3</v>
      </c>
      <c r="H45" s="173">
        <v>122.51</v>
      </c>
      <c r="I45" s="173"/>
      <c r="J45" s="107">
        <v>39</v>
      </c>
      <c r="K45" s="172">
        <f t="shared" si="4"/>
        <v>6897.3998222713417</v>
      </c>
      <c r="L45" s="172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73">
        <v>122.12</v>
      </c>
      <c r="Q45" s="173"/>
      <c r="R45" s="176">
        <f>IF(P45="","",T45*M45*LOOKUP(RIGHT($D$2,3),定数!$A$6:$A$13,定数!$B$6:$B$13))</f>
        <v>-6897.3998222713517</v>
      </c>
      <c r="S45" s="176"/>
      <c r="T45" s="177">
        <f t="shared" si="5"/>
        <v>-39.000000000000057</v>
      </c>
      <c r="U45" s="177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72">
        <f t="shared" si="0"/>
        <v>223015.92758677338</v>
      </c>
      <c r="D46" s="172"/>
      <c r="E46" s="107">
        <v>2002</v>
      </c>
      <c r="F46" s="8">
        <v>43755</v>
      </c>
      <c r="G46" s="107" t="s">
        <v>2</v>
      </c>
      <c r="H46" s="173">
        <v>121.89</v>
      </c>
      <c r="I46" s="173"/>
      <c r="J46" s="107">
        <v>43</v>
      </c>
      <c r="K46" s="172">
        <f t="shared" si="4"/>
        <v>6690.4778276032011</v>
      </c>
      <c r="L46" s="172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73">
        <v>121.08</v>
      </c>
      <c r="Q46" s="173"/>
      <c r="R46" s="176">
        <f>IF(P46="","",T46*M46*LOOKUP(RIGHT($D$2,3),定数!$A$6:$A$13,定数!$B$6:$B$13))</f>
        <v>12602.993117113041</v>
      </c>
      <c r="S46" s="176"/>
      <c r="T46" s="177">
        <f t="shared" si="5"/>
        <v>81.000000000000227</v>
      </c>
      <c r="U46" s="177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72">
        <f t="shared" si="0"/>
        <v>235618.92070388643</v>
      </c>
      <c r="D47" s="172"/>
      <c r="E47" s="107">
        <v>2002</v>
      </c>
      <c r="F47" s="8"/>
      <c r="G47" s="107"/>
      <c r="H47" s="173"/>
      <c r="I47" s="173"/>
      <c r="J47" s="107"/>
      <c r="K47" s="172" t="str">
        <f t="shared" si="4"/>
        <v/>
      </c>
      <c r="L47" s="172"/>
      <c r="M47" s="6" t="str">
        <f>IF(J47="","",(K47/J47)/LOOKUP(RIGHT($D$2,3),定数!$A$6:$A$13,定数!$B$6:$B$13))</f>
        <v/>
      </c>
      <c r="N47" s="107"/>
      <c r="O47" s="8"/>
      <c r="P47" s="173"/>
      <c r="Q47" s="173"/>
      <c r="R47" s="176" t="str">
        <f>IF(P47="","",T47*M47*LOOKUP(RIGHT($D$2,3),定数!$A$6:$A$13,定数!$B$6:$B$13))</f>
        <v/>
      </c>
      <c r="S47" s="176"/>
      <c r="T47" s="177" t="str">
        <f t="shared" si="5"/>
        <v/>
      </c>
      <c r="U47" s="177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72" t="str">
        <f t="shared" si="0"/>
        <v/>
      </c>
      <c r="D48" s="172"/>
      <c r="E48" s="107"/>
      <c r="F48" s="8"/>
      <c r="G48" s="107"/>
      <c r="H48" s="173"/>
      <c r="I48" s="173"/>
      <c r="J48" s="107"/>
      <c r="K48" s="172" t="str">
        <f t="shared" si="4"/>
        <v/>
      </c>
      <c r="L48" s="172"/>
      <c r="M48" s="6" t="str">
        <f>IF(J48="","",(K48/J48)/LOOKUP(RIGHT($D$2,3),定数!$A$6:$A$13,定数!$B$6:$B$13))</f>
        <v/>
      </c>
      <c r="N48" s="107"/>
      <c r="O48" s="8"/>
      <c r="P48" s="173"/>
      <c r="Q48" s="173"/>
      <c r="R48" s="176" t="str">
        <f>IF(P48="","",T48*M48*LOOKUP(RIGHT($D$2,3),定数!$A$6:$A$13,定数!$B$6:$B$13))</f>
        <v/>
      </c>
      <c r="S48" s="176"/>
      <c r="T48" s="177" t="str">
        <f t="shared" si="5"/>
        <v/>
      </c>
      <c r="U48" s="177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72" t="str">
        <f t="shared" si="0"/>
        <v/>
      </c>
      <c r="D49" s="172"/>
      <c r="E49" s="107"/>
      <c r="F49" s="8"/>
      <c r="G49" s="107"/>
      <c r="H49" s="173"/>
      <c r="I49" s="173"/>
      <c r="J49" s="107"/>
      <c r="K49" s="172" t="str">
        <f t="shared" si="4"/>
        <v/>
      </c>
      <c r="L49" s="172"/>
      <c r="M49" s="6" t="str">
        <f>IF(J49="","",(K49/J49)/LOOKUP(RIGHT($D$2,3),定数!$A$6:$A$13,定数!$B$6:$B$13))</f>
        <v/>
      </c>
      <c r="N49" s="107"/>
      <c r="O49" s="8"/>
      <c r="P49" s="173"/>
      <c r="Q49" s="173"/>
      <c r="R49" s="176" t="str">
        <f>IF(P49="","",T49*M49*LOOKUP(RIGHT($D$2,3),定数!$A$6:$A$13,定数!$B$6:$B$13))</f>
        <v/>
      </c>
      <c r="S49" s="176"/>
      <c r="T49" s="177" t="str">
        <f t="shared" si="5"/>
        <v/>
      </c>
      <c r="U49" s="177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72" t="str">
        <f t="shared" si="0"/>
        <v/>
      </c>
      <c r="D50" s="172"/>
      <c r="E50" s="107"/>
      <c r="F50" s="8"/>
      <c r="G50" s="107"/>
      <c r="H50" s="173"/>
      <c r="I50" s="173"/>
      <c r="J50" s="107"/>
      <c r="K50" s="172" t="str">
        <f t="shared" si="4"/>
        <v/>
      </c>
      <c r="L50" s="172"/>
      <c r="M50" s="6" t="str">
        <f>IF(J50="","",(K50/J50)/LOOKUP(RIGHT($D$2,3),定数!$A$6:$A$13,定数!$B$6:$B$13))</f>
        <v/>
      </c>
      <c r="N50" s="107"/>
      <c r="O50" s="8"/>
      <c r="P50" s="173"/>
      <c r="Q50" s="173"/>
      <c r="R50" s="176" t="str">
        <f>IF(P50="","",T50*M50*LOOKUP(RIGHT($D$2,3),定数!$A$6:$A$13,定数!$B$6:$B$13))</f>
        <v/>
      </c>
      <c r="S50" s="176"/>
      <c r="T50" s="177" t="str">
        <f t="shared" si="5"/>
        <v/>
      </c>
      <c r="U50" s="177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72" t="str">
        <f t="shared" si="0"/>
        <v/>
      </c>
      <c r="D51" s="172"/>
      <c r="E51" s="107"/>
      <c r="F51" s="8"/>
      <c r="G51" s="107"/>
      <c r="H51" s="173"/>
      <c r="I51" s="173"/>
      <c r="J51" s="107"/>
      <c r="K51" s="172" t="str">
        <f t="shared" si="4"/>
        <v/>
      </c>
      <c r="L51" s="172"/>
      <c r="M51" s="6" t="str">
        <f>IF(J51="","",(K51/J51)/LOOKUP(RIGHT($D$2,3),定数!$A$6:$A$13,定数!$B$6:$B$13))</f>
        <v/>
      </c>
      <c r="N51" s="107"/>
      <c r="O51" s="8"/>
      <c r="P51" s="173"/>
      <c r="Q51" s="173"/>
      <c r="R51" s="176" t="str">
        <f>IF(P51="","",T51*M51*LOOKUP(RIGHT($D$2,3),定数!$A$6:$A$13,定数!$B$6:$B$13))</f>
        <v/>
      </c>
      <c r="S51" s="176"/>
      <c r="T51" s="177" t="str">
        <f t="shared" si="5"/>
        <v/>
      </c>
      <c r="U51" s="177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72" t="str">
        <f t="shared" si="0"/>
        <v/>
      </c>
      <c r="D52" s="172"/>
      <c r="E52" s="107"/>
      <c r="F52" s="8"/>
      <c r="G52" s="107"/>
      <c r="H52" s="173"/>
      <c r="I52" s="173"/>
      <c r="J52" s="107"/>
      <c r="K52" s="172" t="str">
        <f t="shared" si="4"/>
        <v/>
      </c>
      <c r="L52" s="172"/>
      <c r="M52" s="6" t="str">
        <f>IF(J52="","",(K52/J52)/LOOKUP(RIGHT($D$2,3),定数!$A$6:$A$13,定数!$B$6:$B$13))</f>
        <v/>
      </c>
      <c r="N52" s="107"/>
      <c r="O52" s="8"/>
      <c r="P52" s="173"/>
      <c r="Q52" s="173"/>
      <c r="R52" s="176" t="str">
        <f>IF(P52="","",T52*M52*LOOKUP(RIGHT($D$2,3),定数!$A$6:$A$13,定数!$B$6:$B$13))</f>
        <v/>
      </c>
      <c r="S52" s="176"/>
      <c r="T52" s="177" t="str">
        <f t="shared" si="5"/>
        <v/>
      </c>
      <c r="U52" s="177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72" t="str">
        <f t="shared" si="0"/>
        <v/>
      </c>
      <c r="D53" s="172"/>
      <c r="E53" s="107"/>
      <c r="F53" s="8"/>
      <c r="G53" s="107"/>
      <c r="H53" s="173"/>
      <c r="I53" s="173"/>
      <c r="J53" s="107"/>
      <c r="K53" s="172" t="str">
        <f t="shared" si="4"/>
        <v/>
      </c>
      <c r="L53" s="172"/>
      <c r="M53" s="6" t="str">
        <f>IF(J53="","",(K53/J53)/LOOKUP(RIGHT($D$2,3),定数!$A$6:$A$13,定数!$B$6:$B$13))</f>
        <v/>
      </c>
      <c r="N53" s="107"/>
      <c r="O53" s="8"/>
      <c r="P53" s="173"/>
      <c r="Q53" s="173"/>
      <c r="R53" s="176" t="str">
        <f>IF(P53="","",T53*M53*LOOKUP(RIGHT($D$2,3),定数!$A$6:$A$13,定数!$B$6:$B$13))</f>
        <v/>
      </c>
      <c r="S53" s="176"/>
      <c r="T53" s="177" t="str">
        <f t="shared" si="5"/>
        <v/>
      </c>
      <c r="U53" s="177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72" t="str">
        <f t="shared" si="0"/>
        <v/>
      </c>
      <c r="D54" s="172"/>
      <c r="E54" s="107"/>
      <c r="F54" s="8"/>
      <c r="G54" s="107"/>
      <c r="H54" s="173"/>
      <c r="I54" s="173"/>
      <c r="J54" s="107"/>
      <c r="K54" s="172" t="str">
        <f t="shared" si="4"/>
        <v/>
      </c>
      <c r="L54" s="172"/>
      <c r="M54" s="6" t="str">
        <f>IF(J54="","",(K54/J54)/LOOKUP(RIGHT($D$2,3),定数!$A$6:$A$13,定数!$B$6:$B$13))</f>
        <v/>
      </c>
      <c r="N54" s="107"/>
      <c r="O54" s="8"/>
      <c r="P54" s="173"/>
      <c r="Q54" s="173"/>
      <c r="R54" s="176" t="str">
        <f>IF(P54="","",T54*M54*LOOKUP(RIGHT($D$2,3),定数!$A$6:$A$13,定数!$B$6:$B$13))</f>
        <v/>
      </c>
      <c r="S54" s="176"/>
      <c r="T54" s="177" t="str">
        <f t="shared" si="5"/>
        <v/>
      </c>
      <c r="U54" s="177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72" t="str">
        <f t="shared" si="0"/>
        <v/>
      </c>
      <c r="D55" s="172"/>
      <c r="E55" s="107"/>
      <c r="F55" s="8"/>
      <c r="G55" s="107"/>
      <c r="H55" s="173"/>
      <c r="I55" s="173"/>
      <c r="J55" s="107"/>
      <c r="K55" s="172" t="str">
        <f t="shared" si="4"/>
        <v/>
      </c>
      <c r="L55" s="172"/>
      <c r="M55" s="6" t="str">
        <f>IF(J55="","",(K55/J55)/LOOKUP(RIGHT($D$2,3),定数!$A$6:$A$13,定数!$B$6:$B$13))</f>
        <v/>
      </c>
      <c r="N55" s="107"/>
      <c r="O55" s="8"/>
      <c r="P55" s="173"/>
      <c r="Q55" s="173"/>
      <c r="R55" s="176" t="str">
        <f>IF(P55="","",T55*M55*LOOKUP(RIGHT($D$2,3),定数!$A$6:$A$13,定数!$B$6:$B$13))</f>
        <v/>
      </c>
      <c r="S55" s="176"/>
      <c r="T55" s="177" t="str">
        <f t="shared" si="5"/>
        <v/>
      </c>
      <c r="U55" s="177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72" t="str">
        <f t="shared" si="0"/>
        <v/>
      </c>
      <c r="D56" s="172"/>
      <c r="E56" s="107"/>
      <c r="F56" s="8"/>
      <c r="G56" s="107"/>
      <c r="H56" s="173"/>
      <c r="I56" s="173"/>
      <c r="J56" s="107"/>
      <c r="K56" s="172" t="str">
        <f t="shared" si="4"/>
        <v/>
      </c>
      <c r="L56" s="172"/>
      <c r="M56" s="6" t="str">
        <f>IF(J56="","",(K56/J56)/LOOKUP(RIGHT($D$2,3),定数!$A$6:$A$13,定数!$B$6:$B$13))</f>
        <v/>
      </c>
      <c r="N56" s="107"/>
      <c r="O56" s="8"/>
      <c r="P56" s="173"/>
      <c r="Q56" s="173"/>
      <c r="R56" s="176" t="str">
        <f>IF(P56="","",T56*M56*LOOKUP(RIGHT($D$2,3),定数!$A$6:$A$13,定数!$B$6:$B$13))</f>
        <v/>
      </c>
      <c r="S56" s="176"/>
      <c r="T56" s="177" t="str">
        <f t="shared" si="5"/>
        <v/>
      </c>
      <c r="U56" s="177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72" t="str">
        <f t="shared" si="0"/>
        <v/>
      </c>
      <c r="D57" s="172"/>
      <c r="E57" s="107"/>
      <c r="F57" s="8"/>
      <c r="G57" s="107"/>
      <c r="H57" s="173"/>
      <c r="I57" s="173"/>
      <c r="J57" s="107"/>
      <c r="K57" s="172" t="str">
        <f t="shared" si="4"/>
        <v/>
      </c>
      <c r="L57" s="172"/>
      <c r="M57" s="6" t="str">
        <f>IF(J57="","",(K57/J57)/LOOKUP(RIGHT($D$2,3),定数!$A$6:$A$13,定数!$B$6:$B$13))</f>
        <v/>
      </c>
      <c r="N57" s="107"/>
      <c r="O57" s="8"/>
      <c r="P57" s="173"/>
      <c r="Q57" s="173"/>
      <c r="R57" s="176" t="str">
        <f>IF(P57="","",T57*M57*LOOKUP(RIGHT($D$2,3),定数!$A$6:$A$13,定数!$B$6:$B$13))</f>
        <v/>
      </c>
      <c r="S57" s="176"/>
      <c r="T57" s="177" t="str">
        <f t="shared" si="5"/>
        <v/>
      </c>
      <c r="U57" s="177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72" t="str">
        <f t="shared" si="0"/>
        <v/>
      </c>
      <c r="D58" s="172"/>
      <c r="E58" s="107"/>
      <c r="F58" s="8"/>
      <c r="G58" s="107"/>
      <c r="H58" s="173"/>
      <c r="I58" s="173"/>
      <c r="J58" s="107"/>
      <c r="K58" s="172" t="str">
        <f t="shared" si="4"/>
        <v/>
      </c>
      <c r="L58" s="172"/>
      <c r="M58" s="6" t="str">
        <f>IF(J58="","",(K58/J58)/LOOKUP(RIGHT($D$2,3),定数!$A$6:$A$13,定数!$B$6:$B$13))</f>
        <v/>
      </c>
      <c r="N58" s="107"/>
      <c r="O58" s="8"/>
      <c r="P58" s="173"/>
      <c r="Q58" s="173"/>
      <c r="R58" s="176" t="str">
        <f>IF(P58="","",T58*M58*LOOKUP(RIGHT($D$2,3),定数!$A$6:$A$13,定数!$B$6:$B$13))</f>
        <v/>
      </c>
      <c r="S58" s="176"/>
      <c r="T58" s="177" t="str">
        <f t="shared" si="5"/>
        <v/>
      </c>
      <c r="U58" s="177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72" t="str">
        <f t="shared" si="0"/>
        <v/>
      </c>
      <c r="D59" s="172"/>
      <c r="E59" s="107"/>
      <c r="F59" s="8"/>
      <c r="G59" s="107"/>
      <c r="H59" s="173"/>
      <c r="I59" s="173"/>
      <c r="J59" s="107"/>
      <c r="K59" s="172" t="str">
        <f t="shared" si="4"/>
        <v/>
      </c>
      <c r="L59" s="172"/>
      <c r="M59" s="6" t="str">
        <f>IF(J59="","",(K59/J59)/LOOKUP(RIGHT($D$2,3),定数!$A$6:$A$13,定数!$B$6:$B$13))</f>
        <v/>
      </c>
      <c r="N59" s="107"/>
      <c r="O59" s="8"/>
      <c r="P59" s="173"/>
      <c r="Q59" s="173"/>
      <c r="R59" s="176" t="str">
        <f>IF(P59="","",T59*M59*LOOKUP(RIGHT($D$2,3),定数!$A$6:$A$13,定数!$B$6:$B$13))</f>
        <v/>
      </c>
      <c r="S59" s="176"/>
      <c r="T59" s="177" t="str">
        <f t="shared" si="5"/>
        <v/>
      </c>
      <c r="U59" s="177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72" t="str">
        <f t="shared" si="0"/>
        <v/>
      </c>
      <c r="D60" s="172"/>
      <c r="E60" s="107"/>
      <c r="F60" s="8"/>
      <c r="G60" s="107"/>
      <c r="H60" s="173"/>
      <c r="I60" s="173"/>
      <c r="J60" s="107"/>
      <c r="K60" s="172" t="str">
        <f t="shared" si="4"/>
        <v/>
      </c>
      <c r="L60" s="172"/>
      <c r="M60" s="6" t="str">
        <f>IF(J60="","",(K60/J60)/LOOKUP(RIGHT($D$2,3),定数!$A$6:$A$13,定数!$B$6:$B$13))</f>
        <v/>
      </c>
      <c r="N60" s="107"/>
      <c r="O60" s="8"/>
      <c r="P60" s="173"/>
      <c r="Q60" s="173"/>
      <c r="R60" s="176" t="str">
        <f>IF(P60="","",T60*M60*LOOKUP(RIGHT($D$2,3),定数!$A$6:$A$13,定数!$B$6:$B$13))</f>
        <v/>
      </c>
      <c r="S60" s="176"/>
      <c r="T60" s="177" t="str">
        <f t="shared" si="5"/>
        <v/>
      </c>
      <c r="U60" s="177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72" t="str">
        <f t="shared" si="0"/>
        <v/>
      </c>
      <c r="D61" s="172"/>
      <c r="E61" s="107"/>
      <c r="F61" s="8"/>
      <c r="G61" s="107"/>
      <c r="H61" s="173"/>
      <c r="I61" s="173"/>
      <c r="J61" s="107"/>
      <c r="K61" s="172" t="str">
        <f t="shared" si="4"/>
        <v/>
      </c>
      <c r="L61" s="172"/>
      <c r="M61" s="6" t="str">
        <f>IF(J61="","",(K61/J61)/LOOKUP(RIGHT($D$2,3),定数!$A$6:$A$13,定数!$B$6:$B$13))</f>
        <v/>
      </c>
      <c r="N61" s="107"/>
      <c r="O61" s="8"/>
      <c r="P61" s="173"/>
      <c r="Q61" s="173"/>
      <c r="R61" s="176" t="str">
        <f>IF(P61="","",T61*M61*LOOKUP(RIGHT($D$2,3),定数!$A$6:$A$13,定数!$B$6:$B$13))</f>
        <v/>
      </c>
      <c r="S61" s="176"/>
      <c r="T61" s="177" t="str">
        <f t="shared" si="5"/>
        <v/>
      </c>
      <c r="U61" s="177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72" t="str">
        <f t="shared" si="0"/>
        <v/>
      </c>
      <c r="D62" s="172"/>
      <c r="E62" s="107"/>
      <c r="F62" s="8"/>
      <c r="G62" s="107"/>
      <c r="H62" s="173"/>
      <c r="I62" s="173"/>
      <c r="J62" s="107"/>
      <c r="K62" s="172" t="str">
        <f t="shared" si="4"/>
        <v/>
      </c>
      <c r="L62" s="172"/>
      <c r="M62" s="6" t="str">
        <f>IF(J62="","",(K62/J62)/LOOKUP(RIGHT($D$2,3),定数!$A$6:$A$13,定数!$B$6:$B$13))</f>
        <v/>
      </c>
      <c r="N62" s="107"/>
      <c r="O62" s="8"/>
      <c r="P62" s="173"/>
      <c r="Q62" s="173"/>
      <c r="R62" s="176" t="str">
        <f>IF(P62="","",T62*M62*LOOKUP(RIGHT($D$2,3),定数!$A$6:$A$13,定数!$B$6:$B$13))</f>
        <v/>
      </c>
      <c r="S62" s="176"/>
      <c r="T62" s="177" t="str">
        <f t="shared" si="5"/>
        <v/>
      </c>
      <c r="U62" s="177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72" t="str">
        <f t="shared" si="0"/>
        <v/>
      </c>
      <c r="D63" s="172"/>
      <c r="E63" s="107"/>
      <c r="F63" s="8"/>
      <c r="G63" s="107"/>
      <c r="H63" s="173"/>
      <c r="I63" s="173"/>
      <c r="J63" s="107"/>
      <c r="K63" s="172" t="str">
        <f t="shared" si="4"/>
        <v/>
      </c>
      <c r="L63" s="172"/>
      <c r="M63" s="6" t="str">
        <f>IF(J63="","",(K63/J63)/LOOKUP(RIGHT($D$2,3),定数!$A$6:$A$13,定数!$B$6:$B$13))</f>
        <v/>
      </c>
      <c r="N63" s="107"/>
      <c r="O63" s="8"/>
      <c r="P63" s="173"/>
      <c r="Q63" s="173"/>
      <c r="R63" s="176" t="str">
        <f>IF(P63="","",T63*M63*LOOKUP(RIGHT($D$2,3),定数!$A$6:$A$13,定数!$B$6:$B$13))</f>
        <v/>
      </c>
      <c r="S63" s="176"/>
      <c r="T63" s="177" t="str">
        <f t="shared" si="5"/>
        <v/>
      </c>
      <c r="U63" s="177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72" t="str">
        <f t="shared" si="0"/>
        <v/>
      </c>
      <c r="D64" s="172"/>
      <c r="E64" s="107"/>
      <c r="F64" s="8"/>
      <c r="G64" s="107"/>
      <c r="H64" s="173"/>
      <c r="I64" s="173"/>
      <c r="J64" s="107"/>
      <c r="K64" s="172" t="str">
        <f t="shared" si="4"/>
        <v/>
      </c>
      <c r="L64" s="172"/>
      <c r="M64" s="6" t="str">
        <f>IF(J64="","",(K64/J64)/LOOKUP(RIGHT($D$2,3),定数!$A$6:$A$13,定数!$B$6:$B$13))</f>
        <v/>
      </c>
      <c r="N64" s="107"/>
      <c r="O64" s="8"/>
      <c r="P64" s="173"/>
      <c r="Q64" s="173"/>
      <c r="R64" s="176" t="str">
        <f>IF(P64="","",T64*M64*LOOKUP(RIGHT($D$2,3),定数!$A$6:$A$13,定数!$B$6:$B$13))</f>
        <v/>
      </c>
      <c r="S64" s="176"/>
      <c r="T64" s="177" t="str">
        <f t="shared" si="5"/>
        <v/>
      </c>
      <c r="U64" s="177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72" t="str">
        <f t="shared" si="0"/>
        <v/>
      </c>
      <c r="D65" s="172"/>
      <c r="E65" s="107"/>
      <c r="F65" s="8"/>
      <c r="G65" s="107"/>
      <c r="H65" s="173"/>
      <c r="I65" s="173"/>
      <c r="J65" s="107"/>
      <c r="K65" s="172" t="str">
        <f t="shared" si="4"/>
        <v/>
      </c>
      <c r="L65" s="172"/>
      <c r="M65" s="6" t="str">
        <f>IF(J65="","",(K65/J65)/LOOKUP(RIGHT($D$2,3),定数!$A$6:$A$13,定数!$B$6:$B$13))</f>
        <v/>
      </c>
      <c r="N65" s="107"/>
      <c r="O65" s="8"/>
      <c r="P65" s="173"/>
      <c r="Q65" s="173"/>
      <c r="R65" s="176" t="str">
        <f>IF(P65="","",T65*M65*LOOKUP(RIGHT($D$2,3),定数!$A$6:$A$13,定数!$B$6:$B$13))</f>
        <v/>
      </c>
      <c r="S65" s="176"/>
      <c r="T65" s="177" t="str">
        <f t="shared" si="5"/>
        <v/>
      </c>
      <c r="U65" s="177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72" t="str">
        <f t="shared" si="0"/>
        <v/>
      </c>
      <c r="D66" s="172"/>
      <c r="E66" s="107"/>
      <c r="F66" s="8"/>
      <c r="G66" s="107"/>
      <c r="H66" s="173"/>
      <c r="I66" s="173"/>
      <c r="J66" s="107"/>
      <c r="K66" s="172" t="str">
        <f t="shared" si="4"/>
        <v/>
      </c>
      <c r="L66" s="172"/>
      <c r="M66" s="6" t="str">
        <f>IF(J66="","",(K66/J66)/LOOKUP(RIGHT($D$2,3),定数!$A$6:$A$13,定数!$B$6:$B$13))</f>
        <v/>
      </c>
      <c r="N66" s="107"/>
      <c r="O66" s="8"/>
      <c r="P66" s="173"/>
      <c r="Q66" s="173"/>
      <c r="R66" s="176" t="str">
        <f>IF(P66="","",T66*M66*LOOKUP(RIGHT($D$2,3),定数!$A$6:$A$13,定数!$B$6:$B$13))</f>
        <v/>
      </c>
      <c r="S66" s="176"/>
      <c r="T66" s="177" t="str">
        <f t="shared" si="5"/>
        <v/>
      </c>
      <c r="U66" s="177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72" t="str">
        <f t="shared" si="0"/>
        <v/>
      </c>
      <c r="D67" s="172"/>
      <c r="E67" s="107"/>
      <c r="F67" s="8"/>
      <c r="G67" s="107"/>
      <c r="H67" s="173"/>
      <c r="I67" s="173"/>
      <c r="J67" s="107"/>
      <c r="K67" s="172" t="str">
        <f t="shared" si="4"/>
        <v/>
      </c>
      <c r="L67" s="172"/>
      <c r="M67" s="6" t="str">
        <f>IF(J67="","",(K67/J67)/LOOKUP(RIGHT($D$2,3),定数!$A$6:$A$13,定数!$B$6:$B$13))</f>
        <v/>
      </c>
      <c r="N67" s="107"/>
      <c r="O67" s="8"/>
      <c r="P67" s="173"/>
      <c r="Q67" s="173"/>
      <c r="R67" s="176" t="str">
        <f>IF(P67="","",T67*M67*LOOKUP(RIGHT($D$2,3),定数!$A$6:$A$13,定数!$B$6:$B$13))</f>
        <v/>
      </c>
      <c r="S67" s="176"/>
      <c r="T67" s="177" t="str">
        <f t="shared" si="5"/>
        <v/>
      </c>
      <c r="U67" s="177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72" t="str">
        <f t="shared" si="0"/>
        <v/>
      </c>
      <c r="D68" s="172"/>
      <c r="E68" s="107"/>
      <c r="F68" s="8"/>
      <c r="G68" s="107"/>
      <c r="H68" s="173"/>
      <c r="I68" s="173"/>
      <c r="J68" s="107"/>
      <c r="K68" s="172" t="str">
        <f t="shared" si="4"/>
        <v/>
      </c>
      <c r="L68" s="172"/>
      <c r="M68" s="6" t="str">
        <f>IF(J68="","",(K68/J68)/LOOKUP(RIGHT($D$2,3),定数!$A$6:$A$13,定数!$B$6:$B$13))</f>
        <v/>
      </c>
      <c r="N68" s="107"/>
      <c r="O68" s="8"/>
      <c r="P68" s="173"/>
      <c r="Q68" s="173"/>
      <c r="R68" s="176" t="str">
        <f>IF(P68="","",T68*M68*LOOKUP(RIGHT($D$2,3),定数!$A$6:$A$13,定数!$B$6:$B$13))</f>
        <v/>
      </c>
      <c r="S68" s="176"/>
      <c r="T68" s="177" t="str">
        <f t="shared" si="5"/>
        <v/>
      </c>
      <c r="U68" s="177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72" t="str">
        <f t="shared" si="0"/>
        <v/>
      </c>
      <c r="D69" s="172"/>
      <c r="E69" s="107"/>
      <c r="F69" s="8"/>
      <c r="G69" s="107"/>
      <c r="H69" s="173"/>
      <c r="I69" s="173"/>
      <c r="J69" s="107"/>
      <c r="K69" s="172" t="str">
        <f t="shared" si="4"/>
        <v/>
      </c>
      <c r="L69" s="172"/>
      <c r="M69" s="6" t="str">
        <f>IF(J69="","",(K69/J69)/LOOKUP(RIGHT($D$2,3),定数!$A$6:$A$13,定数!$B$6:$B$13))</f>
        <v/>
      </c>
      <c r="N69" s="107"/>
      <c r="O69" s="8"/>
      <c r="P69" s="173"/>
      <c r="Q69" s="173"/>
      <c r="R69" s="176" t="str">
        <f>IF(P69="","",T69*M69*LOOKUP(RIGHT($D$2,3),定数!$A$6:$A$13,定数!$B$6:$B$13))</f>
        <v/>
      </c>
      <c r="S69" s="176"/>
      <c r="T69" s="177" t="str">
        <f t="shared" si="5"/>
        <v/>
      </c>
      <c r="U69" s="177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72" t="str">
        <f t="shared" si="0"/>
        <v/>
      </c>
      <c r="D70" s="172"/>
      <c r="E70" s="107"/>
      <c r="F70" s="8"/>
      <c r="G70" s="107"/>
      <c r="H70" s="173"/>
      <c r="I70" s="173"/>
      <c r="J70" s="107"/>
      <c r="K70" s="172" t="str">
        <f t="shared" si="4"/>
        <v/>
      </c>
      <c r="L70" s="172"/>
      <c r="M70" s="6" t="str">
        <f>IF(J70="","",(K70/J70)/LOOKUP(RIGHT($D$2,3),定数!$A$6:$A$13,定数!$B$6:$B$13))</f>
        <v/>
      </c>
      <c r="N70" s="107"/>
      <c r="O70" s="8"/>
      <c r="P70" s="173"/>
      <c r="Q70" s="173"/>
      <c r="R70" s="176" t="str">
        <f>IF(P70="","",T70*M70*LOOKUP(RIGHT($D$2,3),定数!$A$6:$A$13,定数!$B$6:$B$13))</f>
        <v/>
      </c>
      <c r="S70" s="176"/>
      <c r="T70" s="177" t="str">
        <f t="shared" si="5"/>
        <v/>
      </c>
      <c r="U70" s="177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72" t="str">
        <f t="shared" si="0"/>
        <v/>
      </c>
      <c r="D71" s="172"/>
      <c r="E71" s="107"/>
      <c r="F71" s="8"/>
      <c r="G71" s="107"/>
      <c r="H71" s="173"/>
      <c r="I71" s="173"/>
      <c r="J71" s="107"/>
      <c r="K71" s="172" t="str">
        <f t="shared" si="4"/>
        <v/>
      </c>
      <c r="L71" s="172"/>
      <c r="M71" s="6" t="str">
        <f>IF(J71="","",(K71/J71)/LOOKUP(RIGHT($D$2,3),定数!$A$6:$A$13,定数!$B$6:$B$13))</f>
        <v/>
      </c>
      <c r="N71" s="107"/>
      <c r="O71" s="8"/>
      <c r="P71" s="173"/>
      <c r="Q71" s="173"/>
      <c r="R71" s="176" t="str">
        <f>IF(P71="","",T71*M71*LOOKUP(RIGHT($D$2,3),定数!$A$6:$A$13,定数!$B$6:$B$13))</f>
        <v/>
      </c>
      <c r="S71" s="176"/>
      <c r="T71" s="177" t="str">
        <f t="shared" si="5"/>
        <v/>
      </c>
      <c r="U71" s="177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72" t="str">
        <f t="shared" si="0"/>
        <v/>
      </c>
      <c r="D72" s="172"/>
      <c r="E72" s="107"/>
      <c r="F72" s="8"/>
      <c r="G72" s="107"/>
      <c r="H72" s="173"/>
      <c r="I72" s="173"/>
      <c r="J72" s="107"/>
      <c r="K72" s="172" t="str">
        <f t="shared" si="4"/>
        <v/>
      </c>
      <c r="L72" s="172"/>
      <c r="M72" s="6" t="str">
        <f>IF(J72="","",(K72/J72)/LOOKUP(RIGHT($D$2,3),定数!$A$6:$A$13,定数!$B$6:$B$13))</f>
        <v/>
      </c>
      <c r="N72" s="107"/>
      <c r="O72" s="8"/>
      <c r="P72" s="173"/>
      <c r="Q72" s="173"/>
      <c r="R72" s="176" t="str">
        <f>IF(P72="","",T72*M72*LOOKUP(RIGHT($D$2,3),定数!$A$6:$A$13,定数!$B$6:$B$13))</f>
        <v/>
      </c>
      <c r="S72" s="176"/>
      <c r="T72" s="177" t="str">
        <f t="shared" si="5"/>
        <v/>
      </c>
      <c r="U72" s="177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72" t="str">
        <f t="shared" si="0"/>
        <v/>
      </c>
      <c r="D73" s="172"/>
      <c r="E73" s="107"/>
      <c r="F73" s="8"/>
      <c r="G73" s="107"/>
      <c r="H73" s="173"/>
      <c r="I73" s="173"/>
      <c r="J73" s="107"/>
      <c r="K73" s="172" t="str">
        <f t="shared" si="4"/>
        <v/>
      </c>
      <c r="L73" s="172"/>
      <c r="M73" s="6" t="str">
        <f>IF(J73="","",(K73/J73)/LOOKUP(RIGHT($D$2,3),定数!$A$6:$A$13,定数!$B$6:$B$13))</f>
        <v/>
      </c>
      <c r="N73" s="107"/>
      <c r="O73" s="8"/>
      <c r="P73" s="173"/>
      <c r="Q73" s="173"/>
      <c r="R73" s="176" t="str">
        <f>IF(P73="","",T73*M73*LOOKUP(RIGHT($D$2,3),定数!$A$6:$A$13,定数!$B$6:$B$13))</f>
        <v/>
      </c>
      <c r="S73" s="176"/>
      <c r="T73" s="177" t="str">
        <f t="shared" si="5"/>
        <v/>
      </c>
      <c r="U73" s="177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72" t="str">
        <f t="shared" ref="C74:C108" si="9">IF(R73="","",C73+R73)</f>
        <v/>
      </c>
      <c r="D74" s="172"/>
      <c r="E74" s="107"/>
      <c r="F74" s="8"/>
      <c r="G74" s="107"/>
      <c r="H74" s="173"/>
      <c r="I74" s="173"/>
      <c r="J74" s="107"/>
      <c r="K74" s="172" t="str">
        <f t="shared" si="4"/>
        <v/>
      </c>
      <c r="L74" s="172"/>
      <c r="M74" s="6" t="str">
        <f>IF(J74="","",(K74/J74)/LOOKUP(RIGHT($D$2,3),定数!$A$6:$A$13,定数!$B$6:$B$13))</f>
        <v/>
      </c>
      <c r="N74" s="107"/>
      <c r="O74" s="8"/>
      <c r="P74" s="173"/>
      <c r="Q74" s="173"/>
      <c r="R74" s="176" t="str">
        <f>IF(P74="","",T74*M74*LOOKUP(RIGHT($D$2,3),定数!$A$6:$A$13,定数!$B$6:$B$13))</f>
        <v/>
      </c>
      <c r="S74" s="176"/>
      <c r="T74" s="177" t="str">
        <f t="shared" si="5"/>
        <v/>
      </c>
      <c r="U74" s="177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72" t="str">
        <f t="shared" si="9"/>
        <v/>
      </c>
      <c r="D75" s="172"/>
      <c r="E75" s="107"/>
      <c r="F75" s="8"/>
      <c r="G75" s="107"/>
      <c r="H75" s="173"/>
      <c r="I75" s="173"/>
      <c r="J75" s="107"/>
      <c r="K75" s="172" t="str">
        <f t="shared" ref="K75:K108" si="10">IF(J75="","",C75*0.03)</f>
        <v/>
      </c>
      <c r="L75" s="172"/>
      <c r="M75" s="6" t="str">
        <f>IF(J75="","",(K75/J75)/LOOKUP(RIGHT($D$2,3),定数!$A$6:$A$13,定数!$B$6:$B$13))</f>
        <v/>
      </c>
      <c r="N75" s="107"/>
      <c r="O75" s="8"/>
      <c r="P75" s="173"/>
      <c r="Q75" s="173"/>
      <c r="R75" s="176" t="str">
        <f>IF(P75="","",T75*M75*LOOKUP(RIGHT($D$2,3),定数!$A$6:$A$13,定数!$B$6:$B$13))</f>
        <v/>
      </c>
      <c r="S75" s="176"/>
      <c r="T75" s="177" t="str">
        <f t="shared" si="5"/>
        <v/>
      </c>
      <c r="U75" s="177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72" t="str">
        <f t="shared" si="9"/>
        <v/>
      </c>
      <c r="D76" s="172"/>
      <c r="E76" s="107"/>
      <c r="F76" s="8"/>
      <c r="G76" s="107"/>
      <c r="H76" s="173"/>
      <c r="I76" s="173"/>
      <c r="J76" s="107"/>
      <c r="K76" s="172" t="str">
        <f t="shared" si="10"/>
        <v/>
      </c>
      <c r="L76" s="172"/>
      <c r="M76" s="6" t="str">
        <f>IF(J76="","",(K76/J76)/LOOKUP(RIGHT($D$2,3),定数!$A$6:$A$13,定数!$B$6:$B$13))</f>
        <v/>
      </c>
      <c r="N76" s="107"/>
      <c r="O76" s="8"/>
      <c r="P76" s="173"/>
      <c r="Q76" s="173"/>
      <c r="R76" s="176" t="str">
        <f>IF(P76="","",T76*M76*LOOKUP(RIGHT($D$2,3),定数!$A$6:$A$13,定数!$B$6:$B$13))</f>
        <v/>
      </c>
      <c r="S76" s="176"/>
      <c r="T76" s="177" t="str">
        <f t="shared" ref="T76:T108" si="12">IF(P76="","",IF(G76="買",(P76-H76),(H76-P76))*IF(RIGHT($D$2,3)="JPY",100,10000))</f>
        <v/>
      </c>
      <c r="U76" s="177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72" t="str">
        <f t="shared" si="9"/>
        <v/>
      </c>
      <c r="D77" s="172"/>
      <c r="E77" s="107"/>
      <c r="F77" s="8"/>
      <c r="G77" s="107"/>
      <c r="H77" s="173"/>
      <c r="I77" s="173"/>
      <c r="J77" s="107"/>
      <c r="K77" s="172" t="str">
        <f t="shared" si="10"/>
        <v/>
      </c>
      <c r="L77" s="172"/>
      <c r="M77" s="6" t="str">
        <f>IF(J77="","",(K77/J77)/LOOKUP(RIGHT($D$2,3),定数!$A$6:$A$13,定数!$B$6:$B$13))</f>
        <v/>
      </c>
      <c r="N77" s="107"/>
      <c r="O77" s="8"/>
      <c r="P77" s="173"/>
      <c r="Q77" s="173"/>
      <c r="R77" s="176" t="str">
        <f>IF(P77="","",T77*M77*LOOKUP(RIGHT($D$2,3),定数!$A$6:$A$13,定数!$B$6:$B$13))</f>
        <v/>
      </c>
      <c r="S77" s="176"/>
      <c r="T77" s="177" t="str">
        <f t="shared" si="12"/>
        <v/>
      </c>
      <c r="U77" s="177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72" t="str">
        <f t="shared" si="9"/>
        <v/>
      </c>
      <c r="D78" s="172"/>
      <c r="E78" s="107"/>
      <c r="F78" s="8"/>
      <c r="G78" s="107"/>
      <c r="H78" s="173"/>
      <c r="I78" s="173"/>
      <c r="J78" s="107"/>
      <c r="K78" s="172" t="str">
        <f t="shared" si="10"/>
        <v/>
      </c>
      <c r="L78" s="172"/>
      <c r="M78" s="6" t="str">
        <f>IF(J78="","",(K78/J78)/LOOKUP(RIGHT($D$2,3),定数!$A$6:$A$13,定数!$B$6:$B$13))</f>
        <v/>
      </c>
      <c r="N78" s="107"/>
      <c r="O78" s="8"/>
      <c r="P78" s="173"/>
      <c r="Q78" s="173"/>
      <c r="R78" s="176" t="str">
        <f>IF(P78="","",T78*M78*LOOKUP(RIGHT($D$2,3),定数!$A$6:$A$13,定数!$B$6:$B$13))</f>
        <v/>
      </c>
      <c r="S78" s="176"/>
      <c r="T78" s="177" t="str">
        <f t="shared" si="12"/>
        <v/>
      </c>
      <c r="U78" s="177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72" t="str">
        <f t="shared" si="9"/>
        <v/>
      </c>
      <c r="D79" s="172"/>
      <c r="E79" s="107"/>
      <c r="F79" s="8"/>
      <c r="G79" s="107"/>
      <c r="H79" s="173"/>
      <c r="I79" s="173"/>
      <c r="J79" s="107"/>
      <c r="K79" s="172" t="str">
        <f t="shared" si="10"/>
        <v/>
      </c>
      <c r="L79" s="172"/>
      <c r="M79" s="6" t="str">
        <f>IF(J79="","",(K79/J79)/LOOKUP(RIGHT($D$2,3),定数!$A$6:$A$13,定数!$B$6:$B$13))</f>
        <v/>
      </c>
      <c r="N79" s="107"/>
      <c r="O79" s="8"/>
      <c r="P79" s="173"/>
      <c r="Q79" s="173"/>
      <c r="R79" s="176" t="str">
        <f>IF(P79="","",T79*M79*LOOKUP(RIGHT($D$2,3),定数!$A$6:$A$13,定数!$B$6:$B$13))</f>
        <v/>
      </c>
      <c r="S79" s="176"/>
      <c r="T79" s="177" t="str">
        <f t="shared" si="12"/>
        <v/>
      </c>
      <c r="U79" s="177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72" t="str">
        <f t="shared" si="9"/>
        <v/>
      </c>
      <c r="D80" s="172"/>
      <c r="E80" s="107"/>
      <c r="F80" s="8"/>
      <c r="G80" s="107"/>
      <c r="H80" s="173"/>
      <c r="I80" s="173"/>
      <c r="J80" s="107"/>
      <c r="K80" s="172" t="str">
        <f t="shared" si="10"/>
        <v/>
      </c>
      <c r="L80" s="172"/>
      <c r="M80" s="6" t="str">
        <f>IF(J80="","",(K80/J80)/LOOKUP(RIGHT($D$2,3),定数!$A$6:$A$13,定数!$B$6:$B$13))</f>
        <v/>
      </c>
      <c r="N80" s="107"/>
      <c r="O80" s="8"/>
      <c r="P80" s="173"/>
      <c r="Q80" s="173"/>
      <c r="R80" s="176" t="str">
        <f>IF(P80="","",T80*M80*LOOKUP(RIGHT($D$2,3),定数!$A$6:$A$13,定数!$B$6:$B$13))</f>
        <v/>
      </c>
      <c r="S80" s="176"/>
      <c r="T80" s="177" t="str">
        <f t="shared" si="12"/>
        <v/>
      </c>
      <c r="U80" s="177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72" t="str">
        <f t="shared" si="9"/>
        <v/>
      </c>
      <c r="D81" s="172"/>
      <c r="E81" s="107"/>
      <c r="F81" s="8"/>
      <c r="G81" s="107"/>
      <c r="H81" s="173"/>
      <c r="I81" s="173"/>
      <c r="J81" s="107"/>
      <c r="K81" s="172" t="str">
        <f t="shared" si="10"/>
        <v/>
      </c>
      <c r="L81" s="172"/>
      <c r="M81" s="6" t="str">
        <f>IF(J81="","",(K81/J81)/LOOKUP(RIGHT($D$2,3),定数!$A$6:$A$13,定数!$B$6:$B$13))</f>
        <v/>
      </c>
      <c r="N81" s="107"/>
      <c r="O81" s="8"/>
      <c r="P81" s="173"/>
      <c r="Q81" s="173"/>
      <c r="R81" s="176" t="str">
        <f>IF(P81="","",T81*M81*LOOKUP(RIGHT($D$2,3),定数!$A$6:$A$13,定数!$B$6:$B$13))</f>
        <v/>
      </c>
      <c r="S81" s="176"/>
      <c r="T81" s="177" t="str">
        <f t="shared" si="12"/>
        <v/>
      </c>
      <c r="U81" s="177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72" t="str">
        <f t="shared" si="9"/>
        <v/>
      </c>
      <c r="D82" s="172"/>
      <c r="E82" s="107"/>
      <c r="F82" s="8"/>
      <c r="G82" s="107"/>
      <c r="H82" s="173"/>
      <c r="I82" s="173"/>
      <c r="J82" s="107"/>
      <c r="K82" s="172" t="str">
        <f t="shared" si="10"/>
        <v/>
      </c>
      <c r="L82" s="172"/>
      <c r="M82" s="6" t="str">
        <f>IF(J82="","",(K82/J82)/LOOKUP(RIGHT($D$2,3),定数!$A$6:$A$13,定数!$B$6:$B$13))</f>
        <v/>
      </c>
      <c r="N82" s="107"/>
      <c r="O82" s="8"/>
      <c r="P82" s="173"/>
      <c r="Q82" s="173"/>
      <c r="R82" s="176" t="str">
        <f>IF(P82="","",T82*M82*LOOKUP(RIGHT($D$2,3),定数!$A$6:$A$13,定数!$B$6:$B$13))</f>
        <v/>
      </c>
      <c r="S82" s="176"/>
      <c r="T82" s="177" t="str">
        <f t="shared" si="12"/>
        <v/>
      </c>
      <c r="U82" s="177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72" t="str">
        <f t="shared" si="9"/>
        <v/>
      </c>
      <c r="D83" s="172"/>
      <c r="E83" s="107"/>
      <c r="F83" s="8"/>
      <c r="G83" s="107"/>
      <c r="H83" s="173"/>
      <c r="I83" s="173"/>
      <c r="J83" s="107"/>
      <c r="K83" s="172" t="str">
        <f t="shared" si="10"/>
        <v/>
      </c>
      <c r="L83" s="172"/>
      <c r="M83" s="6" t="str">
        <f>IF(J83="","",(K83/J83)/LOOKUP(RIGHT($D$2,3),定数!$A$6:$A$13,定数!$B$6:$B$13))</f>
        <v/>
      </c>
      <c r="N83" s="107"/>
      <c r="O83" s="8"/>
      <c r="P83" s="173"/>
      <c r="Q83" s="173"/>
      <c r="R83" s="176" t="str">
        <f>IF(P83="","",T83*M83*LOOKUP(RIGHT($D$2,3),定数!$A$6:$A$13,定数!$B$6:$B$13))</f>
        <v/>
      </c>
      <c r="S83" s="176"/>
      <c r="T83" s="177" t="str">
        <f t="shared" si="12"/>
        <v/>
      </c>
      <c r="U83" s="177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72" t="str">
        <f t="shared" si="9"/>
        <v/>
      </c>
      <c r="D84" s="172"/>
      <c r="E84" s="107"/>
      <c r="F84" s="8"/>
      <c r="G84" s="107"/>
      <c r="H84" s="173"/>
      <c r="I84" s="173"/>
      <c r="J84" s="107"/>
      <c r="K84" s="172" t="str">
        <f t="shared" si="10"/>
        <v/>
      </c>
      <c r="L84" s="172"/>
      <c r="M84" s="6" t="str">
        <f>IF(J84="","",(K84/J84)/LOOKUP(RIGHT($D$2,3),定数!$A$6:$A$13,定数!$B$6:$B$13))</f>
        <v/>
      </c>
      <c r="N84" s="107"/>
      <c r="O84" s="8"/>
      <c r="P84" s="173"/>
      <c r="Q84" s="173"/>
      <c r="R84" s="176" t="str">
        <f>IF(P84="","",T84*M84*LOOKUP(RIGHT($D$2,3),定数!$A$6:$A$13,定数!$B$6:$B$13))</f>
        <v/>
      </c>
      <c r="S84" s="176"/>
      <c r="T84" s="177" t="str">
        <f t="shared" si="12"/>
        <v/>
      </c>
      <c r="U84" s="177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72" t="str">
        <f t="shared" si="9"/>
        <v/>
      </c>
      <c r="D85" s="172"/>
      <c r="E85" s="107"/>
      <c r="F85" s="8"/>
      <c r="G85" s="107"/>
      <c r="H85" s="173"/>
      <c r="I85" s="173"/>
      <c r="J85" s="107"/>
      <c r="K85" s="172" t="str">
        <f t="shared" si="10"/>
        <v/>
      </c>
      <c r="L85" s="172"/>
      <c r="M85" s="6" t="str">
        <f>IF(J85="","",(K85/J85)/LOOKUP(RIGHT($D$2,3),定数!$A$6:$A$13,定数!$B$6:$B$13))</f>
        <v/>
      </c>
      <c r="N85" s="107"/>
      <c r="O85" s="8"/>
      <c r="P85" s="173"/>
      <c r="Q85" s="173"/>
      <c r="R85" s="176" t="str">
        <f>IF(P85="","",T85*M85*LOOKUP(RIGHT($D$2,3),定数!$A$6:$A$13,定数!$B$6:$B$13))</f>
        <v/>
      </c>
      <c r="S85" s="176"/>
      <c r="T85" s="177" t="str">
        <f t="shared" si="12"/>
        <v/>
      </c>
      <c r="U85" s="177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72" t="str">
        <f t="shared" si="9"/>
        <v/>
      </c>
      <c r="D86" s="172"/>
      <c r="E86" s="107"/>
      <c r="F86" s="8"/>
      <c r="G86" s="107"/>
      <c r="H86" s="173"/>
      <c r="I86" s="173"/>
      <c r="J86" s="107"/>
      <c r="K86" s="172" t="str">
        <f t="shared" si="10"/>
        <v/>
      </c>
      <c r="L86" s="172"/>
      <c r="M86" s="6" t="str">
        <f>IF(J86="","",(K86/J86)/LOOKUP(RIGHT($D$2,3),定数!$A$6:$A$13,定数!$B$6:$B$13))</f>
        <v/>
      </c>
      <c r="N86" s="107"/>
      <c r="O86" s="8"/>
      <c r="P86" s="173"/>
      <c r="Q86" s="173"/>
      <c r="R86" s="176" t="str">
        <f>IF(P86="","",T86*M86*LOOKUP(RIGHT($D$2,3),定数!$A$6:$A$13,定数!$B$6:$B$13))</f>
        <v/>
      </c>
      <c r="S86" s="176"/>
      <c r="T86" s="177" t="str">
        <f t="shared" si="12"/>
        <v/>
      </c>
      <c r="U86" s="177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72" t="str">
        <f t="shared" si="9"/>
        <v/>
      </c>
      <c r="D87" s="172"/>
      <c r="E87" s="107"/>
      <c r="F87" s="8"/>
      <c r="G87" s="107"/>
      <c r="H87" s="173"/>
      <c r="I87" s="173"/>
      <c r="J87" s="107"/>
      <c r="K87" s="172" t="str">
        <f t="shared" si="10"/>
        <v/>
      </c>
      <c r="L87" s="172"/>
      <c r="M87" s="6" t="str">
        <f>IF(J87="","",(K87/J87)/LOOKUP(RIGHT($D$2,3),定数!$A$6:$A$13,定数!$B$6:$B$13))</f>
        <v/>
      </c>
      <c r="N87" s="107"/>
      <c r="O87" s="8"/>
      <c r="P87" s="173"/>
      <c r="Q87" s="173"/>
      <c r="R87" s="176" t="str">
        <f>IF(P87="","",T87*M87*LOOKUP(RIGHT($D$2,3),定数!$A$6:$A$13,定数!$B$6:$B$13))</f>
        <v/>
      </c>
      <c r="S87" s="176"/>
      <c r="T87" s="177" t="str">
        <f t="shared" si="12"/>
        <v/>
      </c>
      <c r="U87" s="177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72" t="str">
        <f t="shared" si="9"/>
        <v/>
      </c>
      <c r="D88" s="172"/>
      <c r="E88" s="107"/>
      <c r="F88" s="8"/>
      <c r="G88" s="107"/>
      <c r="H88" s="173"/>
      <c r="I88" s="173"/>
      <c r="J88" s="107"/>
      <c r="K88" s="172" t="str">
        <f t="shared" si="10"/>
        <v/>
      </c>
      <c r="L88" s="172"/>
      <c r="M88" s="6" t="str">
        <f>IF(J88="","",(K88/J88)/LOOKUP(RIGHT($D$2,3),定数!$A$6:$A$13,定数!$B$6:$B$13))</f>
        <v/>
      </c>
      <c r="N88" s="107"/>
      <c r="O88" s="8"/>
      <c r="P88" s="173"/>
      <c r="Q88" s="173"/>
      <c r="R88" s="176" t="str">
        <f>IF(P88="","",T88*M88*LOOKUP(RIGHT($D$2,3),定数!$A$6:$A$13,定数!$B$6:$B$13))</f>
        <v/>
      </c>
      <c r="S88" s="176"/>
      <c r="T88" s="177" t="str">
        <f t="shared" si="12"/>
        <v/>
      </c>
      <c r="U88" s="177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72" t="str">
        <f t="shared" si="9"/>
        <v/>
      </c>
      <c r="D89" s="172"/>
      <c r="E89" s="107"/>
      <c r="F89" s="8"/>
      <c r="G89" s="107"/>
      <c r="H89" s="173"/>
      <c r="I89" s="173"/>
      <c r="J89" s="107"/>
      <c r="K89" s="172" t="str">
        <f t="shared" si="10"/>
        <v/>
      </c>
      <c r="L89" s="172"/>
      <c r="M89" s="6" t="str">
        <f>IF(J89="","",(K89/J89)/LOOKUP(RIGHT($D$2,3),定数!$A$6:$A$13,定数!$B$6:$B$13))</f>
        <v/>
      </c>
      <c r="N89" s="107"/>
      <c r="O89" s="8"/>
      <c r="P89" s="173"/>
      <c r="Q89" s="173"/>
      <c r="R89" s="176" t="str">
        <f>IF(P89="","",T89*M89*LOOKUP(RIGHT($D$2,3),定数!$A$6:$A$13,定数!$B$6:$B$13))</f>
        <v/>
      </c>
      <c r="S89" s="176"/>
      <c r="T89" s="177" t="str">
        <f t="shared" si="12"/>
        <v/>
      </c>
      <c r="U89" s="177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72" t="str">
        <f t="shared" si="9"/>
        <v/>
      </c>
      <c r="D90" s="172"/>
      <c r="E90" s="107"/>
      <c r="F90" s="8"/>
      <c r="G90" s="107"/>
      <c r="H90" s="173"/>
      <c r="I90" s="173"/>
      <c r="J90" s="107"/>
      <c r="K90" s="172" t="str">
        <f t="shared" si="10"/>
        <v/>
      </c>
      <c r="L90" s="172"/>
      <c r="M90" s="6" t="str">
        <f>IF(J90="","",(K90/J90)/LOOKUP(RIGHT($D$2,3),定数!$A$6:$A$13,定数!$B$6:$B$13))</f>
        <v/>
      </c>
      <c r="N90" s="107"/>
      <c r="O90" s="8"/>
      <c r="P90" s="173"/>
      <c r="Q90" s="173"/>
      <c r="R90" s="176" t="str">
        <f>IF(P90="","",T90*M90*LOOKUP(RIGHT($D$2,3),定数!$A$6:$A$13,定数!$B$6:$B$13))</f>
        <v/>
      </c>
      <c r="S90" s="176"/>
      <c r="T90" s="177" t="str">
        <f t="shared" si="12"/>
        <v/>
      </c>
      <c r="U90" s="177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72" t="str">
        <f t="shared" si="9"/>
        <v/>
      </c>
      <c r="D91" s="172"/>
      <c r="E91" s="107"/>
      <c r="F91" s="8"/>
      <c r="G91" s="107"/>
      <c r="H91" s="173"/>
      <c r="I91" s="173"/>
      <c r="J91" s="107"/>
      <c r="K91" s="172" t="str">
        <f t="shared" si="10"/>
        <v/>
      </c>
      <c r="L91" s="172"/>
      <c r="M91" s="6" t="str">
        <f>IF(J91="","",(K91/J91)/LOOKUP(RIGHT($D$2,3),定数!$A$6:$A$13,定数!$B$6:$B$13))</f>
        <v/>
      </c>
      <c r="N91" s="107"/>
      <c r="O91" s="8"/>
      <c r="P91" s="173"/>
      <c r="Q91" s="173"/>
      <c r="R91" s="176" t="str">
        <f>IF(P91="","",T91*M91*LOOKUP(RIGHT($D$2,3),定数!$A$6:$A$13,定数!$B$6:$B$13))</f>
        <v/>
      </c>
      <c r="S91" s="176"/>
      <c r="T91" s="177" t="str">
        <f t="shared" si="12"/>
        <v/>
      </c>
      <c r="U91" s="177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72" t="str">
        <f t="shared" si="9"/>
        <v/>
      </c>
      <c r="D92" s="172"/>
      <c r="E92" s="107"/>
      <c r="F92" s="8"/>
      <c r="G92" s="107"/>
      <c r="H92" s="173"/>
      <c r="I92" s="173"/>
      <c r="J92" s="107"/>
      <c r="K92" s="172" t="str">
        <f t="shared" si="10"/>
        <v/>
      </c>
      <c r="L92" s="172"/>
      <c r="M92" s="6" t="str">
        <f>IF(J92="","",(K92/J92)/LOOKUP(RIGHT($D$2,3),定数!$A$6:$A$13,定数!$B$6:$B$13))</f>
        <v/>
      </c>
      <c r="N92" s="107"/>
      <c r="O92" s="8"/>
      <c r="P92" s="173"/>
      <c r="Q92" s="173"/>
      <c r="R92" s="176" t="str">
        <f>IF(P92="","",T92*M92*LOOKUP(RIGHT($D$2,3),定数!$A$6:$A$13,定数!$B$6:$B$13))</f>
        <v/>
      </c>
      <c r="S92" s="176"/>
      <c r="T92" s="177" t="str">
        <f t="shared" si="12"/>
        <v/>
      </c>
      <c r="U92" s="177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72" t="str">
        <f t="shared" si="9"/>
        <v/>
      </c>
      <c r="D93" s="172"/>
      <c r="E93" s="107"/>
      <c r="F93" s="8"/>
      <c r="G93" s="107"/>
      <c r="H93" s="173"/>
      <c r="I93" s="173"/>
      <c r="J93" s="107"/>
      <c r="K93" s="172" t="str">
        <f t="shared" si="10"/>
        <v/>
      </c>
      <c r="L93" s="172"/>
      <c r="M93" s="6" t="str">
        <f>IF(J93="","",(K93/J93)/LOOKUP(RIGHT($D$2,3),定数!$A$6:$A$13,定数!$B$6:$B$13))</f>
        <v/>
      </c>
      <c r="N93" s="107"/>
      <c r="O93" s="8"/>
      <c r="P93" s="173"/>
      <c r="Q93" s="173"/>
      <c r="R93" s="176" t="str">
        <f>IF(P93="","",T93*M93*LOOKUP(RIGHT($D$2,3),定数!$A$6:$A$13,定数!$B$6:$B$13))</f>
        <v/>
      </c>
      <c r="S93" s="176"/>
      <c r="T93" s="177" t="str">
        <f t="shared" si="12"/>
        <v/>
      </c>
      <c r="U93" s="177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72" t="str">
        <f t="shared" si="9"/>
        <v/>
      </c>
      <c r="D94" s="172"/>
      <c r="E94" s="107"/>
      <c r="F94" s="8"/>
      <c r="G94" s="107"/>
      <c r="H94" s="173"/>
      <c r="I94" s="173"/>
      <c r="J94" s="107"/>
      <c r="K94" s="172" t="str">
        <f t="shared" si="10"/>
        <v/>
      </c>
      <c r="L94" s="172"/>
      <c r="M94" s="6" t="str">
        <f>IF(J94="","",(K94/J94)/LOOKUP(RIGHT($D$2,3),定数!$A$6:$A$13,定数!$B$6:$B$13))</f>
        <v/>
      </c>
      <c r="N94" s="107"/>
      <c r="O94" s="8"/>
      <c r="P94" s="173"/>
      <c r="Q94" s="173"/>
      <c r="R94" s="176" t="str">
        <f>IF(P94="","",T94*M94*LOOKUP(RIGHT($D$2,3),定数!$A$6:$A$13,定数!$B$6:$B$13))</f>
        <v/>
      </c>
      <c r="S94" s="176"/>
      <c r="T94" s="177" t="str">
        <f t="shared" si="12"/>
        <v/>
      </c>
      <c r="U94" s="177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72" t="str">
        <f t="shared" si="9"/>
        <v/>
      </c>
      <c r="D95" s="172"/>
      <c r="E95" s="107"/>
      <c r="F95" s="8"/>
      <c r="G95" s="107"/>
      <c r="H95" s="173"/>
      <c r="I95" s="173"/>
      <c r="J95" s="107"/>
      <c r="K95" s="172" t="str">
        <f t="shared" si="10"/>
        <v/>
      </c>
      <c r="L95" s="172"/>
      <c r="M95" s="6" t="str">
        <f>IF(J95="","",(K95/J95)/LOOKUP(RIGHT($D$2,3),定数!$A$6:$A$13,定数!$B$6:$B$13))</f>
        <v/>
      </c>
      <c r="N95" s="107"/>
      <c r="O95" s="8"/>
      <c r="P95" s="173"/>
      <c r="Q95" s="173"/>
      <c r="R95" s="176" t="str">
        <f>IF(P95="","",T95*M95*LOOKUP(RIGHT($D$2,3),定数!$A$6:$A$13,定数!$B$6:$B$13))</f>
        <v/>
      </c>
      <c r="S95" s="176"/>
      <c r="T95" s="177" t="str">
        <f t="shared" si="12"/>
        <v/>
      </c>
      <c r="U95" s="177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72" t="str">
        <f t="shared" si="9"/>
        <v/>
      </c>
      <c r="D96" s="172"/>
      <c r="E96" s="107"/>
      <c r="F96" s="8"/>
      <c r="G96" s="107"/>
      <c r="H96" s="173"/>
      <c r="I96" s="173"/>
      <c r="J96" s="107"/>
      <c r="K96" s="172" t="str">
        <f t="shared" si="10"/>
        <v/>
      </c>
      <c r="L96" s="172"/>
      <c r="M96" s="6" t="str">
        <f>IF(J96="","",(K96/J96)/LOOKUP(RIGHT($D$2,3),定数!$A$6:$A$13,定数!$B$6:$B$13))</f>
        <v/>
      </c>
      <c r="N96" s="107"/>
      <c r="O96" s="8"/>
      <c r="P96" s="173"/>
      <c r="Q96" s="173"/>
      <c r="R96" s="176" t="str">
        <f>IF(P96="","",T96*M96*LOOKUP(RIGHT($D$2,3),定数!$A$6:$A$13,定数!$B$6:$B$13))</f>
        <v/>
      </c>
      <c r="S96" s="176"/>
      <c r="T96" s="177" t="str">
        <f t="shared" si="12"/>
        <v/>
      </c>
      <c r="U96" s="177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72" t="str">
        <f t="shared" si="9"/>
        <v/>
      </c>
      <c r="D97" s="172"/>
      <c r="E97" s="107"/>
      <c r="F97" s="8"/>
      <c r="G97" s="107"/>
      <c r="H97" s="173"/>
      <c r="I97" s="173"/>
      <c r="J97" s="107"/>
      <c r="K97" s="172" t="str">
        <f t="shared" si="10"/>
        <v/>
      </c>
      <c r="L97" s="172"/>
      <c r="M97" s="6" t="str">
        <f>IF(J97="","",(K97/J97)/LOOKUP(RIGHT($D$2,3),定数!$A$6:$A$13,定数!$B$6:$B$13))</f>
        <v/>
      </c>
      <c r="N97" s="107"/>
      <c r="O97" s="8"/>
      <c r="P97" s="173"/>
      <c r="Q97" s="173"/>
      <c r="R97" s="176" t="str">
        <f>IF(P97="","",T97*M97*LOOKUP(RIGHT($D$2,3),定数!$A$6:$A$13,定数!$B$6:$B$13))</f>
        <v/>
      </c>
      <c r="S97" s="176"/>
      <c r="T97" s="177" t="str">
        <f t="shared" si="12"/>
        <v/>
      </c>
      <c r="U97" s="177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72" t="str">
        <f t="shared" si="9"/>
        <v/>
      </c>
      <c r="D98" s="172"/>
      <c r="E98" s="107"/>
      <c r="F98" s="8"/>
      <c r="G98" s="107"/>
      <c r="H98" s="173"/>
      <c r="I98" s="173"/>
      <c r="J98" s="107"/>
      <c r="K98" s="172" t="str">
        <f t="shared" si="10"/>
        <v/>
      </c>
      <c r="L98" s="172"/>
      <c r="M98" s="6" t="str">
        <f>IF(J98="","",(K98/J98)/LOOKUP(RIGHT($D$2,3),定数!$A$6:$A$13,定数!$B$6:$B$13))</f>
        <v/>
      </c>
      <c r="N98" s="107"/>
      <c r="O98" s="8"/>
      <c r="P98" s="173"/>
      <c r="Q98" s="173"/>
      <c r="R98" s="176" t="str">
        <f>IF(P98="","",T98*M98*LOOKUP(RIGHT($D$2,3),定数!$A$6:$A$13,定数!$B$6:$B$13))</f>
        <v/>
      </c>
      <c r="S98" s="176"/>
      <c r="T98" s="177" t="str">
        <f t="shared" si="12"/>
        <v/>
      </c>
      <c r="U98" s="177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72" t="str">
        <f t="shared" si="9"/>
        <v/>
      </c>
      <c r="D99" s="172"/>
      <c r="E99" s="107"/>
      <c r="F99" s="8"/>
      <c r="G99" s="107"/>
      <c r="H99" s="173"/>
      <c r="I99" s="173"/>
      <c r="J99" s="107"/>
      <c r="K99" s="172" t="str">
        <f t="shared" si="10"/>
        <v/>
      </c>
      <c r="L99" s="172"/>
      <c r="M99" s="6" t="str">
        <f>IF(J99="","",(K99/J99)/LOOKUP(RIGHT($D$2,3),定数!$A$6:$A$13,定数!$B$6:$B$13))</f>
        <v/>
      </c>
      <c r="N99" s="107"/>
      <c r="O99" s="8"/>
      <c r="P99" s="173"/>
      <c r="Q99" s="173"/>
      <c r="R99" s="176" t="str">
        <f>IF(P99="","",T99*M99*LOOKUP(RIGHT($D$2,3),定数!$A$6:$A$13,定数!$B$6:$B$13))</f>
        <v/>
      </c>
      <c r="S99" s="176"/>
      <c r="T99" s="177" t="str">
        <f t="shared" si="12"/>
        <v/>
      </c>
      <c r="U99" s="177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72" t="str">
        <f t="shared" si="9"/>
        <v/>
      </c>
      <c r="D100" s="172"/>
      <c r="E100" s="107"/>
      <c r="F100" s="8"/>
      <c r="G100" s="107"/>
      <c r="H100" s="173"/>
      <c r="I100" s="173"/>
      <c r="J100" s="107"/>
      <c r="K100" s="172" t="str">
        <f t="shared" si="10"/>
        <v/>
      </c>
      <c r="L100" s="172"/>
      <c r="M100" s="6" t="str">
        <f>IF(J100="","",(K100/J100)/LOOKUP(RIGHT($D$2,3),定数!$A$6:$A$13,定数!$B$6:$B$13))</f>
        <v/>
      </c>
      <c r="N100" s="107"/>
      <c r="O100" s="8"/>
      <c r="P100" s="173"/>
      <c r="Q100" s="173"/>
      <c r="R100" s="176" t="str">
        <f>IF(P100="","",T100*M100*LOOKUP(RIGHT($D$2,3),定数!$A$6:$A$13,定数!$B$6:$B$13))</f>
        <v/>
      </c>
      <c r="S100" s="176"/>
      <c r="T100" s="177" t="str">
        <f t="shared" si="12"/>
        <v/>
      </c>
      <c r="U100" s="177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72" t="str">
        <f t="shared" si="9"/>
        <v/>
      </c>
      <c r="D101" s="172"/>
      <c r="E101" s="107"/>
      <c r="F101" s="8"/>
      <c r="G101" s="107"/>
      <c r="H101" s="173"/>
      <c r="I101" s="173"/>
      <c r="J101" s="107"/>
      <c r="K101" s="172" t="str">
        <f t="shared" si="10"/>
        <v/>
      </c>
      <c r="L101" s="172"/>
      <c r="M101" s="6" t="str">
        <f>IF(J101="","",(K101/J101)/LOOKUP(RIGHT($D$2,3),定数!$A$6:$A$13,定数!$B$6:$B$13))</f>
        <v/>
      </c>
      <c r="N101" s="107"/>
      <c r="O101" s="8"/>
      <c r="P101" s="173"/>
      <c r="Q101" s="173"/>
      <c r="R101" s="176" t="str">
        <f>IF(P101="","",T101*M101*LOOKUP(RIGHT($D$2,3),定数!$A$6:$A$13,定数!$B$6:$B$13))</f>
        <v/>
      </c>
      <c r="S101" s="176"/>
      <c r="T101" s="177" t="str">
        <f t="shared" si="12"/>
        <v/>
      </c>
      <c r="U101" s="177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72" t="str">
        <f t="shared" si="9"/>
        <v/>
      </c>
      <c r="D102" s="172"/>
      <c r="E102" s="34"/>
      <c r="F102" s="8"/>
      <c r="G102" s="34"/>
      <c r="H102" s="173"/>
      <c r="I102" s="173"/>
      <c r="J102" s="34"/>
      <c r="K102" s="174" t="str">
        <f t="shared" si="10"/>
        <v/>
      </c>
      <c r="L102" s="175"/>
      <c r="M102" s="6" t="str">
        <f>IF(J102="","",(K102/J102)/LOOKUP(RIGHT($D$2,3),定数!$A$6:$A$13,定数!$B$6:$B$13))</f>
        <v/>
      </c>
      <c r="N102" s="34"/>
      <c r="O102" s="8"/>
      <c r="P102" s="173"/>
      <c r="Q102" s="173"/>
      <c r="R102" s="176" t="str">
        <f>IF(P102="","",T102*M102*LOOKUP(RIGHT($D$2,3),定数!$A$6:$A$13,定数!$B$6:$B$13))</f>
        <v/>
      </c>
      <c r="S102" s="176"/>
      <c r="T102" s="177" t="str">
        <f t="shared" si="12"/>
        <v/>
      </c>
      <c r="U102" s="177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72" t="str">
        <f t="shared" si="9"/>
        <v/>
      </c>
      <c r="D103" s="172"/>
      <c r="E103" s="34"/>
      <c r="F103" s="8"/>
      <c r="G103" s="34"/>
      <c r="H103" s="173"/>
      <c r="I103" s="173"/>
      <c r="J103" s="34"/>
      <c r="K103" s="174" t="str">
        <f t="shared" si="10"/>
        <v/>
      </c>
      <c r="L103" s="175"/>
      <c r="M103" s="6" t="str">
        <f>IF(J103="","",(K103/J103)/LOOKUP(RIGHT($D$2,3),定数!$A$6:$A$13,定数!$B$6:$B$13))</f>
        <v/>
      </c>
      <c r="N103" s="34"/>
      <c r="O103" s="8"/>
      <c r="P103" s="173"/>
      <c r="Q103" s="173"/>
      <c r="R103" s="176" t="str">
        <f>IF(P103="","",T103*M103*LOOKUP(RIGHT($D$2,3),定数!$A$6:$A$13,定数!$B$6:$B$13))</f>
        <v/>
      </c>
      <c r="S103" s="176"/>
      <c r="T103" s="177" t="str">
        <f t="shared" si="12"/>
        <v/>
      </c>
      <c r="U103" s="177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72" t="str">
        <f t="shared" si="9"/>
        <v/>
      </c>
      <c r="D104" s="172"/>
      <c r="E104" s="34"/>
      <c r="F104" s="8"/>
      <c r="G104" s="34"/>
      <c r="H104" s="173"/>
      <c r="I104" s="173"/>
      <c r="J104" s="34"/>
      <c r="K104" s="174" t="str">
        <f t="shared" si="10"/>
        <v/>
      </c>
      <c r="L104" s="175"/>
      <c r="M104" s="6" t="str">
        <f>IF(J104="","",(K104/J104)/LOOKUP(RIGHT($D$2,3),定数!$A$6:$A$13,定数!$B$6:$B$13))</f>
        <v/>
      </c>
      <c r="N104" s="34"/>
      <c r="O104" s="8"/>
      <c r="P104" s="173"/>
      <c r="Q104" s="173"/>
      <c r="R104" s="176" t="str">
        <f>IF(P104="","",T104*M104*LOOKUP(RIGHT($D$2,3),定数!$A$6:$A$13,定数!$B$6:$B$13))</f>
        <v/>
      </c>
      <c r="S104" s="176"/>
      <c r="T104" s="177" t="str">
        <f t="shared" si="12"/>
        <v/>
      </c>
      <c r="U104" s="177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72" t="str">
        <f t="shared" si="9"/>
        <v/>
      </c>
      <c r="D105" s="172"/>
      <c r="E105" s="34"/>
      <c r="F105" s="8"/>
      <c r="G105" s="34"/>
      <c r="H105" s="173"/>
      <c r="I105" s="173"/>
      <c r="J105" s="34"/>
      <c r="K105" s="174" t="str">
        <f t="shared" si="10"/>
        <v/>
      </c>
      <c r="L105" s="175"/>
      <c r="M105" s="6" t="str">
        <f>IF(J105="","",(K105/J105)/LOOKUP(RIGHT($D$2,3),定数!$A$6:$A$13,定数!$B$6:$B$13))</f>
        <v/>
      </c>
      <c r="N105" s="34"/>
      <c r="O105" s="8"/>
      <c r="P105" s="173"/>
      <c r="Q105" s="173"/>
      <c r="R105" s="176" t="str">
        <f>IF(P105="","",T105*M105*LOOKUP(RIGHT($D$2,3),定数!$A$6:$A$13,定数!$B$6:$B$13))</f>
        <v/>
      </c>
      <c r="S105" s="176"/>
      <c r="T105" s="177" t="str">
        <f t="shared" si="12"/>
        <v/>
      </c>
      <c r="U105" s="177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72" t="str">
        <f t="shared" si="9"/>
        <v/>
      </c>
      <c r="D106" s="172"/>
      <c r="E106" s="34"/>
      <c r="F106" s="8"/>
      <c r="G106" s="34"/>
      <c r="H106" s="173"/>
      <c r="I106" s="173"/>
      <c r="J106" s="34"/>
      <c r="K106" s="174" t="str">
        <f t="shared" si="10"/>
        <v/>
      </c>
      <c r="L106" s="175"/>
      <c r="M106" s="6" t="str">
        <f>IF(J106="","",(K106/J106)/LOOKUP(RIGHT($D$2,3),定数!$A$6:$A$13,定数!$B$6:$B$13))</f>
        <v/>
      </c>
      <c r="N106" s="34"/>
      <c r="O106" s="8"/>
      <c r="P106" s="173"/>
      <c r="Q106" s="173"/>
      <c r="R106" s="176" t="str">
        <f>IF(P106="","",T106*M106*LOOKUP(RIGHT($D$2,3),定数!$A$6:$A$13,定数!$B$6:$B$13))</f>
        <v/>
      </c>
      <c r="S106" s="176"/>
      <c r="T106" s="177" t="str">
        <f t="shared" si="12"/>
        <v/>
      </c>
      <c r="U106" s="177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72" t="str">
        <f t="shared" si="9"/>
        <v/>
      </c>
      <c r="D107" s="172"/>
      <c r="E107" s="34"/>
      <c r="F107" s="8"/>
      <c r="G107" s="34"/>
      <c r="H107" s="173"/>
      <c r="I107" s="173"/>
      <c r="J107" s="34"/>
      <c r="K107" s="174" t="str">
        <f t="shared" si="10"/>
        <v/>
      </c>
      <c r="L107" s="175"/>
      <c r="M107" s="6" t="str">
        <f>IF(J107="","",(K107/J107)/LOOKUP(RIGHT($D$2,3),定数!$A$6:$A$13,定数!$B$6:$B$13))</f>
        <v/>
      </c>
      <c r="N107" s="34"/>
      <c r="O107" s="8"/>
      <c r="P107" s="173"/>
      <c r="Q107" s="173"/>
      <c r="R107" s="176" t="str">
        <f>IF(P107="","",T107*M107*LOOKUP(RIGHT($D$2,3),定数!$A$6:$A$13,定数!$B$6:$B$13))</f>
        <v/>
      </c>
      <c r="S107" s="176"/>
      <c r="T107" s="177" t="str">
        <f t="shared" si="12"/>
        <v/>
      </c>
      <c r="U107" s="177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72" t="str">
        <f t="shared" si="9"/>
        <v/>
      </c>
      <c r="D108" s="172"/>
      <c r="E108" s="34"/>
      <c r="F108" s="8"/>
      <c r="G108" s="34"/>
      <c r="H108" s="173"/>
      <c r="I108" s="173"/>
      <c r="J108" s="34"/>
      <c r="K108" s="174" t="str">
        <f t="shared" si="10"/>
        <v/>
      </c>
      <c r="L108" s="175"/>
      <c r="M108" s="6" t="str">
        <f>IF(J108="","",(K108/J108)/LOOKUP(RIGHT($D$2,3),定数!$A$6:$A$13,定数!$B$6:$B$13))</f>
        <v/>
      </c>
      <c r="N108" s="34"/>
      <c r="O108" s="8"/>
      <c r="P108" s="173"/>
      <c r="Q108" s="173"/>
      <c r="R108" s="176" t="str">
        <f>IF(P108="","",T108*M108*LOOKUP(RIGHT($D$2,3),定数!$A$6:$A$13,定数!$B$6:$B$13))</f>
        <v/>
      </c>
      <c r="S108" s="176"/>
      <c r="T108" s="177" t="str">
        <f t="shared" si="12"/>
        <v/>
      </c>
      <c r="U108" s="177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206" t="s">
        <v>4</v>
      </c>
      <c r="C2" s="206"/>
      <c r="D2" s="222"/>
      <c r="E2" s="222"/>
      <c r="F2" s="206" t="s">
        <v>5</v>
      </c>
      <c r="G2" s="206"/>
      <c r="H2" s="222" t="s">
        <v>35</v>
      </c>
      <c r="I2" s="222"/>
      <c r="J2" s="206" t="s">
        <v>6</v>
      </c>
      <c r="K2" s="206"/>
      <c r="L2" s="223">
        <f>C9</f>
        <v>1000000</v>
      </c>
      <c r="M2" s="222"/>
      <c r="N2" s="206" t="s">
        <v>7</v>
      </c>
      <c r="O2" s="206"/>
      <c r="P2" s="223" t="e">
        <f>C108+R108</f>
        <v>#VALUE!</v>
      </c>
      <c r="Q2" s="222"/>
      <c r="R2" s="1"/>
      <c r="S2" s="1"/>
      <c r="T2" s="1"/>
    </row>
    <row r="3" spans="2:21" ht="57" customHeight="1" x14ac:dyDescent="0.2">
      <c r="B3" s="206" t="s">
        <v>8</v>
      </c>
      <c r="C3" s="206"/>
      <c r="D3" s="225" t="s">
        <v>37</v>
      </c>
      <c r="E3" s="225"/>
      <c r="F3" s="225"/>
      <c r="G3" s="225"/>
      <c r="H3" s="225"/>
      <c r="I3" s="225"/>
      <c r="J3" s="206" t="s">
        <v>9</v>
      </c>
      <c r="K3" s="206"/>
      <c r="L3" s="225" t="s">
        <v>34</v>
      </c>
      <c r="M3" s="226"/>
      <c r="N3" s="226"/>
      <c r="O3" s="226"/>
      <c r="P3" s="226"/>
      <c r="Q3" s="226"/>
      <c r="R3" s="1"/>
      <c r="S3" s="1"/>
    </row>
    <row r="4" spans="2:21" x14ac:dyDescent="0.2">
      <c r="B4" s="206" t="s">
        <v>10</v>
      </c>
      <c r="C4" s="206"/>
      <c r="D4" s="220">
        <f>SUM($R$9:$S$993)</f>
        <v>153684.21052631587</v>
      </c>
      <c r="E4" s="220"/>
      <c r="F4" s="206" t="s">
        <v>11</v>
      </c>
      <c r="G4" s="206"/>
      <c r="H4" s="221">
        <f>SUM($T$9:$U$108)</f>
        <v>292.00000000000017</v>
      </c>
      <c r="I4" s="222"/>
      <c r="J4" s="203" t="s">
        <v>12</v>
      </c>
      <c r="K4" s="203"/>
      <c r="L4" s="223">
        <f>MAX($C$9:$D$990)-C9</f>
        <v>153684.21052631596</v>
      </c>
      <c r="M4" s="223"/>
      <c r="N4" s="203" t="s">
        <v>13</v>
      </c>
      <c r="O4" s="203"/>
      <c r="P4" s="220">
        <f>MIN($C$9:$D$990)-C9</f>
        <v>0</v>
      </c>
      <c r="Q4" s="220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05" t="s">
        <v>18</v>
      </c>
      <c r="K5" s="206"/>
      <c r="L5" s="207"/>
      <c r="M5" s="208"/>
      <c r="N5" s="17" t="s">
        <v>19</v>
      </c>
      <c r="O5" s="9"/>
      <c r="P5" s="207"/>
      <c r="Q5" s="208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209" t="s">
        <v>20</v>
      </c>
      <c r="C7" s="211" t="s">
        <v>21</v>
      </c>
      <c r="D7" s="212"/>
      <c r="E7" s="215" t="s">
        <v>22</v>
      </c>
      <c r="F7" s="216"/>
      <c r="G7" s="216"/>
      <c r="H7" s="216"/>
      <c r="I7" s="199"/>
      <c r="J7" s="217" t="s">
        <v>23</v>
      </c>
      <c r="K7" s="218"/>
      <c r="L7" s="201"/>
      <c r="M7" s="219" t="s">
        <v>24</v>
      </c>
      <c r="N7" s="194" t="s">
        <v>25</v>
      </c>
      <c r="O7" s="195"/>
      <c r="P7" s="195"/>
      <c r="Q7" s="196"/>
      <c r="R7" s="197" t="s">
        <v>26</v>
      </c>
      <c r="S7" s="197"/>
      <c r="T7" s="197"/>
      <c r="U7" s="197"/>
    </row>
    <row r="8" spans="2:21" x14ac:dyDescent="0.2">
      <c r="B8" s="210"/>
      <c r="C8" s="213"/>
      <c r="D8" s="214"/>
      <c r="E8" s="18" t="s">
        <v>27</v>
      </c>
      <c r="F8" s="18" t="s">
        <v>28</v>
      </c>
      <c r="G8" s="18" t="s">
        <v>29</v>
      </c>
      <c r="H8" s="198" t="s">
        <v>30</v>
      </c>
      <c r="I8" s="199"/>
      <c r="J8" s="4" t="s">
        <v>31</v>
      </c>
      <c r="K8" s="200" t="s">
        <v>32</v>
      </c>
      <c r="L8" s="201"/>
      <c r="M8" s="219"/>
      <c r="N8" s="5" t="s">
        <v>27</v>
      </c>
      <c r="O8" s="5" t="s">
        <v>28</v>
      </c>
      <c r="P8" s="202" t="s">
        <v>30</v>
      </c>
      <c r="Q8" s="196"/>
      <c r="R8" s="197" t="s">
        <v>33</v>
      </c>
      <c r="S8" s="197"/>
      <c r="T8" s="197" t="s">
        <v>31</v>
      </c>
      <c r="U8" s="197"/>
    </row>
    <row r="9" spans="2:21" x14ac:dyDescent="0.2">
      <c r="B9" s="19">
        <v>1</v>
      </c>
      <c r="C9" s="172">
        <v>1000000</v>
      </c>
      <c r="D9" s="172"/>
      <c r="E9" s="19">
        <v>2001</v>
      </c>
      <c r="F9" s="8">
        <v>42111</v>
      </c>
      <c r="G9" s="19" t="s">
        <v>3</v>
      </c>
      <c r="H9" s="173">
        <v>105.33</v>
      </c>
      <c r="I9" s="173"/>
      <c r="J9" s="19">
        <v>57</v>
      </c>
      <c r="K9" s="172">
        <f t="shared" ref="K9:K72" si="0">IF(F9="","",C9*0.03)</f>
        <v>30000</v>
      </c>
      <c r="L9" s="172"/>
      <c r="M9" s="6">
        <f>IF(J9="","",(K9/J9)/1000)</f>
        <v>0.52631578947368418</v>
      </c>
      <c r="N9" s="19">
        <v>2001</v>
      </c>
      <c r="O9" s="8">
        <v>42111</v>
      </c>
      <c r="P9" s="173">
        <v>108.25</v>
      </c>
      <c r="Q9" s="173"/>
      <c r="R9" s="176">
        <f>IF(O9="","",(IF(G9="売",H9-P9,P9-H9))*M9*100000)</f>
        <v>153684.21052631587</v>
      </c>
      <c r="S9" s="176"/>
      <c r="T9" s="177">
        <f>IF(O9="","",IF(R9&lt;0,J9*(-1),IF(G9="買",(P9-H9)*100,(H9-P9)*100)))</f>
        <v>292.00000000000017</v>
      </c>
      <c r="U9" s="177"/>
    </row>
    <row r="10" spans="2:21" x14ac:dyDescent="0.2">
      <c r="B10" s="19">
        <v>2</v>
      </c>
      <c r="C10" s="172">
        <f t="shared" ref="C10:C73" si="1">IF(R9="","",C9+R9)</f>
        <v>1153684.210526316</v>
      </c>
      <c r="D10" s="172"/>
      <c r="E10" s="19"/>
      <c r="F10" s="8"/>
      <c r="G10" s="19" t="s">
        <v>3</v>
      </c>
      <c r="H10" s="173"/>
      <c r="I10" s="173"/>
      <c r="J10" s="19"/>
      <c r="K10" s="172" t="str">
        <f t="shared" si="0"/>
        <v/>
      </c>
      <c r="L10" s="172"/>
      <c r="M10" s="6" t="str">
        <f t="shared" ref="M10:M73" si="2">IF(J10="","",(K10/J10)/1000)</f>
        <v/>
      </c>
      <c r="N10" s="19"/>
      <c r="O10" s="8"/>
      <c r="P10" s="173"/>
      <c r="Q10" s="173"/>
      <c r="R10" s="176" t="str">
        <f t="shared" ref="R10:R73" si="3">IF(O10="","",(IF(G10="売",H10-P10,P10-H10))*M10*100000)</f>
        <v/>
      </c>
      <c r="S10" s="176"/>
      <c r="T10" s="177" t="str">
        <f t="shared" ref="T10:T73" si="4">IF(O10="","",IF(R10&lt;0,J10*(-1),IF(G10="買",(P10-H10)*100,(H10-P10)*100)))</f>
        <v/>
      </c>
      <c r="U10" s="177"/>
    </row>
    <row r="11" spans="2:21" x14ac:dyDescent="0.2">
      <c r="B11" s="19">
        <v>3</v>
      </c>
      <c r="C11" s="172" t="str">
        <f t="shared" si="1"/>
        <v/>
      </c>
      <c r="D11" s="172"/>
      <c r="E11" s="19"/>
      <c r="F11" s="8"/>
      <c r="G11" s="19" t="s">
        <v>3</v>
      </c>
      <c r="H11" s="173"/>
      <c r="I11" s="173"/>
      <c r="J11" s="19"/>
      <c r="K11" s="172" t="str">
        <f t="shared" si="0"/>
        <v/>
      </c>
      <c r="L11" s="172"/>
      <c r="M11" s="6" t="str">
        <f t="shared" si="2"/>
        <v/>
      </c>
      <c r="N11" s="19"/>
      <c r="O11" s="8"/>
      <c r="P11" s="173"/>
      <c r="Q11" s="173"/>
      <c r="R11" s="176" t="str">
        <f t="shared" si="3"/>
        <v/>
      </c>
      <c r="S11" s="176"/>
      <c r="T11" s="177" t="str">
        <f t="shared" si="4"/>
        <v/>
      </c>
      <c r="U11" s="177"/>
    </row>
    <row r="12" spans="2:21" x14ac:dyDescent="0.2">
      <c r="B12" s="19">
        <v>4</v>
      </c>
      <c r="C12" s="172" t="str">
        <f t="shared" si="1"/>
        <v/>
      </c>
      <c r="D12" s="172"/>
      <c r="E12" s="19"/>
      <c r="F12" s="8"/>
      <c r="G12" s="19" t="s">
        <v>2</v>
      </c>
      <c r="H12" s="173"/>
      <c r="I12" s="173"/>
      <c r="J12" s="19"/>
      <c r="K12" s="172" t="str">
        <f t="shared" si="0"/>
        <v/>
      </c>
      <c r="L12" s="172"/>
      <c r="M12" s="6" t="str">
        <f t="shared" si="2"/>
        <v/>
      </c>
      <c r="N12" s="19"/>
      <c r="O12" s="8"/>
      <c r="P12" s="173"/>
      <c r="Q12" s="173"/>
      <c r="R12" s="176" t="str">
        <f t="shared" si="3"/>
        <v/>
      </c>
      <c r="S12" s="176"/>
      <c r="T12" s="177" t="str">
        <f t="shared" si="4"/>
        <v/>
      </c>
      <c r="U12" s="177"/>
    </row>
    <row r="13" spans="2:21" x14ac:dyDescent="0.2">
      <c r="B13" s="19">
        <v>5</v>
      </c>
      <c r="C13" s="172" t="str">
        <f t="shared" si="1"/>
        <v/>
      </c>
      <c r="D13" s="172"/>
      <c r="E13" s="19"/>
      <c r="F13" s="8"/>
      <c r="G13" s="19" t="s">
        <v>2</v>
      </c>
      <c r="H13" s="173"/>
      <c r="I13" s="173"/>
      <c r="J13" s="19"/>
      <c r="K13" s="172" t="str">
        <f t="shared" si="0"/>
        <v/>
      </c>
      <c r="L13" s="172"/>
      <c r="M13" s="6" t="str">
        <f t="shared" si="2"/>
        <v/>
      </c>
      <c r="N13" s="19"/>
      <c r="O13" s="8"/>
      <c r="P13" s="173"/>
      <c r="Q13" s="173"/>
      <c r="R13" s="176" t="str">
        <f t="shared" si="3"/>
        <v/>
      </c>
      <c r="S13" s="176"/>
      <c r="T13" s="177" t="str">
        <f t="shared" si="4"/>
        <v/>
      </c>
      <c r="U13" s="177"/>
    </row>
    <row r="14" spans="2:21" x14ac:dyDescent="0.2">
      <c r="B14" s="19">
        <v>6</v>
      </c>
      <c r="C14" s="172" t="str">
        <f t="shared" si="1"/>
        <v/>
      </c>
      <c r="D14" s="172"/>
      <c r="E14" s="19"/>
      <c r="F14" s="8"/>
      <c r="G14" s="19" t="s">
        <v>3</v>
      </c>
      <c r="H14" s="173"/>
      <c r="I14" s="173"/>
      <c r="J14" s="19"/>
      <c r="K14" s="172" t="str">
        <f t="shared" si="0"/>
        <v/>
      </c>
      <c r="L14" s="172"/>
      <c r="M14" s="6" t="str">
        <f t="shared" si="2"/>
        <v/>
      </c>
      <c r="N14" s="19"/>
      <c r="O14" s="8"/>
      <c r="P14" s="173"/>
      <c r="Q14" s="173"/>
      <c r="R14" s="176" t="str">
        <f t="shared" si="3"/>
        <v/>
      </c>
      <c r="S14" s="176"/>
      <c r="T14" s="177" t="str">
        <f t="shared" si="4"/>
        <v/>
      </c>
      <c r="U14" s="177"/>
    </row>
    <row r="15" spans="2:21" x14ac:dyDescent="0.2">
      <c r="B15" s="19">
        <v>7</v>
      </c>
      <c r="C15" s="172" t="str">
        <f t="shared" si="1"/>
        <v/>
      </c>
      <c r="D15" s="172"/>
      <c r="E15" s="19"/>
      <c r="F15" s="8"/>
      <c r="G15" s="19" t="s">
        <v>3</v>
      </c>
      <c r="H15" s="173"/>
      <c r="I15" s="173"/>
      <c r="J15" s="19"/>
      <c r="K15" s="172" t="str">
        <f t="shared" si="0"/>
        <v/>
      </c>
      <c r="L15" s="172"/>
      <c r="M15" s="6" t="str">
        <f t="shared" si="2"/>
        <v/>
      </c>
      <c r="N15" s="19"/>
      <c r="O15" s="8"/>
      <c r="P15" s="173"/>
      <c r="Q15" s="173"/>
      <c r="R15" s="176" t="str">
        <f t="shared" si="3"/>
        <v/>
      </c>
      <c r="S15" s="176"/>
      <c r="T15" s="177" t="str">
        <f t="shared" si="4"/>
        <v/>
      </c>
      <c r="U15" s="177"/>
    </row>
    <row r="16" spans="2:21" x14ac:dyDescent="0.2">
      <c r="B16" s="19">
        <v>8</v>
      </c>
      <c r="C16" s="172" t="str">
        <f t="shared" si="1"/>
        <v/>
      </c>
      <c r="D16" s="172"/>
      <c r="E16" s="19"/>
      <c r="F16" s="8"/>
      <c r="G16" s="19" t="s">
        <v>3</v>
      </c>
      <c r="H16" s="173"/>
      <c r="I16" s="173"/>
      <c r="J16" s="19"/>
      <c r="K16" s="172" t="str">
        <f t="shared" si="0"/>
        <v/>
      </c>
      <c r="L16" s="172"/>
      <c r="M16" s="6" t="str">
        <f t="shared" si="2"/>
        <v/>
      </c>
      <c r="N16" s="19"/>
      <c r="O16" s="8"/>
      <c r="P16" s="173"/>
      <c r="Q16" s="173"/>
      <c r="R16" s="176" t="str">
        <f t="shared" si="3"/>
        <v/>
      </c>
      <c r="S16" s="176"/>
      <c r="T16" s="177" t="str">
        <f t="shared" si="4"/>
        <v/>
      </c>
      <c r="U16" s="177"/>
    </row>
    <row r="17" spans="2:21" x14ac:dyDescent="0.2">
      <c r="B17" s="19">
        <v>9</v>
      </c>
      <c r="C17" s="172" t="str">
        <f t="shared" si="1"/>
        <v/>
      </c>
      <c r="D17" s="172"/>
      <c r="E17" s="19"/>
      <c r="F17" s="8"/>
      <c r="G17" s="19" t="s">
        <v>3</v>
      </c>
      <c r="H17" s="173"/>
      <c r="I17" s="173"/>
      <c r="J17" s="19"/>
      <c r="K17" s="172" t="str">
        <f t="shared" si="0"/>
        <v/>
      </c>
      <c r="L17" s="172"/>
      <c r="M17" s="6" t="str">
        <f t="shared" si="2"/>
        <v/>
      </c>
      <c r="N17" s="19"/>
      <c r="O17" s="8"/>
      <c r="P17" s="173"/>
      <c r="Q17" s="173"/>
      <c r="R17" s="176" t="str">
        <f t="shared" si="3"/>
        <v/>
      </c>
      <c r="S17" s="176"/>
      <c r="T17" s="177" t="str">
        <f t="shared" si="4"/>
        <v/>
      </c>
      <c r="U17" s="177"/>
    </row>
    <row r="18" spans="2:21" x14ac:dyDescent="0.2">
      <c r="B18" s="19">
        <v>10</v>
      </c>
      <c r="C18" s="172" t="str">
        <f t="shared" si="1"/>
        <v/>
      </c>
      <c r="D18" s="172"/>
      <c r="E18" s="19"/>
      <c r="F18" s="8"/>
      <c r="G18" s="19" t="s">
        <v>3</v>
      </c>
      <c r="H18" s="173"/>
      <c r="I18" s="173"/>
      <c r="J18" s="19"/>
      <c r="K18" s="172" t="str">
        <f t="shared" si="0"/>
        <v/>
      </c>
      <c r="L18" s="172"/>
      <c r="M18" s="6" t="str">
        <f t="shared" si="2"/>
        <v/>
      </c>
      <c r="N18" s="19"/>
      <c r="O18" s="8"/>
      <c r="P18" s="173"/>
      <c r="Q18" s="173"/>
      <c r="R18" s="176" t="str">
        <f t="shared" si="3"/>
        <v/>
      </c>
      <c r="S18" s="176"/>
      <c r="T18" s="177" t="str">
        <f t="shared" si="4"/>
        <v/>
      </c>
      <c r="U18" s="177"/>
    </row>
    <row r="19" spans="2:21" x14ac:dyDescent="0.2">
      <c r="B19" s="19">
        <v>11</v>
      </c>
      <c r="C19" s="172" t="str">
        <f t="shared" si="1"/>
        <v/>
      </c>
      <c r="D19" s="172"/>
      <c r="E19" s="19"/>
      <c r="F19" s="8"/>
      <c r="G19" s="19" t="s">
        <v>3</v>
      </c>
      <c r="H19" s="173"/>
      <c r="I19" s="173"/>
      <c r="J19" s="19"/>
      <c r="K19" s="172" t="str">
        <f t="shared" si="0"/>
        <v/>
      </c>
      <c r="L19" s="172"/>
      <c r="M19" s="6" t="str">
        <f t="shared" si="2"/>
        <v/>
      </c>
      <c r="N19" s="19"/>
      <c r="O19" s="8"/>
      <c r="P19" s="173"/>
      <c r="Q19" s="173"/>
      <c r="R19" s="176" t="str">
        <f t="shared" si="3"/>
        <v/>
      </c>
      <c r="S19" s="176"/>
      <c r="T19" s="177" t="str">
        <f t="shared" si="4"/>
        <v/>
      </c>
      <c r="U19" s="177"/>
    </row>
    <row r="20" spans="2:21" x14ac:dyDescent="0.2">
      <c r="B20" s="19">
        <v>12</v>
      </c>
      <c r="C20" s="172" t="str">
        <f t="shared" si="1"/>
        <v/>
      </c>
      <c r="D20" s="172"/>
      <c r="E20" s="19"/>
      <c r="F20" s="8"/>
      <c r="G20" s="19" t="s">
        <v>3</v>
      </c>
      <c r="H20" s="173"/>
      <c r="I20" s="173"/>
      <c r="J20" s="19"/>
      <c r="K20" s="172" t="str">
        <f t="shared" si="0"/>
        <v/>
      </c>
      <c r="L20" s="172"/>
      <c r="M20" s="6" t="str">
        <f t="shared" si="2"/>
        <v/>
      </c>
      <c r="N20" s="19"/>
      <c r="O20" s="8"/>
      <c r="P20" s="173"/>
      <c r="Q20" s="173"/>
      <c r="R20" s="176" t="str">
        <f t="shared" si="3"/>
        <v/>
      </c>
      <c r="S20" s="176"/>
      <c r="T20" s="177" t="str">
        <f t="shared" si="4"/>
        <v/>
      </c>
      <c r="U20" s="177"/>
    </row>
    <row r="21" spans="2:21" x14ac:dyDescent="0.2">
      <c r="B21" s="19">
        <v>13</v>
      </c>
      <c r="C21" s="172" t="str">
        <f t="shared" si="1"/>
        <v/>
      </c>
      <c r="D21" s="172"/>
      <c r="E21" s="19"/>
      <c r="F21" s="8"/>
      <c r="G21" s="19" t="s">
        <v>3</v>
      </c>
      <c r="H21" s="173"/>
      <c r="I21" s="173"/>
      <c r="J21" s="19"/>
      <c r="K21" s="172" t="str">
        <f t="shared" si="0"/>
        <v/>
      </c>
      <c r="L21" s="172"/>
      <c r="M21" s="6" t="str">
        <f t="shared" si="2"/>
        <v/>
      </c>
      <c r="N21" s="19"/>
      <c r="O21" s="8"/>
      <c r="P21" s="173"/>
      <c r="Q21" s="173"/>
      <c r="R21" s="176" t="str">
        <f t="shared" si="3"/>
        <v/>
      </c>
      <c r="S21" s="176"/>
      <c r="T21" s="177" t="str">
        <f t="shared" si="4"/>
        <v/>
      </c>
      <c r="U21" s="177"/>
    </row>
    <row r="22" spans="2:21" x14ac:dyDescent="0.2">
      <c r="B22" s="19">
        <v>14</v>
      </c>
      <c r="C22" s="172" t="str">
        <f t="shared" si="1"/>
        <v/>
      </c>
      <c r="D22" s="172"/>
      <c r="E22" s="19"/>
      <c r="F22" s="8"/>
      <c r="G22" s="19" t="s">
        <v>2</v>
      </c>
      <c r="H22" s="173"/>
      <c r="I22" s="173"/>
      <c r="J22" s="19"/>
      <c r="K22" s="172" t="str">
        <f t="shared" si="0"/>
        <v/>
      </c>
      <c r="L22" s="172"/>
      <c r="M22" s="6" t="str">
        <f t="shared" si="2"/>
        <v/>
      </c>
      <c r="N22" s="19"/>
      <c r="O22" s="8"/>
      <c r="P22" s="173"/>
      <c r="Q22" s="173"/>
      <c r="R22" s="176" t="str">
        <f t="shared" si="3"/>
        <v/>
      </c>
      <c r="S22" s="176"/>
      <c r="T22" s="177" t="str">
        <f t="shared" si="4"/>
        <v/>
      </c>
      <c r="U22" s="177"/>
    </row>
    <row r="23" spans="2:21" x14ac:dyDescent="0.2">
      <c r="B23" s="19">
        <v>15</v>
      </c>
      <c r="C23" s="172" t="str">
        <f t="shared" si="1"/>
        <v/>
      </c>
      <c r="D23" s="172"/>
      <c r="E23" s="19"/>
      <c r="F23" s="8"/>
      <c r="G23" s="19" t="s">
        <v>3</v>
      </c>
      <c r="H23" s="173"/>
      <c r="I23" s="173"/>
      <c r="J23" s="19"/>
      <c r="K23" s="172" t="str">
        <f t="shared" si="0"/>
        <v/>
      </c>
      <c r="L23" s="172"/>
      <c r="M23" s="6" t="str">
        <f t="shared" si="2"/>
        <v/>
      </c>
      <c r="N23" s="19"/>
      <c r="O23" s="8"/>
      <c r="P23" s="173"/>
      <c r="Q23" s="173"/>
      <c r="R23" s="176" t="str">
        <f t="shared" si="3"/>
        <v/>
      </c>
      <c r="S23" s="176"/>
      <c r="T23" s="177" t="str">
        <f t="shared" si="4"/>
        <v/>
      </c>
      <c r="U23" s="177"/>
    </row>
    <row r="24" spans="2:21" x14ac:dyDescent="0.2">
      <c r="B24" s="19">
        <v>16</v>
      </c>
      <c r="C24" s="172" t="str">
        <f t="shared" si="1"/>
        <v/>
      </c>
      <c r="D24" s="172"/>
      <c r="E24" s="19"/>
      <c r="F24" s="8"/>
      <c r="G24" s="19" t="s">
        <v>3</v>
      </c>
      <c r="H24" s="173"/>
      <c r="I24" s="173"/>
      <c r="J24" s="19"/>
      <c r="K24" s="172" t="str">
        <f t="shared" si="0"/>
        <v/>
      </c>
      <c r="L24" s="172"/>
      <c r="M24" s="6" t="str">
        <f t="shared" si="2"/>
        <v/>
      </c>
      <c r="N24" s="19"/>
      <c r="O24" s="8"/>
      <c r="P24" s="173"/>
      <c r="Q24" s="173"/>
      <c r="R24" s="176" t="str">
        <f t="shared" si="3"/>
        <v/>
      </c>
      <c r="S24" s="176"/>
      <c r="T24" s="177" t="str">
        <f t="shared" si="4"/>
        <v/>
      </c>
      <c r="U24" s="177"/>
    </row>
    <row r="25" spans="2:21" x14ac:dyDescent="0.2">
      <c r="B25" s="19">
        <v>17</v>
      </c>
      <c r="C25" s="172" t="str">
        <f t="shared" si="1"/>
        <v/>
      </c>
      <c r="D25" s="172"/>
      <c r="E25" s="19"/>
      <c r="F25" s="8"/>
      <c r="G25" s="19" t="s">
        <v>3</v>
      </c>
      <c r="H25" s="173"/>
      <c r="I25" s="173"/>
      <c r="J25" s="19"/>
      <c r="K25" s="172" t="str">
        <f t="shared" si="0"/>
        <v/>
      </c>
      <c r="L25" s="172"/>
      <c r="M25" s="6" t="str">
        <f t="shared" si="2"/>
        <v/>
      </c>
      <c r="N25" s="19"/>
      <c r="O25" s="8"/>
      <c r="P25" s="173"/>
      <c r="Q25" s="173"/>
      <c r="R25" s="176" t="str">
        <f t="shared" si="3"/>
        <v/>
      </c>
      <c r="S25" s="176"/>
      <c r="T25" s="177" t="str">
        <f t="shared" si="4"/>
        <v/>
      </c>
      <c r="U25" s="177"/>
    </row>
    <row r="26" spans="2:21" x14ac:dyDescent="0.2">
      <c r="B26" s="19">
        <v>18</v>
      </c>
      <c r="C26" s="172" t="str">
        <f t="shared" si="1"/>
        <v/>
      </c>
      <c r="D26" s="172"/>
      <c r="E26" s="19"/>
      <c r="F26" s="8"/>
      <c r="G26" s="19" t="s">
        <v>3</v>
      </c>
      <c r="H26" s="173"/>
      <c r="I26" s="173"/>
      <c r="J26" s="19"/>
      <c r="K26" s="172" t="str">
        <f t="shared" si="0"/>
        <v/>
      </c>
      <c r="L26" s="172"/>
      <c r="M26" s="6" t="str">
        <f t="shared" si="2"/>
        <v/>
      </c>
      <c r="N26" s="19"/>
      <c r="O26" s="8"/>
      <c r="P26" s="173"/>
      <c r="Q26" s="173"/>
      <c r="R26" s="176" t="str">
        <f t="shared" si="3"/>
        <v/>
      </c>
      <c r="S26" s="176"/>
      <c r="T26" s="177" t="str">
        <f t="shared" si="4"/>
        <v/>
      </c>
      <c r="U26" s="177"/>
    </row>
    <row r="27" spans="2:21" x14ac:dyDescent="0.2">
      <c r="B27" s="19">
        <v>19</v>
      </c>
      <c r="C27" s="172" t="str">
        <f t="shared" si="1"/>
        <v/>
      </c>
      <c r="D27" s="172"/>
      <c r="E27" s="19"/>
      <c r="F27" s="8"/>
      <c r="G27" s="19" t="s">
        <v>2</v>
      </c>
      <c r="H27" s="173"/>
      <c r="I27" s="173"/>
      <c r="J27" s="19"/>
      <c r="K27" s="172" t="str">
        <f t="shared" si="0"/>
        <v/>
      </c>
      <c r="L27" s="172"/>
      <c r="M27" s="6" t="str">
        <f t="shared" si="2"/>
        <v/>
      </c>
      <c r="N27" s="19"/>
      <c r="O27" s="8"/>
      <c r="P27" s="173"/>
      <c r="Q27" s="173"/>
      <c r="R27" s="176" t="str">
        <f t="shared" si="3"/>
        <v/>
      </c>
      <c r="S27" s="176"/>
      <c r="T27" s="177" t="str">
        <f t="shared" si="4"/>
        <v/>
      </c>
      <c r="U27" s="177"/>
    </row>
    <row r="28" spans="2:21" x14ac:dyDescent="0.2">
      <c r="B28" s="19">
        <v>20</v>
      </c>
      <c r="C28" s="172" t="str">
        <f t="shared" si="1"/>
        <v/>
      </c>
      <c r="D28" s="172"/>
      <c r="E28" s="19"/>
      <c r="F28" s="8"/>
      <c r="G28" s="19" t="s">
        <v>3</v>
      </c>
      <c r="H28" s="173"/>
      <c r="I28" s="173"/>
      <c r="J28" s="19"/>
      <c r="K28" s="172" t="str">
        <f t="shared" si="0"/>
        <v/>
      </c>
      <c r="L28" s="172"/>
      <c r="M28" s="6" t="str">
        <f t="shared" si="2"/>
        <v/>
      </c>
      <c r="N28" s="19"/>
      <c r="O28" s="8"/>
      <c r="P28" s="173"/>
      <c r="Q28" s="173"/>
      <c r="R28" s="176" t="str">
        <f t="shared" si="3"/>
        <v/>
      </c>
      <c r="S28" s="176"/>
      <c r="T28" s="177" t="str">
        <f t="shared" si="4"/>
        <v/>
      </c>
      <c r="U28" s="177"/>
    </row>
    <row r="29" spans="2:21" x14ac:dyDescent="0.2">
      <c r="B29" s="19">
        <v>21</v>
      </c>
      <c r="C29" s="172" t="str">
        <f t="shared" si="1"/>
        <v/>
      </c>
      <c r="D29" s="172"/>
      <c r="E29" s="19"/>
      <c r="F29" s="8"/>
      <c r="G29" s="19" t="s">
        <v>2</v>
      </c>
      <c r="H29" s="173"/>
      <c r="I29" s="173"/>
      <c r="J29" s="19"/>
      <c r="K29" s="172" t="str">
        <f t="shared" si="0"/>
        <v/>
      </c>
      <c r="L29" s="172"/>
      <c r="M29" s="6" t="str">
        <f t="shared" si="2"/>
        <v/>
      </c>
      <c r="N29" s="19"/>
      <c r="O29" s="8"/>
      <c r="P29" s="173"/>
      <c r="Q29" s="173"/>
      <c r="R29" s="176" t="str">
        <f t="shared" si="3"/>
        <v/>
      </c>
      <c r="S29" s="176"/>
      <c r="T29" s="177" t="str">
        <f t="shared" si="4"/>
        <v/>
      </c>
      <c r="U29" s="177"/>
    </row>
    <row r="30" spans="2:21" x14ac:dyDescent="0.2">
      <c r="B30" s="19">
        <v>22</v>
      </c>
      <c r="C30" s="172" t="str">
        <f t="shared" si="1"/>
        <v/>
      </c>
      <c r="D30" s="172"/>
      <c r="E30" s="19"/>
      <c r="F30" s="8"/>
      <c r="G30" s="19" t="s">
        <v>2</v>
      </c>
      <c r="H30" s="173"/>
      <c r="I30" s="173"/>
      <c r="J30" s="19"/>
      <c r="K30" s="172" t="str">
        <f t="shared" si="0"/>
        <v/>
      </c>
      <c r="L30" s="172"/>
      <c r="M30" s="6" t="str">
        <f t="shared" si="2"/>
        <v/>
      </c>
      <c r="N30" s="19"/>
      <c r="O30" s="8"/>
      <c r="P30" s="173"/>
      <c r="Q30" s="173"/>
      <c r="R30" s="176" t="str">
        <f t="shared" si="3"/>
        <v/>
      </c>
      <c r="S30" s="176"/>
      <c r="T30" s="177" t="str">
        <f t="shared" si="4"/>
        <v/>
      </c>
      <c r="U30" s="177"/>
    </row>
    <row r="31" spans="2:21" x14ac:dyDescent="0.2">
      <c r="B31" s="19">
        <v>23</v>
      </c>
      <c r="C31" s="172" t="str">
        <f t="shared" si="1"/>
        <v/>
      </c>
      <c r="D31" s="172"/>
      <c r="E31" s="19"/>
      <c r="F31" s="8"/>
      <c r="G31" s="19" t="s">
        <v>2</v>
      </c>
      <c r="H31" s="173"/>
      <c r="I31" s="173"/>
      <c r="J31" s="19"/>
      <c r="K31" s="172" t="str">
        <f t="shared" si="0"/>
        <v/>
      </c>
      <c r="L31" s="172"/>
      <c r="M31" s="6" t="str">
        <f t="shared" si="2"/>
        <v/>
      </c>
      <c r="N31" s="19"/>
      <c r="O31" s="8"/>
      <c r="P31" s="173"/>
      <c r="Q31" s="173"/>
      <c r="R31" s="176" t="str">
        <f t="shared" si="3"/>
        <v/>
      </c>
      <c r="S31" s="176"/>
      <c r="T31" s="177" t="str">
        <f t="shared" si="4"/>
        <v/>
      </c>
      <c r="U31" s="177"/>
    </row>
    <row r="32" spans="2:21" x14ac:dyDescent="0.2">
      <c r="B32" s="19">
        <v>24</v>
      </c>
      <c r="C32" s="172" t="str">
        <f t="shared" si="1"/>
        <v/>
      </c>
      <c r="D32" s="172"/>
      <c r="E32" s="19"/>
      <c r="F32" s="8"/>
      <c r="G32" s="19" t="s">
        <v>2</v>
      </c>
      <c r="H32" s="173"/>
      <c r="I32" s="173"/>
      <c r="J32" s="19"/>
      <c r="K32" s="172" t="str">
        <f t="shared" si="0"/>
        <v/>
      </c>
      <c r="L32" s="172"/>
      <c r="M32" s="6" t="str">
        <f t="shared" si="2"/>
        <v/>
      </c>
      <c r="N32" s="19"/>
      <c r="O32" s="8"/>
      <c r="P32" s="173"/>
      <c r="Q32" s="173"/>
      <c r="R32" s="176" t="str">
        <f t="shared" si="3"/>
        <v/>
      </c>
      <c r="S32" s="176"/>
      <c r="T32" s="177" t="str">
        <f t="shared" si="4"/>
        <v/>
      </c>
      <c r="U32" s="177"/>
    </row>
    <row r="33" spans="2:21" x14ac:dyDescent="0.2">
      <c r="B33" s="19">
        <v>25</v>
      </c>
      <c r="C33" s="172" t="str">
        <f t="shared" si="1"/>
        <v/>
      </c>
      <c r="D33" s="172"/>
      <c r="E33" s="19"/>
      <c r="F33" s="8"/>
      <c r="G33" s="19" t="s">
        <v>3</v>
      </c>
      <c r="H33" s="173"/>
      <c r="I33" s="173"/>
      <c r="J33" s="19"/>
      <c r="K33" s="172" t="str">
        <f t="shared" si="0"/>
        <v/>
      </c>
      <c r="L33" s="172"/>
      <c r="M33" s="6" t="str">
        <f t="shared" si="2"/>
        <v/>
      </c>
      <c r="N33" s="19"/>
      <c r="O33" s="8"/>
      <c r="P33" s="173"/>
      <c r="Q33" s="173"/>
      <c r="R33" s="176" t="str">
        <f t="shared" si="3"/>
        <v/>
      </c>
      <c r="S33" s="176"/>
      <c r="T33" s="177" t="str">
        <f t="shared" si="4"/>
        <v/>
      </c>
      <c r="U33" s="177"/>
    </row>
    <row r="34" spans="2:21" x14ac:dyDescent="0.2">
      <c r="B34" s="19">
        <v>26</v>
      </c>
      <c r="C34" s="172" t="str">
        <f t="shared" si="1"/>
        <v/>
      </c>
      <c r="D34" s="172"/>
      <c r="E34" s="19"/>
      <c r="F34" s="8"/>
      <c r="G34" s="19" t="s">
        <v>2</v>
      </c>
      <c r="H34" s="173"/>
      <c r="I34" s="173"/>
      <c r="J34" s="19"/>
      <c r="K34" s="172" t="str">
        <f t="shared" si="0"/>
        <v/>
      </c>
      <c r="L34" s="172"/>
      <c r="M34" s="6" t="str">
        <f t="shared" si="2"/>
        <v/>
      </c>
      <c r="N34" s="19"/>
      <c r="O34" s="8"/>
      <c r="P34" s="173"/>
      <c r="Q34" s="173"/>
      <c r="R34" s="176" t="str">
        <f t="shared" si="3"/>
        <v/>
      </c>
      <c r="S34" s="176"/>
      <c r="T34" s="177" t="str">
        <f t="shared" si="4"/>
        <v/>
      </c>
      <c r="U34" s="177"/>
    </row>
    <row r="35" spans="2:21" x14ac:dyDescent="0.2">
      <c r="B35" s="19">
        <v>27</v>
      </c>
      <c r="C35" s="172" t="str">
        <f t="shared" si="1"/>
        <v/>
      </c>
      <c r="D35" s="172"/>
      <c r="E35" s="19"/>
      <c r="F35" s="8"/>
      <c r="G35" s="19" t="s">
        <v>2</v>
      </c>
      <c r="H35" s="173"/>
      <c r="I35" s="173"/>
      <c r="J35" s="19"/>
      <c r="K35" s="172" t="str">
        <f t="shared" si="0"/>
        <v/>
      </c>
      <c r="L35" s="172"/>
      <c r="M35" s="6" t="str">
        <f t="shared" si="2"/>
        <v/>
      </c>
      <c r="N35" s="19"/>
      <c r="O35" s="8"/>
      <c r="P35" s="173"/>
      <c r="Q35" s="173"/>
      <c r="R35" s="176" t="str">
        <f t="shared" si="3"/>
        <v/>
      </c>
      <c r="S35" s="176"/>
      <c r="T35" s="177" t="str">
        <f t="shared" si="4"/>
        <v/>
      </c>
      <c r="U35" s="177"/>
    </row>
    <row r="36" spans="2:21" x14ac:dyDescent="0.2">
      <c r="B36" s="19">
        <v>28</v>
      </c>
      <c r="C36" s="172" t="str">
        <f t="shared" si="1"/>
        <v/>
      </c>
      <c r="D36" s="172"/>
      <c r="E36" s="19"/>
      <c r="F36" s="8"/>
      <c r="G36" s="19" t="s">
        <v>2</v>
      </c>
      <c r="H36" s="173"/>
      <c r="I36" s="173"/>
      <c r="J36" s="19"/>
      <c r="K36" s="172" t="str">
        <f t="shared" si="0"/>
        <v/>
      </c>
      <c r="L36" s="172"/>
      <c r="M36" s="6" t="str">
        <f t="shared" si="2"/>
        <v/>
      </c>
      <c r="N36" s="19"/>
      <c r="O36" s="8"/>
      <c r="P36" s="173"/>
      <c r="Q36" s="173"/>
      <c r="R36" s="176" t="str">
        <f t="shared" si="3"/>
        <v/>
      </c>
      <c r="S36" s="176"/>
      <c r="T36" s="177" t="str">
        <f t="shared" si="4"/>
        <v/>
      </c>
      <c r="U36" s="177"/>
    </row>
    <row r="37" spans="2:21" x14ac:dyDescent="0.2">
      <c r="B37" s="19">
        <v>29</v>
      </c>
      <c r="C37" s="172" t="str">
        <f t="shared" si="1"/>
        <v/>
      </c>
      <c r="D37" s="172"/>
      <c r="E37" s="19"/>
      <c r="F37" s="8"/>
      <c r="G37" s="19" t="s">
        <v>2</v>
      </c>
      <c r="H37" s="173"/>
      <c r="I37" s="173"/>
      <c r="J37" s="19"/>
      <c r="K37" s="172" t="str">
        <f t="shared" si="0"/>
        <v/>
      </c>
      <c r="L37" s="172"/>
      <c r="M37" s="6" t="str">
        <f t="shared" si="2"/>
        <v/>
      </c>
      <c r="N37" s="19"/>
      <c r="O37" s="8"/>
      <c r="P37" s="173"/>
      <c r="Q37" s="173"/>
      <c r="R37" s="176" t="str">
        <f t="shared" si="3"/>
        <v/>
      </c>
      <c r="S37" s="176"/>
      <c r="T37" s="177" t="str">
        <f t="shared" si="4"/>
        <v/>
      </c>
      <c r="U37" s="177"/>
    </row>
    <row r="38" spans="2:21" x14ac:dyDescent="0.2">
      <c r="B38" s="19">
        <v>30</v>
      </c>
      <c r="C38" s="172" t="str">
        <f t="shared" si="1"/>
        <v/>
      </c>
      <c r="D38" s="172"/>
      <c r="E38" s="19"/>
      <c r="F38" s="8"/>
      <c r="G38" s="19" t="s">
        <v>3</v>
      </c>
      <c r="H38" s="173"/>
      <c r="I38" s="173"/>
      <c r="J38" s="19"/>
      <c r="K38" s="172" t="str">
        <f t="shared" si="0"/>
        <v/>
      </c>
      <c r="L38" s="172"/>
      <c r="M38" s="6" t="str">
        <f t="shared" si="2"/>
        <v/>
      </c>
      <c r="N38" s="19"/>
      <c r="O38" s="8"/>
      <c r="P38" s="173"/>
      <c r="Q38" s="173"/>
      <c r="R38" s="176" t="str">
        <f t="shared" si="3"/>
        <v/>
      </c>
      <c r="S38" s="176"/>
      <c r="T38" s="177" t="str">
        <f t="shared" si="4"/>
        <v/>
      </c>
      <c r="U38" s="177"/>
    </row>
    <row r="39" spans="2:21" x14ac:dyDescent="0.2">
      <c r="B39" s="19">
        <v>31</v>
      </c>
      <c r="C39" s="172" t="str">
        <f t="shared" si="1"/>
        <v/>
      </c>
      <c r="D39" s="172"/>
      <c r="E39" s="19"/>
      <c r="F39" s="8"/>
      <c r="G39" s="19" t="s">
        <v>3</v>
      </c>
      <c r="H39" s="173"/>
      <c r="I39" s="173"/>
      <c r="J39" s="19"/>
      <c r="K39" s="172" t="str">
        <f t="shared" si="0"/>
        <v/>
      </c>
      <c r="L39" s="172"/>
      <c r="M39" s="6" t="str">
        <f t="shared" si="2"/>
        <v/>
      </c>
      <c r="N39" s="19"/>
      <c r="O39" s="8"/>
      <c r="P39" s="173"/>
      <c r="Q39" s="173"/>
      <c r="R39" s="176" t="str">
        <f t="shared" si="3"/>
        <v/>
      </c>
      <c r="S39" s="176"/>
      <c r="T39" s="177" t="str">
        <f t="shared" si="4"/>
        <v/>
      </c>
      <c r="U39" s="177"/>
    </row>
    <row r="40" spans="2:21" x14ac:dyDescent="0.2">
      <c r="B40" s="19">
        <v>32</v>
      </c>
      <c r="C40" s="172" t="str">
        <f t="shared" si="1"/>
        <v/>
      </c>
      <c r="D40" s="172"/>
      <c r="E40" s="19"/>
      <c r="F40" s="8"/>
      <c r="G40" s="19" t="s">
        <v>3</v>
      </c>
      <c r="H40" s="173"/>
      <c r="I40" s="173"/>
      <c r="J40" s="19"/>
      <c r="K40" s="172" t="str">
        <f t="shared" si="0"/>
        <v/>
      </c>
      <c r="L40" s="172"/>
      <c r="M40" s="6" t="str">
        <f t="shared" si="2"/>
        <v/>
      </c>
      <c r="N40" s="19"/>
      <c r="O40" s="8"/>
      <c r="P40" s="173"/>
      <c r="Q40" s="173"/>
      <c r="R40" s="176" t="str">
        <f t="shared" si="3"/>
        <v/>
      </c>
      <c r="S40" s="176"/>
      <c r="T40" s="177" t="str">
        <f t="shared" si="4"/>
        <v/>
      </c>
      <c r="U40" s="177"/>
    </row>
    <row r="41" spans="2:21" x14ac:dyDescent="0.2">
      <c r="B41" s="19">
        <v>33</v>
      </c>
      <c r="C41" s="172" t="str">
        <f t="shared" si="1"/>
        <v/>
      </c>
      <c r="D41" s="172"/>
      <c r="E41" s="19"/>
      <c r="F41" s="8"/>
      <c r="G41" s="19" t="s">
        <v>2</v>
      </c>
      <c r="H41" s="173"/>
      <c r="I41" s="173"/>
      <c r="J41" s="19"/>
      <c r="K41" s="172" t="str">
        <f t="shared" si="0"/>
        <v/>
      </c>
      <c r="L41" s="172"/>
      <c r="M41" s="6" t="str">
        <f t="shared" si="2"/>
        <v/>
      </c>
      <c r="N41" s="19"/>
      <c r="O41" s="8"/>
      <c r="P41" s="173"/>
      <c r="Q41" s="173"/>
      <c r="R41" s="176" t="str">
        <f t="shared" si="3"/>
        <v/>
      </c>
      <c r="S41" s="176"/>
      <c r="T41" s="177" t="str">
        <f t="shared" si="4"/>
        <v/>
      </c>
      <c r="U41" s="177"/>
    </row>
    <row r="42" spans="2:21" x14ac:dyDescent="0.2">
      <c r="B42" s="19">
        <v>34</v>
      </c>
      <c r="C42" s="172" t="str">
        <f t="shared" si="1"/>
        <v/>
      </c>
      <c r="D42" s="172"/>
      <c r="E42" s="19"/>
      <c r="F42" s="8"/>
      <c r="G42" s="19" t="s">
        <v>3</v>
      </c>
      <c r="H42" s="173"/>
      <c r="I42" s="173"/>
      <c r="J42" s="19"/>
      <c r="K42" s="172" t="str">
        <f t="shared" si="0"/>
        <v/>
      </c>
      <c r="L42" s="172"/>
      <c r="M42" s="6" t="str">
        <f t="shared" si="2"/>
        <v/>
      </c>
      <c r="N42" s="19"/>
      <c r="O42" s="8"/>
      <c r="P42" s="173"/>
      <c r="Q42" s="173"/>
      <c r="R42" s="176" t="str">
        <f t="shared" si="3"/>
        <v/>
      </c>
      <c r="S42" s="176"/>
      <c r="T42" s="177" t="str">
        <f t="shared" si="4"/>
        <v/>
      </c>
      <c r="U42" s="177"/>
    </row>
    <row r="43" spans="2:21" x14ac:dyDescent="0.2">
      <c r="B43" s="19">
        <v>35</v>
      </c>
      <c r="C43" s="172" t="str">
        <f t="shared" si="1"/>
        <v/>
      </c>
      <c r="D43" s="172"/>
      <c r="E43" s="19"/>
      <c r="F43" s="8"/>
      <c r="G43" s="19" t="s">
        <v>2</v>
      </c>
      <c r="H43" s="173"/>
      <c r="I43" s="173"/>
      <c r="J43" s="19"/>
      <c r="K43" s="172" t="str">
        <f t="shared" si="0"/>
        <v/>
      </c>
      <c r="L43" s="172"/>
      <c r="M43" s="6" t="str">
        <f t="shared" si="2"/>
        <v/>
      </c>
      <c r="N43" s="19"/>
      <c r="O43" s="8"/>
      <c r="P43" s="173"/>
      <c r="Q43" s="173"/>
      <c r="R43" s="176" t="str">
        <f t="shared" si="3"/>
        <v/>
      </c>
      <c r="S43" s="176"/>
      <c r="T43" s="177" t="str">
        <f t="shared" si="4"/>
        <v/>
      </c>
      <c r="U43" s="177"/>
    </row>
    <row r="44" spans="2:21" x14ac:dyDescent="0.2">
      <c r="B44" s="19">
        <v>36</v>
      </c>
      <c r="C44" s="172" t="str">
        <f t="shared" si="1"/>
        <v/>
      </c>
      <c r="D44" s="172"/>
      <c r="E44" s="19"/>
      <c r="F44" s="8"/>
      <c r="G44" s="19" t="s">
        <v>3</v>
      </c>
      <c r="H44" s="173"/>
      <c r="I44" s="173"/>
      <c r="J44" s="19"/>
      <c r="K44" s="172" t="str">
        <f t="shared" si="0"/>
        <v/>
      </c>
      <c r="L44" s="172"/>
      <c r="M44" s="6" t="str">
        <f t="shared" si="2"/>
        <v/>
      </c>
      <c r="N44" s="19"/>
      <c r="O44" s="8"/>
      <c r="P44" s="173"/>
      <c r="Q44" s="173"/>
      <c r="R44" s="176" t="str">
        <f t="shared" si="3"/>
        <v/>
      </c>
      <c r="S44" s="176"/>
      <c r="T44" s="177" t="str">
        <f t="shared" si="4"/>
        <v/>
      </c>
      <c r="U44" s="177"/>
    </row>
    <row r="45" spans="2:21" x14ac:dyDescent="0.2">
      <c r="B45" s="19">
        <v>37</v>
      </c>
      <c r="C45" s="172" t="str">
        <f t="shared" si="1"/>
        <v/>
      </c>
      <c r="D45" s="172"/>
      <c r="E45" s="19"/>
      <c r="F45" s="8"/>
      <c r="G45" s="19" t="s">
        <v>2</v>
      </c>
      <c r="H45" s="173"/>
      <c r="I45" s="173"/>
      <c r="J45" s="19"/>
      <c r="K45" s="172" t="str">
        <f t="shared" si="0"/>
        <v/>
      </c>
      <c r="L45" s="172"/>
      <c r="M45" s="6" t="str">
        <f t="shared" si="2"/>
        <v/>
      </c>
      <c r="N45" s="19"/>
      <c r="O45" s="8"/>
      <c r="P45" s="173"/>
      <c r="Q45" s="173"/>
      <c r="R45" s="176" t="str">
        <f t="shared" si="3"/>
        <v/>
      </c>
      <c r="S45" s="176"/>
      <c r="T45" s="177" t="str">
        <f t="shared" si="4"/>
        <v/>
      </c>
      <c r="U45" s="177"/>
    </row>
    <row r="46" spans="2:21" x14ac:dyDescent="0.2">
      <c r="B46" s="19">
        <v>38</v>
      </c>
      <c r="C46" s="172" t="str">
        <f t="shared" si="1"/>
        <v/>
      </c>
      <c r="D46" s="172"/>
      <c r="E46" s="19"/>
      <c r="F46" s="8"/>
      <c r="G46" s="19" t="s">
        <v>3</v>
      </c>
      <c r="H46" s="173"/>
      <c r="I46" s="173"/>
      <c r="J46" s="19"/>
      <c r="K46" s="172" t="str">
        <f t="shared" si="0"/>
        <v/>
      </c>
      <c r="L46" s="172"/>
      <c r="M46" s="6" t="str">
        <f t="shared" si="2"/>
        <v/>
      </c>
      <c r="N46" s="19"/>
      <c r="O46" s="8"/>
      <c r="P46" s="173"/>
      <c r="Q46" s="173"/>
      <c r="R46" s="176" t="str">
        <f t="shared" si="3"/>
        <v/>
      </c>
      <c r="S46" s="176"/>
      <c r="T46" s="177" t="str">
        <f t="shared" si="4"/>
        <v/>
      </c>
      <c r="U46" s="177"/>
    </row>
    <row r="47" spans="2:21" x14ac:dyDescent="0.2">
      <c r="B47" s="19">
        <v>39</v>
      </c>
      <c r="C47" s="172" t="str">
        <f t="shared" si="1"/>
        <v/>
      </c>
      <c r="D47" s="172"/>
      <c r="E47" s="19"/>
      <c r="F47" s="8"/>
      <c r="G47" s="19" t="s">
        <v>3</v>
      </c>
      <c r="H47" s="173"/>
      <c r="I47" s="173"/>
      <c r="J47" s="19"/>
      <c r="K47" s="172" t="str">
        <f t="shared" si="0"/>
        <v/>
      </c>
      <c r="L47" s="172"/>
      <c r="M47" s="6" t="str">
        <f t="shared" si="2"/>
        <v/>
      </c>
      <c r="N47" s="19"/>
      <c r="O47" s="8"/>
      <c r="P47" s="173"/>
      <c r="Q47" s="173"/>
      <c r="R47" s="176" t="str">
        <f t="shared" si="3"/>
        <v/>
      </c>
      <c r="S47" s="176"/>
      <c r="T47" s="177" t="str">
        <f t="shared" si="4"/>
        <v/>
      </c>
      <c r="U47" s="177"/>
    </row>
    <row r="48" spans="2:21" x14ac:dyDescent="0.2">
      <c r="B48" s="19">
        <v>40</v>
      </c>
      <c r="C48" s="172" t="str">
        <f t="shared" si="1"/>
        <v/>
      </c>
      <c r="D48" s="172"/>
      <c r="E48" s="19"/>
      <c r="F48" s="8"/>
      <c r="G48" s="19" t="s">
        <v>36</v>
      </c>
      <c r="H48" s="173"/>
      <c r="I48" s="173"/>
      <c r="J48" s="19"/>
      <c r="K48" s="172" t="str">
        <f t="shared" si="0"/>
        <v/>
      </c>
      <c r="L48" s="172"/>
      <c r="M48" s="6" t="str">
        <f t="shared" si="2"/>
        <v/>
      </c>
      <c r="N48" s="19"/>
      <c r="O48" s="8"/>
      <c r="P48" s="173"/>
      <c r="Q48" s="173"/>
      <c r="R48" s="176" t="str">
        <f t="shared" si="3"/>
        <v/>
      </c>
      <c r="S48" s="176"/>
      <c r="T48" s="177" t="str">
        <f t="shared" si="4"/>
        <v/>
      </c>
      <c r="U48" s="177"/>
    </row>
    <row r="49" spans="2:21" x14ac:dyDescent="0.2">
      <c r="B49" s="19">
        <v>41</v>
      </c>
      <c r="C49" s="172" t="str">
        <f t="shared" si="1"/>
        <v/>
      </c>
      <c r="D49" s="172"/>
      <c r="E49" s="19"/>
      <c r="F49" s="8"/>
      <c r="G49" s="19" t="s">
        <v>3</v>
      </c>
      <c r="H49" s="173"/>
      <c r="I49" s="173"/>
      <c r="J49" s="19"/>
      <c r="K49" s="172" t="str">
        <f t="shared" si="0"/>
        <v/>
      </c>
      <c r="L49" s="172"/>
      <c r="M49" s="6" t="str">
        <f t="shared" si="2"/>
        <v/>
      </c>
      <c r="N49" s="19"/>
      <c r="O49" s="8"/>
      <c r="P49" s="173"/>
      <c r="Q49" s="173"/>
      <c r="R49" s="176" t="str">
        <f t="shared" si="3"/>
        <v/>
      </c>
      <c r="S49" s="176"/>
      <c r="T49" s="177" t="str">
        <f t="shared" si="4"/>
        <v/>
      </c>
      <c r="U49" s="177"/>
    </row>
    <row r="50" spans="2:21" x14ac:dyDescent="0.2">
      <c r="B50" s="19">
        <v>42</v>
      </c>
      <c r="C50" s="172" t="str">
        <f t="shared" si="1"/>
        <v/>
      </c>
      <c r="D50" s="172"/>
      <c r="E50" s="19"/>
      <c r="F50" s="8"/>
      <c r="G50" s="19" t="s">
        <v>3</v>
      </c>
      <c r="H50" s="173"/>
      <c r="I50" s="173"/>
      <c r="J50" s="19"/>
      <c r="K50" s="172" t="str">
        <f t="shared" si="0"/>
        <v/>
      </c>
      <c r="L50" s="172"/>
      <c r="M50" s="6" t="str">
        <f t="shared" si="2"/>
        <v/>
      </c>
      <c r="N50" s="19"/>
      <c r="O50" s="8"/>
      <c r="P50" s="173"/>
      <c r="Q50" s="173"/>
      <c r="R50" s="176" t="str">
        <f t="shared" si="3"/>
        <v/>
      </c>
      <c r="S50" s="176"/>
      <c r="T50" s="177" t="str">
        <f t="shared" si="4"/>
        <v/>
      </c>
      <c r="U50" s="177"/>
    </row>
    <row r="51" spans="2:21" x14ac:dyDescent="0.2">
      <c r="B51" s="19">
        <v>43</v>
      </c>
      <c r="C51" s="172" t="str">
        <f t="shared" si="1"/>
        <v/>
      </c>
      <c r="D51" s="172"/>
      <c r="E51" s="19"/>
      <c r="F51" s="8"/>
      <c r="G51" s="19" t="s">
        <v>2</v>
      </c>
      <c r="H51" s="173"/>
      <c r="I51" s="173"/>
      <c r="J51" s="19"/>
      <c r="K51" s="172" t="str">
        <f t="shared" si="0"/>
        <v/>
      </c>
      <c r="L51" s="172"/>
      <c r="M51" s="6" t="str">
        <f t="shared" si="2"/>
        <v/>
      </c>
      <c r="N51" s="19"/>
      <c r="O51" s="8"/>
      <c r="P51" s="173"/>
      <c r="Q51" s="173"/>
      <c r="R51" s="176" t="str">
        <f t="shared" si="3"/>
        <v/>
      </c>
      <c r="S51" s="176"/>
      <c r="T51" s="177" t="str">
        <f t="shared" si="4"/>
        <v/>
      </c>
      <c r="U51" s="177"/>
    </row>
    <row r="52" spans="2:21" x14ac:dyDescent="0.2">
      <c r="B52" s="19">
        <v>44</v>
      </c>
      <c r="C52" s="172" t="str">
        <f t="shared" si="1"/>
        <v/>
      </c>
      <c r="D52" s="172"/>
      <c r="E52" s="19"/>
      <c r="F52" s="8"/>
      <c r="G52" s="19" t="s">
        <v>2</v>
      </c>
      <c r="H52" s="173"/>
      <c r="I52" s="173"/>
      <c r="J52" s="19"/>
      <c r="K52" s="172" t="str">
        <f t="shared" si="0"/>
        <v/>
      </c>
      <c r="L52" s="172"/>
      <c r="M52" s="6" t="str">
        <f t="shared" si="2"/>
        <v/>
      </c>
      <c r="N52" s="19"/>
      <c r="O52" s="8"/>
      <c r="P52" s="173"/>
      <c r="Q52" s="173"/>
      <c r="R52" s="176" t="str">
        <f t="shared" si="3"/>
        <v/>
      </c>
      <c r="S52" s="176"/>
      <c r="T52" s="177" t="str">
        <f t="shared" si="4"/>
        <v/>
      </c>
      <c r="U52" s="177"/>
    </row>
    <row r="53" spans="2:21" x14ac:dyDescent="0.2">
      <c r="B53" s="19">
        <v>45</v>
      </c>
      <c r="C53" s="172" t="str">
        <f t="shared" si="1"/>
        <v/>
      </c>
      <c r="D53" s="172"/>
      <c r="E53" s="19"/>
      <c r="F53" s="8"/>
      <c r="G53" s="19" t="s">
        <v>3</v>
      </c>
      <c r="H53" s="173"/>
      <c r="I53" s="173"/>
      <c r="J53" s="19"/>
      <c r="K53" s="172" t="str">
        <f t="shared" si="0"/>
        <v/>
      </c>
      <c r="L53" s="172"/>
      <c r="M53" s="6" t="str">
        <f t="shared" si="2"/>
        <v/>
      </c>
      <c r="N53" s="19"/>
      <c r="O53" s="8"/>
      <c r="P53" s="173"/>
      <c r="Q53" s="173"/>
      <c r="R53" s="176" t="str">
        <f t="shared" si="3"/>
        <v/>
      </c>
      <c r="S53" s="176"/>
      <c r="T53" s="177" t="str">
        <f t="shared" si="4"/>
        <v/>
      </c>
      <c r="U53" s="177"/>
    </row>
    <row r="54" spans="2:21" x14ac:dyDescent="0.2">
      <c r="B54" s="19">
        <v>46</v>
      </c>
      <c r="C54" s="172" t="str">
        <f t="shared" si="1"/>
        <v/>
      </c>
      <c r="D54" s="172"/>
      <c r="E54" s="19"/>
      <c r="F54" s="8"/>
      <c r="G54" s="19" t="s">
        <v>3</v>
      </c>
      <c r="H54" s="173"/>
      <c r="I54" s="173"/>
      <c r="J54" s="19"/>
      <c r="K54" s="172" t="str">
        <f t="shared" si="0"/>
        <v/>
      </c>
      <c r="L54" s="172"/>
      <c r="M54" s="6" t="str">
        <f t="shared" si="2"/>
        <v/>
      </c>
      <c r="N54" s="19"/>
      <c r="O54" s="8"/>
      <c r="P54" s="173"/>
      <c r="Q54" s="173"/>
      <c r="R54" s="176" t="str">
        <f t="shared" si="3"/>
        <v/>
      </c>
      <c r="S54" s="176"/>
      <c r="T54" s="177" t="str">
        <f t="shared" si="4"/>
        <v/>
      </c>
      <c r="U54" s="177"/>
    </row>
    <row r="55" spans="2:21" x14ac:dyDescent="0.2">
      <c r="B55" s="19">
        <v>47</v>
      </c>
      <c r="C55" s="172" t="str">
        <f t="shared" si="1"/>
        <v/>
      </c>
      <c r="D55" s="172"/>
      <c r="E55" s="19"/>
      <c r="F55" s="8"/>
      <c r="G55" s="19" t="s">
        <v>2</v>
      </c>
      <c r="H55" s="173"/>
      <c r="I55" s="173"/>
      <c r="J55" s="19"/>
      <c r="K55" s="172" t="str">
        <f t="shared" si="0"/>
        <v/>
      </c>
      <c r="L55" s="172"/>
      <c r="M55" s="6" t="str">
        <f t="shared" si="2"/>
        <v/>
      </c>
      <c r="N55" s="19"/>
      <c r="O55" s="8"/>
      <c r="P55" s="173"/>
      <c r="Q55" s="173"/>
      <c r="R55" s="176" t="str">
        <f t="shared" si="3"/>
        <v/>
      </c>
      <c r="S55" s="176"/>
      <c r="T55" s="177" t="str">
        <f t="shared" si="4"/>
        <v/>
      </c>
      <c r="U55" s="177"/>
    </row>
    <row r="56" spans="2:21" x14ac:dyDescent="0.2">
      <c r="B56" s="19">
        <v>48</v>
      </c>
      <c r="C56" s="172" t="str">
        <f t="shared" si="1"/>
        <v/>
      </c>
      <c r="D56" s="172"/>
      <c r="E56" s="19"/>
      <c r="F56" s="8"/>
      <c r="G56" s="19" t="s">
        <v>2</v>
      </c>
      <c r="H56" s="173"/>
      <c r="I56" s="173"/>
      <c r="J56" s="19"/>
      <c r="K56" s="172" t="str">
        <f t="shared" si="0"/>
        <v/>
      </c>
      <c r="L56" s="172"/>
      <c r="M56" s="6" t="str">
        <f t="shared" si="2"/>
        <v/>
      </c>
      <c r="N56" s="19"/>
      <c r="O56" s="8"/>
      <c r="P56" s="173"/>
      <c r="Q56" s="173"/>
      <c r="R56" s="176" t="str">
        <f t="shared" si="3"/>
        <v/>
      </c>
      <c r="S56" s="176"/>
      <c r="T56" s="177" t="str">
        <f t="shared" si="4"/>
        <v/>
      </c>
      <c r="U56" s="177"/>
    </row>
    <row r="57" spans="2:21" x14ac:dyDescent="0.2">
      <c r="B57" s="19">
        <v>49</v>
      </c>
      <c r="C57" s="172" t="str">
        <f t="shared" si="1"/>
        <v/>
      </c>
      <c r="D57" s="172"/>
      <c r="E57" s="19"/>
      <c r="F57" s="8"/>
      <c r="G57" s="19" t="s">
        <v>2</v>
      </c>
      <c r="H57" s="173"/>
      <c r="I57" s="173"/>
      <c r="J57" s="19"/>
      <c r="K57" s="172" t="str">
        <f t="shared" si="0"/>
        <v/>
      </c>
      <c r="L57" s="172"/>
      <c r="M57" s="6" t="str">
        <f t="shared" si="2"/>
        <v/>
      </c>
      <c r="N57" s="19"/>
      <c r="O57" s="8"/>
      <c r="P57" s="173"/>
      <c r="Q57" s="173"/>
      <c r="R57" s="176" t="str">
        <f t="shared" si="3"/>
        <v/>
      </c>
      <c r="S57" s="176"/>
      <c r="T57" s="177" t="str">
        <f t="shared" si="4"/>
        <v/>
      </c>
      <c r="U57" s="177"/>
    </row>
    <row r="58" spans="2:21" x14ac:dyDescent="0.2">
      <c r="B58" s="19">
        <v>50</v>
      </c>
      <c r="C58" s="172" t="str">
        <f t="shared" si="1"/>
        <v/>
      </c>
      <c r="D58" s="172"/>
      <c r="E58" s="19"/>
      <c r="F58" s="8"/>
      <c r="G58" s="19" t="s">
        <v>2</v>
      </c>
      <c r="H58" s="173"/>
      <c r="I58" s="173"/>
      <c r="J58" s="19"/>
      <c r="K58" s="172" t="str">
        <f t="shared" si="0"/>
        <v/>
      </c>
      <c r="L58" s="172"/>
      <c r="M58" s="6" t="str">
        <f t="shared" si="2"/>
        <v/>
      </c>
      <c r="N58" s="19"/>
      <c r="O58" s="8"/>
      <c r="P58" s="173"/>
      <c r="Q58" s="173"/>
      <c r="R58" s="176" t="str">
        <f t="shared" si="3"/>
        <v/>
      </c>
      <c r="S58" s="176"/>
      <c r="T58" s="177" t="str">
        <f t="shared" si="4"/>
        <v/>
      </c>
      <c r="U58" s="177"/>
    </row>
    <row r="59" spans="2:21" x14ac:dyDescent="0.2">
      <c r="B59" s="19">
        <v>51</v>
      </c>
      <c r="C59" s="172" t="str">
        <f t="shared" si="1"/>
        <v/>
      </c>
      <c r="D59" s="172"/>
      <c r="E59" s="19"/>
      <c r="F59" s="8"/>
      <c r="G59" s="19" t="s">
        <v>2</v>
      </c>
      <c r="H59" s="173"/>
      <c r="I59" s="173"/>
      <c r="J59" s="19"/>
      <c r="K59" s="172" t="str">
        <f t="shared" si="0"/>
        <v/>
      </c>
      <c r="L59" s="172"/>
      <c r="M59" s="6" t="str">
        <f t="shared" si="2"/>
        <v/>
      </c>
      <c r="N59" s="19"/>
      <c r="O59" s="8"/>
      <c r="P59" s="173"/>
      <c r="Q59" s="173"/>
      <c r="R59" s="176" t="str">
        <f t="shared" si="3"/>
        <v/>
      </c>
      <c r="S59" s="176"/>
      <c r="T59" s="177" t="str">
        <f t="shared" si="4"/>
        <v/>
      </c>
      <c r="U59" s="177"/>
    </row>
    <row r="60" spans="2:21" x14ac:dyDescent="0.2">
      <c r="B60" s="19">
        <v>52</v>
      </c>
      <c r="C60" s="172" t="str">
        <f t="shared" si="1"/>
        <v/>
      </c>
      <c r="D60" s="172"/>
      <c r="E60" s="19"/>
      <c r="F60" s="8"/>
      <c r="G60" s="19" t="s">
        <v>2</v>
      </c>
      <c r="H60" s="173"/>
      <c r="I60" s="173"/>
      <c r="J60" s="19"/>
      <c r="K60" s="172" t="str">
        <f t="shared" si="0"/>
        <v/>
      </c>
      <c r="L60" s="172"/>
      <c r="M60" s="6" t="str">
        <f t="shared" si="2"/>
        <v/>
      </c>
      <c r="N60" s="19"/>
      <c r="O60" s="8"/>
      <c r="P60" s="173"/>
      <c r="Q60" s="173"/>
      <c r="R60" s="176" t="str">
        <f t="shared" si="3"/>
        <v/>
      </c>
      <c r="S60" s="176"/>
      <c r="T60" s="177" t="str">
        <f t="shared" si="4"/>
        <v/>
      </c>
      <c r="U60" s="177"/>
    </row>
    <row r="61" spans="2:21" x14ac:dyDescent="0.2">
      <c r="B61" s="19">
        <v>53</v>
      </c>
      <c r="C61" s="172" t="str">
        <f t="shared" si="1"/>
        <v/>
      </c>
      <c r="D61" s="172"/>
      <c r="E61" s="19"/>
      <c r="F61" s="8"/>
      <c r="G61" s="19" t="s">
        <v>2</v>
      </c>
      <c r="H61" s="173"/>
      <c r="I61" s="173"/>
      <c r="J61" s="19"/>
      <c r="K61" s="172" t="str">
        <f t="shared" si="0"/>
        <v/>
      </c>
      <c r="L61" s="172"/>
      <c r="M61" s="6" t="str">
        <f t="shared" si="2"/>
        <v/>
      </c>
      <c r="N61" s="19"/>
      <c r="O61" s="8"/>
      <c r="P61" s="173"/>
      <c r="Q61" s="173"/>
      <c r="R61" s="176" t="str">
        <f t="shared" si="3"/>
        <v/>
      </c>
      <c r="S61" s="176"/>
      <c r="T61" s="177" t="str">
        <f t="shared" si="4"/>
        <v/>
      </c>
      <c r="U61" s="177"/>
    </row>
    <row r="62" spans="2:21" x14ac:dyDescent="0.2">
      <c r="B62" s="19">
        <v>54</v>
      </c>
      <c r="C62" s="172" t="str">
        <f t="shared" si="1"/>
        <v/>
      </c>
      <c r="D62" s="172"/>
      <c r="E62" s="19"/>
      <c r="F62" s="8"/>
      <c r="G62" s="19" t="s">
        <v>2</v>
      </c>
      <c r="H62" s="173"/>
      <c r="I62" s="173"/>
      <c r="J62" s="19"/>
      <c r="K62" s="172" t="str">
        <f t="shared" si="0"/>
        <v/>
      </c>
      <c r="L62" s="172"/>
      <c r="M62" s="6" t="str">
        <f t="shared" si="2"/>
        <v/>
      </c>
      <c r="N62" s="19"/>
      <c r="O62" s="8"/>
      <c r="P62" s="173"/>
      <c r="Q62" s="173"/>
      <c r="R62" s="176" t="str">
        <f t="shared" si="3"/>
        <v/>
      </c>
      <c r="S62" s="176"/>
      <c r="T62" s="177" t="str">
        <f t="shared" si="4"/>
        <v/>
      </c>
      <c r="U62" s="177"/>
    </row>
    <row r="63" spans="2:21" x14ac:dyDescent="0.2">
      <c r="B63" s="19">
        <v>55</v>
      </c>
      <c r="C63" s="172" t="str">
        <f t="shared" si="1"/>
        <v/>
      </c>
      <c r="D63" s="172"/>
      <c r="E63" s="19"/>
      <c r="F63" s="8"/>
      <c r="G63" s="19" t="s">
        <v>3</v>
      </c>
      <c r="H63" s="173"/>
      <c r="I63" s="173"/>
      <c r="J63" s="19"/>
      <c r="K63" s="172" t="str">
        <f t="shared" si="0"/>
        <v/>
      </c>
      <c r="L63" s="172"/>
      <c r="M63" s="6" t="str">
        <f t="shared" si="2"/>
        <v/>
      </c>
      <c r="N63" s="19"/>
      <c r="O63" s="8"/>
      <c r="P63" s="173"/>
      <c r="Q63" s="173"/>
      <c r="R63" s="176" t="str">
        <f t="shared" si="3"/>
        <v/>
      </c>
      <c r="S63" s="176"/>
      <c r="T63" s="177" t="str">
        <f t="shared" si="4"/>
        <v/>
      </c>
      <c r="U63" s="177"/>
    </row>
    <row r="64" spans="2:21" x14ac:dyDescent="0.2">
      <c r="B64" s="19">
        <v>56</v>
      </c>
      <c r="C64" s="172" t="str">
        <f t="shared" si="1"/>
        <v/>
      </c>
      <c r="D64" s="172"/>
      <c r="E64" s="19"/>
      <c r="F64" s="8"/>
      <c r="G64" s="19" t="s">
        <v>2</v>
      </c>
      <c r="H64" s="173"/>
      <c r="I64" s="173"/>
      <c r="J64" s="19"/>
      <c r="K64" s="172" t="str">
        <f t="shared" si="0"/>
        <v/>
      </c>
      <c r="L64" s="172"/>
      <c r="M64" s="6" t="str">
        <f t="shared" si="2"/>
        <v/>
      </c>
      <c r="N64" s="19"/>
      <c r="O64" s="8"/>
      <c r="P64" s="173"/>
      <c r="Q64" s="173"/>
      <c r="R64" s="176" t="str">
        <f t="shared" si="3"/>
        <v/>
      </c>
      <c r="S64" s="176"/>
      <c r="T64" s="177" t="str">
        <f t="shared" si="4"/>
        <v/>
      </c>
      <c r="U64" s="177"/>
    </row>
    <row r="65" spans="2:21" x14ac:dyDescent="0.2">
      <c r="B65" s="19">
        <v>57</v>
      </c>
      <c r="C65" s="172" t="str">
        <f t="shared" si="1"/>
        <v/>
      </c>
      <c r="D65" s="172"/>
      <c r="E65" s="19"/>
      <c r="F65" s="8"/>
      <c r="G65" s="19" t="s">
        <v>2</v>
      </c>
      <c r="H65" s="173"/>
      <c r="I65" s="173"/>
      <c r="J65" s="19"/>
      <c r="K65" s="172" t="str">
        <f t="shared" si="0"/>
        <v/>
      </c>
      <c r="L65" s="172"/>
      <c r="M65" s="6" t="str">
        <f t="shared" si="2"/>
        <v/>
      </c>
      <c r="N65" s="19"/>
      <c r="O65" s="8"/>
      <c r="P65" s="173"/>
      <c r="Q65" s="173"/>
      <c r="R65" s="176" t="str">
        <f t="shared" si="3"/>
        <v/>
      </c>
      <c r="S65" s="176"/>
      <c r="T65" s="177" t="str">
        <f t="shared" si="4"/>
        <v/>
      </c>
      <c r="U65" s="177"/>
    </row>
    <row r="66" spans="2:21" x14ac:dyDescent="0.2">
      <c r="B66" s="19">
        <v>58</v>
      </c>
      <c r="C66" s="172" t="str">
        <f t="shared" si="1"/>
        <v/>
      </c>
      <c r="D66" s="172"/>
      <c r="E66" s="19"/>
      <c r="F66" s="8"/>
      <c r="G66" s="19" t="s">
        <v>2</v>
      </c>
      <c r="H66" s="173"/>
      <c r="I66" s="173"/>
      <c r="J66" s="19"/>
      <c r="K66" s="172" t="str">
        <f t="shared" si="0"/>
        <v/>
      </c>
      <c r="L66" s="172"/>
      <c r="M66" s="6" t="str">
        <f t="shared" si="2"/>
        <v/>
      </c>
      <c r="N66" s="19"/>
      <c r="O66" s="8"/>
      <c r="P66" s="173"/>
      <c r="Q66" s="173"/>
      <c r="R66" s="176" t="str">
        <f t="shared" si="3"/>
        <v/>
      </c>
      <c r="S66" s="176"/>
      <c r="T66" s="177" t="str">
        <f t="shared" si="4"/>
        <v/>
      </c>
      <c r="U66" s="177"/>
    </row>
    <row r="67" spans="2:21" x14ac:dyDescent="0.2">
      <c r="B67" s="19">
        <v>59</v>
      </c>
      <c r="C67" s="172" t="str">
        <f t="shared" si="1"/>
        <v/>
      </c>
      <c r="D67" s="172"/>
      <c r="E67" s="19"/>
      <c r="F67" s="8"/>
      <c r="G67" s="19" t="s">
        <v>2</v>
      </c>
      <c r="H67" s="173"/>
      <c r="I67" s="173"/>
      <c r="J67" s="19"/>
      <c r="K67" s="172" t="str">
        <f t="shared" si="0"/>
        <v/>
      </c>
      <c r="L67" s="172"/>
      <c r="M67" s="6" t="str">
        <f t="shared" si="2"/>
        <v/>
      </c>
      <c r="N67" s="19"/>
      <c r="O67" s="8"/>
      <c r="P67" s="173"/>
      <c r="Q67" s="173"/>
      <c r="R67" s="176" t="str">
        <f t="shared" si="3"/>
        <v/>
      </c>
      <c r="S67" s="176"/>
      <c r="T67" s="177" t="str">
        <f t="shared" si="4"/>
        <v/>
      </c>
      <c r="U67" s="177"/>
    </row>
    <row r="68" spans="2:21" x14ac:dyDescent="0.2">
      <c r="B68" s="19">
        <v>60</v>
      </c>
      <c r="C68" s="172" t="str">
        <f t="shared" si="1"/>
        <v/>
      </c>
      <c r="D68" s="172"/>
      <c r="E68" s="19"/>
      <c r="F68" s="8"/>
      <c r="G68" s="19" t="s">
        <v>3</v>
      </c>
      <c r="H68" s="173"/>
      <c r="I68" s="173"/>
      <c r="J68" s="19"/>
      <c r="K68" s="172" t="str">
        <f t="shared" si="0"/>
        <v/>
      </c>
      <c r="L68" s="172"/>
      <c r="M68" s="6" t="str">
        <f t="shared" si="2"/>
        <v/>
      </c>
      <c r="N68" s="19"/>
      <c r="O68" s="8"/>
      <c r="P68" s="173"/>
      <c r="Q68" s="173"/>
      <c r="R68" s="176" t="str">
        <f t="shared" si="3"/>
        <v/>
      </c>
      <c r="S68" s="176"/>
      <c r="T68" s="177" t="str">
        <f t="shared" si="4"/>
        <v/>
      </c>
      <c r="U68" s="177"/>
    </row>
    <row r="69" spans="2:21" x14ac:dyDescent="0.2">
      <c r="B69" s="19">
        <v>61</v>
      </c>
      <c r="C69" s="172" t="str">
        <f t="shared" si="1"/>
        <v/>
      </c>
      <c r="D69" s="172"/>
      <c r="E69" s="19"/>
      <c r="F69" s="8"/>
      <c r="G69" s="19" t="s">
        <v>3</v>
      </c>
      <c r="H69" s="173"/>
      <c r="I69" s="173"/>
      <c r="J69" s="19"/>
      <c r="K69" s="172" t="str">
        <f t="shared" si="0"/>
        <v/>
      </c>
      <c r="L69" s="172"/>
      <c r="M69" s="6" t="str">
        <f t="shared" si="2"/>
        <v/>
      </c>
      <c r="N69" s="19"/>
      <c r="O69" s="8"/>
      <c r="P69" s="173"/>
      <c r="Q69" s="173"/>
      <c r="R69" s="176" t="str">
        <f t="shared" si="3"/>
        <v/>
      </c>
      <c r="S69" s="176"/>
      <c r="T69" s="177" t="str">
        <f t="shared" si="4"/>
        <v/>
      </c>
      <c r="U69" s="177"/>
    </row>
    <row r="70" spans="2:21" x14ac:dyDescent="0.2">
      <c r="B70" s="19">
        <v>62</v>
      </c>
      <c r="C70" s="172" t="str">
        <f t="shared" si="1"/>
        <v/>
      </c>
      <c r="D70" s="172"/>
      <c r="E70" s="19"/>
      <c r="F70" s="8"/>
      <c r="G70" s="19" t="s">
        <v>2</v>
      </c>
      <c r="H70" s="173"/>
      <c r="I70" s="173"/>
      <c r="J70" s="19"/>
      <c r="K70" s="172" t="str">
        <f t="shared" si="0"/>
        <v/>
      </c>
      <c r="L70" s="172"/>
      <c r="M70" s="6" t="str">
        <f t="shared" si="2"/>
        <v/>
      </c>
      <c r="N70" s="19"/>
      <c r="O70" s="8"/>
      <c r="P70" s="173"/>
      <c r="Q70" s="173"/>
      <c r="R70" s="176" t="str">
        <f t="shared" si="3"/>
        <v/>
      </c>
      <c r="S70" s="176"/>
      <c r="T70" s="177" t="str">
        <f t="shared" si="4"/>
        <v/>
      </c>
      <c r="U70" s="177"/>
    </row>
    <row r="71" spans="2:21" x14ac:dyDescent="0.2">
      <c r="B71" s="19">
        <v>63</v>
      </c>
      <c r="C71" s="172" t="str">
        <f t="shared" si="1"/>
        <v/>
      </c>
      <c r="D71" s="172"/>
      <c r="E71" s="19"/>
      <c r="F71" s="8"/>
      <c r="G71" s="19" t="s">
        <v>3</v>
      </c>
      <c r="H71" s="173"/>
      <c r="I71" s="173"/>
      <c r="J71" s="19"/>
      <c r="K71" s="172" t="str">
        <f t="shared" si="0"/>
        <v/>
      </c>
      <c r="L71" s="172"/>
      <c r="M71" s="6" t="str">
        <f t="shared" si="2"/>
        <v/>
      </c>
      <c r="N71" s="19"/>
      <c r="O71" s="8"/>
      <c r="P71" s="173"/>
      <c r="Q71" s="173"/>
      <c r="R71" s="176" t="str">
        <f t="shared" si="3"/>
        <v/>
      </c>
      <c r="S71" s="176"/>
      <c r="T71" s="177" t="str">
        <f t="shared" si="4"/>
        <v/>
      </c>
      <c r="U71" s="177"/>
    </row>
    <row r="72" spans="2:21" x14ac:dyDescent="0.2">
      <c r="B72" s="19">
        <v>64</v>
      </c>
      <c r="C72" s="172" t="str">
        <f t="shared" si="1"/>
        <v/>
      </c>
      <c r="D72" s="172"/>
      <c r="E72" s="19"/>
      <c r="F72" s="8"/>
      <c r="G72" s="19" t="s">
        <v>2</v>
      </c>
      <c r="H72" s="173"/>
      <c r="I72" s="173"/>
      <c r="J72" s="19"/>
      <c r="K72" s="172" t="str">
        <f t="shared" si="0"/>
        <v/>
      </c>
      <c r="L72" s="172"/>
      <c r="M72" s="6" t="str">
        <f t="shared" si="2"/>
        <v/>
      </c>
      <c r="N72" s="19"/>
      <c r="O72" s="8"/>
      <c r="P72" s="173"/>
      <c r="Q72" s="173"/>
      <c r="R72" s="176" t="str">
        <f t="shared" si="3"/>
        <v/>
      </c>
      <c r="S72" s="176"/>
      <c r="T72" s="177" t="str">
        <f t="shared" si="4"/>
        <v/>
      </c>
      <c r="U72" s="177"/>
    </row>
    <row r="73" spans="2:21" x14ac:dyDescent="0.2">
      <c r="B73" s="19">
        <v>65</v>
      </c>
      <c r="C73" s="172" t="str">
        <f t="shared" si="1"/>
        <v/>
      </c>
      <c r="D73" s="172"/>
      <c r="E73" s="19"/>
      <c r="F73" s="8"/>
      <c r="G73" s="19" t="s">
        <v>3</v>
      </c>
      <c r="H73" s="173"/>
      <c r="I73" s="173"/>
      <c r="J73" s="19"/>
      <c r="K73" s="172" t="str">
        <f t="shared" ref="K73:K108" si="5">IF(F73="","",C73*0.03)</f>
        <v/>
      </c>
      <c r="L73" s="172"/>
      <c r="M73" s="6" t="str">
        <f t="shared" si="2"/>
        <v/>
      </c>
      <c r="N73" s="19"/>
      <c r="O73" s="8"/>
      <c r="P73" s="173"/>
      <c r="Q73" s="173"/>
      <c r="R73" s="176" t="str">
        <f t="shared" si="3"/>
        <v/>
      </c>
      <c r="S73" s="176"/>
      <c r="T73" s="177" t="str">
        <f t="shared" si="4"/>
        <v/>
      </c>
      <c r="U73" s="177"/>
    </row>
    <row r="74" spans="2:21" x14ac:dyDescent="0.2">
      <c r="B74" s="19">
        <v>66</v>
      </c>
      <c r="C74" s="172" t="str">
        <f t="shared" ref="C74:C108" si="6">IF(R73="","",C73+R73)</f>
        <v/>
      </c>
      <c r="D74" s="172"/>
      <c r="E74" s="19"/>
      <c r="F74" s="8"/>
      <c r="G74" s="19" t="s">
        <v>3</v>
      </c>
      <c r="H74" s="173"/>
      <c r="I74" s="173"/>
      <c r="J74" s="19"/>
      <c r="K74" s="172" t="str">
        <f t="shared" si="5"/>
        <v/>
      </c>
      <c r="L74" s="172"/>
      <c r="M74" s="6" t="str">
        <f t="shared" ref="M74:M108" si="7">IF(J74="","",(K74/J74)/1000)</f>
        <v/>
      </c>
      <c r="N74" s="19"/>
      <c r="O74" s="8"/>
      <c r="P74" s="173"/>
      <c r="Q74" s="173"/>
      <c r="R74" s="176" t="str">
        <f t="shared" ref="R74:R108" si="8">IF(O74="","",(IF(G74="売",H74-P74,P74-H74))*M74*100000)</f>
        <v/>
      </c>
      <c r="S74" s="176"/>
      <c r="T74" s="177" t="str">
        <f t="shared" ref="T74:T108" si="9">IF(O74="","",IF(R74&lt;0,J74*(-1),IF(G74="買",(P74-H74)*100,(H74-P74)*100)))</f>
        <v/>
      </c>
      <c r="U74" s="177"/>
    </row>
    <row r="75" spans="2:21" x14ac:dyDescent="0.2">
      <c r="B75" s="19">
        <v>67</v>
      </c>
      <c r="C75" s="172" t="str">
        <f t="shared" si="6"/>
        <v/>
      </c>
      <c r="D75" s="172"/>
      <c r="E75" s="19"/>
      <c r="F75" s="8"/>
      <c r="G75" s="19" t="s">
        <v>2</v>
      </c>
      <c r="H75" s="173"/>
      <c r="I75" s="173"/>
      <c r="J75" s="19"/>
      <c r="K75" s="172" t="str">
        <f t="shared" si="5"/>
        <v/>
      </c>
      <c r="L75" s="172"/>
      <c r="M75" s="6" t="str">
        <f t="shared" si="7"/>
        <v/>
      </c>
      <c r="N75" s="19"/>
      <c r="O75" s="8"/>
      <c r="P75" s="173"/>
      <c r="Q75" s="173"/>
      <c r="R75" s="176" t="str">
        <f t="shared" si="8"/>
        <v/>
      </c>
      <c r="S75" s="176"/>
      <c r="T75" s="177" t="str">
        <f t="shared" si="9"/>
        <v/>
      </c>
      <c r="U75" s="177"/>
    </row>
    <row r="76" spans="2:21" x14ac:dyDescent="0.2">
      <c r="B76" s="19">
        <v>68</v>
      </c>
      <c r="C76" s="172" t="str">
        <f t="shared" si="6"/>
        <v/>
      </c>
      <c r="D76" s="172"/>
      <c r="E76" s="19"/>
      <c r="F76" s="8"/>
      <c r="G76" s="19" t="s">
        <v>2</v>
      </c>
      <c r="H76" s="173"/>
      <c r="I76" s="173"/>
      <c r="J76" s="19"/>
      <c r="K76" s="172" t="str">
        <f t="shared" si="5"/>
        <v/>
      </c>
      <c r="L76" s="172"/>
      <c r="M76" s="6" t="str">
        <f t="shared" si="7"/>
        <v/>
      </c>
      <c r="N76" s="19"/>
      <c r="O76" s="8"/>
      <c r="P76" s="173"/>
      <c r="Q76" s="173"/>
      <c r="R76" s="176" t="str">
        <f t="shared" si="8"/>
        <v/>
      </c>
      <c r="S76" s="176"/>
      <c r="T76" s="177" t="str">
        <f t="shared" si="9"/>
        <v/>
      </c>
      <c r="U76" s="177"/>
    </row>
    <row r="77" spans="2:21" x14ac:dyDescent="0.2">
      <c r="B77" s="19">
        <v>69</v>
      </c>
      <c r="C77" s="172" t="str">
        <f t="shared" si="6"/>
        <v/>
      </c>
      <c r="D77" s="172"/>
      <c r="E77" s="19"/>
      <c r="F77" s="8"/>
      <c r="G77" s="19" t="s">
        <v>2</v>
      </c>
      <c r="H77" s="173"/>
      <c r="I77" s="173"/>
      <c r="J77" s="19"/>
      <c r="K77" s="172" t="str">
        <f t="shared" si="5"/>
        <v/>
      </c>
      <c r="L77" s="172"/>
      <c r="M77" s="6" t="str">
        <f t="shared" si="7"/>
        <v/>
      </c>
      <c r="N77" s="19"/>
      <c r="O77" s="8"/>
      <c r="P77" s="173"/>
      <c r="Q77" s="173"/>
      <c r="R77" s="176" t="str">
        <f t="shared" si="8"/>
        <v/>
      </c>
      <c r="S77" s="176"/>
      <c r="T77" s="177" t="str">
        <f t="shared" si="9"/>
        <v/>
      </c>
      <c r="U77" s="177"/>
    </row>
    <row r="78" spans="2:21" x14ac:dyDescent="0.2">
      <c r="B78" s="19">
        <v>70</v>
      </c>
      <c r="C78" s="172" t="str">
        <f t="shared" si="6"/>
        <v/>
      </c>
      <c r="D78" s="172"/>
      <c r="E78" s="19"/>
      <c r="F78" s="8"/>
      <c r="G78" s="19" t="s">
        <v>3</v>
      </c>
      <c r="H78" s="173"/>
      <c r="I78" s="173"/>
      <c r="J78" s="19"/>
      <c r="K78" s="172" t="str">
        <f t="shared" si="5"/>
        <v/>
      </c>
      <c r="L78" s="172"/>
      <c r="M78" s="6" t="str">
        <f t="shared" si="7"/>
        <v/>
      </c>
      <c r="N78" s="19"/>
      <c r="O78" s="8"/>
      <c r="P78" s="173"/>
      <c r="Q78" s="173"/>
      <c r="R78" s="176" t="str">
        <f t="shared" si="8"/>
        <v/>
      </c>
      <c r="S78" s="176"/>
      <c r="T78" s="177" t="str">
        <f t="shared" si="9"/>
        <v/>
      </c>
      <c r="U78" s="177"/>
    </row>
    <row r="79" spans="2:21" x14ac:dyDescent="0.2">
      <c r="B79" s="19">
        <v>71</v>
      </c>
      <c r="C79" s="172" t="str">
        <f t="shared" si="6"/>
        <v/>
      </c>
      <c r="D79" s="172"/>
      <c r="E79" s="19"/>
      <c r="F79" s="8"/>
      <c r="G79" s="19" t="s">
        <v>2</v>
      </c>
      <c r="H79" s="173"/>
      <c r="I79" s="173"/>
      <c r="J79" s="19"/>
      <c r="K79" s="172" t="str">
        <f t="shared" si="5"/>
        <v/>
      </c>
      <c r="L79" s="172"/>
      <c r="M79" s="6" t="str">
        <f t="shared" si="7"/>
        <v/>
      </c>
      <c r="N79" s="19"/>
      <c r="O79" s="8"/>
      <c r="P79" s="173"/>
      <c r="Q79" s="173"/>
      <c r="R79" s="176" t="str">
        <f t="shared" si="8"/>
        <v/>
      </c>
      <c r="S79" s="176"/>
      <c r="T79" s="177" t="str">
        <f t="shared" si="9"/>
        <v/>
      </c>
      <c r="U79" s="177"/>
    </row>
    <row r="80" spans="2:21" x14ac:dyDescent="0.2">
      <c r="B80" s="19">
        <v>72</v>
      </c>
      <c r="C80" s="172" t="str">
        <f t="shared" si="6"/>
        <v/>
      </c>
      <c r="D80" s="172"/>
      <c r="E80" s="19"/>
      <c r="F80" s="8"/>
      <c r="G80" s="19" t="s">
        <v>3</v>
      </c>
      <c r="H80" s="173"/>
      <c r="I80" s="173"/>
      <c r="J80" s="19"/>
      <c r="K80" s="172" t="str">
        <f t="shared" si="5"/>
        <v/>
      </c>
      <c r="L80" s="172"/>
      <c r="M80" s="6" t="str">
        <f t="shared" si="7"/>
        <v/>
      </c>
      <c r="N80" s="19"/>
      <c r="O80" s="8"/>
      <c r="P80" s="173"/>
      <c r="Q80" s="173"/>
      <c r="R80" s="176" t="str">
        <f t="shared" si="8"/>
        <v/>
      </c>
      <c r="S80" s="176"/>
      <c r="T80" s="177" t="str">
        <f t="shared" si="9"/>
        <v/>
      </c>
      <c r="U80" s="177"/>
    </row>
    <row r="81" spans="2:21" x14ac:dyDescent="0.2">
      <c r="B81" s="19">
        <v>73</v>
      </c>
      <c r="C81" s="172" t="str">
        <f t="shared" si="6"/>
        <v/>
      </c>
      <c r="D81" s="172"/>
      <c r="E81" s="19"/>
      <c r="F81" s="8"/>
      <c r="G81" s="19" t="s">
        <v>2</v>
      </c>
      <c r="H81" s="173"/>
      <c r="I81" s="173"/>
      <c r="J81" s="19"/>
      <c r="K81" s="172" t="str">
        <f t="shared" si="5"/>
        <v/>
      </c>
      <c r="L81" s="172"/>
      <c r="M81" s="6" t="str">
        <f t="shared" si="7"/>
        <v/>
      </c>
      <c r="N81" s="19"/>
      <c r="O81" s="8"/>
      <c r="P81" s="173"/>
      <c r="Q81" s="173"/>
      <c r="R81" s="176" t="str">
        <f t="shared" si="8"/>
        <v/>
      </c>
      <c r="S81" s="176"/>
      <c r="T81" s="177" t="str">
        <f t="shared" si="9"/>
        <v/>
      </c>
      <c r="U81" s="177"/>
    </row>
    <row r="82" spans="2:21" x14ac:dyDescent="0.2">
      <c r="B82" s="19">
        <v>74</v>
      </c>
      <c r="C82" s="172" t="str">
        <f t="shared" si="6"/>
        <v/>
      </c>
      <c r="D82" s="172"/>
      <c r="E82" s="19"/>
      <c r="F82" s="8"/>
      <c r="G82" s="19" t="s">
        <v>2</v>
      </c>
      <c r="H82" s="173"/>
      <c r="I82" s="173"/>
      <c r="J82" s="19"/>
      <c r="K82" s="172" t="str">
        <f t="shared" si="5"/>
        <v/>
      </c>
      <c r="L82" s="172"/>
      <c r="M82" s="6" t="str">
        <f t="shared" si="7"/>
        <v/>
      </c>
      <c r="N82" s="19"/>
      <c r="O82" s="8"/>
      <c r="P82" s="173"/>
      <c r="Q82" s="173"/>
      <c r="R82" s="176" t="str">
        <f t="shared" si="8"/>
        <v/>
      </c>
      <c r="S82" s="176"/>
      <c r="T82" s="177" t="str">
        <f t="shared" si="9"/>
        <v/>
      </c>
      <c r="U82" s="177"/>
    </row>
    <row r="83" spans="2:21" x14ac:dyDescent="0.2">
      <c r="B83" s="19">
        <v>75</v>
      </c>
      <c r="C83" s="172" t="str">
        <f t="shared" si="6"/>
        <v/>
      </c>
      <c r="D83" s="172"/>
      <c r="E83" s="19"/>
      <c r="F83" s="8"/>
      <c r="G83" s="19" t="s">
        <v>2</v>
      </c>
      <c r="H83" s="173"/>
      <c r="I83" s="173"/>
      <c r="J83" s="19"/>
      <c r="K83" s="172" t="str">
        <f t="shared" si="5"/>
        <v/>
      </c>
      <c r="L83" s="172"/>
      <c r="M83" s="6" t="str">
        <f t="shared" si="7"/>
        <v/>
      </c>
      <c r="N83" s="19"/>
      <c r="O83" s="8"/>
      <c r="P83" s="173"/>
      <c r="Q83" s="173"/>
      <c r="R83" s="176" t="str">
        <f t="shared" si="8"/>
        <v/>
      </c>
      <c r="S83" s="176"/>
      <c r="T83" s="177" t="str">
        <f t="shared" si="9"/>
        <v/>
      </c>
      <c r="U83" s="177"/>
    </row>
    <row r="84" spans="2:21" x14ac:dyDescent="0.2">
      <c r="B84" s="19">
        <v>76</v>
      </c>
      <c r="C84" s="172" t="str">
        <f t="shared" si="6"/>
        <v/>
      </c>
      <c r="D84" s="172"/>
      <c r="E84" s="19"/>
      <c r="F84" s="8"/>
      <c r="G84" s="19" t="s">
        <v>2</v>
      </c>
      <c r="H84" s="173"/>
      <c r="I84" s="173"/>
      <c r="J84" s="19"/>
      <c r="K84" s="172" t="str">
        <f t="shared" si="5"/>
        <v/>
      </c>
      <c r="L84" s="172"/>
      <c r="M84" s="6" t="str">
        <f t="shared" si="7"/>
        <v/>
      </c>
      <c r="N84" s="19"/>
      <c r="O84" s="8"/>
      <c r="P84" s="173"/>
      <c r="Q84" s="173"/>
      <c r="R84" s="176" t="str">
        <f t="shared" si="8"/>
        <v/>
      </c>
      <c r="S84" s="176"/>
      <c r="T84" s="177" t="str">
        <f t="shared" si="9"/>
        <v/>
      </c>
      <c r="U84" s="177"/>
    </row>
    <row r="85" spans="2:21" x14ac:dyDescent="0.2">
      <c r="B85" s="19">
        <v>77</v>
      </c>
      <c r="C85" s="172" t="str">
        <f t="shared" si="6"/>
        <v/>
      </c>
      <c r="D85" s="172"/>
      <c r="E85" s="19"/>
      <c r="F85" s="8"/>
      <c r="G85" s="19" t="s">
        <v>3</v>
      </c>
      <c r="H85" s="173"/>
      <c r="I85" s="173"/>
      <c r="J85" s="19"/>
      <c r="K85" s="172" t="str">
        <f t="shared" si="5"/>
        <v/>
      </c>
      <c r="L85" s="172"/>
      <c r="M85" s="6" t="str">
        <f t="shared" si="7"/>
        <v/>
      </c>
      <c r="N85" s="19"/>
      <c r="O85" s="8"/>
      <c r="P85" s="173"/>
      <c r="Q85" s="173"/>
      <c r="R85" s="176" t="str">
        <f t="shared" si="8"/>
        <v/>
      </c>
      <c r="S85" s="176"/>
      <c r="T85" s="177" t="str">
        <f t="shared" si="9"/>
        <v/>
      </c>
      <c r="U85" s="177"/>
    </row>
    <row r="86" spans="2:21" x14ac:dyDescent="0.2">
      <c r="B86" s="19">
        <v>78</v>
      </c>
      <c r="C86" s="172" t="str">
        <f t="shared" si="6"/>
        <v/>
      </c>
      <c r="D86" s="172"/>
      <c r="E86" s="19"/>
      <c r="F86" s="8"/>
      <c r="G86" s="19" t="s">
        <v>2</v>
      </c>
      <c r="H86" s="173"/>
      <c r="I86" s="173"/>
      <c r="J86" s="19"/>
      <c r="K86" s="172" t="str">
        <f t="shared" si="5"/>
        <v/>
      </c>
      <c r="L86" s="172"/>
      <c r="M86" s="6" t="str">
        <f t="shared" si="7"/>
        <v/>
      </c>
      <c r="N86" s="19"/>
      <c r="O86" s="8"/>
      <c r="P86" s="173"/>
      <c r="Q86" s="173"/>
      <c r="R86" s="176" t="str">
        <f t="shared" si="8"/>
        <v/>
      </c>
      <c r="S86" s="176"/>
      <c r="T86" s="177" t="str">
        <f t="shared" si="9"/>
        <v/>
      </c>
      <c r="U86" s="177"/>
    </row>
    <row r="87" spans="2:21" x14ac:dyDescent="0.2">
      <c r="B87" s="19">
        <v>79</v>
      </c>
      <c r="C87" s="172" t="str">
        <f t="shared" si="6"/>
        <v/>
      </c>
      <c r="D87" s="172"/>
      <c r="E87" s="19"/>
      <c r="F87" s="8"/>
      <c r="G87" s="19" t="s">
        <v>3</v>
      </c>
      <c r="H87" s="173"/>
      <c r="I87" s="173"/>
      <c r="J87" s="19"/>
      <c r="K87" s="172" t="str">
        <f t="shared" si="5"/>
        <v/>
      </c>
      <c r="L87" s="172"/>
      <c r="M87" s="6" t="str">
        <f t="shared" si="7"/>
        <v/>
      </c>
      <c r="N87" s="19"/>
      <c r="O87" s="8"/>
      <c r="P87" s="173"/>
      <c r="Q87" s="173"/>
      <c r="R87" s="176" t="str">
        <f t="shared" si="8"/>
        <v/>
      </c>
      <c r="S87" s="176"/>
      <c r="T87" s="177" t="str">
        <f t="shared" si="9"/>
        <v/>
      </c>
      <c r="U87" s="177"/>
    </row>
    <row r="88" spans="2:21" x14ac:dyDescent="0.2">
      <c r="B88" s="19">
        <v>80</v>
      </c>
      <c r="C88" s="172" t="str">
        <f t="shared" si="6"/>
        <v/>
      </c>
      <c r="D88" s="172"/>
      <c r="E88" s="19"/>
      <c r="F88" s="8"/>
      <c r="G88" s="19" t="s">
        <v>3</v>
      </c>
      <c r="H88" s="173"/>
      <c r="I88" s="173"/>
      <c r="J88" s="19"/>
      <c r="K88" s="172" t="str">
        <f t="shared" si="5"/>
        <v/>
      </c>
      <c r="L88" s="172"/>
      <c r="M88" s="6" t="str">
        <f t="shared" si="7"/>
        <v/>
      </c>
      <c r="N88" s="19"/>
      <c r="O88" s="8"/>
      <c r="P88" s="173"/>
      <c r="Q88" s="173"/>
      <c r="R88" s="176" t="str">
        <f t="shared" si="8"/>
        <v/>
      </c>
      <c r="S88" s="176"/>
      <c r="T88" s="177" t="str">
        <f t="shared" si="9"/>
        <v/>
      </c>
      <c r="U88" s="177"/>
    </row>
    <row r="89" spans="2:21" x14ac:dyDescent="0.2">
      <c r="B89" s="19">
        <v>81</v>
      </c>
      <c r="C89" s="172" t="str">
        <f t="shared" si="6"/>
        <v/>
      </c>
      <c r="D89" s="172"/>
      <c r="E89" s="19"/>
      <c r="F89" s="8"/>
      <c r="G89" s="19" t="s">
        <v>3</v>
      </c>
      <c r="H89" s="173"/>
      <c r="I89" s="173"/>
      <c r="J89" s="19"/>
      <c r="K89" s="172" t="str">
        <f t="shared" si="5"/>
        <v/>
      </c>
      <c r="L89" s="172"/>
      <c r="M89" s="6" t="str">
        <f t="shared" si="7"/>
        <v/>
      </c>
      <c r="N89" s="19"/>
      <c r="O89" s="8"/>
      <c r="P89" s="173"/>
      <c r="Q89" s="173"/>
      <c r="R89" s="176" t="str">
        <f t="shared" si="8"/>
        <v/>
      </c>
      <c r="S89" s="176"/>
      <c r="T89" s="177" t="str">
        <f t="shared" si="9"/>
        <v/>
      </c>
      <c r="U89" s="177"/>
    </row>
    <row r="90" spans="2:21" x14ac:dyDescent="0.2">
      <c r="B90" s="19">
        <v>82</v>
      </c>
      <c r="C90" s="172" t="str">
        <f t="shared" si="6"/>
        <v/>
      </c>
      <c r="D90" s="172"/>
      <c r="E90" s="19"/>
      <c r="F90" s="8"/>
      <c r="G90" s="19" t="s">
        <v>3</v>
      </c>
      <c r="H90" s="173"/>
      <c r="I90" s="173"/>
      <c r="J90" s="19"/>
      <c r="K90" s="172" t="str">
        <f t="shared" si="5"/>
        <v/>
      </c>
      <c r="L90" s="172"/>
      <c r="M90" s="6" t="str">
        <f t="shared" si="7"/>
        <v/>
      </c>
      <c r="N90" s="19"/>
      <c r="O90" s="8"/>
      <c r="P90" s="173"/>
      <c r="Q90" s="173"/>
      <c r="R90" s="176" t="str">
        <f t="shared" si="8"/>
        <v/>
      </c>
      <c r="S90" s="176"/>
      <c r="T90" s="177" t="str">
        <f t="shared" si="9"/>
        <v/>
      </c>
      <c r="U90" s="177"/>
    </row>
    <row r="91" spans="2:21" x14ac:dyDescent="0.2">
      <c r="B91" s="19">
        <v>83</v>
      </c>
      <c r="C91" s="172" t="str">
        <f t="shared" si="6"/>
        <v/>
      </c>
      <c r="D91" s="172"/>
      <c r="E91" s="19"/>
      <c r="F91" s="8"/>
      <c r="G91" s="19" t="s">
        <v>3</v>
      </c>
      <c r="H91" s="173"/>
      <c r="I91" s="173"/>
      <c r="J91" s="19"/>
      <c r="K91" s="172" t="str">
        <f t="shared" si="5"/>
        <v/>
      </c>
      <c r="L91" s="172"/>
      <c r="M91" s="6" t="str">
        <f t="shared" si="7"/>
        <v/>
      </c>
      <c r="N91" s="19"/>
      <c r="O91" s="8"/>
      <c r="P91" s="173"/>
      <c r="Q91" s="173"/>
      <c r="R91" s="176" t="str">
        <f t="shared" si="8"/>
        <v/>
      </c>
      <c r="S91" s="176"/>
      <c r="T91" s="177" t="str">
        <f t="shared" si="9"/>
        <v/>
      </c>
      <c r="U91" s="177"/>
    </row>
    <row r="92" spans="2:21" x14ac:dyDescent="0.2">
      <c r="B92" s="19">
        <v>84</v>
      </c>
      <c r="C92" s="172" t="str">
        <f t="shared" si="6"/>
        <v/>
      </c>
      <c r="D92" s="172"/>
      <c r="E92" s="19"/>
      <c r="F92" s="8"/>
      <c r="G92" s="19" t="s">
        <v>2</v>
      </c>
      <c r="H92" s="173"/>
      <c r="I92" s="173"/>
      <c r="J92" s="19"/>
      <c r="K92" s="172" t="str">
        <f t="shared" si="5"/>
        <v/>
      </c>
      <c r="L92" s="172"/>
      <c r="M92" s="6" t="str">
        <f t="shared" si="7"/>
        <v/>
      </c>
      <c r="N92" s="19"/>
      <c r="O92" s="8"/>
      <c r="P92" s="173"/>
      <c r="Q92" s="173"/>
      <c r="R92" s="176" t="str">
        <f t="shared" si="8"/>
        <v/>
      </c>
      <c r="S92" s="176"/>
      <c r="T92" s="177" t="str">
        <f t="shared" si="9"/>
        <v/>
      </c>
      <c r="U92" s="177"/>
    </row>
    <row r="93" spans="2:21" x14ac:dyDescent="0.2">
      <c r="B93" s="19">
        <v>85</v>
      </c>
      <c r="C93" s="172" t="str">
        <f t="shared" si="6"/>
        <v/>
      </c>
      <c r="D93" s="172"/>
      <c r="E93" s="19"/>
      <c r="F93" s="8"/>
      <c r="G93" s="19" t="s">
        <v>3</v>
      </c>
      <c r="H93" s="173"/>
      <c r="I93" s="173"/>
      <c r="J93" s="19"/>
      <c r="K93" s="172" t="str">
        <f t="shared" si="5"/>
        <v/>
      </c>
      <c r="L93" s="172"/>
      <c r="M93" s="6" t="str">
        <f t="shared" si="7"/>
        <v/>
      </c>
      <c r="N93" s="19"/>
      <c r="O93" s="8"/>
      <c r="P93" s="173"/>
      <c r="Q93" s="173"/>
      <c r="R93" s="176" t="str">
        <f t="shared" si="8"/>
        <v/>
      </c>
      <c r="S93" s="176"/>
      <c r="T93" s="177" t="str">
        <f t="shared" si="9"/>
        <v/>
      </c>
      <c r="U93" s="177"/>
    </row>
    <row r="94" spans="2:21" x14ac:dyDescent="0.2">
      <c r="B94" s="19">
        <v>86</v>
      </c>
      <c r="C94" s="172" t="str">
        <f t="shared" si="6"/>
        <v/>
      </c>
      <c r="D94" s="172"/>
      <c r="E94" s="19"/>
      <c r="F94" s="8"/>
      <c r="G94" s="19" t="s">
        <v>2</v>
      </c>
      <c r="H94" s="173"/>
      <c r="I94" s="173"/>
      <c r="J94" s="19"/>
      <c r="K94" s="172" t="str">
        <f t="shared" si="5"/>
        <v/>
      </c>
      <c r="L94" s="172"/>
      <c r="M94" s="6" t="str">
        <f t="shared" si="7"/>
        <v/>
      </c>
      <c r="N94" s="19"/>
      <c r="O94" s="8"/>
      <c r="P94" s="173"/>
      <c r="Q94" s="173"/>
      <c r="R94" s="176" t="str">
        <f t="shared" si="8"/>
        <v/>
      </c>
      <c r="S94" s="176"/>
      <c r="T94" s="177" t="str">
        <f t="shared" si="9"/>
        <v/>
      </c>
      <c r="U94" s="177"/>
    </row>
    <row r="95" spans="2:21" x14ac:dyDescent="0.2">
      <c r="B95" s="19">
        <v>87</v>
      </c>
      <c r="C95" s="172" t="str">
        <f t="shared" si="6"/>
        <v/>
      </c>
      <c r="D95" s="172"/>
      <c r="E95" s="19"/>
      <c r="F95" s="8"/>
      <c r="G95" s="19" t="s">
        <v>3</v>
      </c>
      <c r="H95" s="173"/>
      <c r="I95" s="173"/>
      <c r="J95" s="19"/>
      <c r="K95" s="172" t="str">
        <f t="shared" si="5"/>
        <v/>
      </c>
      <c r="L95" s="172"/>
      <c r="M95" s="6" t="str">
        <f t="shared" si="7"/>
        <v/>
      </c>
      <c r="N95" s="19"/>
      <c r="O95" s="8"/>
      <c r="P95" s="173"/>
      <c r="Q95" s="173"/>
      <c r="R95" s="176" t="str">
        <f t="shared" si="8"/>
        <v/>
      </c>
      <c r="S95" s="176"/>
      <c r="T95" s="177" t="str">
        <f t="shared" si="9"/>
        <v/>
      </c>
      <c r="U95" s="177"/>
    </row>
    <row r="96" spans="2:21" x14ac:dyDescent="0.2">
      <c r="B96" s="19">
        <v>88</v>
      </c>
      <c r="C96" s="172" t="str">
        <f t="shared" si="6"/>
        <v/>
      </c>
      <c r="D96" s="172"/>
      <c r="E96" s="19"/>
      <c r="F96" s="8"/>
      <c r="G96" s="19" t="s">
        <v>2</v>
      </c>
      <c r="H96" s="173"/>
      <c r="I96" s="173"/>
      <c r="J96" s="19"/>
      <c r="K96" s="172" t="str">
        <f t="shared" si="5"/>
        <v/>
      </c>
      <c r="L96" s="172"/>
      <c r="M96" s="6" t="str">
        <f t="shared" si="7"/>
        <v/>
      </c>
      <c r="N96" s="19"/>
      <c r="O96" s="8"/>
      <c r="P96" s="173"/>
      <c r="Q96" s="173"/>
      <c r="R96" s="176" t="str">
        <f t="shared" si="8"/>
        <v/>
      </c>
      <c r="S96" s="176"/>
      <c r="T96" s="177" t="str">
        <f t="shared" si="9"/>
        <v/>
      </c>
      <c r="U96" s="177"/>
    </row>
    <row r="97" spans="2:21" x14ac:dyDescent="0.2">
      <c r="B97" s="19">
        <v>89</v>
      </c>
      <c r="C97" s="172" t="str">
        <f t="shared" si="6"/>
        <v/>
      </c>
      <c r="D97" s="172"/>
      <c r="E97" s="19"/>
      <c r="F97" s="8"/>
      <c r="G97" s="19" t="s">
        <v>3</v>
      </c>
      <c r="H97" s="173"/>
      <c r="I97" s="173"/>
      <c r="J97" s="19"/>
      <c r="K97" s="172" t="str">
        <f t="shared" si="5"/>
        <v/>
      </c>
      <c r="L97" s="172"/>
      <c r="M97" s="6" t="str">
        <f t="shared" si="7"/>
        <v/>
      </c>
      <c r="N97" s="19"/>
      <c r="O97" s="8"/>
      <c r="P97" s="173"/>
      <c r="Q97" s="173"/>
      <c r="R97" s="176" t="str">
        <f t="shared" si="8"/>
        <v/>
      </c>
      <c r="S97" s="176"/>
      <c r="T97" s="177" t="str">
        <f t="shared" si="9"/>
        <v/>
      </c>
      <c r="U97" s="177"/>
    </row>
    <row r="98" spans="2:21" x14ac:dyDescent="0.2">
      <c r="B98" s="19">
        <v>90</v>
      </c>
      <c r="C98" s="172" t="str">
        <f t="shared" si="6"/>
        <v/>
      </c>
      <c r="D98" s="172"/>
      <c r="E98" s="19"/>
      <c r="F98" s="8"/>
      <c r="G98" s="19" t="s">
        <v>2</v>
      </c>
      <c r="H98" s="173"/>
      <c r="I98" s="173"/>
      <c r="J98" s="19"/>
      <c r="K98" s="172" t="str">
        <f t="shared" si="5"/>
        <v/>
      </c>
      <c r="L98" s="172"/>
      <c r="M98" s="6" t="str">
        <f t="shared" si="7"/>
        <v/>
      </c>
      <c r="N98" s="19"/>
      <c r="O98" s="8"/>
      <c r="P98" s="173"/>
      <c r="Q98" s="173"/>
      <c r="R98" s="176" t="str">
        <f t="shared" si="8"/>
        <v/>
      </c>
      <c r="S98" s="176"/>
      <c r="T98" s="177" t="str">
        <f t="shared" si="9"/>
        <v/>
      </c>
      <c r="U98" s="177"/>
    </row>
    <row r="99" spans="2:21" x14ac:dyDescent="0.2">
      <c r="B99" s="19">
        <v>91</v>
      </c>
      <c r="C99" s="172" t="str">
        <f t="shared" si="6"/>
        <v/>
      </c>
      <c r="D99" s="172"/>
      <c r="E99" s="19"/>
      <c r="F99" s="8"/>
      <c r="G99" s="19" t="s">
        <v>3</v>
      </c>
      <c r="H99" s="173"/>
      <c r="I99" s="173"/>
      <c r="J99" s="19"/>
      <c r="K99" s="172" t="str">
        <f t="shared" si="5"/>
        <v/>
      </c>
      <c r="L99" s="172"/>
      <c r="M99" s="6" t="str">
        <f t="shared" si="7"/>
        <v/>
      </c>
      <c r="N99" s="19"/>
      <c r="O99" s="8"/>
      <c r="P99" s="173"/>
      <c r="Q99" s="173"/>
      <c r="R99" s="176" t="str">
        <f t="shared" si="8"/>
        <v/>
      </c>
      <c r="S99" s="176"/>
      <c r="T99" s="177" t="str">
        <f t="shared" si="9"/>
        <v/>
      </c>
      <c r="U99" s="177"/>
    </row>
    <row r="100" spans="2:21" x14ac:dyDescent="0.2">
      <c r="B100" s="19">
        <v>92</v>
      </c>
      <c r="C100" s="172" t="str">
        <f t="shared" si="6"/>
        <v/>
      </c>
      <c r="D100" s="172"/>
      <c r="E100" s="19"/>
      <c r="F100" s="8"/>
      <c r="G100" s="19" t="s">
        <v>3</v>
      </c>
      <c r="H100" s="173"/>
      <c r="I100" s="173"/>
      <c r="J100" s="19"/>
      <c r="K100" s="172" t="str">
        <f t="shared" si="5"/>
        <v/>
      </c>
      <c r="L100" s="172"/>
      <c r="M100" s="6" t="str">
        <f t="shared" si="7"/>
        <v/>
      </c>
      <c r="N100" s="19"/>
      <c r="O100" s="8"/>
      <c r="P100" s="173"/>
      <c r="Q100" s="173"/>
      <c r="R100" s="176" t="str">
        <f t="shared" si="8"/>
        <v/>
      </c>
      <c r="S100" s="176"/>
      <c r="T100" s="177" t="str">
        <f t="shared" si="9"/>
        <v/>
      </c>
      <c r="U100" s="177"/>
    </row>
    <row r="101" spans="2:21" x14ac:dyDescent="0.2">
      <c r="B101" s="19">
        <v>93</v>
      </c>
      <c r="C101" s="172" t="str">
        <f t="shared" si="6"/>
        <v/>
      </c>
      <c r="D101" s="172"/>
      <c r="E101" s="19"/>
      <c r="F101" s="8"/>
      <c r="G101" s="19" t="s">
        <v>2</v>
      </c>
      <c r="H101" s="173"/>
      <c r="I101" s="173"/>
      <c r="J101" s="19"/>
      <c r="K101" s="172" t="str">
        <f t="shared" si="5"/>
        <v/>
      </c>
      <c r="L101" s="172"/>
      <c r="M101" s="6" t="str">
        <f t="shared" si="7"/>
        <v/>
      </c>
      <c r="N101" s="19"/>
      <c r="O101" s="8"/>
      <c r="P101" s="173"/>
      <c r="Q101" s="173"/>
      <c r="R101" s="176" t="str">
        <f t="shared" si="8"/>
        <v/>
      </c>
      <c r="S101" s="176"/>
      <c r="T101" s="177" t="str">
        <f t="shared" si="9"/>
        <v/>
      </c>
      <c r="U101" s="177"/>
    </row>
    <row r="102" spans="2:21" x14ac:dyDescent="0.2">
      <c r="B102" s="19">
        <v>94</v>
      </c>
      <c r="C102" s="172" t="str">
        <f t="shared" si="6"/>
        <v/>
      </c>
      <c r="D102" s="172"/>
      <c r="E102" s="19"/>
      <c r="F102" s="8"/>
      <c r="G102" s="19" t="s">
        <v>2</v>
      </c>
      <c r="H102" s="173"/>
      <c r="I102" s="173"/>
      <c r="J102" s="19"/>
      <c r="K102" s="172" t="str">
        <f t="shared" si="5"/>
        <v/>
      </c>
      <c r="L102" s="172"/>
      <c r="M102" s="6" t="str">
        <f t="shared" si="7"/>
        <v/>
      </c>
      <c r="N102" s="19"/>
      <c r="O102" s="8"/>
      <c r="P102" s="173"/>
      <c r="Q102" s="173"/>
      <c r="R102" s="176" t="str">
        <f t="shared" si="8"/>
        <v/>
      </c>
      <c r="S102" s="176"/>
      <c r="T102" s="177" t="str">
        <f t="shared" si="9"/>
        <v/>
      </c>
      <c r="U102" s="177"/>
    </row>
    <row r="103" spans="2:21" x14ac:dyDescent="0.2">
      <c r="B103" s="19">
        <v>95</v>
      </c>
      <c r="C103" s="172" t="str">
        <f t="shared" si="6"/>
        <v/>
      </c>
      <c r="D103" s="172"/>
      <c r="E103" s="19"/>
      <c r="F103" s="8"/>
      <c r="G103" s="19" t="s">
        <v>2</v>
      </c>
      <c r="H103" s="173"/>
      <c r="I103" s="173"/>
      <c r="J103" s="19"/>
      <c r="K103" s="172" t="str">
        <f t="shared" si="5"/>
        <v/>
      </c>
      <c r="L103" s="172"/>
      <c r="M103" s="6" t="str">
        <f t="shared" si="7"/>
        <v/>
      </c>
      <c r="N103" s="19"/>
      <c r="O103" s="8"/>
      <c r="P103" s="173"/>
      <c r="Q103" s="173"/>
      <c r="R103" s="176" t="str">
        <f t="shared" si="8"/>
        <v/>
      </c>
      <c r="S103" s="176"/>
      <c r="T103" s="177" t="str">
        <f t="shared" si="9"/>
        <v/>
      </c>
      <c r="U103" s="177"/>
    </row>
    <row r="104" spans="2:21" x14ac:dyDescent="0.2">
      <c r="B104" s="19">
        <v>96</v>
      </c>
      <c r="C104" s="172" t="str">
        <f t="shared" si="6"/>
        <v/>
      </c>
      <c r="D104" s="172"/>
      <c r="E104" s="19"/>
      <c r="F104" s="8"/>
      <c r="G104" s="19" t="s">
        <v>3</v>
      </c>
      <c r="H104" s="173"/>
      <c r="I104" s="173"/>
      <c r="J104" s="19"/>
      <c r="K104" s="172" t="str">
        <f t="shared" si="5"/>
        <v/>
      </c>
      <c r="L104" s="172"/>
      <c r="M104" s="6" t="str">
        <f t="shared" si="7"/>
        <v/>
      </c>
      <c r="N104" s="19"/>
      <c r="O104" s="8"/>
      <c r="P104" s="173"/>
      <c r="Q104" s="173"/>
      <c r="R104" s="176" t="str">
        <f t="shared" si="8"/>
        <v/>
      </c>
      <c r="S104" s="176"/>
      <c r="T104" s="177" t="str">
        <f t="shared" si="9"/>
        <v/>
      </c>
      <c r="U104" s="177"/>
    </row>
    <row r="105" spans="2:21" x14ac:dyDescent="0.2">
      <c r="B105" s="19">
        <v>97</v>
      </c>
      <c r="C105" s="172" t="str">
        <f t="shared" si="6"/>
        <v/>
      </c>
      <c r="D105" s="172"/>
      <c r="E105" s="19"/>
      <c r="F105" s="8"/>
      <c r="G105" s="19" t="s">
        <v>2</v>
      </c>
      <c r="H105" s="173"/>
      <c r="I105" s="173"/>
      <c r="J105" s="19"/>
      <c r="K105" s="172" t="str">
        <f t="shared" si="5"/>
        <v/>
      </c>
      <c r="L105" s="172"/>
      <c r="M105" s="6" t="str">
        <f t="shared" si="7"/>
        <v/>
      </c>
      <c r="N105" s="19"/>
      <c r="O105" s="8"/>
      <c r="P105" s="173"/>
      <c r="Q105" s="173"/>
      <c r="R105" s="176" t="str">
        <f t="shared" si="8"/>
        <v/>
      </c>
      <c r="S105" s="176"/>
      <c r="T105" s="177" t="str">
        <f t="shared" si="9"/>
        <v/>
      </c>
      <c r="U105" s="177"/>
    </row>
    <row r="106" spans="2:21" x14ac:dyDescent="0.2">
      <c r="B106" s="19">
        <v>98</v>
      </c>
      <c r="C106" s="172" t="str">
        <f t="shared" si="6"/>
        <v/>
      </c>
      <c r="D106" s="172"/>
      <c r="E106" s="19"/>
      <c r="F106" s="8"/>
      <c r="G106" s="19" t="s">
        <v>3</v>
      </c>
      <c r="H106" s="173"/>
      <c r="I106" s="173"/>
      <c r="J106" s="19"/>
      <c r="K106" s="172" t="str">
        <f t="shared" si="5"/>
        <v/>
      </c>
      <c r="L106" s="172"/>
      <c r="M106" s="6" t="str">
        <f t="shared" si="7"/>
        <v/>
      </c>
      <c r="N106" s="19"/>
      <c r="O106" s="8"/>
      <c r="P106" s="173"/>
      <c r="Q106" s="173"/>
      <c r="R106" s="176" t="str">
        <f t="shared" si="8"/>
        <v/>
      </c>
      <c r="S106" s="176"/>
      <c r="T106" s="177" t="str">
        <f t="shared" si="9"/>
        <v/>
      </c>
      <c r="U106" s="177"/>
    </row>
    <row r="107" spans="2:21" x14ac:dyDescent="0.2">
      <c r="B107" s="19">
        <v>99</v>
      </c>
      <c r="C107" s="172" t="str">
        <f t="shared" si="6"/>
        <v/>
      </c>
      <c r="D107" s="172"/>
      <c r="E107" s="19"/>
      <c r="F107" s="8"/>
      <c r="G107" s="19" t="s">
        <v>3</v>
      </c>
      <c r="H107" s="173"/>
      <c r="I107" s="173"/>
      <c r="J107" s="19"/>
      <c r="K107" s="172" t="str">
        <f t="shared" si="5"/>
        <v/>
      </c>
      <c r="L107" s="172"/>
      <c r="M107" s="6" t="str">
        <f t="shared" si="7"/>
        <v/>
      </c>
      <c r="N107" s="19"/>
      <c r="O107" s="8"/>
      <c r="P107" s="173"/>
      <c r="Q107" s="173"/>
      <c r="R107" s="176" t="str">
        <f t="shared" si="8"/>
        <v/>
      </c>
      <c r="S107" s="176"/>
      <c r="T107" s="177" t="str">
        <f t="shared" si="9"/>
        <v/>
      </c>
      <c r="U107" s="177"/>
    </row>
    <row r="108" spans="2:21" x14ac:dyDescent="0.2">
      <c r="B108" s="19">
        <v>100</v>
      </c>
      <c r="C108" s="172" t="str">
        <f t="shared" si="6"/>
        <v/>
      </c>
      <c r="D108" s="172"/>
      <c r="E108" s="19"/>
      <c r="F108" s="8"/>
      <c r="G108" s="19" t="s">
        <v>2</v>
      </c>
      <c r="H108" s="173"/>
      <c r="I108" s="173"/>
      <c r="J108" s="19"/>
      <c r="K108" s="172" t="str">
        <f t="shared" si="5"/>
        <v/>
      </c>
      <c r="L108" s="172"/>
      <c r="M108" s="6" t="str">
        <f t="shared" si="7"/>
        <v/>
      </c>
      <c r="N108" s="19"/>
      <c r="O108" s="8"/>
      <c r="P108" s="173"/>
      <c r="Q108" s="173"/>
      <c r="R108" s="176" t="str">
        <f t="shared" si="8"/>
        <v/>
      </c>
      <c r="S108" s="176"/>
      <c r="T108" s="177" t="str">
        <f t="shared" si="9"/>
        <v/>
      </c>
      <c r="U108" s="177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9</vt:i4>
      </vt:variant>
    </vt:vector>
  </HeadingPairs>
  <TitlesOfParts>
    <vt:vector size="9" baseType="lpstr">
      <vt:lpstr>定数</vt:lpstr>
      <vt:lpstr>GBPJPY 検証シート　FIB1.5  </vt:lpstr>
      <vt:lpstr>画像</vt:lpstr>
      <vt:lpstr>気づき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2019-08-08T15:32:46Z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