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87" documentId="8_{39609476-2583-480F-83D5-34E5E4AF3962}" xr6:coauthVersionLast="43" xr6:coauthVersionMax="43" xr10:uidLastSave="{B3287483-A0C2-4866-A32C-BE851CA8B851}"/>
  <bookViews>
    <workbookView xWindow="-108" yWindow="-108" windowWidth="23256" windowHeight="12576" tabRatio="923" firstSheet="1" activeTab="1" xr2:uid="{00000000-000D-0000-FFFF-FFFF00000000}"/>
  </bookViews>
  <sheets>
    <sheet name="定数" sheetId="29" state="hidden" r:id="rId1"/>
    <sheet name="OBシステム　USDJPY" sheetId="36" r:id="rId2"/>
    <sheet name="OBシステム検証画像" sheetId="37" r:id="rId3"/>
    <sheet name="気づき" sheetId="9" r:id="rId4"/>
    <sheet name="GBPJPY 検証シート　FIB1.5  " sheetId="35" r:id="rId5"/>
    <sheet name="画像" sheetId="26" r:id="rId6"/>
    <sheet name="検証終了通貨" sheetId="10" r:id="rId7"/>
    <sheet name="EURJPY 検証シート　FIB1.5 " sheetId="34" r:id="rId8"/>
    <sheet name="検証シート　FIB1.27" sheetId="33" r:id="rId9"/>
    <sheet name="検証シート　FIB2.0" sheetId="31" r:id="rId10"/>
    <sheet name="テンプレ" sheetId="17" state="hidden" r:id="rId11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K12" i="36" l="1"/>
  <c r="K11" i="36"/>
  <c r="V108" i="36" l="1"/>
  <c r="T108" i="36"/>
  <c r="V107" i="36"/>
  <c r="T107" i="36"/>
  <c r="W107" i="36" s="1"/>
  <c r="V106" i="36"/>
  <c r="T106" i="36"/>
  <c r="V105" i="36"/>
  <c r="T105" i="36"/>
  <c r="V104" i="36"/>
  <c r="T104" i="36"/>
  <c r="V103" i="36"/>
  <c r="T103" i="36"/>
  <c r="V102" i="36"/>
  <c r="T102" i="36"/>
  <c r="V101" i="36"/>
  <c r="T101" i="36"/>
  <c r="V100" i="36"/>
  <c r="T100" i="36"/>
  <c r="V99" i="36"/>
  <c r="T99" i="36"/>
  <c r="V98" i="36"/>
  <c r="T98" i="36"/>
  <c r="V97" i="36"/>
  <c r="T97" i="36"/>
  <c r="V96" i="36"/>
  <c r="T96" i="36"/>
  <c r="V95" i="36"/>
  <c r="T95" i="36"/>
  <c r="V94" i="36"/>
  <c r="T94" i="36"/>
  <c r="V93" i="36"/>
  <c r="T93" i="36"/>
  <c r="V92" i="36"/>
  <c r="T92" i="36"/>
  <c r="V91" i="36"/>
  <c r="T91" i="36"/>
  <c r="V90" i="36"/>
  <c r="T90" i="36"/>
  <c r="V89" i="36"/>
  <c r="T89" i="36"/>
  <c r="V88" i="36"/>
  <c r="T88" i="36"/>
  <c r="V87" i="36"/>
  <c r="T87" i="36"/>
  <c r="V86" i="36"/>
  <c r="T86" i="36"/>
  <c r="V85" i="36"/>
  <c r="T85" i="36"/>
  <c r="V84" i="36"/>
  <c r="T84" i="36"/>
  <c r="V83" i="36"/>
  <c r="T83" i="36"/>
  <c r="V82" i="36"/>
  <c r="T82" i="36"/>
  <c r="V81" i="36"/>
  <c r="T81" i="36"/>
  <c r="V80" i="36"/>
  <c r="T80" i="36"/>
  <c r="V79" i="36"/>
  <c r="T79" i="36"/>
  <c r="V78" i="36"/>
  <c r="T78" i="36"/>
  <c r="V77" i="36"/>
  <c r="T77" i="36"/>
  <c r="V76" i="36"/>
  <c r="T76" i="36"/>
  <c r="V75" i="36"/>
  <c r="T75" i="36"/>
  <c r="V74" i="36"/>
  <c r="T74" i="36"/>
  <c r="V73" i="36"/>
  <c r="T73" i="36"/>
  <c r="V72" i="36"/>
  <c r="T72" i="36"/>
  <c r="V71" i="36"/>
  <c r="T71" i="36"/>
  <c r="V70" i="36"/>
  <c r="T70" i="36"/>
  <c r="V69" i="36"/>
  <c r="T69" i="36"/>
  <c r="V68" i="36"/>
  <c r="T68" i="36"/>
  <c r="V67" i="36"/>
  <c r="T67" i="36"/>
  <c r="V66" i="36"/>
  <c r="T66" i="36"/>
  <c r="V65" i="36"/>
  <c r="T65" i="36"/>
  <c r="V64" i="36"/>
  <c r="T64" i="36"/>
  <c r="V63" i="36"/>
  <c r="T63" i="36"/>
  <c r="V62" i="36"/>
  <c r="T62" i="36"/>
  <c r="V61" i="36"/>
  <c r="T61" i="36"/>
  <c r="V60" i="36"/>
  <c r="T60" i="36"/>
  <c r="V59" i="36"/>
  <c r="T59" i="36"/>
  <c r="V58" i="36"/>
  <c r="T58" i="36"/>
  <c r="V57" i="36"/>
  <c r="T57" i="36"/>
  <c r="V56" i="36"/>
  <c r="T56" i="36"/>
  <c r="V55" i="36"/>
  <c r="T55" i="36"/>
  <c r="V54" i="36"/>
  <c r="T54" i="36"/>
  <c r="V53" i="36"/>
  <c r="T53" i="36"/>
  <c r="V52" i="36"/>
  <c r="T52" i="36"/>
  <c r="V51" i="36"/>
  <c r="T51" i="36"/>
  <c r="W51" i="36" s="1"/>
  <c r="V50" i="36"/>
  <c r="T50" i="36"/>
  <c r="W50" i="36" s="1"/>
  <c r="V49" i="36"/>
  <c r="T49" i="36"/>
  <c r="V48" i="36"/>
  <c r="T48" i="36"/>
  <c r="V47" i="36"/>
  <c r="T47" i="36"/>
  <c r="V46" i="36"/>
  <c r="T46" i="36"/>
  <c r="V45" i="36"/>
  <c r="T45" i="36"/>
  <c r="V44" i="36"/>
  <c r="T44" i="36"/>
  <c r="W44" i="36" s="1"/>
  <c r="V43" i="36"/>
  <c r="T43" i="36"/>
  <c r="V42" i="36"/>
  <c r="T42" i="36"/>
  <c r="V41" i="36"/>
  <c r="T41" i="36"/>
  <c r="V40" i="36"/>
  <c r="T40" i="36"/>
  <c r="W40" i="36" s="1"/>
  <c r="V39" i="36"/>
  <c r="T39" i="36"/>
  <c r="W39" i="36" s="1"/>
  <c r="V38" i="36"/>
  <c r="T38" i="36"/>
  <c r="W38" i="36" s="1"/>
  <c r="V37" i="36"/>
  <c r="T37" i="36"/>
  <c r="V36" i="36"/>
  <c r="T36" i="36"/>
  <c r="V35" i="36"/>
  <c r="T35" i="36"/>
  <c r="W35" i="36" s="1"/>
  <c r="V34" i="36"/>
  <c r="T34" i="36"/>
  <c r="W34" i="36" s="1"/>
  <c r="V33" i="36"/>
  <c r="T33" i="36"/>
  <c r="V32" i="36"/>
  <c r="T32" i="36"/>
  <c r="W32" i="36" s="1"/>
  <c r="V31" i="36"/>
  <c r="T31" i="36"/>
  <c r="W31" i="36" s="1"/>
  <c r="V30" i="36"/>
  <c r="T30" i="36"/>
  <c r="W30" i="36" s="1"/>
  <c r="V29" i="36"/>
  <c r="T29" i="36"/>
  <c r="V28" i="36"/>
  <c r="T28" i="36"/>
  <c r="W28" i="36" s="1"/>
  <c r="V27" i="36"/>
  <c r="T27" i="36"/>
  <c r="V26" i="36"/>
  <c r="T26" i="36"/>
  <c r="W26" i="36" s="1"/>
  <c r="V25" i="36"/>
  <c r="T25" i="36"/>
  <c r="V24" i="36"/>
  <c r="T24" i="36"/>
  <c r="W24" i="36" s="1"/>
  <c r="V23" i="36"/>
  <c r="T23" i="36"/>
  <c r="T22" i="36"/>
  <c r="T21" i="36"/>
  <c r="W21" i="36" s="1"/>
  <c r="T20" i="36"/>
  <c r="W20" i="36" s="1"/>
  <c r="T19" i="36"/>
  <c r="W19" i="36" s="1"/>
  <c r="T18" i="36"/>
  <c r="W18" i="36" s="1"/>
  <c r="T17" i="36"/>
  <c r="T16" i="36"/>
  <c r="T15" i="36"/>
  <c r="T14" i="36"/>
  <c r="T13" i="36"/>
  <c r="W13" i="36" s="1"/>
  <c r="T12" i="36"/>
  <c r="W12" i="36" s="1"/>
  <c r="T11" i="36"/>
  <c r="W11" i="36" s="1"/>
  <c r="T10" i="36"/>
  <c r="T9" i="36"/>
  <c r="W9" i="36" s="1"/>
  <c r="C9" i="36"/>
  <c r="K9" i="36" s="1"/>
  <c r="M9" i="36" s="1"/>
  <c r="W22" i="36" l="1"/>
  <c r="W23" i="36"/>
  <c r="W29" i="36"/>
  <c r="W15" i="36"/>
  <c r="W16" i="36" s="1"/>
  <c r="W17" i="36" s="1"/>
  <c r="W27" i="36"/>
  <c r="V9" i="36"/>
  <c r="V10" i="36" s="1"/>
  <c r="V17" i="36"/>
  <c r="V18" i="36" s="1"/>
  <c r="V19" i="36" s="1"/>
  <c r="V20" i="36" s="1"/>
  <c r="V21" i="36" s="1"/>
  <c r="V22" i="36" s="1"/>
  <c r="W14" i="36"/>
  <c r="W25" i="36"/>
  <c r="W10" i="36"/>
  <c r="R9" i="36"/>
  <c r="W36" i="36"/>
  <c r="W37" i="36" s="1"/>
  <c r="W54" i="36"/>
  <c r="W69" i="36"/>
  <c r="W72" i="36"/>
  <c r="W73" i="36" s="1"/>
  <c r="W74" i="36" s="1"/>
  <c r="W75" i="36"/>
  <c r="W78" i="36"/>
  <c r="W93" i="36"/>
  <c r="W56" i="36"/>
  <c r="W57" i="36" s="1"/>
  <c r="W58" i="36" s="1"/>
  <c r="W59" i="36"/>
  <c r="W60" i="36" s="1"/>
  <c r="W61" i="36" s="1"/>
  <c r="W62" i="36" s="1"/>
  <c r="W63" i="36" s="1"/>
  <c r="W64" i="36" s="1"/>
  <c r="W65" i="36"/>
  <c r="W66" i="36" s="1"/>
  <c r="W71" i="36"/>
  <c r="W86" i="36"/>
  <c r="W87" i="36" s="1"/>
  <c r="W88" i="36" s="1"/>
  <c r="W89" i="36"/>
  <c r="W90" i="36" s="1"/>
  <c r="W33" i="36"/>
  <c r="W41" i="36"/>
  <c r="W42" i="36"/>
  <c r="W43" i="36" s="1"/>
  <c r="W45" i="36"/>
  <c r="W46" i="36" s="1"/>
  <c r="W47" i="36" s="1"/>
  <c r="W48" i="36" s="1"/>
  <c r="W49" i="36"/>
  <c r="H4" i="36"/>
  <c r="W52" i="36"/>
  <c r="W53" i="36" s="1"/>
  <c r="W55" i="36"/>
  <c r="W67" i="36"/>
  <c r="W68" i="36" s="1"/>
  <c r="W70" i="36"/>
  <c r="W76" i="36"/>
  <c r="W77" i="36" s="1"/>
  <c r="W79" i="36"/>
  <c r="W80" i="36" s="1"/>
  <c r="W81" i="36" s="1"/>
  <c r="W82" i="36" s="1"/>
  <c r="W83" i="36" s="1"/>
  <c r="W84" i="36" s="1"/>
  <c r="W85" i="36"/>
  <c r="W91" i="36"/>
  <c r="W92" i="36" s="1"/>
  <c r="W94" i="36"/>
  <c r="W95" i="36" s="1"/>
  <c r="W96" i="36"/>
  <c r="W97" i="36" s="1"/>
  <c r="W98" i="36"/>
  <c r="W99" i="36"/>
  <c r="W100" i="36" s="1"/>
  <c r="W101" i="36" s="1"/>
  <c r="W102" i="36"/>
  <c r="W103" i="36" s="1"/>
  <c r="W104" i="36" s="1"/>
  <c r="W105" i="36" s="1"/>
  <c r="W106" i="36"/>
  <c r="W108" i="36"/>
  <c r="C84" i="35"/>
  <c r="R81" i="35"/>
  <c r="V11" i="36" l="1"/>
  <c r="V12" i="36" s="1"/>
  <c r="V13" i="36" s="1"/>
  <c r="V14" i="36" s="1"/>
  <c r="V15" i="36" s="1"/>
  <c r="V16" i="36" s="1"/>
  <c r="C10" i="36"/>
  <c r="P5" i="36"/>
  <c r="R58" i="35"/>
  <c r="R57" i="35"/>
  <c r="K10" i="36" l="1"/>
  <c r="M10" i="36" s="1"/>
  <c r="R10" i="36" s="1"/>
  <c r="X10" i="36"/>
  <c r="L5" i="36"/>
  <c r="R43" i="35"/>
  <c r="R42" i="35"/>
  <c r="R39" i="35"/>
  <c r="R38" i="35"/>
  <c r="C11" i="36" l="1"/>
  <c r="V108" i="35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V99" i="35"/>
  <c r="T99" i="35"/>
  <c r="W99" i="35" s="1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V79" i="35"/>
  <c r="T79" i="35"/>
  <c r="W79" i="35" s="1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X11" i="36" l="1"/>
  <c r="Y11" i="36" s="1"/>
  <c r="M11" i="36"/>
  <c r="R11" i="36" s="1"/>
  <c r="W55" i="35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C12" i="36" l="1"/>
  <c r="P5" i="35"/>
  <c r="L5" i="35"/>
  <c r="X10" i="35"/>
  <c r="K10" i="35"/>
  <c r="M10" i="35" s="1"/>
  <c r="R10" i="35" s="1"/>
  <c r="K9" i="33"/>
  <c r="K46" i="33"/>
  <c r="K47" i="33"/>
  <c r="K48" i="33"/>
  <c r="K49" i="33"/>
  <c r="X12" i="36" l="1"/>
  <c r="Y12" i="36" s="1"/>
  <c r="M12" i="36"/>
  <c r="R12" i="36" s="1"/>
  <c r="C11" i="35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C13" i="36" l="1"/>
  <c r="X11" i="35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3" i="36" l="1"/>
  <c r="Y13" i="36" s="1"/>
  <c r="K13" i="36"/>
  <c r="M13" i="36" s="1"/>
  <c r="R13" i="36" s="1"/>
  <c r="C12" i="35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C14" i="36" l="1"/>
  <c r="X12" i="35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14" i="36" l="1"/>
  <c r="Y14" i="36" s="1"/>
  <c r="K14" i="36"/>
  <c r="M14" i="36" s="1"/>
  <c r="R14" i="36" s="1"/>
  <c r="C15" i="36" s="1"/>
  <c r="C13" i="35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5" i="36" l="1"/>
  <c r="Y15" i="36" s="1"/>
  <c r="K15" i="36"/>
  <c r="M15" i="36" s="1"/>
  <c r="R15" i="36" s="1"/>
  <c r="C16" i="36" s="1"/>
  <c r="X13" i="35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X16" i="36" l="1"/>
  <c r="Y16" i="36" s="1"/>
  <c r="K16" i="36"/>
  <c r="M16" i="36" s="1"/>
  <c r="R16" i="36" s="1"/>
  <c r="C17" i="36" s="1"/>
  <c r="C14" i="35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7" i="36" l="1"/>
  <c r="Y17" i="36" s="1"/>
  <c r="K17" i="36"/>
  <c r="M17" i="36" s="1"/>
  <c r="R17" i="36" s="1"/>
  <c r="C18" i="36" s="1"/>
  <c r="X14" i="35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8" i="36" l="1"/>
  <c r="Y18" i="36" s="1"/>
  <c r="K18" i="36"/>
  <c r="M18" i="36" s="1"/>
  <c r="R18" i="36" s="1"/>
  <c r="C19" i="36" s="1"/>
  <c r="X15" i="35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9" i="36" l="1"/>
  <c r="Y19" i="36" s="1"/>
  <c r="K19" i="36"/>
  <c r="M19" i="36" s="1"/>
  <c r="R19" i="36" s="1"/>
  <c r="C20" i="36" s="1"/>
  <c r="X16" i="35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X20" i="36" l="1"/>
  <c r="Y20" i="36" s="1"/>
  <c r="K20" i="36"/>
  <c r="M20" i="36" s="1"/>
  <c r="R20" i="36" s="1"/>
  <c r="C21" i="36" s="1"/>
  <c r="K17" i="35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X21" i="36" l="1"/>
  <c r="Y21" i="36" s="1"/>
  <c r="K21" i="36"/>
  <c r="M21" i="36" s="1"/>
  <c r="R21" i="36" s="1"/>
  <c r="C22" i="36" s="1"/>
  <c r="K18" i="35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22" i="36" l="1"/>
  <c r="Y22" i="36" s="1"/>
  <c r="K22" i="36"/>
  <c r="M22" i="36" s="1"/>
  <c r="R22" i="36" s="1"/>
  <c r="C23" i="36" s="1"/>
  <c r="X19" i="35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X23" i="36" l="1"/>
  <c r="Y23" i="36" s="1"/>
  <c r="K23" i="36"/>
  <c r="M23" i="36" s="1"/>
  <c r="R23" i="36" s="1"/>
  <c r="C24" i="36" s="1"/>
  <c r="K20" i="35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X24" i="36" l="1"/>
  <c r="Y24" i="36" s="1"/>
  <c r="K24" i="36"/>
  <c r="M24" i="36" s="1"/>
  <c r="R24" i="36" s="1"/>
  <c r="C25" i="36" s="1"/>
  <c r="K21" i="35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X25" i="36" l="1"/>
  <c r="Y25" i="36" s="1"/>
  <c r="K25" i="36"/>
  <c r="M25" i="36" s="1"/>
  <c r="R25" i="36" s="1"/>
  <c r="C26" i="36" s="1"/>
  <c r="K22" i="35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6" i="36" l="1"/>
  <c r="Y26" i="36" s="1"/>
  <c r="K26" i="36"/>
  <c r="M26" i="36" s="1"/>
  <c r="R26" i="36" s="1"/>
  <c r="C27" i="36" s="1"/>
  <c r="X23" i="35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X27" i="36" l="1"/>
  <c r="Y27" i="36" s="1"/>
  <c r="K27" i="36"/>
  <c r="M27" i="36" s="1"/>
  <c r="R27" i="36" s="1"/>
  <c r="C28" i="36" s="1"/>
  <c r="K24" i="35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8" i="36" l="1"/>
  <c r="Y28" i="36" s="1"/>
  <c r="K28" i="36"/>
  <c r="M28" i="36" s="1"/>
  <c r="R28" i="36" s="1"/>
  <c r="C29" i="36" s="1"/>
  <c r="X25" i="35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9" i="36" l="1"/>
  <c r="Y29" i="36" s="1"/>
  <c r="K29" i="36"/>
  <c r="M29" i="36" s="1"/>
  <c r="R29" i="36" s="1"/>
  <c r="C30" i="36" s="1"/>
  <c r="X26" i="35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30" i="36" l="1"/>
  <c r="Y30" i="36" s="1"/>
  <c r="K30" i="36"/>
  <c r="M30" i="36" s="1"/>
  <c r="R30" i="36" s="1"/>
  <c r="C31" i="36" s="1"/>
  <c r="X27" i="35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X31" i="36" l="1"/>
  <c r="Y31" i="36" s="1"/>
  <c r="K31" i="36"/>
  <c r="M31" i="36" s="1"/>
  <c r="R31" i="36" s="1"/>
  <c r="C32" i="36" s="1"/>
  <c r="K28" i="35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32" i="36" l="1"/>
  <c r="Y32" i="36" s="1"/>
  <c r="K32" i="36"/>
  <c r="M32" i="36" s="1"/>
  <c r="R32" i="36" s="1"/>
  <c r="C33" i="36" s="1"/>
  <c r="X29" i="35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K33" i="36" l="1"/>
  <c r="M33" i="36" s="1"/>
  <c r="R33" i="36" s="1"/>
  <c r="C34" i="36" s="1"/>
  <c r="X33" i="36"/>
  <c r="Y33" i="36" s="1"/>
  <c r="X30" i="35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4" i="36" l="1"/>
  <c r="Y34" i="36" s="1"/>
  <c r="K34" i="36"/>
  <c r="M34" i="36" s="1"/>
  <c r="R34" i="36" s="1"/>
  <c r="C35" i="36" s="1"/>
  <c r="X31" i="35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K35" i="36" l="1"/>
  <c r="M35" i="36" s="1"/>
  <c r="R35" i="36" s="1"/>
  <c r="C36" i="36" s="1"/>
  <c r="X35" i="36"/>
  <c r="Y35" i="36" s="1"/>
  <c r="X32" i="35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6" i="36" l="1"/>
  <c r="M36" i="36" s="1"/>
  <c r="R36" i="36" s="1"/>
  <c r="C37" i="36" s="1"/>
  <c r="X36" i="36"/>
  <c r="Y36" i="36" s="1"/>
  <c r="K33" i="35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7" i="36" l="1"/>
  <c r="M37" i="36" s="1"/>
  <c r="R37" i="36" s="1"/>
  <c r="C38" i="36" s="1"/>
  <c r="X37" i="36"/>
  <c r="Y37" i="36" s="1"/>
  <c r="K34" i="35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X38" i="36" l="1"/>
  <c r="Y38" i="36" s="1"/>
  <c r="K38" i="36"/>
  <c r="M38" i="36" s="1"/>
  <c r="R38" i="36" s="1"/>
  <c r="C39" i="36" s="1"/>
  <c r="K35" i="35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K39" i="36" l="1"/>
  <c r="M39" i="36" s="1"/>
  <c r="R39" i="36" s="1"/>
  <c r="C40" i="36" s="1"/>
  <c r="X39" i="36"/>
  <c r="Y39" i="36" s="1"/>
  <c r="X36" i="35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40" i="36" l="1"/>
  <c r="M40" i="36" s="1"/>
  <c r="R40" i="36" s="1"/>
  <c r="C41" i="36" s="1"/>
  <c r="X40" i="36"/>
  <c r="Y40" i="36" s="1"/>
  <c r="K37" i="35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41" i="36" l="1"/>
  <c r="M41" i="36" s="1"/>
  <c r="R41" i="36" s="1"/>
  <c r="C42" i="36" s="1"/>
  <c r="X41" i="36"/>
  <c r="Y41" i="36" s="1"/>
  <c r="K38" i="35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X42" i="36" l="1"/>
  <c r="Y42" i="36" s="1"/>
  <c r="K42" i="36"/>
  <c r="M42" i="36" s="1"/>
  <c r="R42" i="36" s="1"/>
  <c r="C43" i="36" s="1"/>
  <c r="K39" i="35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K43" i="36" l="1"/>
  <c r="M43" i="36" s="1"/>
  <c r="R43" i="36" s="1"/>
  <c r="C44" i="36" s="1"/>
  <c r="X43" i="36"/>
  <c r="Y43" i="36" s="1"/>
  <c r="X40" i="35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4" i="36" l="1"/>
  <c r="M44" i="36" s="1"/>
  <c r="R44" i="36" s="1"/>
  <c r="C45" i="36" s="1"/>
  <c r="X44" i="36"/>
  <c r="Y44" i="36" s="1"/>
  <c r="K41" i="35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5" i="36" l="1"/>
  <c r="M45" i="36" s="1"/>
  <c r="R45" i="36" s="1"/>
  <c r="C46" i="36" s="1"/>
  <c r="X45" i="36"/>
  <c r="Y45" i="36" s="1"/>
  <c r="K42" i="35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X46" i="36" l="1"/>
  <c r="Y46" i="36" s="1"/>
  <c r="K46" i="36"/>
  <c r="M46" i="36" s="1"/>
  <c r="R46" i="36" s="1"/>
  <c r="C47" i="36" s="1"/>
  <c r="K43" i="35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K47" i="36" l="1"/>
  <c r="M47" i="36" s="1"/>
  <c r="R47" i="36" s="1"/>
  <c r="C48" i="36" s="1"/>
  <c r="X47" i="36"/>
  <c r="Y47" i="36" s="1"/>
  <c r="X44" i="35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8" i="36" l="1"/>
  <c r="M48" i="36" s="1"/>
  <c r="R48" i="36" s="1"/>
  <c r="C49" i="36" s="1"/>
  <c r="X48" i="36"/>
  <c r="Y48" i="36" s="1"/>
  <c r="K45" i="35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9" i="36" l="1"/>
  <c r="M49" i="36" s="1"/>
  <c r="R49" i="36" s="1"/>
  <c r="C50" i="36" s="1"/>
  <c r="X49" i="36"/>
  <c r="Y49" i="36" s="1"/>
  <c r="K46" i="35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X50" i="36" l="1"/>
  <c r="Y50" i="36" s="1"/>
  <c r="K50" i="36"/>
  <c r="M50" i="36" s="1"/>
  <c r="R50" i="36" s="1"/>
  <c r="C51" i="36" s="1"/>
  <c r="K47" i="35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K51" i="36" l="1"/>
  <c r="M51" i="36" s="1"/>
  <c r="R51" i="36" s="1"/>
  <c r="C52" i="36" s="1"/>
  <c r="X51" i="36"/>
  <c r="Y51" i="36" s="1"/>
  <c r="X48" i="35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X52" i="36" l="1"/>
  <c r="Y52" i="36" s="1"/>
  <c r="K52" i="36"/>
  <c r="M52" i="36" s="1"/>
  <c r="R52" i="36" s="1"/>
  <c r="C53" i="36" s="1"/>
  <c r="K49" i="35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3" i="36" l="1"/>
  <c r="M53" i="36" s="1"/>
  <c r="R53" i="36" s="1"/>
  <c r="C54" i="36" s="1"/>
  <c r="X53" i="36"/>
  <c r="Y53" i="36" s="1"/>
  <c r="K50" i="35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4" i="36" l="1"/>
  <c r="M54" i="36" s="1"/>
  <c r="R54" i="36" s="1"/>
  <c r="C55" i="36" s="1"/>
  <c r="X54" i="36"/>
  <c r="Y54" i="36" s="1"/>
  <c r="K51" i="35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K55" i="36" l="1"/>
  <c r="M55" i="36" s="1"/>
  <c r="R55" i="36" s="1"/>
  <c r="C56" i="36" s="1"/>
  <c r="X55" i="36"/>
  <c r="Y55" i="36" s="1"/>
  <c r="X52" i="35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6" i="36" l="1"/>
  <c r="M56" i="36" s="1"/>
  <c r="R56" i="36" s="1"/>
  <c r="C57" i="36" s="1"/>
  <c r="X56" i="36"/>
  <c r="Y56" i="36" s="1"/>
  <c r="K53" i="35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K57" i="36" l="1"/>
  <c r="M57" i="36" s="1"/>
  <c r="R57" i="36" s="1"/>
  <c r="C58" i="36" s="1"/>
  <c r="X57" i="36"/>
  <c r="Y57" i="36" s="1"/>
  <c r="X54" i="35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8" i="36" l="1"/>
  <c r="M58" i="36" s="1"/>
  <c r="R58" i="36" s="1"/>
  <c r="C59" i="36" s="1"/>
  <c r="X58" i="36"/>
  <c r="Y58" i="36" s="1"/>
  <c r="K55" i="35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9" i="36" l="1"/>
  <c r="M59" i="36" s="1"/>
  <c r="R59" i="36" s="1"/>
  <c r="C60" i="36" s="1"/>
  <c r="X59" i="36"/>
  <c r="Y59" i="36" s="1"/>
  <c r="K56" i="35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60" i="36" l="1"/>
  <c r="M60" i="36" s="1"/>
  <c r="R60" i="36" s="1"/>
  <c r="C61" i="36" s="1"/>
  <c r="X60" i="36"/>
  <c r="Y60" i="36" s="1"/>
  <c r="K57" i="35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K61" i="36" l="1"/>
  <c r="M61" i="36" s="1"/>
  <c r="R61" i="36" s="1"/>
  <c r="C62" i="36" s="1"/>
  <c r="X61" i="36"/>
  <c r="Y61" i="36" s="1"/>
  <c r="X58" i="35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62" i="36" l="1"/>
  <c r="M62" i="36" s="1"/>
  <c r="R62" i="36" s="1"/>
  <c r="C63" i="36" s="1"/>
  <c r="X62" i="36"/>
  <c r="Y62" i="36" s="1"/>
  <c r="K59" i="35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3" i="36" l="1"/>
  <c r="M63" i="36" s="1"/>
  <c r="R63" i="36" s="1"/>
  <c r="C64" i="36" s="1"/>
  <c r="X63" i="36"/>
  <c r="Y63" i="36" s="1"/>
  <c r="K60" i="35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4" i="36" l="1"/>
  <c r="M64" i="36" s="1"/>
  <c r="R64" i="36" s="1"/>
  <c r="C65" i="36" s="1"/>
  <c r="X64" i="36"/>
  <c r="Y64" i="36" s="1"/>
  <c r="K61" i="35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K65" i="36" l="1"/>
  <c r="M65" i="36" s="1"/>
  <c r="R65" i="36" s="1"/>
  <c r="C66" i="36" s="1"/>
  <c r="X65" i="36"/>
  <c r="Y65" i="36" s="1"/>
  <c r="X62" i="35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6" i="36" l="1"/>
  <c r="M66" i="36" s="1"/>
  <c r="R66" i="36" s="1"/>
  <c r="C67" i="36" s="1"/>
  <c r="X66" i="36"/>
  <c r="Y66" i="36" s="1"/>
  <c r="K63" i="35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K67" i="36" l="1"/>
  <c r="M67" i="36" s="1"/>
  <c r="R67" i="36" s="1"/>
  <c r="C68" i="36" s="1"/>
  <c r="X67" i="36"/>
  <c r="Y67" i="36" s="1"/>
  <c r="X64" i="35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8" i="36" l="1"/>
  <c r="M68" i="36" s="1"/>
  <c r="R68" i="36" s="1"/>
  <c r="C69" i="36" s="1"/>
  <c r="X68" i="36"/>
  <c r="Y68" i="36" s="1"/>
  <c r="K65" i="35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K69" i="36" l="1"/>
  <c r="M69" i="36" s="1"/>
  <c r="R69" i="36" s="1"/>
  <c r="C70" i="36" s="1"/>
  <c r="X69" i="36"/>
  <c r="Y69" i="36" s="1"/>
  <c r="X66" i="35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70" i="36" l="1"/>
  <c r="M70" i="36" s="1"/>
  <c r="R70" i="36" s="1"/>
  <c r="C71" i="36" s="1"/>
  <c r="X70" i="36"/>
  <c r="Y70" i="36" s="1"/>
  <c r="K67" i="35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71" i="36" l="1"/>
  <c r="M71" i="36" s="1"/>
  <c r="R71" i="36" s="1"/>
  <c r="C72" i="36" s="1"/>
  <c r="X71" i="36"/>
  <c r="Y71" i="36" s="1"/>
  <c r="K68" i="35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72" i="36" l="1"/>
  <c r="M72" i="36" s="1"/>
  <c r="R72" i="36" s="1"/>
  <c r="C73" i="36" s="1"/>
  <c r="X72" i="36"/>
  <c r="Y72" i="36" s="1"/>
  <c r="K69" i="35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K73" i="36" l="1"/>
  <c r="M73" i="36" s="1"/>
  <c r="R73" i="36" s="1"/>
  <c r="C74" i="36" s="1"/>
  <c r="X73" i="36"/>
  <c r="Y73" i="36" s="1"/>
  <c r="X70" i="35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4" i="36" l="1"/>
  <c r="M74" i="36" s="1"/>
  <c r="R74" i="36" s="1"/>
  <c r="C75" i="36" s="1"/>
  <c r="X74" i="36"/>
  <c r="Y74" i="36" s="1"/>
  <c r="K71" i="35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5" i="36" l="1"/>
  <c r="M75" i="36" s="1"/>
  <c r="R75" i="36" s="1"/>
  <c r="C76" i="36" s="1"/>
  <c r="X75" i="36"/>
  <c r="Y75" i="36" s="1"/>
  <c r="K72" i="35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6" i="36" l="1"/>
  <c r="M76" i="36" s="1"/>
  <c r="R76" i="36" s="1"/>
  <c r="C77" i="36" s="1"/>
  <c r="X76" i="36"/>
  <c r="Y76" i="36" s="1"/>
  <c r="K73" i="35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K77" i="36" l="1"/>
  <c r="M77" i="36" s="1"/>
  <c r="R77" i="36" s="1"/>
  <c r="C78" i="36" s="1"/>
  <c r="X77" i="36"/>
  <c r="Y77" i="36" s="1"/>
  <c r="X74" i="35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8" i="36" l="1"/>
  <c r="M78" i="36" s="1"/>
  <c r="R78" i="36" s="1"/>
  <c r="C79" i="36" s="1"/>
  <c r="X78" i="36"/>
  <c r="Y78" i="36" s="1"/>
  <c r="K75" i="35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K79" i="36" l="1"/>
  <c r="M79" i="36" s="1"/>
  <c r="R79" i="36" s="1"/>
  <c r="C80" i="36" s="1"/>
  <c r="X79" i="36"/>
  <c r="Y79" i="36" s="1"/>
  <c r="X76" i="35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80" i="36" l="1"/>
  <c r="M80" i="36" s="1"/>
  <c r="R80" i="36" s="1"/>
  <c r="C81" i="36" s="1"/>
  <c r="X80" i="36"/>
  <c r="Y80" i="36" s="1"/>
  <c r="K77" i="35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K81" i="36" l="1"/>
  <c r="M81" i="36" s="1"/>
  <c r="R81" i="36" s="1"/>
  <c r="C82" i="36" s="1"/>
  <c r="X81" i="36"/>
  <c r="Y81" i="36" s="1"/>
  <c r="X78" i="35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82" i="36" l="1"/>
  <c r="M82" i="36" s="1"/>
  <c r="R82" i="36" s="1"/>
  <c r="C83" i="36" s="1"/>
  <c r="X82" i="36"/>
  <c r="Y82" i="36" s="1"/>
  <c r="K79" i="35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3" i="36" l="1"/>
  <c r="M83" i="36" s="1"/>
  <c r="R83" i="36" s="1"/>
  <c r="C84" i="36" s="1"/>
  <c r="X83" i="36"/>
  <c r="Y83" i="36" s="1"/>
  <c r="K80" i="35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4" i="36" l="1"/>
  <c r="M84" i="36" s="1"/>
  <c r="R84" i="36" s="1"/>
  <c r="C85" i="36" s="1"/>
  <c r="X84" i="36"/>
  <c r="Y84" i="36" s="1"/>
  <c r="K81" i="35"/>
  <c r="M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K85" i="36" l="1"/>
  <c r="M85" i="36" s="1"/>
  <c r="R85" i="36" s="1"/>
  <c r="C86" i="36" s="1"/>
  <c r="X85" i="36"/>
  <c r="Y85" i="36" s="1"/>
  <c r="X82" i="35"/>
  <c r="Y82" i="35" s="1"/>
  <c r="K82" i="35"/>
  <c r="M82" i="35" s="1"/>
  <c r="R82" i="35" s="1"/>
  <c r="C83" i="35" s="1"/>
  <c r="C79" i="34"/>
  <c r="E5" i="34"/>
  <c r="G5" i="34"/>
  <c r="C5" i="34"/>
  <c r="P2" i="34"/>
  <c r="K86" i="36" l="1"/>
  <c r="M86" i="36" s="1"/>
  <c r="R86" i="36" s="1"/>
  <c r="C87" i="36" s="1"/>
  <c r="X86" i="36"/>
  <c r="Y86" i="36" s="1"/>
  <c r="K83" i="35"/>
  <c r="M83" i="35" s="1"/>
  <c r="R83" i="35" s="1"/>
  <c r="X83" i="35"/>
  <c r="Y83" i="35" s="1"/>
  <c r="I5" i="34"/>
  <c r="X79" i="34"/>
  <c r="Y79" i="34" s="1"/>
  <c r="P4" i="34" s="1"/>
  <c r="L4" i="34"/>
  <c r="K87" i="36" l="1"/>
  <c r="M87" i="36" s="1"/>
  <c r="R87" i="36" s="1"/>
  <c r="C88" i="36" s="1"/>
  <c r="X87" i="36"/>
  <c r="Y87" i="36" s="1"/>
  <c r="K84" i="35"/>
  <c r="M84" i="35" s="1"/>
  <c r="R84" i="35" s="1"/>
  <c r="C85" i="35" s="1"/>
  <c r="X84" i="35"/>
  <c r="Y84" i="35" s="1"/>
  <c r="K88" i="36" l="1"/>
  <c r="M88" i="36" s="1"/>
  <c r="R88" i="36" s="1"/>
  <c r="C89" i="36" s="1"/>
  <c r="X88" i="36"/>
  <c r="Y88" i="36" s="1"/>
  <c r="K85" i="35"/>
  <c r="M85" i="35" s="1"/>
  <c r="R85" i="35" s="1"/>
  <c r="C86" i="35" s="1"/>
  <c r="X85" i="35"/>
  <c r="Y85" i="35" s="1"/>
  <c r="K89" i="36" l="1"/>
  <c r="M89" i="36" s="1"/>
  <c r="R89" i="36" s="1"/>
  <c r="C90" i="36" s="1"/>
  <c r="X89" i="36"/>
  <c r="Y89" i="36" s="1"/>
  <c r="X86" i="35"/>
  <c r="Y86" i="35" s="1"/>
  <c r="K86" i="35"/>
  <c r="M86" i="35" s="1"/>
  <c r="R86" i="35" s="1"/>
  <c r="C87" i="35" s="1"/>
  <c r="K90" i="36" l="1"/>
  <c r="M90" i="36" s="1"/>
  <c r="R90" i="36" s="1"/>
  <c r="C91" i="36" s="1"/>
  <c r="X90" i="36"/>
  <c r="Y90" i="36" s="1"/>
  <c r="K87" i="35"/>
  <c r="M87" i="35" s="1"/>
  <c r="R87" i="35" s="1"/>
  <c r="C88" i="35" s="1"/>
  <c r="X87" i="35"/>
  <c r="Y87" i="35" s="1"/>
  <c r="K91" i="36" l="1"/>
  <c r="M91" i="36" s="1"/>
  <c r="R91" i="36" s="1"/>
  <c r="C92" i="36" s="1"/>
  <c r="X91" i="36"/>
  <c r="Y91" i="36" s="1"/>
  <c r="X88" i="35"/>
  <c r="Y88" i="35" s="1"/>
  <c r="K88" i="35"/>
  <c r="M88" i="35" s="1"/>
  <c r="R88" i="35" s="1"/>
  <c r="C89" i="35" s="1"/>
  <c r="K92" i="36" l="1"/>
  <c r="M92" i="36" s="1"/>
  <c r="R92" i="36" s="1"/>
  <c r="C93" i="36" s="1"/>
  <c r="X92" i="36"/>
  <c r="Y92" i="36" s="1"/>
  <c r="K89" i="35"/>
  <c r="M89" i="35" s="1"/>
  <c r="R89" i="35" s="1"/>
  <c r="C90" i="35" s="1"/>
  <c r="X89" i="35"/>
  <c r="Y89" i="35" s="1"/>
  <c r="K93" i="36" l="1"/>
  <c r="M93" i="36" s="1"/>
  <c r="R93" i="36" s="1"/>
  <c r="C94" i="36" s="1"/>
  <c r="X93" i="36"/>
  <c r="Y93" i="36" s="1"/>
  <c r="X90" i="35"/>
  <c r="Y90" i="35" s="1"/>
  <c r="K90" i="35"/>
  <c r="M90" i="35" s="1"/>
  <c r="R90" i="35" s="1"/>
  <c r="C91" i="35" s="1"/>
  <c r="K94" i="36" l="1"/>
  <c r="M94" i="36" s="1"/>
  <c r="R94" i="36" s="1"/>
  <c r="C95" i="36" s="1"/>
  <c r="X94" i="36"/>
  <c r="Y94" i="36" s="1"/>
  <c r="K91" i="35"/>
  <c r="M91" i="35" s="1"/>
  <c r="R91" i="35" s="1"/>
  <c r="C92" i="35" s="1"/>
  <c r="X91" i="35"/>
  <c r="Y91" i="35" s="1"/>
  <c r="K95" i="36" l="1"/>
  <c r="M95" i="36" s="1"/>
  <c r="R95" i="36" s="1"/>
  <c r="C96" i="36" s="1"/>
  <c r="X95" i="36"/>
  <c r="Y95" i="36" s="1"/>
  <c r="K92" i="35"/>
  <c r="M92" i="35" s="1"/>
  <c r="R92" i="35" s="1"/>
  <c r="C93" i="35" s="1"/>
  <c r="X92" i="35"/>
  <c r="Y92" i="35" s="1"/>
  <c r="K96" i="36" l="1"/>
  <c r="M96" i="36" s="1"/>
  <c r="R96" i="36" s="1"/>
  <c r="C97" i="36" s="1"/>
  <c r="X96" i="36"/>
  <c r="Y96" i="36" s="1"/>
  <c r="K93" i="35"/>
  <c r="M93" i="35" s="1"/>
  <c r="R93" i="35" s="1"/>
  <c r="C94" i="35" s="1"/>
  <c r="X93" i="35"/>
  <c r="Y93" i="35" s="1"/>
  <c r="K97" i="36" l="1"/>
  <c r="M97" i="36" s="1"/>
  <c r="R97" i="36" s="1"/>
  <c r="C98" i="36" s="1"/>
  <c r="X97" i="36"/>
  <c r="Y97" i="36" s="1"/>
  <c r="X94" i="35"/>
  <c r="Y94" i="35" s="1"/>
  <c r="K94" i="35"/>
  <c r="M94" i="35" s="1"/>
  <c r="R94" i="35" s="1"/>
  <c r="C95" i="35" s="1"/>
  <c r="K98" i="36" l="1"/>
  <c r="M98" i="36" s="1"/>
  <c r="R98" i="36" s="1"/>
  <c r="C99" i="36" s="1"/>
  <c r="X98" i="36"/>
  <c r="Y98" i="36" s="1"/>
  <c r="K95" i="35"/>
  <c r="M95" i="35" s="1"/>
  <c r="R95" i="35" s="1"/>
  <c r="C96" i="35" s="1"/>
  <c r="X95" i="35"/>
  <c r="Y95" i="35" s="1"/>
  <c r="K99" i="36" l="1"/>
  <c r="M99" i="36" s="1"/>
  <c r="R99" i="36" s="1"/>
  <c r="C100" i="36" s="1"/>
  <c r="X99" i="36"/>
  <c r="Y99" i="36" s="1"/>
  <c r="K96" i="35"/>
  <c r="M96" i="35" s="1"/>
  <c r="R96" i="35" s="1"/>
  <c r="C97" i="35" s="1"/>
  <c r="X96" i="35"/>
  <c r="Y96" i="35" s="1"/>
  <c r="K100" i="36" l="1"/>
  <c r="M100" i="36" s="1"/>
  <c r="R100" i="36" s="1"/>
  <c r="C101" i="36" s="1"/>
  <c r="X100" i="36"/>
  <c r="Y100" i="36" s="1"/>
  <c r="K97" i="35"/>
  <c r="M97" i="35" s="1"/>
  <c r="R97" i="35" s="1"/>
  <c r="C98" i="35" s="1"/>
  <c r="X97" i="35"/>
  <c r="Y97" i="35" s="1"/>
  <c r="K101" i="36" l="1"/>
  <c r="M101" i="36" s="1"/>
  <c r="R101" i="36" s="1"/>
  <c r="C102" i="36" s="1"/>
  <c r="X101" i="36"/>
  <c r="Y101" i="36" s="1"/>
  <c r="X98" i="35"/>
  <c r="Y98" i="35" s="1"/>
  <c r="K98" i="35"/>
  <c r="M98" i="35" s="1"/>
  <c r="R98" i="35" s="1"/>
  <c r="C99" i="35" s="1"/>
  <c r="K102" i="36" l="1"/>
  <c r="M102" i="36" s="1"/>
  <c r="R102" i="36" s="1"/>
  <c r="C103" i="36" s="1"/>
  <c r="X102" i="36"/>
  <c r="Y102" i="36" s="1"/>
  <c r="K99" i="35"/>
  <c r="M99" i="35" s="1"/>
  <c r="R99" i="35" s="1"/>
  <c r="C100" i="35" s="1"/>
  <c r="X99" i="35"/>
  <c r="Y99" i="35" s="1"/>
  <c r="K103" i="36" l="1"/>
  <c r="M103" i="36" s="1"/>
  <c r="R103" i="36" s="1"/>
  <c r="C104" i="36" s="1"/>
  <c r="X103" i="36"/>
  <c r="Y103" i="36" s="1"/>
  <c r="X100" i="35"/>
  <c r="Y100" i="35" s="1"/>
  <c r="K100" i="35"/>
  <c r="M100" i="35" s="1"/>
  <c r="R100" i="35" s="1"/>
  <c r="C101" i="35" s="1"/>
  <c r="K104" i="36" l="1"/>
  <c r="M104" i="36" s="1"/>
  <c r="R104" i="36" s="1"/>
  <c r="C105" i="36" s="1"/>
  <c r="X104" i="36"/>
  <c r="Y104" i="36" s="1"/>
  <c r="K101" i="35"/>
  <c r="M101" i="35" s="1"/>
  <c r="R101" i="35" s="1"/>
  <c r="C102" i="35" s="1"/>
  <c r="X101" i="35"/>
  <c r="Y101" i="35" s="1"/>
  <c r="K105" i="36" l="1"/>
  <c r="M105" i="36" s="1"/>
  <c r="R105" i="36" s="1"/>
  <c r="C106" i="36" s="1"/>
  <c r="X105" i="36"/>
  <c r="Y105" i="36" s="1"/>
  <c r="X102" i="35"/>
  <c r="Y102" i="35" s="1"/>
  <c r="K102" i="35"/>
  <c r="M102" i="35" s="1"/>
  <c r="R102" i="35" s="1"/>
  <c r="C103" i="35" s="1"/>
  <c r="K106" i="36" l="1"/>
  <c r="M106" i="36" s="1"/>
  <c r="R106" i="36" s="1"/>
  <c r="C107" i="36" s="1"/>
  <c r="X106" i="36"/>
  <c r="Y106" i="36" s="1"/>
  <c r="K103" i="35"/>
  <c r="M103" i="35" s="1"/>
  <c r="R103" i="35" s="1"/>
  <c r="C104" i="35" s="1"/>
  <c r="X103" i="35"/>
  <c r="Y103" i="35" s="1"/>
  <c r="K107" i="36" l="1"/>
  <c r="M107" i="36" s="1"/>
  <c r="R107" i="36" s="1"/>
  <c r="C108" i="36" s="1"/>
  <c r="X107" i="36"/>
  <c r="Y107" i="36" s="1"/>
  <c r="K104" i="35"/>
  <c r="M104" i="35" s="1"/>
  <c r="R104" i="35" s="1"/>
  <c r="C105" i="35" s="1"/>
  <c r="X104" i="35"/>
  <c r="Y104" i="35" s="1"/>
  <c r="X108" i="36" l="1"/>
  <c r="Y108" i="36" s="1"/>
  <c r="P4" i="36" s="1"/>
  <c r="K108" i="36"/>
  <c r="M108" i="36" s="1"/>
  <c r="R108" i="36" s="1"/>
  <c r="R109" i="36" s="1"/>
  <c r="L4" i="36"/>
  <c r="K105" i="35"/>
  <c r="M105" i="35" s="1"/>
  <c r="R105" i="35" s="1"/>
  <c r="C106" i="35" s="1"/>
  <c r="X105" i="35"/>
  <c r="Y105" i="35" s="1"/>
  <c r="S109" i="36" l="1"/>
  <c r="D4" i="36" s="1"/>
  <c r="P2" i="36" s="1"/>
  <c r="E5" i="36"/>
  <c r="C5" i="36"/>
  <c r="G5" i="36"/>
  <c r="X106" i="35"/>
  <c r="Y106" i="35" s="1"/>
  <c r="K106" i="35"/>
  <c r="M106" i="35" s="1"/>
  <c r="R106" i="35" s="1"/>
  <c r="C107" i="35" s="1"/>
  <c r="I5" i="36" l="1"/>
  <c r="K107" i="35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<sst xmlns="http://schemas.openxmlformats.org/spreadsheetml/2006/main" count="970" uniqueCount="300">
  <si>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</si>
  <si>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</si>
  <si>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</si>
  <si>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</si>
  <si>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</si>
  <si>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</si>
  <si>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</si>
  <si>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</si>
  <si>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</si>
  <si>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</si>
  <si>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</si>
  <si>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</si>
  <si>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</si>
  <si>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</si>
  <si>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</si>
  <si>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</si>
  <si>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</si>
  <si>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</si>
  <si>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</si>
  <si>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</si>
  <si>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</si>
  <si>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</si>
  <si>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</si>
  <si>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</si>
  <si>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</si>
  <si>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</si>
  <si>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</si>
  <si>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</si>
  <si>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</si>
  <si>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</si>
  <si>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</si>
  <si>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</si>
  <si>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</si>
  <si>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</si>
  <si>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</si>
  <si>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</si>
  <si>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</si>
  <si>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</si>
  <si>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</si>
  <si>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</si>
  <si>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</si>
  <si>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</si>
  <si>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</si>
  <si>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</si>
  <si>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</si>
  <si>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</si>
  <si>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</si>
  <si>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</si>
  <si>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</si>
  <si>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</si>
  <si>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</si>
  <si>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</si>
  <si>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</si>
  <si>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</si>
  <si>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</si>
  <si>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</si>
  <si>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</si>
  <si>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</si>
  <si>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</si>
  <si>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</si>
  <si>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</si>
  <si>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</si>
  <si>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</si>
  <si>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</si>
  <si>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</si>
  <si>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</si>
  <si>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</si>
  <si>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</si>
  <si>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</si>
  <si>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</si>
  <si>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</si>
  <si>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</si>
  <si>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</si>
  <si>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</si>
  <si>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</si>
  <si>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</si>
  <si>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</si>
  <si>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</si>
  <si>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</si>
  <si>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</si>
  <si>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</si>
  <si>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</si>
  <si>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</si>
  <si>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</si>
  <si>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</si>
  <si>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</si>
  <si>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</si>
  <si>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</si>
  <si>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</si>
  <si>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</si>
  <si>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</si>
  <si>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</si>
  <si>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</si>
  <si>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</si>
  <si>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</si>
  <si>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</si>
  <si>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</si>
  <si>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</si>
  <si>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</si>
  <si>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</si>
  <si>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</si>
  <si>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</si>
  <si>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</si>
  <si>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</si>
  <si>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</si>
  <si>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</si>
  <si>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</si>
  <si>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</si>
  <si>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</si>
  <si>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</si>
  <si>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</si>
  <si>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</si>
  <si>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</si>
  <si>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</si>
  <si>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</si>
  <si>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</si>
  <si>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</si>
  <si>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</si>
  <si>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</si>
  <si>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</si>
  <si>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</si>
  <si>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</si>
  <si>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</si>
  <si>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</si>
  <si>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</si>
  <si>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</si>
  <si>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</si>
  <si>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</si>
  <si>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</si>
  <si>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</si>
  <si>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</si>
  <si>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</si>
  <si>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</si>
  <si>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</si>
  <si>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</si>
  <si>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</si>
  <si>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</si>
  <si>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</si>
  <si>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</si>
  <si>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</si>
  <si>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</si>
  <si>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</si>
  <si>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</si>
  <si>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</si>
  <si>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</si>
  <si>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</si>
  <si>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</si>
  <si>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</si>
  <si>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</si>
  <si>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</si>
  <si>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</si>
  <si>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</si>
  <si>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</si>
  <si>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</si>
  <si>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</si>
  <si>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</si>
  <si>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</si>
  <si>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</si>
  <si>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</si>
  <si>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</si>
  <si>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</si>
  <si>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</si>
  <si>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</si>
  <si>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</si>
  <si>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</si>
  <si>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</si>
  <si>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</si>
  <si>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</si>
  <si>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</si>
  <si>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</si>
  <si>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</si>
  <si>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</si>
  <si>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</si>
  <si>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</si>
  <si>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</si>
  <si>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</si>
  <si>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</si>
  <si>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</si>
  <si>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</si>
  <si>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</si>
  <si>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</si>
  <si>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</si>
  <si>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</si>
  <si>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</si>
  <si>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</si>
  <si>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</si>
  <si>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</si>
  <si>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</si>
  <si>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</si>
  <si>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</si>
  <si>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</si>
  <si>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</si>
  <si>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</si>
  <si>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</si>
  <si>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</si>
  <si>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</si>
  <si>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</si>
  <si>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</si>
  <si>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</si>
  <si>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</si>
  <si>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</si>
  <si>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</si>
  <si>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</si>
  <si>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</si>
  <si>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</si>
  <si>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</si>
  <si>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</si>
  <si>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</si>
  <si>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</si>
  <si>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</si>
  <si>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</si>
  <si>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</si>
  <si>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</si>
  <si>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</si>
  <si>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</si>
  <si>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</si>
  <si>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</si>
  <si>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</si>
  <si>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</si>
  <si>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</si>
  <si>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</si>
  <si>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</si>
  <si>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</si>
  <si>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</si>
  <si>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</si>
  <si>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</si>
  <si>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</si>
  <si>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</si>
  <si>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</si>
  <si>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</si>
  <si>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</si>
  <si>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</si>
  <si>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</si>
  <si>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</si>
  <si>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</si>
  <si>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</si>
  <si>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</si>
  <si>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</si>
  <si>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</si>
  <si>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</si>
  <si>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</si>
  <si>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</si>
  <si>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</si>
  <si>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</si>
  <si>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</si>
  <si>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</si>
  <si>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</si>
  <si>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</si>
  <si>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</si>
  <si>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</si>
  <si>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</si>
  <si>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</si>
  <si>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</si>
  <si>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</si>
  <si>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</si>
  <si>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</si>
  <si>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</si>
  <si>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</si>
  <si>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</si>
  <si>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</si>
  <si>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</si>
  <si>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</si>
  <si>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</si>
  <si>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</si>
  <si>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</si>
  <si>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</si>
  <si>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</si>
  <si>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</si>
  <si>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</si>
  <si>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</si>
  <si>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</si>
  <si>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</si>
  <si>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</si>
  <si>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</si>
  <si>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</si>
  <si>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</si>
  <si>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</si>
  <si>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</si>
  <si>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</si>
  <si>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</si>
  <si>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</si>
  <si>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</si>
  <si>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</si>
  <si>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</si>
  <si>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</si>
  <si>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</si>
  <si>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</si>
  <si>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</si>
  <si>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</si>
  <si>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</si>
  <si>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</si>
  <si>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</si>
  <si>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</si>
  <si>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</si>
  <si>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5-9/M</t>
    <phoneticPr fontId="2"/>
  </si>
  <si>
    <t>・フィボナッチターゲット-1.27で決済</t>
    <rPh sb="18" eb="20">
      <t>ケッサイ</t>
    </rPh>
    <phoneticPr fontId="3"/>
  </si>
  <si>
    <t>USDJPY　</t>
    <phoneticPr fontId="2"/>
  </si>
  <si>
    <t xml:space="preserve">OBシステム：エントリーまでの状況確認で 20MA にタッチ 
上位足から時間足を 2 つ落として 
下位足のダウブレイクでエントリー </t>
    <phoneticPr fontId="2"/>
  </si>
  <si>
    <t>4時間　　　　　　（30分）足</t>
    <rPh sb="1" eb="3">
      <t>ジカン</t>
    </rPh>
    <rPh sb="12" eb="13">
      <t>フン</t>
    </rPh>
    <rPh sb="14" eb="15">
      <t>アシ</t>
    </rPh>
    <phoneticPr fontId="3"/>
  </si>
  <si>
    <t>●検証23のFibの引き方はいかがでしょうか？安値から右側の高値に引くか迷いました。●検証27（画像が横並びに3枚あります）は、エントリーの前に安値を割っているのですが、この場合は画像②のようにFibを取り直す必要があるのでしょうか？それともエントリー前なので画像①のまま、安値を過ぎてからエントリーされるのでしょうか？●検証29は4時間足に線を引いてからエントリーまで3日なのですが、ルール上あり得ますか？それともルール上、有効でないところに線を引いているでしょうか？</t>
    <rPh sb="1" eb="3">
      <t>ケンショウ</t>
    </rPh>
    <rPh sb="10" eb="11">
      <t>ヒ</t>
    </rPh>
    <rPh sb="12" eb="13">
      <t>カタ</t>
    </rPh>
    <rPh sb="23" eb="25">
      <t>ヤスネ</t>
    </rPh>
    <rPh sb="27" eb="29">
      <t>ミギガワ</t>
    </rPh>
    <rPh sb="30" eb="32">
      <t>タカネ</t>
    </rPh>
    <rPh sb="33" eb="34">
      <t>ヒ</t>
    </rPh>
    <rPh sb="36" eb="37">
      <t>マヨ</t>
    </rPh>
    <rPh sb="43" eb="45">
      <t>ケンショウ</t>
    </rPh>
    <rPh sb="48" eb="50">
      <t>ガゾウ</t>
    </rPh>
    <rPh sb="51" eb="53">
      <t>ヨコナラ</t>
    </rPh>
    <rPh sb="56" eb="57">
      <t>マイ</t>
    </rPh>
    <rPh sb="70" eb="71">
      <t>マエ</t>
    </rPh>
    <rPh sb="72" eb="74">
      <t>ヤスネ</t>
    </rPh>
    <rPh sb="75" eb="76">
      <t>ワ</t>
    </rPh>
    <rPh sb="87" eb="89">
      <t>バアイ</t>
    </rPh>
    <rPh sb="90" eb="92">
      <t>ガゾウ</t>
    </rPh>
    <rPh sb="101" eb="102">
      <t>ト</t>
    </rPh>
    <rPh sb="103" eb="104">
      <t>ナオ</t>
    </rPh>
    <rPh sb="105" eb="107">
      <t>ヒツヨウ</t>
    </rPh>
    <rPh sb="126" eb="127">
      <t>マエ</t>
    </rPh>
    <rPh sb="130" eb="132">
      <t>ガゾウ</t>
    </rPh>
    <rPh sb="137" eb="139">
      <t>ヤスネ</t>
    </rPh>
    <rPh sb="140" eb="141">
      <t>ス</t>
    </rPh>
    <rPh sb="161" eb="163">
      <t>ケンショウ</t>
    </rPh>
    <rPh sb="167" eb="169">
      <t>ジカン</t>
    </rPh>
    <rPh sb="169" eb="170">
      <t>アシ</t>
    </rPh>
    <rPh sb="171" eb="172">
      <t>セン</t>
    </rPh>
    <rPh sb="173" eb="174">
      <t>ヒ</t>
    </rPh>
    <rPh sb="186" eb="187">
      <t>カ</t>
    </rPh>
    <rPh sb="196" eb="197">
      <t>ジョウ</t>
    </rPh>
    <rPh sb="199" eb="200">
      <t>エ</t>
    </rPh>
    <rPh sb="213" eb="215">
      <t>ユウコウ</t>
    </rPh>
    <rPh sb="222" eb="223">
      <t>セン</t>
    </rPh>
    <rPh sb="224" eb="225">
      <t>ヒ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</si>
</sst>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2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  <font>
      <sz val="14"/>
      <color rgb="FFFF000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62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56" fontId="9" fillId="0" borderId="1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1" fillId="0" borderId="0" xfId="0" applyFont="1" applyAlignment="1">
      <alignment horizontal="left" vertical="center"/>
    </xf>
    <xf numFmtId="0" fontId="21" fillId="0" borderId="0" xfId="0" applyNumberFormat="1" applyFont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180" fontId="0" fillId="11" borderId="1" xfId="0" applyNumberFormat="1" applyFill="1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 shrinkToFit="1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3" fillId="0" borderId="1" xfId="0" applyFont="1" applyBorder="1" applyAlignment="1">
      <alignment vertical="center" wrapText="1"/>
    </xf>
    <xf numFmtId="0" fontId="14" fillId="0" borderId="22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8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79.png"/><Relationship Id="rId299" Type="http://schemas.openxmlformats.org/officeDocument/2006/relationships/image" Target="../media/image361.png"/><Relationship Id="rId21" Type="http://schemas.openxmlformats.org/officeDocument/2006/relationships/image" Target="../media/image83.png"/><Relationship Id="rId63" Type="http://schemas.openxmlformats.org/officeDocument/2006/relationships/image" Target="../media/image125.png"/><Relationship Id="rId159" Type="http://schemas.openxmlformats.org/officeDocument/2006/relationships/image" Target="../media/image221.png"/><Relationship Id="rId170" Type="http://schemas.openxmlformats.org/officeDocument/2006/relationships/image" Target="../media/image232.png"/><Relationship Id="rId226" Type="http://schemas.openxmlformats.org/officeDocument/2006/relationships/image" Target="../media/image288.png"/><Relationship Id="rId268" Type="http://schemas.openxmlformats.org/officeDocument/2006/relationships/image" Target="../media/image330.png"/><Relationship Id="rId32" Type="http://schemas.openxmlformats.org/officeDocument/2006/relationships/image" Target="../media/image94.png"/><Relationship Id="rId74" Type="http://schemas.openxmlformats.org/officeDocument/2006/relationships/image" Target="../media/image136.png"/><Relationship Id="rId128" Type="http://schemas.openxmlformats.org/officeDocument/2006/relationships/image" Target="../media/image190.png"/><Relationship Id="rId5" Type="http://schemas.openxmlformats.org/officeDocument/2006/relationships/image" Target="../media/image67.png"/><Relationship Id="rId181" Type="http://schemas.openxmlformats.org/officeDocument/2006/relationships/image" Target="../media/image243.png"/><Relationship Id="rId237" Type="http://schemas.openxmlformats.org/officeDocument/2006/relationships/image" Target="../media/image299.png"/><Relationship Id="rId279" Type="http://schemas.openxmlformats.org/officeDocument/2006/relationships/image" Target="../media/image341.png"/><Relationship Id="rId43" Type="http://schemas.openxmlformats.org/officeDocument/2006/relationships/image" Target="../media/image105.png"/><Relationship Id="rId139" Type="http://schemas.openxmlformats.org/officeDocument/2006/relationships/image" Target="../media/image201.png"/><Relationship Id="rId290" Type="http://schemas.openxmlformats.org/officeDocument/2006/relationships/image" Target="../media/image352.png"/><Relationship Id="rId304" Type="http://schemas.openxmlformats.org/officeDocument/2006/relationships/image" Target="../media/image366.png"/><Relationship Id="rId85" Type="http://schemas.openxmlformats.org/officeDocument/2006/relationships/image" Target="../media/image147.png"/><Relationship Id="rId150" Type="http://schemas.openxmlformats.org/officeDocument/2006/relationships/image" Target="../media/image212.png"/><Relationship Id="rId192" Type="http://schemas.openxmlformats.org/officeDocument/2006/relationships/image" Target="../media/image254.png"/><Relationship Id="rId206" Type="http://schemas.openxmlformats.org/officeDocument/2006/relationships/image" Target="../media/image268.png"/><Relationship Id="rId248" Type="http://schemas.openxmlformats.org/officeDocument/2006/relationships/image" Target="../media/image310.png"/><Relationship Id="rId12" Type="http://schemas.openxmlformats.org/officeDocument/2006/relationships/image" Target="../media/image74.png"/><Relationship Id="rId108" Type="http://schemas.openxmlformats.org/officeDocument/2006/relationships/image" Target="../media/image170.png"/><Relationship Id="rId54" Type="http://schemas.openxmlformats.org/officeDocument/2006/relationships/image" Target="../media/image116.png"/><Relationship Id="rId96" Type="http://schemas.openxmlformats.org/officeDocument/2006/relationships/image" Target="../media/image158.png"/><Relationship Id="rId161" Type="http://schemas.openxmlformats.org/officeDocument/2006/relationships/image" Target="../media/image223.png"/><Relationship Id="rId217" Type="http://schemas.openxmlformats.org/officeDocument/2006/relationships/image" Target="../media/image279.png"/><Relationship Id="rId259" Type="http://schemas.openxmlformats.org/officeDocument/2006/relationships/image" Target="../media/image321.png"/><Relationship Id="rId23" Type="http://schemas.openxmlformats.org/officeDocument/2006/relationships/image" Target="../media/image85.png"/><Relationship Id="rId119" Type="http://schemas.openxmlformats.org/officeDocument/2006/relationships/image" Target="../media/image181.png"/><Relationship Id="rId270" Type="http://schemas.openxmlformats.org/officeDocument/2006/relationships/image" Target="../media/image332.png"/><Relationship Id="rId44" Type="http://schemas.openxmlformats.org/officeDocument/2006/relationships/image" Target="../media/image106.png"/><Relationship Id="rId65" Type="http://schemas.openxmlformats.org/officeDocument/2006/relationships/image" Target="../media/image127.png"/><Relationship Id="rId86" Type="http://schemas.openxmlformats.org/officeDocument/2006/relationships/image" Target="../media/image148.png"/><Relationship Id="rId130" Type="http://schemas.openxmlformats.org/officeDocument/2006/relationships/image" Target="../media/image192.png"/><Relationship Id="rId151" Type="http://schemas.openxmlformats.org/officeDocument/2006/relationships/image" Target="../media/image213.png"/><Relationship Id="rId172" Type="http://schemas.openxmlformats.org/officeDocument/2006/relationships/image" Target="../media/image234.png"/><Relationship Id="rId193" Type="http://schemas.openxmlformats.org/officeDocument/2006/relationships/image" Target="../media/image255.png"/><Relationship Id="rId207" Type="http://schemas.openxmlformats.org/officeDocument/2006/relationships/image" Target="../media/image269.png"/><Relationship Id="rId228" Type="http://schemas.openxmlformats.org/officeDocument/2006/relationships/image" Target="../media/image290.png"/><Relationship Id="rId249" Type="http://schemas.openxmlformats.org/officeDocument/2006/relationships/image" Target="../media/image311.png"/><Relationship Id="rId13" Type="http://schemas.openxmlformats.org/officeDocument/2006/relationships/image" Target="../media/image75.png"/><Relationship Id="rId109" Type="http://schemas.openxmlformats.org/officeDocument/2006/relationships/image" Target="../media/image171.png"/><Relationship Id="rId260" Type="http://schemas.openxmlformats.org/officeDocument/2006/relationships/image" Target="../media/image322.png"/><Relationship Id="rId281" Type="http://schemas.openxmlformats.org/officeDocument/2006/relationships/image" Target="../media/image343.png"/><Relationship Id="rId34" Type="http://schemas.openxmlformats.org/officeDocument/2006/relationships/image" Target="../media/image96.png"/><Relationship Id="rId55" Type="http://schemas.openxmlformats.org/officeDocument/2006/relationships/image" Target="../media/image117.png"/><Relationship Id="rId76" Type="http://schemas.openxmlformats.org/officeDocument/2006/relationships/image" Target="../media/image138.png"/><Relationship Id="rId97" Type="http://schemas.openxmlformats.org/officeDocument/2006/relationships/image" Target="../media/image159.png"/><Relationship Id="rId120" Type="http://schemas.openxmlformats.org/officeDocument/2006/relationships/image" Target="../media/image182.png"/><Relationship Id="rId141" Type="http://schemas.openxmlformats.org/officeDocument/2006/relationships/image" Target="../media/image203.png"/><Relationship Id="rId7" Type="http://schemas.openxmlformats.org/officeDocument/2006/relationships/image" Target="../media/image69.png"/><Relationship Id="rId162" Type="http://schemas.openxmlformats.org/officeDocument/2006/relationships/image" Target="../media/image224.png"/><Relationship Id="rId183" Type="http://schemas.openxmlformats.org/officeDocument/2006/relationships/image" Target="../media/image245.png"/><Relationship Id="rId218" Type="http://schemas.openxmlformats.org/officeDocument/2006/relationships/image" Target="../media/image280.png"/><Relationship Id="rId239" Type="http://schemas.openxmlformats.org/officeDocument/2006/relationships/image" Target="../media/image301.png"/><Relationship Id="rId250" Type="http://schemas.openxmlformats.org/officeDocument/2006/relationships/image" Target="../media/image312.png"/><Relationship Id="rId271" Type="http://schemas.openxmlformats.org/officeDocument/2006/relationships/image" Target="../media/image333.png"/><Relationship Id="rId292" Type="http://schemas.openxmlformats.org/officeDocument/2006/relationships/image" Target="../media/image354.png"/><Relationship Id="rId306" Type="http://schemas.openxmlformats.org/officeDocument/2006/relationships/image" Target="../media/image368.png"/><Relationship Id="rId24" Type="http://schemas.openxmlformats.org/officeDocument/2006/relationships/image" Target="../media/image86.png"/><Relationship Id="rId45" Type="http://schemas.openxmlformats.org/officeDocument/2006/relationships/image" Target="../media/image107.png"/><Relationship Id="rId66" Type="http://schemas.openxmlformats.org/officeDocument/2006/relationships/image" Target="../media/image128.png"/><Relationship Id="rId87" Type="http://schemas.openxmlformats.org/officeDocument/2006/relationships/image" Target="../media/image149.png"/><Relationship Id="rId110" Type="http://schemas.openxmlformats.org/officeDocument/2006/relationships/image" Target="../media/image172.png"/><Relationship Id="rId131" Type="http://schemas.openxmlformats.org/officeDocument/2006/relationships/image" Target="../media/image193.png"/><Relationship Id="rId152" Type="http://schemas.openxmlformats.org/officeDocument/2006/relationships/image" Target="../media/image214.png"/><Relationship Id="rId173" Type="http://schemas.openxmlformats.org/officeDocument/2006/relationships/image" Target="../media/image235.png"/><Relationship Id="rId194" Type="http://schemas.openxmlformats.org/officeDocument/2006/relationships/image" Target="../media/image256.png"/><Relationship Id="rId208" Type="http://schemas.openxmlformats.org/officeDocument/2006/relationships/image" Target="../media/image270.png"/><Relationship Id="rId229" Type="http://schemas.openxmlformats.org/officeDocument/2006/relationships/image" Target="../media/image291.png"/><Relationship Id="rId240" Type="http://schemas.openxmlformats.org/officeDocument/2006/relationships/image" Target="../media/image302.png"/><Relationship Id="rId261" Type="http://schemas.openxmlformats.org/officeDocument/2006/relationships/image" Target="../media/image323.png"/><Relationship Id="rId14" Type="http://schemas.openxmlformats.org/officeDocument/2006/relationships/image" Target="../media/image76.png"/><Relationship Id="rId35" Type="http://schemas.openxmlformats.org/officeDocument/2006/relationships/image" Target="../media/image97.png"/><Relationship Id="rId56" Type="http://schemas.openxmlformats.org/officeDocument/2006/relationships/image" Target="../media/image118.png"/><Relationship Id="rId77" Type="http://schemas.openxmlformats.org/officeDocument/2006/relationships/image" Target="../media/image139.png"/><Relationship Id="rId100" Type="http://schemas.openxmlformats.org/officeDocument/2006/relationships/image" Target="../media/image162.png"/><Relationship Id="rId282" Type="http://schemas.openxmlformats.org/officeDocument/2006/relationships/image" Target="../media/image344.png"/><Relationship Id="rId8" Type="http://schemas.openxmlformats.org/officeDocument/2006/relationships/image" Target="../media/image70.png"/><Relationship Id="rId98" Type="http://schemas.openxmlformats.org/officeDocument/2006/relationships/image" Target="../media/image160.png"/><Relationship Id="rId121" Type="http://schemas.openxmlformats.org/officeDocument/2006/relationships/image" Target="../media/image183.png"/><Relationship Id="rId142" Type="http://schemas.openxmlformats.org/officeDocument/2006/relationships/image" Target="../media/image204.png"/><Relationship Id="rId163" Type="http://schemas.openxmlformats.org/officeDocument/2006/relationships/image" Target="../media/image225.png"/><Relationship Id="rId184" Type="http://schemas.openxmlformats.org/officeDocument/2006/relationships/image" Target="../media/image246.png"/><Relationship Id="rId219" Type="http://schemas.openxmlformats.org/officeDocument/2006/relationships/image" Target="../media/image281.png"/><Relationship Id="rId230" Type="http://schemas.openxmlformats.org/officeDocument/2006/relationships/image" Target="../media/image292.png"/><Relationship Id="rId251" Type="http://schemas.openxmlformats.org/officeDocument/2006/relationships/image" Target="../media/image313.png"/><Relationship Id="rId25" Type="http://schemas.openxmlformats.org/officeDocument/2006/relationships/image" Target="../media/image87.png"/><Relationship Id="rId46" Type="http://schemas.openxmlformats.org/officeDocument/2006/relationships/image" Target="../media/image108.png"/><Relationship Id="rId67" Type="http://schemas.openxmlformats.org/officeDocument/2006/relationships/image" Target="../media/image129.png"/><Relationship Id="rId272" Type="http://schemas.openxmlformats.org/officeDocument/2006/relationships/image" Target="../media/image334.png"/><Relationship Id="rId293" Type="http://schemas.openxmlformats.org/officeDocument/2006/relationships/image" Target="../media/image355.png"/><Relationship Id="rId307" Type="http://schemas.openxmlformats.org/officeDocument/2006/relationships/image" Target="../media/image369.png"/><Relationship Id="rId88" Type="http://schemas.openxmlformats.org/officeDocument/2006/relationships/image" Target="../media/image150.png"/><Relationship Id="rId111" Type="http://schemas.openxmlformats.org/officeDocument/2006/relationships/image" Target="../media/image173.png"/><Relationship Id="rId132" Type="http://schemas.openxmlformats.org/officeDocument/2006/relationships/image" Target="../media/image194.png"/><Relationship Id="rId153" Type="http://schemas.openxmlformats.org/officeDocument/2006/relationships/image" Target="../media/image215.png"/><Relationship Id="rId174" Type="http://schemas.openxmlformats.org/officeDocument/2006/relationships/image" Target="../media/image236.png"/><Relationship Id="rId195" Type="http://schemas.openxmlformats.org/officeDocument/2006/relationships/image" Target="../media/image257.png"/><Relationship Id="rId209" Type="http://schemas.openxmlformats.org/officeDocument/2006/relationships/image" Target="../media/image271.png"/><Relationship Id="rId220" Type="http://schemas.openxmlformats.org/officeDocument/2006/relationships/image" Target="../media/image282.png"/><Relationship Id="rId241" Type="http://schemas.openxmlformats.org/officeDocument/2006/relationships/image" Target="../media/image303.png"/><Relationship Id="rId15" Type="http://schemas.openxmlformats.org/officeDocument/2006/relationships/image" Target="../media/image77.png"/><Relationship Id="rId36" Type="http://schemas.openxmlformats.org/officeDocument/2006/relationships/image" Target="../media/image98.png"/><Relationship Id="rId57" Type="http://schemas.openxmlformats.org/officeDocument/2006/relationships/image" Target="../media/image119.png"/><Relationship Id="rId262" Type="http://schemas.openxmlformats.org/officeDocument/2006/relationships/image" Target="../media/image324.png"/><Relationship Id="rId283" Type="http://schemas.openxmlformats.org/officeDocument/2006/relationships/image" Target="../media/image345.png"/><Relationship Id="rId78" Type="http://schemas.openxmlformats.org/officeDocument/2006/relationships/image" Target="../media/image140.png"/><Relationship Id="rId99" Type="http://schemas.openxmlformats.org/officeDocument/2006/relationships/image" Target="../media/image161.png"/><Relationship Id="rId101" Type="http://schemas.openxmlformats.org/officeDocument/2006/relationships/image" Target="../media/image163.png"/><Relationship Id="rId122" Type="http://schemas.openxmlformats.org/officeDocument/2006/relationships/image" Target="../media/image184.png"/><Relationship Id="rId143" Type="http://schemas.openxmlformats.org/officeDocument/2006/relationships/image" Target="../media/image205.png"/><Relationship Id="rId164" Type="http://schemas.openxmlformats.org/officeDocument/2006/relationships/image" Target="../media/image226.png"/><Relationship Id="rId185" Type="http://schemas.openxmlformats.org/officeDocument/2006/relationships/image" Target="../media/image247.png"/><Relationship Id="rId9" Type="http://schemas.openxmlformats.org/officeDocument/2006/relationships/image" Target="../media/image71.png"/><Relationship Id="rId210" Type="http://schemas.openxmlformats.org/officeDocument/2006/relationships/image" Target="../media/image272.png"/><Relationship Id="rId26" Type="http://schemas.openxmlformats.org/officeDocument/2006/relationships/image" Target="../media/image88.png"/><Relationship Id="rId231" Type="http://schemas.openxmlformats.org/officeDocument/2006/relationships/image" Target="../media/image293.png"/><Relationship Id="rId252" Type="http://schemas.openxmlformats.org/officeDocument/2006/relationships/image" Target="../media/image314.png"/><Relationship Id="rId273" Type="http://schemas.openxmlformats.org/officeDocument/2006/relationships/image" Target="../media/image335.png"/><Relationship Id="rId294" Type="http://schemas.openxmlformats.org/officeDocument/2006/relationships/image" Target="../media/image356.png"/><Relationship Id="rId308" Type="http://schemas.openxmlformats.org/officeDocument/2006/relationships/image" Target="../media/image370.png"/><Relationship Id="rId47" Type="http://schemas.openxmlformats.org/officeDocument/2006/relationships/image" Target="../media/image109.png"/><Relationship Id="rId68" Type="http://schemas.openxmlformats.org/officeDocument/2006/relationships/image" Target="../media/image130.png"/><Relationship Id="rId89" Type="http://schemas.openxmlformats.org/officeDocument/2006/relationships/image" Target="../media/image151.png"/><Relationship Id="rId112" Type="http://schemas.openxmlformats.org/officeDocument/2006/relationships/image" Target="../media/image174.png"/><Relationship Id="rId133" Type="http://schemas.openxmlformats.org/officeDocument/2006/relationships/image" Target="../media/image195.png"/><Relationship Id="rId154" Type="http://schemas.openxmlformats.org/officeDocument/2006/relationships/image" Target="../media/image216.png"/><Relationship Id="rId175" Type="http://schemas.openxmlformats.org/officeDocument/2006/relationships/image" Target="../media/image237.png"/><Relationship Id="rId196" Type="http://schemas.openxmlformats.org/officeDocument/2006/relationships/image" Target="../media/image258.png"/><Relationship Id="rId200" Type="http://schemas.openxmlformats.org/officeDocument/2006/relationships/image" Target="../media/image262.png"/><Relationship Id="rId16" Type="http://schemas.openxmlformats.org/officeDocument/2006/relationships/image" Target="../media/image78.png"/><Relationship Id="rId221" Type="http://schemas.openxmlformats.org/officeDocument/2006/relationships/image" Target="../media/image283.png"/><Relationship Id="rId242" Type="http://schemas.openxmlformats.org/officeDocument/2006/relationships/image" Target="../media/image304.png"/><Relationship Id="rId263" Type="http://schemas.openxmlformats.org/officeDocument/2006/relationships/image" Target="../media/image325.png"/><Relationship Id="rId284" Type="http://schemas.openxmlformats.org/officeDocument/2006/relationships/image" Target="../media/image346.png"/><Relationship Id="rId37" Type="http://schemas.openxmlformats.org/officeDocument/2006/relationships/image" Target="../media/image99.png"/><Relationship Id="rId58" Type="http://schemas.openxmlformats.org/officeDocument/2006/relationships/image" Target="../media/image120.png"/><Relationship Id="rId79" Type="http://schemas.openxmlformats.org/officeDocument/2006/relationships/image" Target="../media/image141.png"/><Relationship Id="rId102" Type="http://schemas.openxmlformats.org/officeDocument/2006/relationships/image" Target="../media/image164.png"/><Relationship Id="rId123" Type="http://schemas.openxmlformats.org/officeDocument/2006/relationships/image" Target="../media/image185.png"/><Relationship Id="rId144" Type="http://schemas.openxmlformats.org/officeDocument/2006/relationships/image" Target="../media/image206.png"/><Relationship Id="rId90" Type="http://schemas.openxmlformats.org/officeDocument/2006/relationships/image" Target="../media/image152.png"/><Relationship Id="rId165" Type="http://schemas.openxmlformats.org/officeDocument/2006/relationships/image" Target="../media/image227.png"/><Relationship Id="rId186" Type="http://schemas.openxmlformats.org/officeDocument/2006/relationships/image" Target="../media/image248.png"/><Relationship Id="rId211" Type="http://schemas.openxmlformats.org/officeDocument/2006/relationships/image" Target="../media/image273.png"/><Relationship Id="rId232" Type="http://schemas.openxmlformats.org/officeDocument/2006/relationships/image" Target="../media/image294.png"/><Relationship Id="rId253" Type="http://schemas.openxmlformats.org/officeDocument/2006/relationships/image" Target="../media/image315.png"/><Relationship Id="rId274" Type="http://schemas.openxmlformats.org/officeDocument/2006/relationships/image" Target="../media/image336.png"/><Relationship Id="rId295" Type="http://schemas.openxmlformats.org/officeDocument/2006/relationships/image" Target="../media/image357.png"/><Relationship Id="rId309" Type="http://schemas.openxmlformats.org/officeDocument/2006/relationships/image" Target="../media/image371.png"/><Relationship Id="rId27" Type="http://schemas.openxmlformats.org/officeDocument/2006/relationships/image" Target="../media/image89.png"/><Relationship Id="rId48" Type="http://schemas.openxmlformats.org/officeDocument/2006/relationships/image" Target="../media/image110.png"/><Relationship Id="rId69" Type="http://schemas.openxmlformats.org/officeDocument/2006/relationships/image" Target="../media/image131.png"/><Relationship Id="rId113" Type="http://schemas.openxmlformats.org/officeDocument/2006/relationships/image" Target="../media/image175.png"/><Relationship Id="rId134" Type="http://schemas.openxmlformats.org/officeDocument/2006/relationships/image" Target="../media/image196.png"/><Relationship Id="rId80" Type="http://schemas.openxmlformats.org/officeDocument/2006/relationships/image" Target="../media/image142.png"/><Relationship Id="rId155" Type="http://schemas.openxmlformats.org/officeDocument/2006/relationships/image" Target="../media/image217.png"/><Relationship Id="rId176" Type="http://schemas.openxmlformats.org/officeDocument/2006/relationships/image" Target="../media/image238.png"/><Relationship Id="rId197" Type="http://schemas.openxmlformats.org/officeDocument/2006/relationships/image" Target="../media/image259.png"/><Relationship Id="rId201" Type="http://schemas.openxmlformats.org/officeDocument/2006/relationships/image" Target="../media/image263.png"/><Relationship Id="rId222" Type="http://schemas.openxmlformats.org/officeDocument/2006/relationships/image" Target="../media/image284.png"/><Relationship Id="rId243" Type="http://schemas.openxmlformats.org/officeDocument/2006/relationships/image" Target="../media/image305.png"/><Relationship Id="rId264" Type="http://schemas.openxmlformats.org/officeDocument/2006/relationships/image" Target="../media/image326.png"/><Relationship Id="rId285" Type="http://schemas.openxmlformats.org/officeDocument/2006/relationships/image" Target="../media/image347.png"/><Relationship Id="rId17" Type="http://schemas.openxmlformats.org/officeDocument/2006/relationships/image" Target="../media/image79.png"/><Relationship Id="rId38" Type="http://schemas.openxmlformats.org/officeDocument/2006/relationships/image" Target="../media/image100.png"/><Relationship Id="rId59" Type="http://schemas.openxmlformats.org/officeDocument/2006/relationships/image" Target="../media/image121.png"/><Relationship Id="rId103" Type="http://schemas.openxmlformats.org/officeDocument/2006/relationships/image" Target="../media/image165.png"/><Relationship Id="rId124" Type="http://schemas.openxmlformats.org/officeDocument/2006/relationships/image" Target="../media/image186.png"/><Relationship Id="rId70" Type="http://schemas.openxmlformats.org/officeDocument/2006/relationships/image" Target="../media/image132.png"/><Relationship Id="rId91" Type="http://schemas.openxmlformats.org/officeDocument/2006/relationships/image" Target="../media/image153.png"/><Relationship Id="rId145" Type="http://schemas.openxmlformats.org/officeDocument/2006/relationships/image" Target="../media/image207.png"/><Relationship Id="rId166" Type="http://schemas.openxmlformats.org/officeDocument/2006/relationships/image" Target="../media/image228.png"/><Relationship Id="rId187" Type="http://schemas.openxmlformats.org/officeDocument/2006/relationships/image" Target="../media/image249.png"/><Relationship Id="rId1" Type="http://schemas.openxmlformats.org/officeDocument/2006/relationships/image" Target="../media/image63.png"/><Relationship Id="rId212" Type="http://schemas.openxmlformats.org/officeDocument/2006/relationships/image" Target="../media/image274.png"/><Relationship Id="rId233" Type="http://schemas.openxmlformats.org/officeDocument/2006/relationships/image" Target="../media/image295.png"/><Relationship Id="rId254" Type="http://schemas.openxmlformats.org/officeDocument/2006/relationships/image" Target="../media/image316.png"/><Relationship Id="rId28" Type="http://schemas.openxmlformats.org/officeDocument/2006/relationships/image" Target="../media/image90.png"/><Relationship Id="rId49" Type="http://schemas.openxmlformats.org/officeDocument/2006/relationships/image" Target="../media/image111.png"/><Relationship Id="rId114" Type="http://schemas.openxmlformats.org/officeDocument/2006/relationships/image" Target="../media/image176.png"/><Relationship Id="rId275" Type="http://schemas.openxmlformats.org/officeDocument/2006/relationships/image" Target="../media/image337.png"/><Relationship Id="rId296" Type="http://schemas.openxmlformats.org/officeDocument/2006/relationships/image" Target="../media/image358.png"/><Relationship Id="rId300" Type="http://schemas.openxmlformats.org/officeDocument/2006/relationships/image" Target="../media/image362.png"/><Relationship Id="rId60" Type="http://schemas.openxmlformats.org/officeDocument/2006/relationships/image" Target="../media/image122.png"/><Relationship Id="rId81" Type="http://schemas.openxmlformats.org/officeDocument/2006/relationships/image" Target="../media/image143.png"/><Relationship Id="rId135" Type="http://schemas.openxmlformats.org/officeDocument/2006/relationships/image" Target="../media/image197.png"/><Relationship Id="rId156" Type="http://schemas.openxmlformats.org/officeDocument/2006/relationships/image" Target="../media/image218.png"/><Relationship Id="rId177" Type="http://schemas.openxmlformats.org/officeDocument/2006/relationships/image" Target="../media/image239.png"/><Relationship Id="rId198" Type="http://schemas.openxmlformats.org/officeDocument/2006/relationships/image" Target="../media/image260.png"/><Relationship Id="rId202" Type="http://schemas.openxmlformats.org/officeDocument/2006/relationships/image" Target="../media/image264.png"/><Relationship Id="rId223" Type="http://schemas.openxmlformats.org/officeDocument/2006/relationships/image" Target="../media/image285.png"/><Relationship Id="rId244" Type="http://schemas.openxmlformats.org/officeDocument/2006/relationships/image" Target="../media/image306.png"/><Relationship Id="rId18" Type="http://schemas.openxmlformats.org/officeDocument/2006/relationships/image" Target="../media/image80.png"/><Relationship Id="rId39" Type="http://schemas.openxmlformats.org/officeDocument/2006/relationships/image" Target="../media/image101.png"/><Relationship Id="rId265" Type="http://schemas.openxmlformats.org/officeDocument/2006/relationships/image" Target="../media/image327.png"/><Relationship Id="rId286" Type="http://schemas.openxmlformats.org/officeDocument/2006/relationships/image" Target="../media/image348.png"/><Relationship Id="rId50" Type="http://schemas.openxmlformats.org/officeDocument/2006/relationships/image" Target="../media/image112.png"/><Relationship Id="rId104" Type="http://schemas.openxmlformats.org/officeDocument/2006/relationships/image" Target="../media/image166.png"/><Relationship Id="rId125" Type="http://schemas.openxmlformats.org/officeDocument/2006/relationships/image" Target="../media/image187.png"/><Relationship Id="rId146" Type="http://schemas.openxmlformats.org/officeDocument/2006/relationships/image" Target="../media/image208.png"/><Relationship Id="rId167" Type="http://schemas.openxmlformats.org/officeDocument/2006/relationships/image" Target="../media/image229.png"/><Relationship Id="rId188" Type="http://schemas.openxmlformats.org/officeDocument/2006/relationships/image" Target="../media/image250.png"/><Relationship Id="rId71" Type="http://schemas.openxmlformats.org/officeDocument/2006/relationships/image" Target="../media/image133.png"/><Relationship Id="rId92" Type="http://schemas.openxmlformats.org/officeDocument/2006/relationships/image" Target="../media/image154.png"/><Relationship Id="rId213" Type="http://schemas.openxmlformats.org/officeDocument/2006/relationships/image" Target="../media/image275.png"/><Relationship Id="rId234" Type="http://schemas.openxmlformats.org/officeDocument/2006/relationships/image" Target="../media/image296.png"/><Relationship Id="rId2" Type="http://schemas.openxmlformats.org/officeDocument/2006/relationships/image" Target="../media/image64.png"/><Relationship Id="rId29" Type="http://schemas.openxmlformats.org/officeDocument/2006/relationships/image" Target="../media/image91.png"/><Relationship Id="rId255" Type="http://schemas.openxmlformats.org/officeDocument/2006/relationships/image" Target="../media/image317.png"/><Relationship Id="rId276" Type="http://schemas.openxmlformats.org/officeDocument/2006/relationships/image" Target="../media/image338.png"/><Relationship Id="rId297" Type="http://schemas.openxmlformats.org/officeDocument/2006/relationships/image" Target="../media/image359.png"/><Relationship Id="rId40" Type="http://schemas.openxmlformats.org/officeDocument/2006/relationships/image" Target="../media/image102.png"/><Relationship Id="rId115" Type="http://schemas.openxmlformats.org/officeDocument/2006/relationships/image" Target="../media/image177.png"/><Relationship Id="rId136" Type="http://schemas.openxmlformats.org/officeDocument/2006/relationships/image" Target="../media/image198.png"/><Relationship Id="rId157" Type="http://schemas.openxmlformats.org/officeDocument/2006/relationships/image" Target="../media/image219.png"/><Relationship Id="rId178" Type="http://schemas.openxmlformats.org/officeDocument/2006/relationships/image" Target="../media/image240.png"/><Relationship Id="rId301" Type="http://schemas.openxmlformats.org/officeDocument/2006/relationships/image" Target="../media/image363.png"/><Relationship Id="rId61" Type="http://schemas.openxmlformats.org/officeDocument/2006/relationships/image" Target="../media/image123.png"/><Relationship Id="rId82" Type="http://schemas.openxmlformats.org/officeDocument/2006/relationships/image" Target="../media/image144.png"/><Relationship Id="rId199" Type="http://schemas.openxmlformats.org/officeDocument/2006/relationships/image" Target="../media/image261.png"/><Relationship Id="rId203" Type="http://schemas.openxmlformats.org/officeDocument/2006/relationships/image" Target="../media/image265.png"/><Relationship Id="rId19" Type="http://schemas.openxmlformats.org/officeDocument/2006/relationships/image" Target="../media/image81.png"/><Relationship Id="rId224" Type="http://schemas.openxmlformats.org/officeDocument/2006/relationships/image" Target="../media/image286.png"/><Relationship Id="rId245" Type="http://schemas.openxmlformats.org/officeDocument/2006/relationships/image" Target="../media/image307.png"/><Relationship Id="rId266" Type="http://schemas.openxmlformats.org/officeDocument/2006/relationships/image" Target="../media/image328.png"/><Relationship Id="rId287" Type="http://schemas.openxmlformats.org/officeDocument/2006/relationships/image" Target="../media/image349.png"/><Relationship Id="rId30" Type="http://schemas.openxmlformats.org/officeDocument/2006/relationships/image" Target="../media/image92.png"/><Relationship Id="rId105" Type="http://schemas.openxmlformats.org/officeDocument/2006/relationships/image" Target="../media/image167.png"/><Relationship Id="rId126" Type="http://schemas.openxmlformats.org/officeDocument/2006/relationships/image" Target="../media/image188.png"/><Relationship Id="rId147" Type="http://schemas.openxmlformats.org/officeDocument/2006/relationships/image" Target="../media/image209.png"/><Relationship Id="rId168" Type="http://schemas.openxmlformats.org/officeDocument/2006/relationships/image" Target="../media/image230.png"/><Relationship Id="rId51" Type="http://schemas.openxmlformats.org/officeDocument/2006/relationships/image" Target="../media/image113.png"/><Relationship Id="rId72" Type="http://schemas.openxmlformats.org/officeDocument/2006/relationships/image" Target="../media/image134.png"/><Relationship Id="rId93" Type="http://schemas.openxmlformats.org/officeDocument/2006/relationships/image" Target="../media/image155.png"/><Relationship Id="rId189" Type="http://schemas.openxmlformats.org/officeDocument/2006/relationships/image" Target="../media/image251.png"/><Relationship Id="rId3" Type="http://schemas.openxmlformats.org/officeDocument/2006/relationships/image" Target="../media/image65.png"/><Relationship Id="rId214" Type="http://schemas.openxmlformats.org/officeDocument/2006/relationships/image" Target="../media/image276.png"/><Relationship Id="rId235" Type="http://schemas.openxmlformats.org/officeDocument/2006/relationships/image" Target="../media/image297.png"/><Relationship Id="rId256" Type="http://schemas.openxmlformats.org/officeDocument/2006/relationships/image" Target="../media/image318.png"/><Relationship Id="rId277" Type="http://schemas.openxmlformats.org/officeDocument/2006/relationships/image" Target="../media/image339.png"/><Relationship Id="rId298" Type="http://schemas.openxmlformats.org/officeDocument/2006/relationships/image" Target="../media/image360.png"/><Relationship Id="rId116" Type="http://schemas.openxmlformats.org/officeDocument/2006/relationships/image" Target="../media/image178.png"/><Relationship Id="rId137" Type="http://schemas.openxmlformats.org/officeDocument/2006/relationships/image" Target="../media/image199.png"/><Relationship Id="rId158" Type="http://schemas.openxmlformats.org/officeDocument/2006/relationships/image" Target="../media/image220.png"/><Relationship Id="rId302" Type="http://schemas.openxmlformats.org/officeDocument/2006/relationships/image" Target="../media/image364.png"/><Relationship Id="rId20" Type="http://schemas.openxmlformats.org/officeDocument/2006/relationships/image" Target="../media/image82.png"/><Relationship Id="rId41" Type="http://schemas.openxmlformats.org/officeDocument/2006/relationships/image" Target="../media/image103.png"/><Relationship Id="rId62" Type="http://schemas.openxmlformats.org/officeDocument/2006/relationships/image" Target="../media/image124.png"/><Relationship Id="rId83" Type="http://schemas.openxmlformats.org/officeDocument/2006/relationships/image" Target="../media/image145.png"/><Relationship Id="rId179" Type="http://schemas.openxmlformats.org/officeDocument/2006/relationships/image" Target="../media/image241.png"/><Relationship Id="rId190" Type="http://schemas.openxmlformats.org/officeDocument/2006/relationships/image" Target="../media/image252.png"/><Relationship Id="rId204" Type="http://schemas.openxmlformats.org/officeDocument/2006/relationships/image" Target="../media/image266.png"/><Relationship Id="rId225" Type="http://schemas.openxmlformats.org/officeDocument/2006/relationships/image" Target="../media/image287.png"/><Relationship Id="rId246" Type="http://schemas.openxmlformats.org/officeDocument/2006/relationships/image" Target="../media/image308.png"/><Relationship Id="rId267" Type="http://schemas.openxmlformats.org/officeDocument/2006/relationships/image" Target="../media/image329.png"/><Relationship Id="rId288" Type="http://schemas.openxmlformats.org/officeDocument/2006/relationships/image" Target="../media/image350.png"/><Relationship Id="rId106" Type="http://schemas.openxmlformats.org/officeDocument/2006/relationships/image" Target="../media/image168.png"/><Relationship Id="rId127" Type="http://schemas.openxmlformats.org/officeDocument/2006/relationships/image" Target="../media/image189.png"/><Relationship Id="rId10" Type="http://schemas.openxmlformats.org/officeDocument/2006/relationships/image" Target="../media/image72.png"/><Relationship Id="rId31" Type="http://schemas.openxmlformats.org/officeDocument/2006/relationships/image" Target="../media/image93.png"/><Relationship Id="rId52" Type="http://schemas.openxmlformats.org/officeDocument/2006/relationships/image" Target="../media/image114.png"/><Relationship Id="rId73" Type="http://schemas.openxmlformats.org/officeDocument/2006/relationships/image" Target="../media/image135.png"/><Relationship Id="rId94" Type="http://schemas.openxmlformats.org/officeDocument/2006/relationships/image" Target="../media/image156.png"/><Relationship Id="rId148" Type="http://schemas.openxmlformats.org/officeDocument/2006/relationships/image" Target="../media/image210.png"/><Relationship Id="rId169" Type="http://schemas.openxmlformats.org/officeDocument/2006/relationships/image" Target="../media/image231.png"/><Relationship Id="rId4" Type="http://schemas.openxmlformats.org/officeDocument/2006/relationships/image" Target="../media/image66.png"/><Relationship Id="rId180" Type="http://schemas.openxmlformats.org/officeDocument/2006/relationships/image" Target="../media/image242.png"/><Relationship Id="rId215" Type="http://schemas.openxmlformats.org/officeDocument/2006/relationships/image" Target="../media/image277.png"/><Relationship Id="rId236" Type="http://schemas.openxmlformats.org/officeDocument/2006/relationships/image" Target="../media/image298.png"/><Relationship Id="rId257" Type="http://schemas.openxmlformats.org/officeDocument/2006/relationships/image" Target="../media/image319.png"/><Relationship Id="rId278" Type="http://schemas.openxmlformats.org/officeDocument/2006/relationships/image" Target="../media/image340.png"/><Relationship Id="rId303" Type="http://schemas.openxmlformats.org/officeDocument/2006/relationships/image" Target="../media/image365.png"/><Relationship Id="rId42" Type="http://schemas.openxmlformats.org/officeDocument/2006/relationships/image" Target="../media/image104.png"/><Relationship Id="rId84" Type="http://schemas.openxmlformats.org/officeDocument/2006/relationships/image" Target="../media/image146.png"/><Relationship Id="rId138" Type="http://schemas.openxmlformats.org/officeDocument/2006/relationships/image" Target="../media/image200.png"/><Relationship Id="rId191" Type="http://schemas.openxmlformats.org/officeDocument/2006/relationships/image" Target="../media/image253.png"/><Relationship Id="rId205" Type="http://schemas.openxmlformats.org/officeDocument/2006/relationships/image" Target="../media/image267.png"/><Relationship Id="rId247" Type="http://schemas.openxmlformats.org/officeDocument/2006/relationships/image" Target="../media/image309.png"/><Relationship Id="rId107" Type="http://schemas.openxmlformats.org/officeDocument/2006/relationships/image" Target="../media/image169.png"/><Relationship Id="rId289" Type="http://schemas.openxmlformats.org/officeDocument/2006/relationships/image" Target="../media/image351.png"/><Relationship Id="rId11" Type="http://schemas.openxmlformats.org/officeDocument/2006/relationships/image" Target="../media/image73.png"/><Relationship Id="rId53" Type="http://schemas.openxmlformats.org/officeDocument/2006/relationships/image" Target="../media/image115.png"/><Relationship Id="rId149" Type="http://schemas.openxmlformats.org/officeDocument/2006/relationships/image" Target="../media/image211.png"/><Relationship Id="rId95" Type="http://schemas.openxmlformats.org/officeDocument/2006/relationships/image" Target="../media/image157.png"/><Relationship Id="rId160" Type="http://schemas.openxmlformats.org/officeDocument/2006/relationships/image" Target="../media/image222.png"/><Relationship Id="rId216" Type="http://schemas.openxmlformats.org/officeDocument/2006/relationships/image" Target="../media/image278.png"/><Relationship Id="rId258" Type="http://schemas.openxmlformats.org/officeDocument/2006/relationships/image" Target="../media/image320.png"/><Relationship Id="rId22" Type="http://schemas.openxmlformats.org/officeDocument/2006/relationships/image" Target="../media/image84.png"/><Relationship Id="rId64" Type="http://schemas.openxmlformats.org/officeDocument/2006/relationships/image" Target="../media/image126.png"/><Relationship Id="rId118" Type="http://schemas.openxmlformats.org/officeDocument/2006/relationships/image" Target="../media/image180.png"/><Relationship Id="rId171" Type="http://schemas.openxmlformats.org/officeDocument/2006/relationships/image" Target="../media/image233.png"/><Relationship Id="rId227" Type="http://schemas.openxmlformats.org/officeDocument/2006/relationships/image" Target="../media/image289.png"/><Relationship Id="rId269" Type="http://schemas.openxmlformats.org/officeDocument/2006/relationships/image" Target="../media/image331.png"/><Relationship Id="rId33" Type="http://schemas.openxmlformats.org/officeDocument/2006/relationships/image" Target="../media/image95.png"/><Relationship Id="rId129" Type="http://schemas.openxmlformats.org/officeDocument/2006/relationships/image" Target="../media/image191.png"/><Relationship Id="rId280" Type="http://schemas.openxmlformats.org/officeDocument/2006/relationships/image" Target="../media/image342.png"/><Relationship Id="rId75" Type="http://schemas.openxmlformats.org/officeDocument/2006/relationships/image" Target="../media/image137.png"/><Relationship Id="rId140" Type="http://schemas.openxmlformats.org/officeDocument/2006/relationships/image" Target="../media/image202.png"/><Relationship Id="rId182" Type="http://schemas.openxmlformats.org/officeDocument/2006/relationships/image" Target="../media/image244.png"/><Relationship Id="rId6" Type="http://schemas.openxmlformats.org/officeDocument/2006/relationships/image" Target="../media/image68.png"/><Relationship Id="rId238" Type="http://schemas.openxmlformats.org/officeDocument/2006/relationships/image" Target="../media/image300.png"/><Relationship Id="rId291" Type="http://schemas.openxmlformats.org/officeDocument/2006/relationships/image" Target="../media/image353.png"/><Relationship Id="rId305" Type="http://schemas.openxmlformats.org/officeDocument/2006/relationships/image" Target="../media/image3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291829</xdr:colOff>
      <xdr:row>32</xdr:row>
      <xdr:rowOff>177215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F63E33C-8333-4097-85FA-4A31667B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660" y="289560"/>
          <a:ext cx="7607029" cy="6555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17</xdr:col>
      <xdr:colOff>422136</xdr:colOff>
      <xdr:row>66</xdr:row>
      <xdr:rowOff>123860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7FF773-52EA-4302-BEBA-C192D4E9D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660" y="7284720"/>
          <a:ext cx="10175736" cy="650180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34</xdr:col>
      <xdr:colOff>416667</xdr:colOff>
      <xdr:row>66</xdr:row>
      <xdr:rowOff>94741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D964BA1-EEBE-46F5-8CFA-1E1388B1F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71860" y="7284720"/>
          <a:ext cx="10170267" cy="6472681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23</xdr:col>
      <xdr:colOff>535196</xdr:colOff>
      <xdr:row>32</xdr:row>
      <xdr:rowOff>116237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B7D6800-5AD9-413E-A42C-89C5BDFCE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33460" y="289560"/>
          <a:ext cx="6021596" cy="6494177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</xdr:row>
      <xdr:rowOff>0</xdr:rowOff>
    </xdr:from>
    <xdr:to>
      <xdr:col>47</xdr:col>
      <xdr:colOff>560610</xdr:colOff>
      <xdr:row>32</xdr:row>
      <xdr:rowOff>62881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D819D8C-AAC2-4861-BBC6-92CFF74C4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9460" y="289560"/>
          <a:ext cx="14581410" cy="644082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11</xdr:col>
      <xdr:colOff>413422</xdr:colOff>
      <xdr:row>99</xdr:row>
      <xdr:rowOff>116237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08D12D5-9896-49DB-8470-D8B6B22E6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660" y="14074140"/>
          <a:ext cx="6509422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68</xdr:row>
      <xdr:rowOff>0</xdr:rowOff>
    </xdr:from>
    <xdr:to>
      <xdr:col>27</xdr:col>
      <xdr:colOff>536288</xdr:colOff>
      <xdr:row>99</xdr:row>
      <xdr:rowOff>139104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F20B6D9-90C2-4F4D-9819-A2580418D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4260" y="14074140"/>
          <a:ext cx="9680288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101</xdr:row>
      <xdr:rowOff>182880</xdr:rowOff>
    </xdr:from>
    <xdr:to>
      <xdr:col>17</xdr:col>
      <xdr:colOff>559323</xdr:colOff>
      <xdr:row>133</xdr:row>
      <xdr:rowOff>161978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41963AB-1F3B-4E62-918C-FBE484FAD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4380" y="21046440"/>
          <a:ext cx="10267203" cy="656277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38</xdr:col>
      <xdr:colOff>156084</xdr:colOff>
      <xdr:row>133</xdr:row>
      <xdr:rowOff>93370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3A8F54D-0EF0-4707-A115-6C11C65EA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71860" y="21069300"/>
          <a:ext cx="12348084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17</xdr:col>
      <xdr:colOff>429758</xdr:colOff>
      <xdr:row>167</xdr:row>
      <xdr:rowOff>85748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451D9FFC-465A-423C-A0DC-319FD74E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8660" y="28064460"/>
          <a:ext cx="10183358" cy="646368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136</xdr:row>
      <xdr:rowOff>0</xdr:rowOff>
    </xdr:from>
    <xdr:to>
      <xdr:col>27</xdr:col>
      <xdr:colOff>573308</xdr:colOff>
      <xdr:row>167</xdr:row>
      <xdr:rowOff>116237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F867F8-2299-4E33-98B5-3ECD0DB98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71860" y="28064460"/>
          <a:ext cx="6059708" cy="6494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169</xdr:row>
      <xdr:rowOff>0</xdr:rowOff>
    </xdr:from>
    <xdr:to>
      <xdr:col>15</xdr:col>
      <xdr:colOff>116881</xdr:colOff>
      <xdr:row>200</xdr:row>
      <xdr:rowOff>116237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E26509F2-F42D-4506-8B62-CFABC7FF8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8660" y="34853880"/>
          <a:ext cx="8651281" cy="649417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169</xdr:row>
      <xdr:rowOff>0</xdr:rowOff>
    </xdr:from>
    <xdr:to>
      <xdr:col>29</xdr:col>
      <xdr:colOff>429212</xdr:colOff>
      <xdr:row>200</xdr:row>
      <xdr:rowOff>123860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CB09CD7-1422-4BF3-8665-6426964B3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852660" y="34853880"/>
          <a:ext cx="8354012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202</xdr:row>
      <xdr:rowOff>0</xdr:rowOff>
    </xdr:from>
    <xdr:to>
      <xdr:col>13</xdr:col>
      <xdr:colOff>528120</xdr:colOff>
      <xdr:row>233</xdr:row>
      <xdr:rowOff>32392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019C213-DB1E-4F96-8E95-C30ADF3DA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8660" y="41643300"/>
          <a:ext cx="7843320" cy="6410332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202</xdr:row>
      <xdr:rowOff>0</xdr:rowOff>
    </xdr:from>
    <xdr:to>
      <xdr:col>29</xdr:col>
      <xdr:colOff>301998</xdr:colOff>
      <xdr:row>233</xdr:row>
      <xdr:rowOff>117613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E650CBD5-F730-471F-9E72-51FF13E6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633460" y="41643300"/>
          <a:ext cx="9445998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234</xdr:row>
      <xdr:rowOff>0</xdr:rowOff>
    </xdr:from>
    <xdr:to>
      <xdr:col>15</xdr:col>
      <xdr:colOff>238837</xdr:colOff>
      <xdr:row>265</xdr:row>
      <xdr:rowOff>100993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B8A2E471-5C2E-4002-84CE-29AB4264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8660" y="48226980"/>
          <a:ext cx="8773237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234</xdr:row>
      <xdr:rowOff>0</xdr:rowOff>
    </xdr:from>
    <xdr:to>
      <xdr:col>31</xdr:col>
      <xdr:colOff>484971</xdr:colOff>
      <xdr:row>265</xdr:row>
      <xdr:rowOff>109989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CAB70802-EFD4-4A1C-A4EF-D3BD5EF7D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52660" y="48226980"/>
          <a:ext cx="962897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267</xdr:row>
      <xdr:rowOff>0</xdr:rowOff>
    </xdr:from>
    <xdr:to>
      <xdr:col>12</xdr:col>
      <xdr:colOff>413604</xdr:colOff>
      <xdr:row>298</xdr:row>
      <xdr:rowOff>17148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526E5BBC-3DEF-4153-B0C4-3978232BE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8660" y="55016400"/>
          <a:ext cx="7119204" cy="63950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267</xdr:row>
      <xdr:rowOff>0</xdr:rowOff>
    </xdr:from>
    <xdr:to>
      <xdr:col>27</xdr:col>
      <xdr:colOff>398905</xdr:colOff>
      <xdr:row>298</xdr:row>
      <xdr:rowOff>93370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3ED41E1-33A2-4988-A2B5-C78ACBAC5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23860" y="55016400"/>
          <a:ext cx="8933305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</xdr:row>
      <xdr:rowOff>0</xdr:rowOff>
    </xdr:from>
    <xdr:to>
      <xdr:col>17</xdr:col>
      <xdr:colOff>422136</xdr:colOff>
      <xdr:row>330</xdr:row>
      <xdr:rowOff>70504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9EBBA550-36C2-4B54-B655-2E9DB9E26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08660" y="61600080"/>
          <a:ext cx="10175736" cy="644844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299</xdr:row>
      <xdr:rowOff>0</xdr:rowOff>
    </xdr:from>
    <xdr:to>
      <xdr:col>29</xdr:col>
      <xdr:colOff>566049</xdr:colOff>
      <xdr:row>330</xdr:row>
      <xdr:rowOff>100993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1CC944E9-7B1C-49CD-994A-17CD8A74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071860" y="61600080"/>
          <a:ext cx="7271649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332</xdr:row>
      <xdr:rowOff>22860</xdr:rowOff>
    </xdr:from>
    <xdr:to>
      <xdr:col>13</xdr:col>
      <xdr:colOff>566222</xdr:colOff>
      <xdr:row>363</xdr:row>
      <xdr:rowOff>116230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703B469-7418-4892-ACB8-5EFD528B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9140" y="68412360"/>
          <a:ext cx="7850942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332</xdr:row>
      <xdr:rowOff>0</xdr:rowOff>
    </xdr:from>
    <xdr:to>
      <xdr:col>26</xdr:col>
      <xdr:colOff>604342</xdr:colOff>
      <xdr:row>363</xdr:row>
      <xdr:rowOff>70504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131D6B8-67D9-437D-BA27-9B421F771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633460" y="68389500"/>
          <a:ext cx="7919542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365</xdr:row>
      <xdr:rowOff>76200</xdr:rowOff>
    </xdr:from>
    <xdr:to>
      <xdr:col>14</xdr:col>
      <xdr:colOff>70956</xdr:colOff>
      <xdr:row>396</xdr:row>
      <xdr:rowOff>161948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3089475-DD14-43D6-B58A-B71EFE53F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76300" y="75255120"/>
          <a:ext cx="7965276" cy="6463688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365</xdr:row>
      <xdr:rowOff>45720</xdr:rowOff>
    </xdr:from>
    <xdr:to>
      <xdr:col>26</xdr:col>
      <xdr:colOff>361885</xdr:colOff>
      <xdr:row>396</xdr:row>
      <xdr:rowOff>170957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5EC80FFF-00C6-4F12-92EB-B4EF77A0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105900" y="75224640"/>
          <a:ext cx="7341805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397</xdr:row>
      <xdr:rowOff>182880</xdr:rowOff>
    </xdr:from>
    <xdr:to>
      <xdr:col>11</xdr:col>
      <xdr:colOff>482002</xdr:colOff>
      <xdr:row>429</xdr:row>
      <xdr:rowOff>78133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C3D9DA3A-D422-452D-AB23-D2B0FFC42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14400" y="81945480"/>
          <a:ext cx="6509422" cy="6478933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397</xdr:row>
      <xdr:rowOff>167640</xdr:rowOff>
    </xdr:from>
    <xdr:to>
      <xdr:col>34</xdr:col>
      <xdr:colOff>113524</xdr:colOff>
      <xdr:row>429</xdr:row>
      <xdr:rowOff>10898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55A92F00-7BA3-459C-A0F8-B6224758A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658100" y="81930240"/>
          <a:ext cx="13418044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430</xdr:row>
      <xdr:rowOff>144780</xdr:rowOff>
    </xdr:from>
    <xdr:to>
      <xdr:col>11</xdr:col>
      <xdr:colOff>550609</xdr:colOff>
      <xdr:row>462</xdr:row>
      <xdr:rowOff>1921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D6C4F051-B313-4DBC-8ACC-6138EE986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91540" y="88696800"/>
          <a:ext cx="6600889" cy="6440821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430</xdr:row>
      <xdr:rowOff>129540</xdr:rowOff>
    </xdr:from>
    <xdr:to>
      <xdr:col>25</xdr:col>
      <xdr:colOff>223379</xdr:colOff>
      <xdr:row>461</xdr:row>
      <xdr:rowOff>200044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5AE0E9B8-6B7E-4AF1-8921-0A0CBE45F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658100" y="88681560"/>
          <a:ext cx="8041499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463</xdr:row>
      <xdr:rowOff>198120</xdr:rowOff>
    </xdr:from>
    <xdr:to>
      <xdr:col>15</xdr:col>
      <xdr:colOff>223586</xdr:colOff>
      <xdr:row>495</xdr:row>
      <xdr:rowOff>85750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AB328C6-2EF9-4A68-AFEC-660CE8EB3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8680" y="95539560"/>
          <a:ext cx="8735126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533400</xdr:colOff>
      <xdr:row>463</xdr:row>
      <xdr:rowOff>167640</xdr:rowOff>
    </xdr:from>
    <xdr:to>
      <xdr:col>29</xdr:col>
      <xdr:colOff>560627</xdr:colOff>
      <xdr:row>495</xdr:row>
      <xdr:rowOff>49017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B2E4EE3-83B9-4C51-B09D-9DB3145D4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913620" y="95509080"/>
          <a:ext cx="85616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</xdr:row>
      <xdr:rowOff>0</xdr:rowOff>
    </xdr:from>
    <xdr:to>
      <xdr:col>16</xdr:col>
      <xdr:colOff>239019</xdr:colOff>
      <xdr:row>528</xdr:row>
      <xdr:rowOff>70504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2BD4710-3826-4478-B253-99F98734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45820" y="102336600"/>
          <a:ext cx="9383019" cy="64484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497</xdr:row>
      <xdr:rowOff>0</xdr:rowOff>
    </xdr:from>
    <xdr:to>
      <xdr:col>32</xdr:col>
      <xdr:colOff>492595</xdr:colOff>
      <xdr:row>528</xdr:row>
      <xdr:rowOff>102365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3DA67B8-7618-4212-8C93-13DE6D1E4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599420" y="102336600"/>
          <a:ext cx="963659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530</xdr:row>
      <xdr:rowOff>0</xdr:rowOff>
    </xdr:from>
    <xdr:to>
      <xdr:col>16</xdr:col>
      <xdr:colOff>597266</xdr:colOff>
      <xdr:row>561</xdr:row>
      <xdr:rowOff>78126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77753A0C-1F67-4CE4-879C-96F5196BE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45820" y="109126020"/>
          <a:ext cx="9741266" cy="6456066"/>
        </a:xfrm>
        <a:prstGeom prst="rect">
          <a:avLst/>
        </a:prstGeom>
      </xdr:spPr>
    </xdr:pic>
    <xdr:clientData/>
  </xdr:twoCellAnchor>
  <xdr:twoCellAnchor editAs="oneCell">
    <xdr:from>
      <xdr:col>17</xdr:col>
      <xdr:colOff>320040</xdr:colOff>
      <xdr:row>529</xdr:row>
      <xdr:rowOff>182880</xdr:rowOff>
    </xdr:from>
    <xdr:to>
      <xdr:col>34</xdr:col>
      <xdr:colOff>58492</xdr:colOff>
      <xdr:row>561</xdr:row>
      <xdr:rowOff>71881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42E8436-7AA7-48F0-A2A9-206BAC8F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919460" y="109103160"/>
          <a:ext cx="10101652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563</xdr:row>
      <xdr:rowOff>0</xdr:rowOff>
    </xdr:from>
    <xdr:to>
      <xdr:col>20</xdr:col>
      <xdr:colOff>41568</xdr:colOff>
      <xdr:row>594</xdr:row>
      <xdr:rowOff>108615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AFEB0D9-8F4F-4B39-B8B6-A08ABC072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45820" y="115915440"/>
          <a:ext cx="11623968" cy="6486555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563</xdr:row>
      <xdr:rowOff>0</xdr:rowOff>
    </xdr:from>
    <xdr:to>
      <xdr:col>37</xdr:col>
      <xdr:colOff>256565</xdr:colOff>
      <xdr:row>594</xdr:row>
      <xdr:rowOff>102365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E8FDD604-F8D7-45C3-B9AB-B0975808D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037820" y="115915440"/>
          <a:ext cx="1001016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596</xdr:row>
      <xdr:rowOff>0</xdr:rowOff>
    </xdr:from>
    <xdr:to>
      <xdr:col>12</xdr:col>
      <xdr:colOff>474582</xdr:colOff>
      <xdr:row>627</xdr:row>
      <xdr:rowOff>108615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E9B0CBC-B3E4-4A6B-934C-96FCC7A6B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45820" y="122704860"/>
          <a:ext cx="7180182" cy="648655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596</xdr:row>
      <xdr:rowOff>0</xdr:rowOff>
    </xdr:from>
    <xdr:to>
      <xdr:col>25</xdr:col>
      <xdr:colOff>308688</xdr:colOff>
      <xdr:row>627</xdr:row>
      <xdr:rowOff>140485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40FF61F-9512-40C5-9315-5446E45AB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161020" y="122704860"/>
          <a:ext cx="7623888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629</xdr:row>
      <xdr:rowOff>0</xdr:rowOff>
    </xdr:from>
    <xdr:to>
      <xdr:col>15</xdr:col>
      <xdr:colOff>71147</xdr:colOff>
      <xdr:row>660</xdr:row>
      <xdr:rowOff>78126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26CE3CF7-86E5-4D26-BE18-81BD8EC02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5820" y="129494280"/>
          <a:ext cx="8605547" cy="6456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629</xdr:row>
      <xdr:rowOff>0</xdr:rowOff>
    </xdr:from>
    <xdr:to>
      <xdr:col>36</xdr:col>
      <xdr:colOff>166323</xdr:colOff>
      <xdr:row>660</xdr:row>
      <xdr:rowOff>48998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90B35D22-08FF-4FFC-B3F6-B21E5FD05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989820" y="129494280"/>
          <a:ext cx="12358323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</xdr:row>
      <xdr:rowOff>0</xdr:rowOff>
    </xdr:from>
    <xdr:to>
      <xdr:col>15</xdr:col>
      <xdr:colOff>193103</xdr:colOff>
      <xdr:row>693</xdr:row>
      <xdr:rowOff>85748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CF9D6B2-D307-4B21-A656-C67C2D996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5820" y="136283700"/>
          <a:ext cx="8727503" cy="646368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662</xdr:row>
      <xdr:rowOff>0</xdr:rowOff>
    </xdr:from>
    <xdr:to>
      <xdr:col>26</xdr:col>
      <xdr:colOff>109845</xdr:colOff>
      <xdr:row>693</xdr:row>
      <xdr:rowOff>94741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9760AD4-3E19-40E7-97C5-321B317A7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989820" y="136283700"/>
          <a:ext cx="620584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695</xdr:row>
      <xdr:rowOff>0</xdr:rowOff>
    </xdr:from>
    <xdr:to>
      <xdr:col>16</xdr:col>
      <xdr:colOff>307620</xdr:colOff>
      <xdr:row>726</xdr:row>
      <xdr:rowOff>100993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775E098D-FF29-4113-B6F5-DB4CDE82A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45820" y="143073120"/>
          <a:ext cx="9451620" cy="647893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695</xdr:row>
      <xdr:rowOff>0</xdr:rowOff>
    </xdr:from>
    <xdr:to>
      <xdr:col>33</xdr:col>
      <xdr:colOff>119335</xdr:colOff>
      <xdr:row>726</xdr:row>
      <xdr:rowOff>94741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B72B5CD7-24BD-4F21-A2C1-051687B2D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599420" y="143073120"/>
          <a:ext cx="987293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728</xdr:row>
      <xdr:rowOff>0</xdr:rowOff>
    </xdr:from>
    <xdr:to>
      <xdr:col>12</xdr:col>
      <xdr:colOff>535560</xdr:colOff>
      <xdr:row>759</xdr:row>
      <xdr:rowOff>116237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820C586-BC65-4CFF-B442-4E28BF81D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45820" y="149862540"/>
          <a:ext cx="7241160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728</xdr:row>
      <xdr:rowOff>0</xdr:rowOff>
    </xdr:from>
    <xdr:to>
      <xdr:col>34</xdr:col>
      <xdr:colOff>141021</xdr:colOff>
      <xdr:row>759</xdr:row>
      <xdr:rowOff>100993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1512ED95-D0A9-4B49-88B8-0957E3A66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161020" y="149862540"/>
          <a:ext cx="1294262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15</xdr:col>
      <xdr:colOff>284571</xdr:colOff>
      <xdr:row>792</xdr:row>
      <xdr:rowOff>139104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3DD2BDB-95EB-42E9-B049-6623FDCCA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5820" y="156651960"/>
          <a:ext cx="8818971" cy="651704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761</xdr:row>
      <xdr:rowOff>0</xdr:rowOff>
    </xdr:from>
    <xdr:to>
      <xdr:col>28</xdr:col>
      <xdr:colOff>95219</xdr:colOff>
      <xdr:row>792</xdr:row>
      <xdr:rowOff>94741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73FCE1D8-4334-4E44-96DC-2B0D43119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989820" y="156651960"/>
          <a:ext cx="7410419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794</xdr:row>
      <xdr:rowOff>0</xdr:rowOff>
    </xdr:from>
    <xdr:to>
      <xdr:col>16</xdr:col>
      <xdr:colOff>399087</xdr:colOff>
      <xdr:row>825</xdr:row>
      <xdr:rowOff>85748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31D75F9D-31B2-4395-B189-255C290DF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45820" y="163441380"/>
          <a:ext cx="9543087" cy="6463688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794</xdr:row>
      <xdr:rowOff>0</xdr:rowOff>
    </xdr:from>
    <xdr:to>
      <xdr:col>34</xdr:col>
      <xdr:colOff>516089</xdr:colOff>
      <xdr:row>825</xdr:row>
      <xdr:rowOff>79493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DF305DB7-0774-4EF5-9B20-F75C861D4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599420" y="163441380"/>
          <a:ext cx="1087928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827</xdr:row>
      <xdr:rowOff>0</xdr:rowOff>
    </xdr:from>
    <xdr:to>
      <xdr:col>12</xdr:col>
      <xdr:colOff>520316</xdr:colOff>
      <xdr:row>858</xdr:row>
      <xdr:rowOff>85748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90776FC-8671-449D-BC3D-CE460E0F1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45820" y="170230800"/>
          <a:ext cx="7225916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827</xdr:row>
      <xdr:rowOff>0</xdr:rowOff>
    </xdr:from>
    <xdr:to>
      <xdr:col>24</xdr:col>
      <xdr:colOff>604161</xdr:colOff>
      <xdr:row>858</xdr:row>
      <xdr:rowOff>93370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5C121D1-9B9F-42C3-8690-C2FF40EE5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61020" y="170230800"/>
          <a:ext cx="7309761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860</xdr:row>
      <xdr:rowOff>0</xdr:rowOff>
    </xdr:from>
    <xdr:to>
      <xdr:col>12</xdr:col>
      <xdr:colOff>428848</xdr:colOff>
      <xdr:row>891</xdr:row>
      <xdr:rowOff>78126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555724C-44A7-48D5-B873-6C3A713E3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45820" y="177020220"/>
          <a:ext cx="7134448" cy="6456066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860</xdr:row>
      <xdr:rowOff>0</xdr:rowOff>
    </xdr:from>
    <xdr:to>
      <xdr:col>29</xdr:col>
      <xdr:colOff>441698</xdr:colOff>
      <xdr:row>891</xdr:row>
      <xdr:rowOff>73236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55313803-A251-40D5-A36E-A6FFA5A6A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161020" y="177020220"/>
          <a:ext cx="10195298" cy="6451176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860</xdr:row>
      <xdr:rowOff>0</xdr:rowOff>
    </xdr:from>
    <xdr:to>
      <xdr:col>50</xdr:col>
      <xdr:colOff>123188</xdr:colOff>
      <xdr:row>891</xdr:row>
      <xdr:rowOff>57985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6B121603-D9CC-484C-A235-94964F339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8524220" y="177020220"/>
          <a:ext cx="12315188" cy="64359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893</xdr:row>
      <xdr:rowOff>0</xdr:rowOff>
    </xdr:from>
    <xdr:to>
      <xdr:col>15</xdr:col>
      <xdr:colOff>101636</xdr:colOff>
      <xdr:row>924</xdr:row>
      <xdr:rowOff>93370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1BB85CDE-37B9-4A2E-8531-13E05E511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45820" y="183809640"/>
          <a:ext cx="8636036" cy="647131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893</xdr:row>
      <xdr:rowOff>0</xdr:rowOff>
    </xdr:from>
    <xdr:to>
      <xdr:col>29</xdr:col>
      <xdr:colOff>87907</xdr:colOff>
      <xdr:row>924</xdr:row>
      <xdr:rowOff>102365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529D251D-E3C6-4653-8588-C2D788564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989820" y="183809640"/>
          <a:ext cx="801270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926</xdr:row>
      <xdr:rowOff>0</xdr:rowOff>
    </xdr:from>
    <xdr:to>
      <xdr:col>15</xdr:col>
      <xdr:colOff>162614</xdr:colOff>
      <xdr:row>957</xdr:row>
      <xdr:rowOff>55259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5F961DB8-4EBE-4744-934C-44E6CA75C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45820" y="190599060"/>
          <a:ext cx="8697014" cy="643319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926</xdr:row>
      <xdr:rowOff>0</xdr:rowOff>
    </xdr:from>
    <xdr:to>
      <xdr:col>33</xdr:col>
      <xdr:colOff>338472</xdr:colOff>
      <xdr:row>957</xdr:row>
      <xdr:rowOff>47637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E468C9B2-B3F3-4FFF-9DA4-C5B05DFCB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989820" y="190599060"/>
          <a:ext cx="10701672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959</xdr:row>
      <xdr:rowOff>0</xdr:rowOff>
    </xdr:from>
    <xdr:to>
      <xdr:col>15</xdr:col>
      <xdr:colOff>208348</xdr:colOff>
      <xdr:row>990</xdr:row>
      <xdr:rowOff>55259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F6658481-CA08-4B2C-9C12-17910094C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45820" y="197388480"/>
          <a:ext cx="8742748" cy="643319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959</xdr:row>
      <xdr:rowOff>0</xdr:rowOff>
    </xdr:from>
    <xdr:to>
      <xdr:col>24</xdr:col>
      <xdr:colOff>421802</xdr:colOff>
      <xdr:row>990</xdr:row>
      <xdr:rowOff>102365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EA60004C-F6A7-4E8F-8E27-BE437093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989820" y="197388480"/>
          <a:ext cx="5298602" cy="64803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34512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9011</xdr:row>
      <xdr:rowOff>0</xdr:rowOff>
    </xdr:from>
    <xdr:to>
      <xdr:col>13</xdr:col>
      <xdr:colOff>270491</xdr:colOff>
      <xdr:row>9042</xdr:row>
      <xdr:rowOff>94741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C73FFA3D-F0E3-4F14-9689-D7B5712CB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87680" y="1854266040"/>
          <a:ext cx="743329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9044</xdr:row>
      <xdr:rowOff>0</xdr:rowOff>
    </xdr:from>
    <xdr:to>
      <xdr:col>13</xdr:col>
      <xdr:colOff>255243</xdr:colOff>
      <xdr:row>9075</xdr:row>
      <xdr:rowOff>102365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6CD2ABD1-74FD-4E40-8D72-AA0B13A7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" y="1861055460"/>
          <a:ext cx="74180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9077</xdr:row>
      <xdr:rowOff>0</xdr:rowOff>
    </xdr:from>
    <xdr:to>
      <xdr:col>13</xdr:col>
      <xdr:colOff>270491</xdr:colOff>
      <xdr:row>9108</xdr:row>
      <xdr:rowOff>79493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37B7347-CA2A-41CB-AF12-9E554FD9E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87680" y="1867844880"/>
          <a:ext cx="74332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9110</xdr:row>
      <xdr:rowOff>0</xdr:rowOff>
    </xdr:from>
    <xdr:to>
      <xdr:col>13</xdr:col>
      <xdr:colOff>270491</xdr:colOff>
      <xdr:row>9141</xdr:row>
      <xdr:rowOff>109989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BDB641AE-589A-4B24-A30D-34E17DA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87680" y="1874634300"/>
          <a:ext cx="74332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9143</xdr:row>
      <xdr:rowOff>0</xdr:rowOff>
    </xdr:from>
    <xdr:to>
      <xdr:col>13</xdr:col>
      <xdr:colOff>285739</xdr:colOff>
      <xdr:row>9174</xdr:row>
      <xdr:rowOff>132861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A5CCBD36-A6DA-487E-92FA-72848424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87680" y="1881423720"/>
          <a:ext cx="744853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9176</xdr:row>
      <xdr:rowOff>0</xdr:rowOff>
    </xdr:from>
    <xdr:to>
      <xdr:col>13</xdr:col>
      <xdr:colOff>300987</xdr:colOff>
      <xdr:row>9207</xdr:row>
      <xdr:rowOff>117613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86410A60-63FC-44EF-B8B7-04917CB4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87680" y="1888213140"/>
          <a:ext cx="746378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9209</xdr:row>
      <xdr:rowOff>0</xdr:rowOff>
    </xdr:from>
    <xdr:to>
      <xdr:col>13</xdr:col>
      <xdr:colOff>255243</xdr:colOff>
      <xdr:row>9240</xdr:row>
      <xdr:rowOff>87117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F7CFD808-E100-494C-8A35-54744B01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87680" y="1895002560"/>
          <a:ext cx="741804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9243</xdr:row>
      <xdr:rowOff>0</xdr:rowOff>
    </xdr:from>
    <xdr:to>
      <xdr:col>13</xdr:col>
      <xdr:colOff>285739</xdr:colOff>
      <xdr:row>9274</xdr:row>
      <xdr:rowOff>125237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9DA30AC4-63D0-4FA6-81F6-CBD0DAE9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487680" y="1901997720"/>
          <a:ext cx="744853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9276</xdr:row>
      <xdr:rowOff>0</xdr:rowOff>
    </xdr:from>
    <xdr:to>
      <xdr:col>13</xdr:col>
      <xdr:colOff>255243</xdr:colOff>
      <xdr:row>9307</xdr:row>
      <xdr:rowOff>79493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C4ACB335-30F4-4344-8EF8-B29F2B3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487680" y="1908787140"/>
          <a:ext cx="7418043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9309</xdr:row>
      <xdr:rowOff>0</xdr:rowOff>
    </xdr:from>
    <xdr:to>
      <xdr:col>13</xdr:col>
      <xdr:colOff>239996</xdr:colOff>
      <xdr:row>9340</xdr:row>
      <xdr:rowOff>125237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B2535B11-DC82-4E9C-8877-F9911C88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487680" y="1915576560"/>
          <a:ext cx="7402796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9342</xdr:row>
      <xdr:rowOff>0</xdr:rowOff>
    </xdr:from>
    <xdr:to>
      <xdr:col>14</xdr:col>
      <xdr:colOff>286050</xdr:colOff>
      <xdr:row>9374</xdr:row>
      <xdr:rowOff>71975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0EEB1DD6-0284-423B-BEF4-20C5A3AA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56260" y="1922365980"/>
          <a:ext cx="7989870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9376</xdr:row>
      <xdr:rowOff>0</xdr:rowOff>
    </xdr:from>
    <xdr:to>
      <xdr:col>14</xdr:col>
      <xdr:colOff>286050</xdr:colOff>
      <xdr:row>9408</xdr:row>
      <xdr:rowOff>79598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29B79F2D-C752-4BF5-A187-746CB9BF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487680" y="1929361140"/>
          <a:ext cx="8058450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9410</xdr:row>
      <xdr:rowOff>0</xdr:rowOff>
    </xdr:from>
    <xdr:to>
      <xdr:col>14</xdr:col>
      <xdr:colOff>225059</xdr:colOff>
      <xdr:row>9442</xdr:row>
      <xdr:rowOff>110094</xdr:rowOff>
    </xdr:to>
    <xdr:pic>
      <xdr:nvPicPr>
        <xdr:cNvPr id="282" name="図 281">
          <a:extLst>
            <a:ext uri="{FF2B5EF4-FFF2-40B4-BE49-F238E27FC236}">
              <a16:creationId xmlns:a16="http://schemas.microsoft.com/office/drawing/2014/main" id="{37CF322F-BB34-470B-902F-E2B12E3C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487680" y="1936356300"/>
          <a:ext cx="7997459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9444</xdr:row>
      <xdr:rowOff>0</xdr:rowOff>
    </xdr:from>
    <xdr:to>
      <xdr:col>14</xdr:col>
      <xdr:colOff>263178</xdr:colOff>
      <xdr:row>9476</xdr:row>
      <xdr:rowOff>94846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D84BC8AE-5230-40A4-A109-E7B781D2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487680" y="1943351460"/>
          <a:ext cx="8035578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9478</xdr:row>
      <xdr:rowOff>0</xdr:rowOff>
    </xdr:from>
    <xdr:to>
      <xdr:col>14</xdr:col>
      <xdr:colOff>278426</xdr:colOff>
      <xdr:row>9510</xdr:row>
      <xdr:rowOff>110094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3D3EC865-3852-48B2-A821-6C9E5A53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487680" y="1950346620"/>
          <a:ext cx="8050826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9512</xdr:row>
      <xdr:rowOff>0</xdr:rowOff>
    </xdr:from>
    <xdr:to>
      <xdr:col>14</xdr:col>
      <xdr:colOff>301298</xdr:colOff>
      <xdr:row>9544</xdr:row>
      <xdr:rowOff>41479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3EB24A4D-5E90-4658-98C7-878308D2A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487680" y="1957341780"/>
          <a:ext cx="8073698" cy="66251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9546</xdr:row>
      <xdr:rowOff>0</xdr:rowOff>
    </xdr:from>
    <xdr:to>
      <xdr:col>14</xdr:col>
      <xdr:colOff>232683</xdr:colOff>
      <xdr:row>9578</xdr:row>
      <xdr:rowOff>117718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395080FE-AD31-41EA-9D11-2F46CF0E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487680" y="1964336940"/>
          <a:ext cx="8005083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9580</xdr:row>
      <xdr:rowOff>0</xdr:rowOff>
    </xdr:from>
    <xdr:to>
      <xdr:col>14</xdr:col>
      <xdr:colOff>270802</xdr:colOff>
      <xdr:row>9612</xdr:row>
      <xdr:rowOff>94846</xdr:rowOff>
    </xdr:to>
    <xdr:pic>
      <xdr:nvPicPr>
        <xdr:cNvPr id="293" name="図 292">
          <a:extLst>
            <a:ext uri="{FF2B5EF4-FFF2-40B4-BE49-F238E27FC236}">
              <a16:creationId xmlns:a16="http://schemas.microsoft.com/office/drawing/2014/main" id="{12419DA9-C28C-4968-AA4D-ABCC7661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487680" y="19713321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9614</xdr:row>
      <xdr:rowOff>0</xdr:rowOff>
    </xdr:from>
    <xdr:to>
      <xdr:col>14</xdr:col>
      <xdr:colOff>225059</xdr:colOff>
      <xdr:row>9646</xdr:row>
      <xdr:rowOff>87222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D0A14DCF-112E-4BFB-822C-307FD395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487680" y="1978327260"/>
          <a:ext cx="7997459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9648</xdr:row>
      <xdr:rowOff>0</xdr:rowOff>
    </xdr:from>
    <xdr:to>
      <xdr:col>14</xdr:col>
      <xdr:colOff>232683</xdr:colOff>
      <xdr:row>9680</xdr:row>
      <xdr:rowOff>87222</xdr:rowOff>
    </xdr:to>
    <xdr:pic>
      <xdr:nvPicPr>
        <xdr:cNvPr id="297" name="図 296">
          <a:extLst>
            <a:ext uri="{FF2B5EF4-FFF2-40B4-BE49-F238E27FC236}">
              <a16:creationId xmlns:a16="http://schemas.microsoft.com/office/drawing/2014/main" id="{B96CF1C6-FEEE-44D3-9853-4368803E4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487680" y="1985322420"/>
          <a:ext cx="8005083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9682</xdr:row>
      <xdr:rowOff>0</xdr:rowOff>
    </xdr:from>
    <xdr:to>
      <xdr:col>14</xdr:col>
      <xdr:colOff>247931</xdr:colOff>
      <xdr:row>9714</xdr:row>
      <xdr:rowOff>49103</xdr:rowOff>
    </xdr:to>
    <xdr:pic>
      <xdr:nvPicPr>
        <xdr:cNvPr id="299" name="図 298">
          <a:extLst>
            <a:ext uri="{FF2B5EF4-FFF2-40B4-BE49-F238E27FC236}">
              <a16:creationId xmlns:a16="http://schemas.microsoft.com/office/drawing/2014/main" id="{97FBA24D-F7BC-426B-9DE5-F41993578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87680" y="1992317580"/>
          <a:ext cx="8020331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9716</xdr:row>
      <xdr:rowOff>0</xdr:rowOff>
    </xdr:from>
    <xdr:to>
      <xdr:col>14</xdr:col>
      <xdr:colOff>255554</xdr:colOff>
      <xdr:row>9748</xdr:row>
      <xdr:rowOff>94846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332B892D-9610-481A-94DE-897B417C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487680" y="19993127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9750</xdr:row>
      <xdr:rowOff>0</xdr:rowOff>
    </xdr:from>
    <xdr:to>
      <xdr:col>14</xdr:col>
      <xdr:colOff>240307</xdr:colOff>
      <xdr:row>9782</xdr:row>
      <xdr:rowOff>79598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C1635ED6-58E8-4940-AEA9-BACFFD90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487680" y="2006307900"/>
          <a:ext cx="8012707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9784</xdr:row>
      <xdr:rowOff>0</xdr:rowOff>
    </xdr:from>
    <xdr:to>
      <xdr:col>14</xdr:col>
      <xdr:colOff>263178</xdr:colOff>
      <xdr:row>9816</xdr:row>
      <xdr:rowOff>64351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4548DFA8-DACF-449F-B036-7CB123BB9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87680" y="201330306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9852</xdr:row>
      <xdr:rowOff>22860</xdr:rowOff>
    </xdr:from>
    <xdr:to>
      <xdr:col>14</xdr:col>
      <xdr:colOff>286027</xdr:colOff>
      <xdr:row>9884</xdr:row>
      <xdr:rowOff>94835</xdr:rowOff>
    </xdr:to>
    <xdr:pic>
      <xdr:nvPicPr>
        <xdr:cNvPr id="305" name="図 304">
          <a:extLst>
            <a:ext uri="{FF2B5EF4-FFF2-40B4-BE49-F238E27FC236}">
              <a16:creationId xmlns:a16="http://schemas.microsoft.com/office/drawing/2014/main" id="{C9BDF57B-63EA-442A-BC5F-CEE127F0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33400" y="2027316240"/>
          <a:ext cx="8012707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9818</xdr:row>
      <xdr:rowOff>0</xdr:rowOff>
    </xdr:from>
    <xdr:to>
      <xdr:col>14</xdr:col>
      <xdr:colOff>263178</xdr:colOff>
      <xdr:row>9850</xdr:row>
      <xdr:rowOff>64351</xdr:rowOff>
    </xdr:to>
    <xdr:pic>
      <xdr:nvPicPr>
        <xdr:cNvPr id="306" name="図 305">
          <a:extLst>
            <a:ext uri="{FF2B5EF4-FFF2-40B4-BE49-F238E27FC236}">
              <a16:creationId xmlns:a16="http://schemas.microsoft.com/office/drawing/2014/main" id="{DBED9322-90E3-4C1A-8924-8A51C30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487680" y="202029822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9886</xdr:row>
      <xdr:rowOff>0</xdr:rowOff>
    </xdr:from>
    <xdr:to>
      <xdr:col>14</xdr:col>
      <xdr:colOff>255554</xdr:colOff>
      <xdr:row>9918</xdr:row>
      <xdr:rowOff>94846</xdr:rowOff>
    </xdr:to>
    <xdr:pic>
      <xdr:nvPicPr>
        <xdr:cNvPr id="307" name="図 306">
          <a:extLst>
            <a:ext uri="{FF2B5EF4-FFF2-40B4-BE49-F238E27FC236}">
              <a16:creationId xmlns:a16="http://schemas.microsoft.com/office/drawing/2014/main" id="{0755C12A-FD55-4480-BB00-E40D50DC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487680" y="20342885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9920</xdr:row>
      <xdr:rowOff>0</xdr:rowOff>
    </xdr:from>
    <xdr:to>
      <xdr:col>14</xdr:col>
      <xdr:colOff>232683</xdr:colOff>
      <xdr:row>9952</xdr:row>
      <xdr:rowOff>64351</xdr:rowOff>
    </xdr:to>
    <xdr:pic>
      <xdr:nvPicPr>
        <xdr:cNvPr id="308" name="図 307">
          <a:extLst>
            <a:ext uri="{FF2B5EF4-FFF2-40B4-BE49-F238E27FC236}">
              <a16:creationId xmlns:a16="http://schemas.microsoft.com/office/drawing/2014/main" id="{B55ABFB6-970F-4B4A-9F8F-731E89B69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487680" y="2041283700"/>
          <a:ext cx="8005083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9954</xdr:row>
      <xdr:rowOff>0</xdr:rowOff>
    </xdr:from>
    <xdr:to>
      <xdr:col>14</xdr:col>
      <xdr:colOff>263178</xdr:colOff>
      <xdr:row>9986</xdr:row>
      <xdr:rowOff>102470</xdr:rowOff>
    </xdr:to>
    <xdr:pic>
      <xdr:nvPicPr>
        <xdr:cNvPr id="310" name="図 309">
          <a:extLst>
            <a:ext uri="{FF2B5EF4-FFF2-40B4-BE49-F238E27FC236}">
              <a16:creationId xmlns:a16="http://schemas.microsoft.com/office/drawing/2014/main" id="{080F34AF-0306-480B-9F6C-E1ADBE8E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87680" y="2048278860"/>
          <a:ext cx="8035578" cy="6686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9988</xdr:row>
      <xdr:rowOff>0</xdr:rowOff>
    </xdr:from>
    <xdr:to>
      <xdr:col>14</xdr:col>
      <xdr:colOff>257255</xdr:colOff>
      <xdr:row>10020</xdr:row>
      <xdr:rowOff>65759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020D0998-F003-4A26-923C-12E78562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87680" y="2055274020"/>
          <a:ext cx="8029655" cy="66494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10022</xdr:row>
      <xdr:rowOff>0</xdr:rowOff>
    </xdr:from>
    <xdr:to>
      <xdr:col>14</xdr:col>
      <xdr:colOff>263178</xdr:colOff>
      <xdr:row>10054</xdr:row>
      <xdr:rowOff>79598</xdr:rowOff>
    </xdr:to>
    <xdr:pic>
      <xdr:nvPicPr>
        <xdr:cNvPr id="312" name="図 311">
          <a:extLst>
            <a:ext uri="{FF2B5EF4-FFF2-40B4-BE49-F238E27FC236}">
              <a16:creationId xmlns:a16="http://schemas.microsoft.com/office/drawing/2014/main" id="{E2F2408E-CA0C-4F5B-9877-496C93298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87680" y="2062269180"/>
          <a:ext cx="8035578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10055</xdr:row>
      <xdr:rowOff>0</xdr:rowOff>
    </xdr:from>
    <xdr:to>
      <xdr:col>14</xdr:col>
      <xdr:colOff>270802</xdr:colOff>
      <xdr:row>10087</xdr:row>
      <xdr:rowOff>94846</xdr:rowOff>
    </xdr:to>
    <xdr:pic>
      <xdr:nvPicPr>
        <xdr:cNvPr id="313" name="図 312">
          <a:extLst>
            <a:ext uri="{FF2B5EF4-FFF2-40B4-BE49-F238E27FC236}">
              <a16:creationId xmlns:a16="http://schemas.microsoft.com/office/drawing/2014/main" id="{5E76C8A4-6608-4C5F-8ECF-F10408B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63880" y="20690586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10089</xdr:row>
      <xdr:rowOff>0</xdr:rowOff>
    </xdr:from>
    <xdr:to>
      <xdr:col>14</xdr:col>
      <xdr:colOff>286050</xdr:colOff>
      <xdr:row>10121</xdr:row>
      <xdr:rowOff>117718</xdr:rowOff>
    </xdr:to>
    <xdr:pic>
      <xdr:nvPicPr>
        <xdr:cNvPr id="314" name="図 313">
          <a:extLst>
            <a:ext uri="{FF2B5EF4-FFF2-40B4-BE49-F238E27FC236}">
              <a16:creationId xmlns:a16="http://schemas.microsoft.com/office/drawing/2014/main" id="{92AB2CF4-1C3B-4C8D-ADF5-EB15A60B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63880" y="2076053760"/>
          <a:ext cx="8058450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10124</xdr:row>
      <xdr:rowOff>0</xdr:rowOff>
    </xdr:from>
    <xdr:to>
      <xdr:col>14</xdr:col>
      <xdr:colOff>255554</xdr:colOff>
      <xdr:row>10156</xdr:row>
      <xdr:rowOff>94846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57CD8015-C61E-45EE-B98D-0EEA8616B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63880" y="208325466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10158</xdr:row>
      <xdr:rowOff>0</xdr:rowOff>
    </xdr:from>
    <xdr:to>
      <xdr:col>14</xdr:col>
      <xdr:colOff>293674</xdr:colOff>
      <xdr:row>10190</xdr:row>
      <xdr:rowOff>125342</xdr:rowOff>
    </xdr:to>
    <xdr:pic>
      <xdr:nvPicPr>
        <xdr:cNvPr id="317" name="図 316">
          <a:extLst>
            <a:ext uri="{FF2B5EF4-FFF2-40B4-BE49-F238E27FC236}">
              <a16:creationId xmlns:a16="http://schemas.microsoft.com/office/drawing/2014/main" id="{33EEB0AF-446D-4F2C-865D-44A0D4AC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63880" y="2090249820"/>
          <a:ext cx="8066074" cy="6709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10192</xdr:row>
      <xdr:rowOff>0</xdr:rowOff>
    </xdr:from>
    <xdr:to>
      <xdr:col>14</xdr:col>
      <xdr:colOff>247931</xdr:colOff>
      <xdr:row>10224</xdr:row>
      <xdr:rowOff>94846</xdr:rowOff>
    </xdr:to>
    <xdr:pic>
      <xdr:nvPicPr>
        <xdr:cNvPr id="318" name="図 317">
          <a:extLst>
            <a:ext uri="{FF2B5EF4-FFF2-40B4-BE49-F238E27FC236}">
              <a16:creationId xmlns:a16="http://schemas.microsoft.com/office/drawing/2014/main" id="{12357F35-50E3-4ED4-9320-95A935B61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63880" y="2097244980"/>
          <a:ext cx="8020331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10226</xdr:row>
      <xdr:rowOff>0</xdr:rowOff>
    </xdr:from>
    <xdr:to>
      <xdr:col>14</xdr:col>
      <xdr:colOff>278426</xdr:colOff>
      <xdr:row>10258</xdr:row>
      <xdr:rowOff>49103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141E7F80-44C6-4E2E-A5F2-132E6973B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63880" y="2104240140"/>
          <a:ext cx="8050826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10260</xdr:row>
      <xdr:rowOff>0</xdr:rowOff>
    </xdr:from>
    <xdr:to>
      <xdr:col>14</xdr:col>
      <xdr:colOff>247931</xdr:colOff>
      <xdr:row>10292</xdr:row>
      <xdr:rowOff>56727</xdr:rowOff>
    </xdr:to>
    <xdr:pic>
      <xdr:nvPicPr>
        <xdr:cNvPr id="321" name="図 320">
          <a:extLst>
            <a:ext uri="{FF2B5EF4-FFF2-40B4-BE49-F238E27FC236}">
              <a16:creationId xmlns:a16="http://schemas.microsoft.com/office/drawing/2014/main" id="{00C7C55D-43E5-44D5-9457-45552DF5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63880" y="2111235300"/>
          <a:ext cx="8020331" cy="664040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10294</xdr:row>
      <xdr:rowOff>0</xdr:rowOff>
    </xdr:from>
    <xdr:to>
      <xdr:col>14</xdr:col>
      <xdr:colOff>263178</xdr:colOff>
      <xdr:row>10326</xdr:row>
      <xdr:rowOff>94846</xdr:rowOff>
    </xdr:to>
    <xdr:pic>
      <xdr:nvPicPr>
        <xdr:cNvPr id="322" name="図 321">
          <a:extLst>
            <a:ext uri="{FF2B5EF4-FFF2-40B4-BE49-F238E27FC236}">
              <a16:creationId xmlns:a16="http://schemas.microsoft.com/office/drawing/2014/main" id="{1A583468-18BE-45CD-A01B-8B2D3FCAD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63880" y="2118230460"/>
          <a:ext cx="8035578" cy="66785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842C03-FA83-4963-892E-096901F5F128}">
  <sheetPr>
    <tabColor rgb="FFFFFF00"/>
  </sheetPr>
  <dimension ref="B2:Y111"/>
  <sheetViews>
    <sheetView tabSelected="1" zoomScale="115" zoomScaleNormal="115" workbookViewId="0">
      <pane ySplit="8" topLeftCell="A34" activePane="bottomLeft" state="frozen"/>
      <selection pane="bottomLeft" activeCell="B39" sqref="B39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ht="23.4" customHeight="1" x14ac:dyDescent="0.2">
      <c r="B2" s="185" t="s">
        <v>4</v>
      </c>
      <c r="C2" s="185"/>
      <c r="D2" s="191" t="s">
        <v>66</v>
      </c>
      <c r="E2" s="191"/>
      <c r="F2" s="185" t="s">
        <v>5</v>
      </c>
      <c r="G2" s="185"/>
      <c r="H2" s="192" t="s">
        <v>298</v>
      </c>
      <c r="I2" s="192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260358.71843219214</v>
      </c>
      <c r="Q2" s="187"/>
      <c r="R2" s="1"/>
      <c r="S2" s="1"/>
      <c r="T2" s="1"/>
    </row>
    <row r="3" spans="2:25" ht="77.400000000000006" customHeight="1" x14ac:dyDescent="0.2">
      <c r="B3" s="185" t="s">
        <v>8</v>
      </c>
      <c r="C3" s="185"/>
      <c r="D3" s="188" t="s">
        <v>297</v>
      </c>
      <c r="E3" s="189"/>
      <c r="F3" s="189"/>
      <c r="G3" s="189"/>
      <c r="H3" s="189"/>
      <c r="I3" s="189"/>
      <c r="J3" s="185" t="s">
        <v>9</v>
      </c>
      <c r="K3" s="185"/>
      <c r="L3" s="189" t="s">
        <v>295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S109</f>
        <v>160358.71843219214</v>
      </c>
      <c r="E4" s="207"/>
      <c r="F4" s="185" t="s">
        <v>11</v>
      </c>
      <c r="G4" s="185"/>
      <c r="H4" s="208">
        <f>SUM($T$9:$U$108)</f>
        <v>1479.0000000000059</v>
      </c>
      <c r="I4" s="187"/>
      <c r="J4" s="209" t="s">
        <v>58</v>
      </c>
      <c r="K4" s="209"/>
      <c r="L4" s="186">
        <f>MAX($C$9:$D$990)-C9</f>
        <v>160358.71843219202</v>
      </c>
      <c r="M4" s="186"/>
      <c r="N4" s="209" t="s">
        <v>57</v>
      </c>
      <c r="O4" s="209"/>
      <c r="P4" s="217">
        <f>MAX(Y:Y)</f>
        <v>2.9999999999999916E-2</v>
      </c>
      <c r="Q4" s="217"/>
      <c r="R4" s="1"/>
      <c r="S4" s="1"/>
      <c r="T4" s="1"/>
    </row>
    <row r="5" spans="2:25" x14ac:dyDescent="0.2">
      <c r="B5" s="176" t="s">
        <v>14</v>
      </c>
      <c r="C5" s="174">
        <f>COUNTIF($R$9:$R$990,"&gt;0")</f>
        <v>28</v>
      </c>
      <c r="D5" s="173" t="s">
        <v>15</v>
      </c>
      <c r="E5" s="15">
        <f>COUNTIF($R$9:$R$990,"&lt;0")</f>
        <v>3</v>
      </c>
      <c r="F5" s="173" t="s">
        <v>16</v>
      </c>
      <c r="G5" s="174">
        <f>COUNTIF($R$9:$R$990,"=0")</f>
        <v>0</v>
      </c>
      <c r="H5" s="173" t="s">
        <v>17</v>
      </c>
      <c r="I5" s="175">
        <f>C5/SUM(C5,E5,G5)</f>
        <v>0.90322580645161288</v>
      </c>
      <c r="J5" s="218" t="s">
        <v>18</v>
      </c>
      <c r="K5" s="185"/>
      <c r="L5" s="219">
        <f>MAX(V9:V993)</f>
        <v>12</v>
      </c>
      <c r="M5" s="220"/>
      <c r="N5" s="17" t="s">
        <v>19</v>
      </c>
      <c r="O5" s="9"/>
      <c r="P5" s="219">
        <f>MAX(W9:W993)</f>
        <v>1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77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186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178">
        <v>1</v>
      </c>
      <c r="C9" s="221">
        <f>L2</f>
        <v>100000</v>
      </c>
      <c r="D9" s="221"/>
      <c r="E9" s="180">
        <v>2018</v>
      </c>
      <c r="F9" s="112">
        <v>43478</v>
      </c>
      <c r="G9" s="178" t="s">
        <v>2</v>
      </c>
      <c r="H9" s="222">
        <v>110.96</v>
      </c>
      <c r="I9" s="223"/>
      <c r="J9" s="180">
        <v>71</v>
      </c>
      <c r="K9" s="221">
        <f t="shared" ref="K9:K72" si="0">IF(J9="","",C9*0.03)</f>
        <v>3000</v>
      </c>
      <c r="L9" s="221"/>
      <c r="M9" s="6">
        <f>IF(J9="","",(K9/J9)/LOOKUP(RIGHT($D$2,3),定数!$A$6:$A$13,定数!$B$6:$B$13))</f>
        <v>0.42253521126760563</v>
      </c>
      <c r="N9" s="180">
        <v>2018</v>
      </c>
      <c r="O9" s="112">
        <v>43489</v>
      </c>
      <c r="P9" s="222">
        <v>110.06</v>
      </c>
      <c r="Q9" s="223"/>
      <c r="R9" s="228">
        <f>IF(P9="","",T9*M9*LOOKUP(RIGHT($D$2,3),定数!$A$6:$A$13,定数!$B$6:$B$13))</f>
        <v>3802.8169014084151</v>
      </c>
      <c r="S9" s="228"/>
      <c r="T9" s="229">
        <f>IF(P9="","",IF(G9="買",(P9-H9),(H9-P9))*IF(RIGHT($D$2,3)="JPY",100,10000))</f>
        <v>89.999999999999147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78">
        <v>2</v>
      </c>
      <c r="C10" s="221">
        <f t="shared" ref="C10:C73" si="1">IF(R9="","",C9+R9)</f>
        <v>103802.81690140841</v>
      </c>
      <c r="D10" s="221"/>
      <c r="E10" s="88">
        <v>2018</v>
      </c>
      <c r="F10" s="114">
        <v>43491</v>
      </c>
      <c r="G10" s="178" t="s">
        <v>2</v>
      </c>
      <c r="H10" s="222">
        <v>109.76</v>
      </c>
      <c r="I10" s="223"/>
      <c r="J10" s="88">
        <v>43</v>
      </c>
      <c r="K10" s="224">
        <f t="shared" si="0"/>
        <v>3114.0845070422524</v>
      </c>
      <c r="L10" s="225"/>
      <c r="M10" s="46">
        <f>IF(J10="","",(K10/J10)/LOOKUP(RIGHT($D$2,3),定数!$A$6:$A$13,定数!$B$6:$B$13))</f>
        <v>0.72420569931215173</v>
      </c>
      <c r="N10" s="88">
        <v>2018</v>
      </c>
      <c r="O10" s="114">
        <v>43492</v>
      </c>
      <c r="P10" s="226">
        <v>108.77</v>
      </c>
      <c r="Q10" s="227"/>
      <c r="R10" s="228">
        <f>IF(P10="","",T10*M10*LOOKUP(RIGHT($D$2,3),定数!$A$6:$A$13,定数!$B$6:$B$13))</f>
        <v>7169.636423190369</v>
      </c>
      <c r="S10" s="228"/>
      <c r="T10" s="229">
        <f>IF(P10="","",IF(G10="買",(P10-H10),(H10-P10))*IF(RIGHT($D$2,3)="JPY",100,10000))</f>
        <v>99.000000000000909</v>
      </c>
      <c r="U10" s="22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103802.81690140841</v>
      </c>
    </row>
    <row r="11" spans="2:25" x14ac:dyDescent="0.2">
      <c r="B11" s="179">
        <v>3</v>
      </c>
      <c r="C11" s="232">
        <f t="shared" si="1"/>
        <v>110972.45332459878</v>
      </c>
      <c r="D11" s="232"/>
      <c r="E11" s="88">
        <v>2018</v>
      </c>
      <c r="F11" s="114">
        <v>43488</v>
      </c>
      <c r="G11" s="179" t="s">
        <v>2</v>
      </c>
      <c r="H11" s="226">
        <v>110.54</v>
      </c>
      <c r="I11" s="227"/>
      <c r="J11" s="88">
        <v>68</v>
      </c>
      <c r="K11" s="230">
        <f>IF(J11="","",C11*0.03)</f>
        <v>3329.1735997379633</v>
      </c>
      <c r="L11" s="231"/>
      <c r="M11" s="6">
        <f>IF(J11="","",(K11/J11)/LOOKUP(RIGHT($D$2,3),定数!$A$6:$A$13,定数!$B$6:$B$13))</f>
        <v>0.48958435290264163</v>
      </c>
      <c r="N11" s="88">
        <v>2018</v>
      </c>
      <c r="O11" s="114">
        <v>43489</v>
      </c>
      <c r="P11" s="222">
        <v>109.69</v>
      </c>
      <c r="Q11" s="223"/>
      <c r="R11" s="233">
        <f>IF(P11="","",T11*M11*LOOKUP(RIGHT($D$2,3),定数!$A$6:$A$13,定数!$B$6:$B$13))</f>
        <v>4161.4669996724951</v>
      </c>
      <c r="S11" s="233"/>
      <c r="T11" s="234">
        <f>IF(P11="","",IF(G11="買",(P11-H11),(H11-P11))*IF(RIGHT($D$2,3)="JPY",100,10000))</f>
        <v>85.000000000000853</v>
      </c>
      <c r="U11" s="234"/>
      <c r="V11" s="22">
        <f t="shared" si="2"/>
        <v>3</v>
      </c>
      <c r="W11">
        <f t="shared" si="3"/>
        <v>0</v>
      </c>
      <c r="X11" s="40">
        <f>IF(C11&lt;&gt;"",MAX(X10,C11),"")</f>
        <v>110972.45332459878</v>
      </c>
      <c r="Y11" s="41">
        <f>IF(X11&lt;&gt;"",1-(C11/X11),"")</f>
        <v>0</v>
      </c>
    </row>
    <row r="12" spans="2:25" x14ac:dyDescent="0.2">
      <c r="B12" s="178">
        <v>4</v>
      </c>
      <c r="C12" s="221">
        <f t="shared" si="1"/>
        <v>115133.92032427128</v>
      </c>
      <c r="D12" s="221"/>
      <c r="E12" s="180">
        <v>2018</v>
      </c>
      <c r="F12" s="112">
        <v>43657</v>
      </c>
      <c r="G12" s="178" t="s">
        <v>3</v>
      </c>
      <c r="H12" s="222">
        <v>111.27</v>
      </c>
      <c r="I12" s="223"/>
      <c r="J12" s="180">
        <v>51</v>
      </c>
      <c r="K12" s="230">
        <f>IF(J12="","",C12*0.03)</f>
        <v>3454.0176097281383</v>
      </c>
      <c r="L12" s="231"/>
      <c r="M12" s="6">
        <f>IF(J12="","",(K12/J12)/LOOKUP(RIGHT($D$2,3),定数!$A$6:$A$13,定数!$B$6:$B$13))</f>
        <v>0.6772583548486546</v>
      </c>
      <c r="N12" s="180">
        <v>2018</v>
      </c>
      <c r="O12" s="112">
        <v>43658</v>
      </c>
      <c r="P12" s="222">
        <v>111.91</v>
      </c>
      <c r="Q12" s="223"/>
      <c r="R12" s="228">
        <f>IF(P12="","",T12*M12*LOOKUP(RIGHT($D$2,3),定数!$A$6:$A$13,定数!$B$6:$B$13))</f>
        <v>4334.4534710313928</v>
      </c>
      <c r="S12" s="228"/>
      <c r="T12" s="229">
        <f t="shared" ref="T12:T75" si="4">IF(P12="","",IF(G12="買",(P12-H12),(H12-P12))*IF(RIGHT($D$2,3)="JPY",100,10000))</f>
        <v>64.000000000000057</v>
      </c>
      <c r="U12" s="229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115133.92032427128</v>
      </c>
      <c r="Y12" s="41">
        <f t="shared" ref="Y12:Y75" si="6">IF(X12&lt;&gt;"",1-(C12/X12),"")</f>
        <v>0</v>
      </c>
    </row>
    <row r="13" spans="2:25" x14ac:dyDescent="0.2">
      <c r="B13" s="178">
        <v>5</v>
      </c>
      <c r="C13" s="221">
        <f t="shared" si="1"/>
        <v>119468.37379530267</v>
      </c>
      <c r="D13" s="221"/>
      <c r="E13" s="88">
        <v>2018</v>
      </c>
      <c r="F13" s="114">
        <v>43726</v>
      </c>
      <c r="G13" s="178" t="s">
        <v>3</v>
      </c>
      <c r="H13" s="226">
        <v>111.85</v>
      </c>
      <c r="I13" s="227"/>
      <c r="J13" s="88">
        <v>19</v>
      </c>
      <c r="K13" s="230">
        <f t="shared" si="0"/>
        <v>3584.0512138590802</v>
      </c>
      <c r="L13" s="231"/>
      <c r="M13" s="6">
        <f>IF(J13="","",(K13/J13)/LOOKUP(RIGHT($D$2,3),定数!$A$6:$A$13,定数!$B$6:$B$13))</f>
        <v>1.8863427441363581</v>
      </c>
      <c r="N13" s="88">
        <v>2018</v>
      </c>
      <c r="O13" s="114">
        <v>43726</v>
      </c>
      <c r="P13" s="226">
        <v>112.11</v>
      </c>
      <c r="Q13" s="227"/>
      <c r="R13" s="233">
        <f>IF(P13="","",T13*M13*LOOKUP(RIGHT($D$2,3),定数!$A$6:$A$13,定数!$B$6:$B$13))</f>
        <v>4904.4911347546276</v>
      </c>
      <c r="S13" s="233"/>
      <c r="T13" s="229">
        <f t="shared" si="4"/>
        <v>26.000000000000512</v>
      </c>
      <c r="U13" s="229"/>
      <c r="V13" s="22">
        <f t="shared" si="2"/>
        <v>5</v>
      </c>
      <c r="W13">
        <f t="shared" si="3"/>
        <v>0</v>
      </c>
      <c r="X13" s="40">
        <f t="shared" si="5"/>
        <v>119468.37379530267</v>
      </c>
      <c r="Y13" s="41">
        <f t="shared" si="6"/>
        <v>0</v>
      </c>
    </row>
    <row r="14" spans="2:25" x14ac:dyDescent="0.2">
      <c r="B14" s="179">
        <v>6</v>
      </c>
      <c r="C14" s="232">
        <f t="shared" si="1"/>
        <v>124372.8649300573</v>
      </c>
      <c r="D14" s="232"/>
      <c r="E14" s="88">
        <v>2018</v>
      </c>
      <c r="F14" s="114">
        <v>43729</v>
      </c>
      <c r="G14" s="179" t="s">
        <v>3</v>
      </c>
      <c r="H14" s="222">
        <v>112.28</v>
      </c>
      <c r="I14" s="223"/>
      <c r="J14" s="88">
        <v>25</v>
      </c>
      <c r="K14" s="235">
        <f t="shared" si="0"/>
        <v>3731.1859479017189</v>
      </c>
      <c r="L14" s="236"/>
      <c r="M14" s="52">
        <f>IF(J14="","",(K14/J14)/LOOKUP(RIGHT($D$2,3),定数!$A$6:$A$13,定数!$B$6:$B$13))</f>
        <v>1.4924743791606874</v>
      </c>
      <c r="N14" s="88">
        <v>2018</v>
      </c>
      <c r="O14" s="114">
        <v>43729</v>
      </c>
      <c r="P14" s="226">
        <v>112.6</v>
      </c>
      <c r="Q14" s="227"/>
      <c r="R14" s="233">
        <f>IF(P14="","",T14*M14*LOOKUP(RIGHT($D$2,3),定数!$A$6:$A$13,定数!$B$6:$B$13))</f>
        <v>4775.9180133140981</v>
      </c>
      <c r="S14" s="233"/>
      <c r="T14" s="234">
        <f t="shared" si="4"/>
        <v>31.999999999999318</v>
      </c>
      <c r="U14" s="234"/>
      <c r="V14" s="22">
        <f t="shared" si="2"/>
        <v>6</v>
      </c>
      <c r="W14">
        <f t="shared" si="3"/>
        <v>0</v>
      </c>
      <c r="X14" s="40">
        <f t="shared" si="5"/>
        <v>124372.8649300573</v>
      </c>
      <c r="Y14" s="41">
        <f t="shared" si="6"/>
        <v>0</v>
      </c>
    </row>
    <row r="15" spans="2:25" x14ac:dyDescent="0.2">
      <c r="B15" s="162">
        <v>7</v>
      </c>
      <c r="C15" s="221">
        <f t="shared" si="1"/>
        <v>129148.78294337139</v>
      </c>
      <c r="D15" s="221"/>
      <c r="E15" s="88">
        <v>2018</v>
      </c>
      <c r="F15" s="114">
        <v>43732</v>
      </c>
      <c r="G15" s="178" t="s">
        <v>3</v>
      </c>
      <c r="H15" s="222">
        <v>112.64</v>
      </c>
      <c r="I15" s="223"/>
      <c r="J15" s="88">
        <v>23</v>
      </c>
      <c r="K15" s="230">
        <f t="shared" si="0"/>
        <v>3874.4634883011418</v>
      </c>
      <c r="L15" s="231"/>
      <c r="M15" s="6">
        <f>IF(J15="","",(K15/J15)/LOOKUP(RIGHT($D$2,3),定数!$A$6:$A$13,定数!$B$6:$B$13))</f>
        <v>1.684549342739627</v>
      </c>
      <c r="N15" s="88">
        <v>2018</v>
      </c>
      <c r="O15" s="114">
        <v>43733</v>
      </c>
      <c r="P15" s="222">
        <v>112.94</v>
      </c>
      <c r="Q15" s="223"/>
      <c r="R15" s="228">
        <f>IF(P15="","",T15*M15*LOOKUP(RIGHT($D$2,3),定数!$A$6:$A$13,定数!$B$6:$B$13))</f>
        <v>5053.6480282188331</v>
      </c>
      <c r="S15" s="228"/>
      <c r="T15" s="229">
        <f t="shared" si="4"/>
        <v>29.999999999999716</v>
      </c>
      <c r="U15" s="229"/>
      <c r="V15" s="22">
        <f t="shared" si="2"/>
        <v>7</v>
      </c>
      <c r="W15">
        <f t="shared" si="3"/>
        <v>0</v>
      </c>
      <c r="X15" s="40">
        <f t="shared" si="5"/>
        <v>129148.78294337139</v>
      </c>
      <c r="Y15" s="41">
        <f t="shared" si="6"/>
        <v>0</v>
      </c>
    </row>
    <row r="16" spans="2:25" x14ac:dyDescent="0.2">
      <c r="B16" s="162">
        <v>8</v>
      </c>
      <c r="C16" s="221">
        <f t="shared" si="1"/>
        <v>134202.43097159022</v>
      </c>
      <c r="D16" s="221"/>
      <c r="E16" s="88">
        <v>2018</v>
      </c>
      <c r="F16" s="114">
        <v>43736</v>
      </c>
      <c r="G16" s="178" t="s">
        <v>3</v>
      </c>
      <c r="H16" s="222">
        <v>113.13</v>
      </c>
      <c r="I16" s="223"/>
      <c r="J16" s="88">
        <v>58</v>
      </c>
      <c r="K16" s="230">
        <f t="shared" si="0"/>
        <v>4026.0729291477064</v>
      </c>
      <c r="L16" s="231"/>
      <c r="M16" s="6">
        <f>IF(J16="","",(K16/J16)/LOOKUP(RIGHT($D$2,3),定数!$A$6:$A$13,定数!$B$6:$B$13))</f>
        <v>0.6941505050254666</v>
      </c>
      <c r="N16" s="88">
        <v>2018</v>
      </c>
      <c r="O16" s="114">
        <v>43739</v>
      </c>
      <c r="P16" s="222">
        <v>113.86</v>
      </c>
      <c r="Q16" s="223"/>
      <c r="R16" s="228">
        <f>IF(P16="","",T16*M16*LOOKUP(RIGHT($D$2,3),定数!$A$6:$A$13,定数!$B$6:$B$13))</f>
        <v>5067.2986866859337</v>
      </c>
      <c r="S16" s="228"/>
      <c r="T16" s="229">
        <f t="shared" si="4"/>
        <v>73.000000000000398</v>
      </c>
      <c r="U16" s="229"/>
      <c r="V16" s="22">
        <f t="shared" si="2"/>
        <v>8</v>
      </c>
      <c r="W16">
        <f t="shared" si="3"/>
        <v>0</v>
      </c>
      <c r="X16" s="40">
        <f t="shared" si="5"/>
        <v>134202.43097159022</v>
      </c>
      <c r="Y16" s="41">
        <f t="shared" si="6"/>
        <v>0</v>
      </c>
    </row>
    <row r="17" spans="2:25" x14ac:dyDescent="0.2">
      <c r="B17" s="162">
        <v>9</v>
      </c>
      <c r="C17" s="221">
        <f t="shared" si="1"/>
        <v>139269.72965827616</v>
      </c>
      <c r="D17" s="221"/>
      <c r="E17" s="180">
        <v>2018</v>
      </c>
      <c r="F17" s="112">
        <v>43741</v>
      </c>
      <c r="G17" s="178" t="s">
        <v>3</v>
      </c>
      <c r="H17" s="222">
        <v>113.8</v>
      </c>
      <c r="I17" s="223"/>
      <c r="J17" s="180">
        <v>29</v>
      </c>
      <c r="K17" s="230">
        <f t="shared" si="0"/>
        <v>4178.0918897482843</v>
      </c>
      <c r="L17" s="231"/>
      <c r="M17" s="6">
        <f>IF(J17="","",(K17/J17)/LOOKUP(RIGHT($D$2,3),定数!$A$6:$A$13,定数!$B$6:$B$13))</f>
        <v>1.4407213412925119</v>
      </c>
      <c r="N17" s="180">
        <v>2018</v>
      </c>
      <c r="O17" s="112">
        <v>43742</v>
      </c>
      <c r="P17" s="222">
        <v>114.17</v>
      </c>
      <c r="Q17" s="223"/>
      <c r="R17" s="228">
        <f>IF(P17="","",T17*M17*LOOKUP(RIGHT($D$2,3),定数!$A$6:$A$13,定数!$B$6:$B$13))</f>
        <v>5330.6689627823598</v>
      </c>
      <c r="S17" s="228"/>
      <c r="T17" s="229">
        <f t="shared" si="4"/>
        <v>37.000000000000455</v>
      </c>
      <c r="U17" s="229"/>
      <c r="V17" s="22">
        <f t="shared" si="2"/>
        <v>9</v>
      </c>
      <c r="W17">
        <f t="shared" si="3"/>
        <v>0</v>
      </c>
      <c r="X17" s="40">
        <f t="shared" si="5"/>
        <v>139269.72965827616</v>
      </c>
      <c r="Y17" s="41">
        <f t="shared" si="6"/>
        <v>0</v>
      </c>
    </row>
    <row r="18" spans="2:25" x14ac:dyDescent="0.2">
      <c r="B18" s="162">
        <v>10</v>
      </c>
      <c r="C18" s="221">
        <f t="shared" si="1"/>
        <v>144600.39862105853</v>
      </c>
      <c r="D18" s="221"/>
      <c r="E18" s="88">
        <v>2018</v>
      </c>
      <c r="F18" s="114">
        <v>43776</v>
      </c>
      <c r="G18" s="178" t="s">
        <v>3</v>
      </c>
      <c r="H18" s="226">
        <v>113.21</v>
      </c>
      <c r="I18" s="227"/>
      <c r="J18" s="88">
        <v>27</v>
      </c>
      <c r="K18" s="230">
        <f t="shared" si="0"/>
        <v>4338.011958631756</v>
      </c>
      <c r="L18" s="231"/>
      <c r="M18" s="6">
        <f>IF(J18="","",(K18/J18)/LOOKUP(RIGHT($D$2,3),定数!$A$6:$A$13,定数!$B$6:$B$13))</f>
        <v>1.6066710957895394</v>
      </c>
      <c r="N18" s="88">
        <v>2018</v>
      </c>
      <c r="O18" s="114">
        <v>43777</v>
      </c>
      <c r="P18" s="226">
        <v>113.56</v>
      </c>
      <c r="Q18" s="227"/>
      <c r="R18" s="228">
        <f>IF(P18="","",T18*M18*LOOKUP(RIGHT($D$2,3),定数!$A$6:$A$13,定数!$B$6:$B$13))</f>
        <v>5623.348835263525</v>
      </c>
      <c r="S18" s="228"/>
      <c r="T18" s="229">
        <f t="shared" si="4"/>
        <v>35.000000000000853</v>
      </c>
      <c r="U18" s="229"/>
      <c r="V18" s="22">
        <f t="shared" si="2"/>
        <v>10</v>
      </c>
      <c r="W18">
        <f t="shared" si="3"/>
        <v>0</v>
      </c>
      <c r="X18" s="40">
        <f t="shared" si="5"/>
        <v>144600.39862105853</v>
      </c>
      <c r="Y18" s="41">
        <f t="shared" si="6"/>
        <v>0</v>
      </c>
    </row>
    <row r="19" spans="2:25" x14ac:dyDescent="0.2">
      <c r="B19" s="163">
        <v>11</v>
      </c>
      <c r="C19" s="232">
        <f t="shared" si="1"/>
        <v>150223.74745632205</v>
      </c>
      <c r="D19" s="232"/>
      <c r="E19" s="88">
        <v>2018</v>
      </c>
      <c r="F19" s="114">
        <v>43826</v>
      </c>
      <c r="G19" s="179" t="s">
        <v>2</v>
      </c>
      <c r="H19" s="222">
        <v>110.89</v>
      </c>
      <c r="I19" s="223"/>
      <c r="J19" s="88">
        <v>51</v>
      </c>
      <c r="K19" s="235">
        <f t="shared" si="0"/>
        <v>4506.7124236896616</v>
      </c>
      <c r="L19" s="236"/>
      <c r="M19" s="52">
        <f>IF(J19="","",(K19/J19)/LOOKUP(RIGHT($D$2,3),定数!$A$6:$A$13,定数!$B$6:$B$13))</f>
        <v>0.88366910268424737</v>
      </c>
      <c r="N19" s="88">
        <v>2018</v>
      </c>
      <c r="O19" s="114">
        <v>43827</v>
      </c>
      <c r="P19" s="222">
        <v>110.25</v>
      </c>
      <c r="Q19" s="223"/>
      <c r="R19" s="233">
        <f>IF(P19="","",T19*M19*LOOKUP(RIGHT($D$2,3),定数!$A$6:$A$13,定数!$B$6:$B$13))</f>
        <v>5655.4822571791883</v>
      </c>
      <c r="S19" s="233"/>
      <c r="T19" s="234">
        <f t="shared" si="4"/>
        <v>64.000000000000057</v>
      </c>
      <c r="U19" s="234"/>
      <c r="V19" s="22">
        <f t="shared" si="2"/>
        <v>11</v>
      </c>
      <c r="W19">
        <f t="shared" si="3"/>
        <v>0</v>
      </c>
      <c r="X19" s="40">
        <f t="shared" si="5"/>
        <v>150223.74745632205</v>
      </c>
      <c r="Y19" s="41">
        <f t="shared" si="6"/>
        <v>0</v>
      </c>
    </row>
    <row r="20" spans="2:25" x14ac:dyDescent="0.2">
      <c r="B20" s="162">
        <v>12</v>
      </c>
      <c r="C20" s="221">
        <f t="shared" si="1"/>
        <v>155879.22971350123</v>
      </c>
      <c r="D20" s="221"/>
      <c r="E20" s="180">
        <v>2017</v>
      </c>
      <c r="F20" s="112">
        <v>43477</v>
      </c>
      <c r="G20" s="178" t="s">
        <v>2</v>
      </c>
      <c r="H20" s="222">
        <v>116.05</v>
      </c>
      <c r="I20" s="223"/>
      <c r="J20" s="180">
        <v>82</v>
      </c>
      <c r="K20" s="230">
        <f t="shared" si="0"/>
        <v>4676.376891405037</v>
      </c>
      <c r="L20" s="231"/>
      <c r="M20" s="6">
        <f>IF(J20="","",(K20/J20)/LOOKUP(RIGHT($D$2,3),定数!$A$6:$A$13,定数!$B$6:$B$13))</f>
        <v>0.57028986480549226</v>
      </c>
      <c r="N20" s="180">
        <v>2017</v>
      </c>
      <c r="O20" s="112">
        <v>43477</v>
      </c>
      <c r="P20" s="222">
        <v>115.02</v>
      </c>
      <c r="Q20" s="223"/>
      <c r="R20" s="228">
        <f>IF(P20="","",T20*M20*LOOKUP(RIGHT($D$2,3),定数!$A$6:$A$13,定数!$B$6:$B$13))</f>
        <v>5873.9856074965764</v>
      </c>
      <c r="S20" s="228"/>
      <c r="T20" s="229">
        <f t="shared" si="4"/>
        <v>103.00000000000011</v>
      </c>
      <c r="U20" s="229"/>
      <c r="V20" s="22">
        <f t="shared" si="2"/>
        <v>12</v>
      </c>
      <c r="W20">
        <f t="shared" si="3"/>
        <v>0</v>
      </c>
      <c r="X20" s="40">
        <f t="shared" si="5"/>
        <v>155879.22971350123</v>
      </c>
      <c r="Y20" s="41">
        <f t="shared" si="6"/>
        <v>0</v>
      </c>
    </row>
    <row r="21" spans="2:25" x14ac:dyDescent="0.2">
      <c r="B21" s="164">
        <v>13</v>
      </c>
      <c r="C21" s="237">
        <f t="shared" si="1"/>
        <v>161753.21532099781</v>
      </c>
      <c r="D21" s="237"/>
      <c r="E21" s="88">
        <v>2017</v>
      </c>
      <c r="F21" s="114">
        <v>43481</v>
      </c>
      <c r="G21" s="178" t="s">
        <v>2</v>
      </c>
      <c r="H21" s="226">
        <v>114.15</v>
      </c>
      <c r="I21" s="227"/>
      <c r="J21" s="88">
        <v>129</v>
      </c>
      <c r="K21" s="230">
        <f t="shared" si="0"/>
        <v>4852.5964596299345</v>
      </c>
      <c r="L21" s="231"/>
      <c r="M21" s="6">
        <f>IF(J21="","",(K21/J21)/LOOKUP(RIGHT($D$2,3),定数!$A$6:$A$13,定数!$B$6:$B$13))</f>
        <v>0.37617026818836696</v>
      </c>
      <c r="N21" s="171">
        <v>2017</v>
      </c>
      <c r="O21" s="114">
        <v>43484</v>
      </c>
      <c r="P21" s="226">
        <v>115.44</v>
      </c>
      <c r="Q21" s="227"/>
      <c r="R21" s="228">
        <f>IF(P21="","",T21*M21*LOOKUP(RIGHT($D$2,3),定数!$A$6:$A$13,定数!$B$6:$B$13))</f>
        <v>-4852.5964596299036</v>
      </c>
      <c r="S21" s="228"/>
      <c r="T21" s="229">
        <f t="shared" si="4"/>
        <v>-128.9999999999992</v>
      </c>
      <c r="U21" s="229"/>
      <c r="V21" s="22">
        <f t="shared" si="2"/>
        <v>0</v>
      </c>
      <c r="W21">
        <f t="shared" si="3"/>
        <v>1</v>
      </c>
      <c r="X21" s="40">
        <f t="shared" si="5"/>
        <v>161753.21532099781</v>
      </c>
      <c r="Y21" s="41">
        <f t="shared" si="6"/>
        <v>0</v>
      </c>
    </row>
    <row r="22" spans="2:25" x14ac:dyDescent="0.2">
      <c r="B22" s="162">
        <v>14</v>
      </c>
      <c r="C22" s="221">
        <f t="shared" si="1"/>
        <v>156900.6188613679</v>
      </c>
      <c r="D22" s="221"/>
      <c r="E22" s="88">
        <v>2017</v>
      </c>
      <c r="F22" s="114">
        <v>43498</v>
      </c>
      <c r="G22" s="179" t="s">
        <v>2</v>
      </c>
      <c r="H22" s="226">
        <v>113.24</v>
      </c>
      <c r="I22" s="227"/>
      <c r="J22" s="88">
        <v>70</v>
      </c>
      <c r="K22" s="235">
        <f t="shared" si="0"/>
        <v>4707.0185658410364</v>
      </c>
      <c r="L22" s="236"/>
      <c r="M22" s="52">
        <f>IF(J22="","",(K22/J22)/LOOKUP(RIGHT($D$2,3),定数!$A$6:$A$13,定数!$B$6:$B$13))</f>
        <v>0.6724312236915766</v>
      </c>
      <c r="N22" s="88">
        <v>2017</v>
      </c>
      <c r="O22" s="114">
        <v>43498</v>
      </c>
      <c r="P22" s="222">
        <v>112.35</v>
      </c>
      <c r="Q22" s="223"/>
      <c r="R22" s="233">
        <f>IF(P22="","",T22*M22*LOOKUP(RIGHT($D$2,3),定数!$A$6:$A$13,定数!$B$6:$B$13))</f>
        <v>5984.6378908550359</v>
      </c>
      <c r="S22" s="233"/>
      <c r="T22" s="234">
        <f t="shared" si="4"/>
        <v>89.000000000000057</v>
      </c>
      <c r="U22" s="234"/>
      <c r="V22" s="22">
        <f t="shared" si="2"/>
        <v>1</v>
      </c>
      <c r="W22">
        <f t="shared" si="3"/>
        <v>0</v>
      </c>
      <c r="X22" s="40">
        <f t="shared" si="5"/>
        <v>161753.21532099781</v>
      </c>
      <c r="Y22" s="41">
        <f t="shared" si="6"/>
        <v>2.9999999999999916E-2</v>
      </c>
    </row>
    <row r="23" spans="2:25" x14ac:dyDescent="0.2">
      <c r="B23" s="162">
        <v>15</v>
      </c>
      <c r="C23" s="221">
        <f t="shared" si="1"/>
        <v>162885.25675222292</v>
      </c>
      <c r="D23" s="221"/>
      <c r="E23" s="88">
        <v>2017</v>
      </c>
      <c r="F23" s="114">
        <v>43549</v>
      </c>
      <c r="G23" s="178" t="s">
        <v>2</v>
      </c>
      <c r="H23" s="222">
        <v>110.93</v>
      </c>
      <c r="I23" s="223"/>
      <c r="J23" s="88">
        <v>53</v>
      </c>
      <c r="K23" s="230">
        <f t="shared" si="0"/>
        <v>4886.5577025666871</v>
      </c>
      <c r="L23" s="231"/>
      <c r="M23" s="6">
        <f>IF(J23="","",(K23/J23)/LOOKUP(RIGHT($D$2,3),定数!$A$6:$A$13,定数!$B$6:$B$13))</f>
        <v>0.92199201935220509</v>
      </c>
      <c r="N23" s="88">
        <v>2017</v>
      </c>
      <c r="O23" s="114">
        <v>43551</v>
      </c>
      <c r="P23" s="222">
        <v>110.27</v>
      </c>
      <c r="Q23" s="223"/>
      <c r="R23" s="228">
        <f>IF(P23="","",T23*M23*LOOKUP(RIGHT($D$2,3),定数!$A$6:$A$13,定数!$B$6:$B$13))</f>
        <v>6085.1473277246532</v>
      </c>
      <c r="S23" s="228"/>
      <c r="T23" s="229">
        <f t="shared" si="4"/>
        <v>66.00000000000108</v>
      </c>
      <c r="U23" s="229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162885.25675222292</v>
      </c>
      <c r="Y23" s="41">
        <f t="shared" si="6"/>
        <v>0</v>
      </c>
    </row>
    <row r="24" spans="2:25" x14ac:dyDescent="0.2">
      <c r="B24" s="162">
        <v>16</v>
      </c>
      <c r="C24" s="221">
        <f t="shared" si="1"/>
        <v>168970.40407994756</v>
      </c>
      <c r="D24" s="221"/>
      <c r="E24" s="88">
        <v>2017</v>
      </c>
      <c r="F24" s="114">
        <v>43590</v>
      </c>
      <c r="G24" s="178" t="s">
        <v>3</v>
      </c>
      <c r="H24" s="222">
        <v>112.65</v>
      </c>
      <c r="I24" s="223"/>
      <c r="J24" s="88">
        <v>57</v>
      </c>
      <c r="K24" s="230">
        <f t="shared" si="0"/>
        <v>5069.1121223984264</v>
      </c>
      <c r="L24" s="231"/>
      <c r="M24" s="6">
        <f>IF(J24="","",(K24/J24)/LOOKUP(RIGHT($D$2,3),定数!$A$6:$A$13,定数!$B$6:$B$13))</f>
        <v>0.88931791621025025</v>
      </c>
      <c r="N24" s="88">
        <v>2017</v>
      </c>
      <c r="O24" s="114">
        <v>43594</v>
      </c>
      <c r="P24" s="222">
        <v>113.37</v>
      </c>
      <c r="Q24" s="223"/>
      <c r="R24" s="228">
        <f>IF(P24="","",T24*M24*LOOKUP(RIGHT($D$2,3),定数!$A$6:$A$13,定数!$B$6:$B$13))</f>
        <v>6403.0889967137928</v>
      </c>
      <c r="S24" s="228"/>
      <c r="T24" s="229">
        <f t="shared" si="4"/>
        <v>71.999999999999886</v>
      </c>
      <c r="U24" s="229"/>
      <c r="V24" t="str">
        <f t="shared" si="7"/>
        <v/>
      </c>
      <c r="W24">
        <f t="shared" si="3"/>
        <v>0</v>
      </c>
      <c r="X24" s="40">
        <f t="shared" si="5"/>
        <v>168970.40407994756</v>
      </c>
      <c r="Y24" s="41">
        <f t="shared" si="6"/>
        <v>0</v>
      </c>
    </row>
    <row r="25" spans="2:25" x14ac:dyDescent="0.2">
      <c r="B25" s="162">
        <v>17</v>
      </c>
      <c r="C25" s="221">
        <f t="shared" si="1"/>
        <v>175373.49307666137</v>
      </c>
      <c r="D25" s="221"/>
      <c r="E25" s="88">
        <v>2017</v>
      </c>
      <c r="F25" s="114">
        <v>43594</v>
      </c>
      <c r="G25" s="178" t="s">
        <v>3</v>
      </c>
      <c r="H25" s="222">
        <v>112.83</v>
      </c>
      <c r="I25" s="223"/>
      <c r="J25" s="88">
        <v>44</v>
      </c>
      <c r="K25" s="230">
        <f t="shared" si="0"/>
        <v>5261.2047922998408</v>
      </c>
      <c r="L25" s="231"/>
      <c r="M25" s="6">
        <f>IF(J25="","",(K25/J25)/LOOKUP(RIGHT($D$2,3),定数!$A$6:$A$13,定数!$B$6:$B$13))</f>
        <v>1.1957283618863275</v>
      </c>
      <c r="N25" s="88">
        <v>2017</v>
      </c>
      <c r="O25" s="114">
        <v>43594</v>
      </c>
      <c r="P25" s="222">
        <v>113.39</v>
      </c>
      <c r="Q25" s="223"/>
      <c r="R25" s="228">
        <f>IF(P25="","",T25*M25*LOOKUP(RIGHT($D$2,3),定数!$A$6:$A$13,定数!$B$6:$B$13))</f>
        <v>6696.0788265634601</v>
      </c>
      <c r="S25" s="228"/>
      <c r="T25" s="229">
        <f t="shared" si="4"/>
        <v>56.000000000000227</v>
      </c>
      <c r="U25" s="229"/>
      <c r="V25" t="str">
        <f t="shared" si="7"/>
        <v/>
      </c>
      <c r="W25">
        <f t="shared" si="3"/>
        <v>0</v>
      </c>
      <c r="X25" s="40">
        <f t="shared" si="5"/>
        <v>175373.49307666137</v>
      </c>
      <c r="Y25" s="41">
        <f t="shared" si="6"/>
        <v>0</v>
      </c>
    </row>
    <row r="26" spans="2:25" x14ac:dyDescent="0.2">
      <c r="B26" s="163">
        <v>18</v>
      </c>
      <c r="C26" s="232">
        <f t="shared" si="1"/>
        <v>182069.57190322483</v>
      </c>
      <c r="D26" s="232"/>
      <c r="E26" s="88">
        <v>2017</v>
      </c>
      <c r="F26" s="114">
        <v>43646</v>
      </c>
      <c r="G26" s="179" t="s">
        <v>3</v>
      </c>
      <c r="H26" s="222">
        <v>112.17</v>
      </c>
      <c r="I26" s="223"/>
      <c r="J26" s="88">
        <v>45</v>
      </c>
      <c r="K26" s="235">
        <f t="shared" si="0"/>
        <v>5462.0871570967447</v>
      </c>
      <c r="L26" s="236"/>
      <c r="M26" s="52">
        <f>IF(J26="","",(K26/J26)/LOOKUP(RIGHT($D$2,3),定数!$A$6:$A$13,定数!$B$6:$B$13))</f>
        <v>1.2137971460214989</v>
      </c>
      <c r="N26" s="88">
        <v>2017</v>
      </c>
      <c r="O26" s="114">
        <v>43649</v>
      </c>
      <c r="P26" s="222">
        <v>112.74</v>
      </c>
      <c r="Q26" s="223"/>
      <c r="R26" s="233">
        <f>IF(P26="","",T26*M26*LOOKUP(RIGHT($D$2,3),定数!$A$6:$A$13,定数!$B$6:$B$13))</f>
        <v>6918.6437323224609</v>
      </c>
      <c r="S26" s="233"/>
      <c r="T26" s="234">
        <f t="shared" si="4"/>
        <v>56.999999999999318</v>
      </c>
      <c r="U26" s="234"/>
      <c r="V26" t="str">
        <f t="shared" si="7"/>
        <v/>
      </c>
      <c r="W26">
        <f t="shared" si="3"/>
        <v>0</v>
      </c>
      <c r="X26" s="40">
        <f t="shared" si="5"/>
        <v>182069.57190322483</v>
      </c>
      <c r="Y26" s="41">
        <f t="shared" si="6"/>
        <v>0</v>
      </c>
    </row>
    <row r="27" spans="2:25" x14ac:dyDescent="0.2">
      <c r="B27" s="162">
        <v>19</v>
      </c>
      <c r="C27" s="221">
        <f t="shared" si="1"/>
        <v>188988.2156355473</v>
      </c>
      <c r="D27" s="221"/>
      <c r="E27" s="88">
        <v>2017</v>
      </c>
      <c r="F27" s="114">
        <v>43652</v>
      </c>
      <c r="G27" s="178" t="s">
        <v>3</v>
      </c>
      <c r="H27" s="222">
        <v>113.3</v>
      </c>
      <c r="I27" s="223"/>
      <c r="J27" s="88">
        <v>42</v>
      </c>
      <c r="K27" s="230">
        <f t="shared" si="0"/>
        <v>5669.6464690664188</v>
      </c>
      <c r="L27" s="231"/>
      <c r="M27" s="6">
        <f>IF(J27="","",(K27/J27)/LOOKUP(RIGHT($D$2,3),定数!$A$6:$A$13,定数!$B$6:$B$13))</f>
        <v>1.3499158259681949</v>
      </c>
      <c r="N27" s="88">
        <v>2017</v>
      </c>
      <c r="O27" s="114">
        <v>43653</v>
      </c>
      <c r="P27" s="222">
        <v>113.83</v>
      </c>
      <c r="Q27" s="223"/>
      <c r="R27" s="228">
        <f>IF(P27="","",T27*M27*LOOKUP(RIGHT($D$2,3),定数!$A$6:$A$13,定数!$B$6:$B$13))</f>
        <v>7154.5538776314488</v>
      </c>
      <c r="S27" s="228"/>
      <c r="T27" s="229">
        <f t="shared" si="4"/>
        <v>53.000000000000114</v>
      </c>
      <c r="U27" s="229"/>
      <c r="V27" t="str">
        <f t="shared" si="7"/>
        <v/>
      </c>
      <c r="W27">
        <f t="shared" si="3"/>
        <v>0</v>
      </c>
      <c r="X27" s="40">
        <f t="shared" si="5"/>
        <v>188988.2156355473</v>
      </c>
      <c r="Y27" s="41">
        <f t="shared" si="6"/>
        <v>0</v>
      </c>
    </row>
    <row r="28" spans="2:25" x14ac:dyDescent="0.2">
      <c r="B28" s="162">
        <v>20</v>
      </c>
      <c r="C28" s="221">
        <f t="shared" si="1"/>
        <v>196142.76951317873</v>
      </c>
      <c r="D28" s="221"/>
      <c r="E28" s="88">
        <v>2017</v>
      </c>
      <c r="F28" s="114">
        <v>43674</v>
      </c>
      <c r="G28" s="178" t="s">
        <v>2</v>
      </c>
      <c r="H28" s="222">
        <v>110.95</v>
      </c>
      <c r="I28" s="223"/>
      <c r="J28" s="88">
        <v>75</v>
      </c>
      <c r="K28" s="230">
        <f t="shared" si="0"/>
        <v>5884.2830853953619</v>
      </c>
      <c r="L28" s="231"/>
      <c r="M28" s="6">
        <f>IF(J28="","",(K28/J28)/LOOKUP(RIGHT($D$2,3),定数!$A$6:$A$13,定数!$B$6:$B$13))</f>
        <v>0.78457107805271487</v>
      </c>
      <c r="N28" s="88">
        <v>2017</v>
      </c>
      <c r="O28" s="114">
        <v>43678</v>
      </c>
      <c r="P28" s="222">
        <v>109.99</v>
      </c>
      <c r="Q28" s="223"/>
      <c r="R28" s="228">
        <f>IF(P28="","",T28*M28*LOOKUP(RIGHT($D$2,3),定数!$A$6:$A$13,定数!$B$6:$B$13))</f>
        <v>7531.8823493061245</v>
      </c>
      <c r="S28" s="228"/>
      <c r="T28" s="229">
        <f t="shared" si="4"/>
        <v>96.000000000000796</v>
      </c>
      <c r="U28" s="229"/>
      <c r="V28" t="str">
        <f t="shared" si="7"/>
        <v/>
      </c>
      <c r="W28">
        <f t="shared" si="3"/>
        <v>0</v>
      </c>
      <c r="X28" s="40">
        <f t="shared" si="5"/>
        <v>196142.76951317873</v>
      </c>
      <c r="Y28" s="41">
        <f t="shared" si="6"/>
        <v>0</v>
      </c>
    </row>
    <row r="29" spans="2:25" x14ac:dyDescent="0.2">
      <c r="B29" s="122">
        <v>21</v>
      </c>
      <c r="C29" s="221">
        <f t="shared" si="1"/>
        <v>203674.65186248487</v>
      </c>
      <c r="D29" s="221"/>
      <c r="E29" s="88">
        <v>2017</v>
      </c>
      <c r="F29" s="114">
        <v>43679</v>
      </c>
      <c r="G29" s="178" t="s">
        <v>2</v>
      </c>
      <c r="H29" s="222">
        <v>110.61</v>
      </c>
      <c r="I29" s="223"/>
      <c r="J29" s="88">
        <v>30</v>
      </c>
      <c r="K29" s="230">
        <f t="shared" si="0"/>
        <v>6110.2395558745457</v>
      </c>
      <c r="L29" s="231"/>
      <c r="M29" s="6">
        <f>IF(J29="","",(K29/J29)/LOOKUP(RIGHT($D$2,3),定数!$A$6:$A$13,定数!$B$6:$B$13))</f>
        <v>2.0367465186248488</v>
      </c>
      <c r="N29" s="88">
        <v>2017</v>
      </c>
      <c r="O29" s="114">
        <v>43679</v>
      </c>
      <c r="P29" s="222">
        <v>110.91</v>
      </c>
      <c r="Q29" s="223"/>
      <c r="R29" s="228">
        <f>IF(P29="","",T29*M29*LOOKUP(RIGHT($D$2,3),定数!$A$6:$A$13,定数!$B$6:$B$13))</f>
        <v>-6110.2395558744884</v>
      </c>
      <c r="S29" s="228"/>
      <c r="T29" s="229">
        <f t="shared" si="4"/>
        <v>-29.999999999999716</v>
      </c>
      <c r="U29" s="229"/>
      <c r="V29" t="str">
        <f t="shared" si="7"/>
        <v/>
      </c>
      <c r="W29">
        <f t="shared" si="3"/>
        <v>1</v>
      </c>
      <c r="X29" s="40">
        <f t="shared" si="5"/>
        <v>203674.65186248487</v>
      </c>
      <c r="Y29" s="41">
        <f t="shared" si="6"/>
        <v>0</v>
      </c>
    </row>
    <row r="30" spans="2:25" x14ac:dyDescent="0.2">
      <c r="B30" s="162">
        <v>22</v>
      </c>
      <c r="C30" s="221">
        <f t="shared" si="1"/>
        <v>197564.41230661038</v>
      </c>
      <c r="D30" s="221"/>
      <c r="E30" s="180">
        <v>2017</v>
      </c>
      <c r="F30" s="112">
        <v>43685</v>
      </c>
      <c r="G30" s="178" t="s">
        <v>2</v>
      </c>
      <c r="H30" s="238">
        <v>110.58</v>
      </c>
      <c r="I30" s="239"/>
      <c r="J30" s="116">
        <v>46</v>
      </c>
      <c r="K30" s="224">
        <f t="shared" si="0"/>
        <v>5926.9323691983109</v>
      </c>
      <c r="L30" s="225"/>
      <c r="M30" s="6">
        <f>IF(J30="","",(K30/J30)/LOOKUP(RIGHT($D$2,3),定数!$A$6:$A$13,定数!$B$6:$B$13))</f>
        <v>1.2884635585213717</v>
      </c>
      <c r="N30" s="180">
        <v>2017</v>
      </c>
      <c r="O30" s="112">
        <v>43686</v>
      </c>
      <c r="P30" s="222">
        <v>109.99</v>
      </c>
      <c r="Q30" s="223"/>
      <c r="R30" s="228">
        <f>IF(P30="","",T30*M30*LOOKUP(RIGHT($D$2,3),定数!$A$6:$A$13,定数!$B$6:$B$13))</f>
        <v>7601.9349952761377</v>
      </c>
      <c r="S30" s="228"/>
      <c r="T30" s="229">
        <f t="shared" si="4"/>
        <v>59.000000000000341</v>
      </c>
      <c r="U30" s="229"/>
      <c r="V30" t="str">
        <f t="shared" si="7"/>
        <v/>
      </c>
      <c r="W30">
        <f t="shared" si="3"/>
        <v>0</v>
      </c>
      <c r="X30" s="40">
        <f t="shared" si="5"/>
        <v>203674.65186248487</v>
      </c>
      <c r="Y30" s="41">
        <f t="shared" si="6"/>
        <v>2.9999999999999694E-2</v>
      </c>
    </row>
    <row r="31" spans="2:25" x14ac:dyDescent="0.2">
      <c r="B31" s="162">
        <v>23</v>
      </c>
      <c r="C31" s="221">
        <f t="shared" si="1"/>
        <v>205166.3473018865</v>
      </c>
      <c r="D31" s="221"/>
      <c r="E31" s="180">
        <v>2017</v>
      </c>
      <c r="F31" s="112">
        <v>43723</v>
      </c>
      <c r="G31" s="181" t="s">
        <v>3</v>
      </c>
      <c r="H31" s="222">
        <v>110.61</v>
      </c>
      <c r="I31" s="223"/>
      <c r="J31" s="178">
        <v>106</v>
      </c>
      <c r="K31" s="230">
        <f t="shared" si="0"/>
        <v>6154.9904190565949</v>
      </c>
      <c r="L31" s="231"/>
      <c r="M31" s="6">
        <f>IF(J31="","",(K31/J31)/LOOKUP(RIGHT($D$2,3),定数!$A$6:$A$13,定数!$B$6:$B$13))</f>
        <v>0.58065947349590519</v>
      </c>
      <c r="N31" s="88">
        <v>2017</v>
      </c>
      <c r="O31" s="114">
        <v>43729</v>
      </c>
      <c r="P31" s="226">
        <v>111.96</v>
      </c>
      <c r="Q31" s="227"/>
      <c r="R31" s="228">
        <f>IF(P31="","",T31*M31*LOOKUP(RIGHT($D$2,3),定数!$A$6:$A$13,定数!$B$6:$B$13))</f>
        <v>7838.9028921946874</v>
      </c>
      <c r="S31" s="228"/>
      <c r="T31" s="229">
        <f t="shared" si="4"/>
        <v>134.99999999999943</v>
      </c>
      <c r="U31" s="229"/>
      <c r="V31" t="str">
        <f t="shared" si="7"/>
        <v/>
      </c>
      <c r="W31">
        <f t="shared" si="3"/>
        <v>0</v>
      </c>
      <c r="X31" s="40">
        <f t="shared" si="5"/>
        <v>205166.3473018865</v>
      </c>
      <c r="Y31" s="41">
        <f t="shared" si="6"/>
        <v>0</v>
      </c>
    </row>
    <row r="32" spans="2:25" x14ac:dyDescent="0.2">
      <c r="B32" s="163">
        <v>24</v>
      </c>
      <c r="C32" s="232">
        <f t="shared" si="1"/>
        <v>213005.25019408119</v>
      </c>
      <c r="D32" s="232"/>
      <c r="E32" s="180">
        <v>2017</v>
      </c>
      <c r="F32" s="112">
        <v>43729</v>
      </c>
      <c r="G32" s="178" t="s">
        <v>3</v>
      </c>
      <c r="H32" s="222">
        <v>111.53</v>
      </c>
      <c r="I32" s="223"/>
      <c r="J32" s="178">
        <v>43</v>
      </c>
      <c r="K32" s="230">
        <f t="shared" si="0"/>
        <v>6390.1575058224353</v>
      </c>
      <c r="L32" s="231"/>
      <c r="M32" s="52">
        <f>IF(J32="","",(K32/J32)/LOOKUP(RIGHT($D$2,3),定数!$A$6:$A$13,定数!$B$6:$B$13))</f>
        <v>1.4860831408889386</v>
      </c>
      <c r="N32" s="88">
        <v>2017</v>
      </c>
      <c r="O32" s="114">
        <v>43729</v>
      </c>
      <c r="P32" s="222">
        <v>112.18</v>
      </c>
      <c r="Q32" s="223"/>
      <c r="R32" s="233">
        <f>IF(P32="","",T32*M32*LOOKUP(RIGHT($D$2,3),定数!$A$6:$A$13,定数!$B$6:$B$13))</f>
        <v>9659.540415778185</v>
      </c>
      <c r="S32" s="233"/>
      <c r="T32" s="234">
        <f t="shared" si="4"/>
        <v>65.000000000000568</v>
      </c>
      <c r="U32" s="234"/>
      <c r="V32" t="str">
        <f t="shared" si="7"/>
        <v/>
      </c>
      <c r="W32">
        <f t="shared" si="3"/>
        <v>0</v>
      </c>
      <c r="X32" s="40">
        <f t="shared" si="5"/>
        <v>213005.25019408119</v>
      </c>
      <c r="Y32" s="41">
        <f t="shared" si="6"/>
        <v>0</v>
      </c>
    </row>
    <row r="33" spans="2:25" ht="15" customHeight="1" x14ac:dyDescent="0.2">
      <c r="B33" s="162">
        <v>25</v>
      </c>
      <c r="C33" s="221">
        <f t="shared" si="1"/>
        <v>222664.79060985937</v>
      </c>
      <c r="D33" s="221"/>
      <c r="E33" s="180">
        <v>2017</v>
      </c>
      <c r="F33" s="85">
        <v>43730</v>
      </c>
      <c r="G33" s="178" t="s">
        <v>3</v>
      </c>
      <c r="H33" s="222">
        <v>112.09</v>
      </c>
      <c r="I33" s="223"/>
      <c r="J33" s="178">
        <v>44</v>
      </c>
      <c r="K33" s="230">
        <f t="shared" si="0"/>
        <v>6679.9437182957809</v>
      </c>
      <c r="L33" s="231"/>
      <c r="M33" s="6">
        <f>IF(J33="","",(K33/J33)/LOOKUP(RIGHT($D$2,3),定数!$A$6:$A$13,定数!$B$6:$B$13))</f>
        <v>1.5181690268854047</v>
      </c>
      <c r="N33" s="88">
        <v>2017</v>
      </c>
      <c r="O33" s="114">
        <v>43734</v>
      </c>
      <c r="P33" s="222">
        <v>111.65</v>
      </c>
      <c r="Q33" s="223"/>
      <c r="R33" s="228">
        <f>IF(P33="","",T33*M33*LOOKUP(RIGHT($D$2,3),定数!$A$6:$A$13,定数!$B$6:$B$13))</f>
        <v>-6679.9437182957463</v>
      </c>
      <c r="S33" s="228"/>
      <c r="T33" s="229">
        <f t="shared" si="4"/>
        <v>-43.999999999999773</v>
      </c>
      <c r="U33" s="229"/>
      <c r="V33" t="str">
        <f t="shared" si="7"/>
        <v/>
      </c>
      <c r="W33">
        <f t="shared" si="3"/>
        <v>1</v>
      </c>
      <c r="X33" s="40">
        <f t="shared" si="5"/>
        <v>222664.79060985937</v>
      </c>
      <c r="Y33" s="41">
        <f t="shared" si="6"/>
        <v>0</v>
      </c>
    </row>
    <row r="34" spans="2:25" x14ac:dyDescent="0.2">
      <c r="B34" s="162">
        <v>26</v>
      </c>
      <c r="C34" s="221">
        <f t="shared" si="1"/>
        <v>215984.84689156362</v>
      </c>
      <c r="D34" s="221"/>
      <c r="E34" s="178">
        <v>2017</v>
      </c>
      <c r="F34" s="85">
        <v>43734</v>
      </c>
      <c r="G34" s="178" t="s">
        <v>3</v>
      </c>
      <c r="H34" s="222">
        <v>111.77</v>
      </c>
      <c r="I34" s="223"/>
      <c r="J34" s="180">
        <v>27</v>
      </c>
      <c r="K34" s="230">
        <f t="shared" si="0"/>
        <v>6479.5454067469082</v>
      </c>
      <c r="L34" s="231"/>
      <c r="M34" s="6">
        <f>IF(J34="","",(K34/J34)/LOOKUP(RIGHT($D$2,3),定数!$A$6:$A$13,定数!$B$6:$B$13))</f>
        <v>2.3998316321284845</v>
      </c>
      <c r="N34" s="88">
        <v>2017</v>
      </c>
      <c r="O34" s="114">
        <v>43734</v>
      </c>
      <c r="P34" s="222">
        <v>112.11</v>
      </c>
      <c r="Q34" s="223"/>
      <c r="R34" s="228">
        <f>IF(P34="","",T34*M34*LOOKUP(RIGHT($D$2,3),定数!$A$6:$A$13,定数!$B$6:$B$13))</f>
        <v>8159.4275492369288</v>
      </c>
      <c r="S34" s="228"/>
      <c r="T34" s="229">
        <f t="shared" si="4"/>
        <v>34.000000000000341</v>
      </c>
      <c r="U34" s="229"/>
      <c r="V34" t="str">
        <f t="shared" si="7"/>
        <v/>
      </c>
      <c r="W34">
        <f t="shared" si="3"/>
        <v>0</v>
      </c>
      <c r="X34" s="40">
        <f t="shared" si="5"/>
        <v>222664.79060985937</v>
      </c>
      <c r="Y34" s="41">
        <f t="shared" si="6"/>
        <v>2.9999999999999805E-2</v>
      </c>
    </row>
    <row r="35" spans="2:25" x14ac:dyDescent="0.2">
      <c r="B35" s="162">
        <v>27</v>
      </c>
      <c r="C35" s="221">
        <f t="shared" si="1"/>
        <v>224144.27444080054</v>
      </c>
      <c r="D35" s="221"/>
      <c r="E35" s="178">
        <v>2017</v>
      </c>
      <c r="F35" s="86">
        <v>43737</v>
      </c>
      <c r="G35" s="178" t="s">
        <v>3</v>
      </c>
      <c r="H35" s="222">
        <v>112.73</v>
      </c>
      <c r="I35" s="223"/>
      <c r="J35" s="88">
        <v>52</v>
      </c>
      <c r="K35" s="230">
        <f t="shared" si="0"/>
        <v>6724.328233224016</v>
      </c>
      <c r="L35" s="231"/>
      <c r="M35" s="6">
        <f>IF(J35="","",(K35/J35)/LOOKUP(RIGHT($D$2,3),定数!$A$6:$A$13,定数!$B$6:$B$13))</f>
        <v>1.2931400448507722</v>
      </c>
      <c r="N35" s="88">
        <v>2017</v>
      </c>
      <c r="O35" s="114">
        <v>43744</v>
      </c>
      <c r="P35" s="222">
        <v>113.38</v>
      </c>
      <c r="Q35" s="223"/>
      <c r="R35" s="228">
        <f>IF(P35="","",T35*M35*LOOKUP(RIGHT($D$2,3),定数!$A$6:$A$13,定数!$B$6:$B$13))</f>
        <v>8405.4102915299081</v>
      </c>
      <c r="S35" s="228"/>
      <c r="T35" s="229">
        <f t="shared" si="4"/>
        <v>64.999999999999147</v>
      </c>
      <c r="U35" s="229"/>
      <c r="V35" t="str">
        <f t="shared" si="7"/>
        <v/>
      </c>
      <c r="W35">
        <f t="shared" si="3"/>
        <v>0</v>
      </c>
      <c r="X35" s="40">
        <f t="shared" si="5"/>
        <v>224144.27444080054</v>
      </c>
      <c r="Y35" s="41">
        <f t="shared" si="6"/>
        <v>0</v>
      </c>
    </row>
    <row r="36" spans="2:25" x14ac:dyDescent="0.2">
      <c r="B36" s="162">
        <v>28</v>
      </c>
      <c r="C36" s="221">
        <f t="shared" si="1"/>
        <v>232549.68473233044</v>
      </c>
      <c r="D36" s="221"/>
      <c r="E36" s="178">
        <v>2017</v>
      </c>
      <c r="F36" s="86">
        <v>43762</v>
      </c>
      <c r="G36" s="178" t="s">
        <v>3</v>
      </c>
      <c r="H36" s="222">
        <v>113.49</v>
      </c>
      <c r="I36" s="223"/>
      <c r="J36" s="88">
        <v>25</v>
      </c>
      <c r="K36" s="230">
        <f t="shared" si="0"/>
        <v>6976.4905419699126</v>
      </c>
      <c r="L36" s="231"/>
      <c r="M36" s="6">
        <f>IF(J36="","",(K36/J36)/LOOKUP(RIGHT($D$2,3),定数!$A$6:$A$13,定数!$B$6:$B$13))</f>
        <v>2.7905962167879648</v>
      </c>
      <c r="N36" s="88">
        <v>2017</v>
      </c>
      <c r="O36" s="114">
        <v>43762</v>
      </c>
      <c r="P36" s="222">
        <v>113.8</v>
      </c>
      <c r="Q36" s="223"/>
      <c r="R36" s="228">
        <f>IF(P36="","",T36*M36*LOOKUP(RIGHT($D$2,3),定数!$A$6:$A$13,定数!$B$6:$B$13))</f>
        <v>8650.8482720427528</v>
      </c>
      <c r="S36" s="228"/>
      <c r="T36" s="229">
        <f t="shared" si="4"/>
        <v>31.000000000000227</v>
      </c>
      <c r="U36" s="229"/>
      <c r="V36" t="str">
        <f t="shared" si="7"/>
        <v/>
      </c>
      <c r="W36">
        <f t="shared" si="3"/>
        <v>0</v>
      </c>
      <c r="X36" s="40">
        <f t="shared" si="5"/>
        <v>232549.68473233044</v>
      </c>
      <c r="Y36" s="41">
        <f t="shared" si="6"/>
        <v>0</v>
      </c>
    </row>
    <row r="37" spans="2:25" x14ac:dyDescent="0.2">
      <c r="B37" s="162">
        <v>29</v>
      </c>
      <c r="C37" s="221">
        <f t="shared" si="1"/>
        <v>241200.5330043732</v>
      </c>
      <c r="D37" s="221"/>
      <c r="E37" s="180">
        <v>2017</v>
      </c>
      <c r="F37" s="85">
        <v>43769</v>
      </c>
      <c r="G37" s="178" t="s">
        <v>3</v>
      </c>
      <c r="H37" s="222">
        <v>113.27</v>
      </c>
      <c r="I37" s="223"/>
      <c r="J37" s="180">
        <v>32</v>
      </c>
      <c r="K37" s="230">
        <f t="shared" si="0"/>
        <v>7236.0159901311954</v>
      </c>
      <c r="L37" s="231"/>
      <c r="M37" s="6">
        <f>IF(J37="","",(K37/J37)/LOOKUP(RIGHT($D$2,3),定数!$A$6:$A$13,定数!$B$6:$B$13))</f>
        <v>2.2612549969159987</v>
      </c>
      <c r="N37" s="88">
        <v>2017</v>
      </c>
      <c r="O37" s="114">
        <v>43770</v>
      </c>
      <c r="P37" s="222">
        <v>113.68</v>
      </c>
      <c r="Q37" s="223"/>
      <c r="R37" s="228">
        <f>IF(P37="","",T37*M37*LOOKUP(RIGHT($D$2,3),定数!$A$6:$A$13,定数!$B$6:$B$13))</f>
        <v>9271.1454873558396</v>
      </c>
      <c r="S37" s="228"/>
      <c r="T37" s="229">
        <f t="shared" si="4"/>
        <v>41.00000000000108</v>
      </c>
      <c r="U37" s="229"/>
      <c r="V37" t="str">
        <f t="shared" si="7"/>
        <v/>
      </c>
      <c r="W37">
        <f t="shared" si="3"/>
        <v>0</v>
      </c>
      <c r="X37" s="40">
        <f t="shared" si="5"/>
        <v>241200.5330043732</v>
      </c>
      <c r="Y37" s="41">
        <f t="shared" si="6"/>
        <v>0</v>
      </c>
    </row>
    <row r="38" spans="2:25" x14ac:dyDescent="0.2">
      <c r="B38" s="163">
        <v>30</v>
      </c>
      <c r="C38" s="232">
        <f t="shared" si="1"/>
        <v>250471.67849172902</v>
      </c>
      <c r="D38" s="232"/>
      <c r="E38" s="90">
        <v>2017</v>
      </c>
      <c r="F38" s="53">
        <v>43790</v>
      </c>
      <c r="G38" s="179" t="s">
        <v>2</v>
      </c>
      <c r="H38" s="226">
        <v>112.52</v>
      </c>
      <c r="I38" s="227"/>
      <c r="J38" s="179">
        <v>19</v>
      </c>
      <c r="K38" s="235">
        <f t="shared" si="0"/>
        <v>7514.1503547518705</v>
      </c>
      <c r="L38" s="236"/>
      <c r="M38" s="52">
        <f>IF(J38="","",(K38/J38)/LOOKUP(RIGHT($D$2,3),定数!$A$6:$A$13,定数!$B$6:$B$13))</f>
        <v>3.9548159761851953</v>
      </c>
      <c r="N38" s="179">
        <v>2017</v>
      </c>
      <c r="O38" s="53">
        <v>43791</v>
      </c>
      <c r="P38" s="226">
        <v>112.27</v>
      </c>
      <c r="Q38" s="227"/>
      <c r="R38" s="233">
        <f>IF(P38="","",T38*M38*LOOKUP(RIGHT($D$2,3),定数!$A$6:$A$13,定数!$B$6:$B$13))</f>
        <v>9887.0399404629879</v>
      </c>
      <c r="S38" s="233"/>
      <c r="T38" s="234">
        <f t="shared" si="4"/>
        <v>25</v>
      </c>
      <c r="U38" s="234"/>
      <c r="V38" t="str">
        <f t="shared" si="7"/>
        <v/>
      </c>
      <c r="W38">
        <f t="shared" si="3"/>
        <v>0</v>
      </c>
      <c r="X38" s="40">
        <f t="shared" si="5"/>
        <v>250471.67849172902</v>
      </c>
      <c r="Y38" s="41">
        <f t="shared" si="6"/>
        <v>0</v>
      </c>
    </row>
    <row r="39" spans="2:25" x14ac:dyDescent="0.2">
      <c r="B39" s="162">
        <v>31</v>
      </c>
      <c r="C39" s="221">
        <f t="shared" si="1"/>
        <v>260358.71843219202</v>
      </c>
      <c r="D39" s="221"/>
      <c r="E39" s="178"/>
      <c r="F39" s="8"/>
      <c r="G39" s="178" t="s">
        <v>3</v>
      </c>
      <c r="H39" s="240"/>
      <c r="I39" s="240"/>
      <c r="J39" s="178"/>
      <c r="K39" s="230" t="str">
        <f t="shared" si="0"/>
        <v/>
      </c>
      <c r="L39" s="231"/>
      <c r="M39" s="6" t="str">
        <f>IF(J39="","",(K39/J39)/LOOKUP(RIGHT($D$2,3),定数!$A$6:$A$13,定数!$B$6:$B$13))</f>
        <v/>
      </c>
      <c r="N39" s="178"/>
      <c r="O39" s="8"/>
      <c r="P39" s="240"/>
      <c r="Q39" s="240"/>
      <c r="R39" s="228" t="str">
        <f>IF(P39="","",T39*M39*LOOKUP(RIGHT($D$2,3),定数!$A$6:$A$13,定数!$B$6:$B$13))</f>
        <v/>
      </c>
      <c r="S39" s="228"/>
      <c r="T39" s="229" t="str">
        <f t="shared" si="4"/>
        <v/>
      </c>
      <c r="U39" s="229"/>
      <c r="V39" t="str">
        <f t="shared" si="7"/>
        <v/>
      </c>
      <c r="W39" t="str">
        <f t="shared" si="3"/>
        <v/>
      </c>
      <c r="X39" s="40">
        <f t="shared" si="5"/>
        <v>260358.71843219202</v>
      </c>
      <c r="Y39" s="41">
        <f t="shared" si="6"/>
        <v>0</v>
      </c>
    </row>
    <row r="40" spans="2:25" x14ac:dyDescent="0.2">
      <c r="B40" s="162">
        <v>32</v>
      </c>
      <c r="C40" s="221" t="str">
        <f t="shared" si="1"/>
        <v/>
      </c>
      <c r="D40" s="221"/>
      <c r="E40" s="178"/>
      <c r="F40" s="8"/>
      <c r="G40" s="178" t="s">
        <v>3</v>
      </c>
      <c r="H40" s="240"/>
      <c r="I40" s="240"/>
      <c r="J40" s="178"/>
      <c r="K40" s="230" t="str">
        <f t="shared" si="0"/>
        <v/>
      </c>
      <c r="L40" s="231"/>
      <c r="M40" s="6" t="str">
        <f>IF(J40="","",(K40/J40)/LOOKUP(RIGHT($D$2,3),定数!$A$6:$A$13,定数!$B$6:$B$13))</f>
        <v/>
      </c>
      <c r="N40" s="178"/>
      <c r="O40" s="8"/>
      <c r="P40" s="240"/>
      <c r="Q40" s="240"/>
      <c r="R40" s="228" t="str">
        <f>IF(P40="","",T40*M40*LOOKUP(RIGHT($D$2,3),定数!$A$6:$A$13,定数!$B$6:$B$13))</f>
        <v/>
      </c>
      <c r="S40" s="228"/>
      <c r="T40" s="229" t="str">
        <f t="shared" si="4"/>
        <v/>
      </c>
      <c r="U40" s="229"/>
      <c r="V40" t="str">
        <f t="shared" si="7"/>
        <v/>
      </c>
      <c r="W40" t="str">
        <f t="shared" si="3"/>
        <v/>
      </c>
      <c r="X40" s="40" t="str">
        <f t="shared" si="5"/>
        <v/>
      </c>
      <c r="Y40" s="41" t="str">
        <f t="shared" si="6"/>
        <v/>
      </c>
    </row>
    <row r="41" spans="2:25" x14ac:dyDescent="0.2">
      <c r="B41" s="162">
        <v>33</v>
      </c>
      <c r="C41" s="221" t="str">
        <f t="shared" si="1"/>
        <v/>
      </c>
      <c r="D41" s="221"/>
      <c r="E41" s="178"/>
      <c r="F41" s="8"/>
      <c r="G41" s="178" t="s">
        <v>3</v>
      </c>
      <c r="H41" s="240"/>
      <c r="I41" s="240"/>
      <c r="J41" s="178"/>
      <c r="K41" s="230" t="str">
        <f t="shared" si="0"/>
        <v/>
      </c>
      <c r="L41" s="231"/>
      <c r="M41" s="6" t="str">
        <f>IF(J41="","",(K41/J41)/LOOKUP(RIGHT($D$2,3),定数!$A$6:$A$13,定数!$B$6:$B$13))</f>
        <v/>
      </c>
      <c r="N41" s="178"/>
      <c r="O41" s="8"/>
      <c r="P41" s="240"/>
      <c r="Q41" s="240"/>
      <c r="R41" s="228" t="str">
        <f>IF(P41="","",T41*M41*LOOKUP(RIGHT($D$2,3),定数!$A$6:$A$13,定数!$B$6:$B$13))</f>
        <v/>
      </c>
      <c r="S41" s="228"/>
      <c r="T41" s="229" t="str">
        <f t="shared" si="4"/>
        <v/>
      </c>
      <c r="U41" s="229"/>
      <c r="V41" t="str">
        <f t="shared" si="7"/>
        <v/>
      </c>
      <c r="W41" t="str">
        <f t="shared" si="3"/>
        <v/>
      </c>
      <c r="X41" s="40" t="str">
        <f t="shared" si="5"/>
        <v/>
      </c>
      <c r="Y41" s="41" t="str">
        <f t="shared" si="6"/>
        <v/>
      </c>
    </row>
    <row r="42" spans="2:25" x14ac:dyDescent="0.2">
      <c r="B42" s="162">
        <v>34</v>
      </c>
      <c r="C42" s="221" t="str">
        <f t="shared" si="1"/>
        <v/>
      </c>
      <c r="D42" s="221"/>
      <c r="E42" s="178"/>
      <c r="F42" s="8"/>
      <c r="G42" s="178" t="s">
        <v>3</v>
      </c>
      <c r="H42" s="240"/>
      <c r="I42" s="240"/>
      <c r="J42" s="178"/>
      <c r="K42" s="230" t="str">
        <f t="shared" si="0"/>
        <v/>
      </c>
      <c r="L42" s="231"/>
      <c r="M42" s="6" t="str">
        <f>IF(J42="","",(K42/J42)/LOOKUP(RIGHT($D$2,3),定数!$A$6:$A$13,定数!$B$6:$B$13))</f>
        <v/>
      </c>
      <c r="N42" s="178"/>
      <c r="O42" s="8"/>
      <c r="P42" s="240"/>
      <c r="Q42" s="240"/>
      <c r="R42" s="228" t="str">
        <f>IF(P42="","",T42*M42*LOOKUP(RIGHT($D$2,3),定数!$A$6:$A$13,定数!$B$6:$B$13))</f>
        <v/>
      </c>
      <c r="S42" s="228"/>
      <c r="T42" s="229" t="str">
        <f t="shared" si="4"/>
        <v/>
      </c>
      <c r="U42" s="229"/>
      <c r="V42" t="str">
        <f t="shared" si="7"/>
        <v/>
      </c>
      <c r="W42" t="str">
        <f t="shared" si="3"/>
        <v/>
      </c>
      <c r="X42" s="40" t="str">
        <f t="shared" si="5"/>
        <v/>
      </c>
      <c r="Y42" s="41" t="str">
        <f t="shared" si="6"/>
        <v/>
      </c>
    </row>
    <row r="43" spans="2:25" x14ac:dyDescent="0.2">
      <c r="B43" s="162">
        <v>35</v>
      </c>
      <c r="C43" s="221" t="str">
        <f t="shared" si="1"/>
        <v/>
      </c>
      <c r="D43" s="221"/>
      <c r="E43" s="178"/>
      <c r="F43" s="8"/>
      <c r="G43" s="178" t="s">
        <v>2</v>
      </c>
      <c r="H43" s="240"/>
      <c r="I43" s="240"/>
      <c r="J43" s="178"/>
      <c r="K43" s="230" t="str">
        <f t="shared" si="0"/>
        <v/>
      </c>
      <c r="L43" s="231"/>
      <c r="M43" s="6" t="str">
        <f>IF(J43="","",(K43/J43)/LOOKUP(RIGHT($D$2,3),定数!$A$6:$A$13,定数!$B$6:$B$13))</f>
        <v/>
      </c>
      <c r="N43" s="178"/>
      <c r="O43" s="8"/>
      <c r="P43" s="240"/>
      <c r="Q43" s="240"/>
      <c r="R43" s="228" t="str">
        <f>IF(P43="","",T43*M43*LOOKUP(RIGHT($D$2,3),定数!$A$6:$A$13,定数!$B$6:$B$13))</f>
        <v/>
      </c>
      <c r="S43" s="228"/>
      <c r="T43" s="229" t="str">
        <f t="shared" si="4"/>
        <v/>
      </c>
      <c r="U43" s="229"/>
      <c r="V43" t="str">
        <f t="shared" si="7"/>
        <v/>
      </c>
      <c r="W43" t="str">
        <f t="shared" si="3"/>
        <v/>
      </c>
      <c r="X43" s="40" t="str">
        <f t="shared" si="5"/>
        <v/>
      </c>
      <c r="Y43" s="41" t="str">
        <f t="shared" si="6"/>
        <v/>
      </c>
    </row>
    <row r="44" spans="2:25" x14ac:dyDescent="0.2">
      <c r="B44" s="162">
        <v>36</v>
      </c>
      <c r="C44" s="221" t="str">
        <f t="shared" si="1"/>
        <v/>
      </c>
      <c r="D44" s="221"/>
      <c r="E44" s="178"/>
      <c r="F44" s="8"/>
      <c r="G44" s="178" t="s">
        <v>3</v>
      </c>
      <c r="H44" s="240"/>
      <c r="I44" s="240"/>
      <c r="J44" s="178"/>
      <c r="K44" s="230" t="str">
        <f t="shared" si="0"/>
        <v/>
      </c>
      <c r="L44" s="231"/>
      <c r="M44" s="6" t="str">
        <f>IF(J44="","",(K44/J44)/LOOKUP(RIGHT($D$2,3),定数!$A$6:$A$13,定数!$B$6:$B$13))</f>
        <v/>
      </c>
      <c r="N44" s="178"/>
      <c r="O44" s="8"/>
      <c r="P44" s="240"/>
      <c r="Q44" s="240"/>
      <c r="R44" s="228" t="str">
        <f>IF(P44="","",T44*M44*LOOKUP(RIGHT($D$2,3),定数!$A$6:$A$13,定数!$B$6:$B$13))</f>
        <v/>
      </c>
      <c r="S44" s="228"/>
      <c r="T44" s="229" t="str">
        <f t="shared" si="4"/>
        <v/>
      </c>
      <c r="U44" s="229"/>
      <c r="V44" t="str">
        <f t="shared" si="7"/>
        <v/>
      </c>
      <c r="W44" t="str">
        <f t="shared" si="3"/>
        <v/>
      </c>
      <c r="X44" s="40" t="str">
        <f t="shared" si="5"/>
        <v/>
      </c>
      <c r="Y44" s="41" t="str">
        <f t="shared" si="6"/>
        <v/>
      </c>
    </row>
    <row r="45" spans="2:25" x14ac:dyDescent="0.2">
      <c r="B45" s="162">
        <v>37</v>
      </c>
      <c r="C45" s="221" t="str">
        <f t="shared" si="1"/>
        <v/>
      </c>
      <c r="D45" s="221"/>
      <c r="E45" s="178"/>
      <c r="F45" s="8"/>
      <c r="G45" s="178" t="s">
        <v>3</v>
      </c>
      <c r="H45" s="240"/>
      <c r="I45" s="240"/>
      <c r="J45" s="178"/>
      <c r="K45" s="230" t="str">
        <f t="shared" si="0"/>
        <v/>
      </c>
      <c r="L45" s="231"/>
      <c r="M45" s="6" t="str">
        <f>IF(J45="","",(K45/J45)/LOOKUP(RIGHT($D$2,3),定数!$A$6:$A$13,定数!$B$6:$B$13))</f>
        <v/>
      </c>
      <c r="N45" s="178"/>
      <c r="O45" s="8"/>
      <c r="P45" s="240"/>
      <c r="Q45" s="240"/>
      <c r="R45" s="228" t="str">
        <f>IF(P45="","",T45*M45*LOOKUP(RIGHT($D$2,3),定数!$A$6:$A$13,定数!$B$6:$B$13))</f>
        <v/>
      </c>
      <c r="S45" s="228"/>
      <c r="T45" s="229" t="str">
        <f t="shared" si="4"/>
        <v/>
      </c>
      <c r="U45" s="229"/>
      <c r="V45" t="str">
        <f t="shared" si="7"/>
        <v/>
      </c>
      <c r="W45" t="str">
        <f t="shared" si="3"/>
        <v/>
      </c>
      <c r="X45" s="40" t="str">
        <f t="shared" si="5"/>
        <v/>
      </c>
      <c r="Y45" s="41" t="str">
        <f t="shared" si="6"/>
        <v/>
      </c>
    </row>
    <row r="46" spans="2:25" x14ac:dyDescent="0.2">
      <c r="B46" s="162">
        <v>38</v>
      </c>
      <c r="C46" s="221" t="str">
        <f t="shared" si="1"/>
        <v/>
      </c>
      <c r="D46" s="221"/>
      <c r="E46" s="178"/>
      <c r="F46" s="8"/>
      <c r="G46" s="178" t="s">
        <v>2</v>
      </c>
      <c r="H46" s="240"/>
      <c r="I46" s="240"/>
      <c r="J46" s="178"/>
      <c r="K46" s="230" t="str">
        <f t="shared" si="0"/>
        <v/>
      </c>
      <c r="L46" s="231"/>
      <c r="M46" s="6" t="str">
        <f>IF(J46="","",(K46/J46)/LOOKUP(RIGHT($D$2,3),定数!$A$6:$A$13,定数!$B$6:$B$13))</f>
        <v/>
      </c>
      <c r="N46" s="178"/>
      <c r="O46" s="8"/>
      <c r="P46" s="240"/>
      <c r="Q46" s="240"/>
      <c r="R46" s="228" t="str">
        <f>IF(P46="","",T46*M46*LOOKUP(RIGHT($D$2,3),定数!$A$6:$A$13,定数!$B$6:$B$13))</f>
        <v/>
      </c>
      <c r="S46" s="228"/>
      <c r="T46" s="229" t="str">
        <f t="shared" si="4"/>
        <v/>
      </c>
      <c r="U46" s="229"/>
      <c r="V46" t="str">
        <f t="shared" si="7"/>
        <v/>
      </c>
      <c r="W46" t="str">
        <f t="shared" si="3"/>
        <v/>
      </c>
      <c r="X46" s="40" t="str">
        <f t="shared" si="5"/>
        <v/>
      </c>
      <c r="Y46" s="41" t="str">
        <f t="shared" si="6"/>
        <v/>
      </c>
    </row>
    <row r="47" spans="2:25" x14ac:dyDescent="0.2">
      <c r="B47" s="162">
        <v>39</v>
      </c>
      <c r="C47" s="221" t="str">
        <f t="shared" si="1"/>
        <v/>
      </c>
      <c r="D47" s="221"/>
      <c r="E47" s="178"/>
      <c r="F47" s="8"/>
      <c r="G47" s="178" t="s">
        <v>2</v>
      </c>
      <c r="H47" s="240"/>
      <c r="I47" s="240"/>
      <c r="J47" s="178"/>
      <c r="K47" s="230" t="str">
        <f t="shared" si="0"/>
        <v/>
      </c>
      <c r="L47" s="231"/>
      <c r="M47" s="6" t="str">
        <f>IF(J47="","",(K47/J47)/LOOKUP(RIGHT($D$2,3),定数!$A$6:$A$13,定数!$B$6:$B$13))</f>
        <v/>
      </c>
      <c r="N47" s="178"/>
      <c r="O47" s="8"/>
      <c r="P47" s="240"/>
      <c r="Q47" s="240"/>
      <c r="R47" s="228" t="str">
        <f>IF(P47="","",T47*M47*LOOKUP(RIGHT($D$2,3),定数!$A$6:$A$13,定数!$B$6:$B$13))</f>
        <v/>
      </c>
      <c r="S47" s="228"/>
      <c r="T47" s="229" t="str">
        <f t="shared" si="4"/>
        <v/>
      </c>
      <c r="U47" s="229"/>
      <c r="V47" t="str">
        <f t="shared" si="7"/>
        <v/>
      </c>
      <c r="W47" t="str">
        <f t="shared" si="3"/>
        <v/>
      </c>
      <c r="X47" s="40" t="str">
        <f t="shared" si="5"/>
        <v/>
      </c>
      <c r="Y47" s="41" t="str">
        <f t="shared" si="6"/>
        <v/>
      </c>
    </row>
    <row r="48" spans="2:25" x14ac:dyDescent="0.2">
      <c r="B48" s="162">
        <v>40</v>
      </c>
      <c r="C48" s="221" t="str">
        <f t="shared" si="1"/>
        <v/>
      </c>
      <c r="D48" s="221"/>
      <c r="E48" s="178"/>
      <c r="F48" s="8"/>
      <c r="G48" s="178" t="s">
        <v>2</v>
      </c>
      <c r="H48" s="240"/>
      <c r="I48" s="240"/>
      <c r="J48" s="178"/>
      <c r="K48" s="230" t="str">
        <f t="shared" si="0"/>
        <v/>
      </c>
      <c r="L48" s="231"/>
      <c r="M48" s="6" t="str">
        <f>IF(J48="","",(K48/J48)/LOOKUP(RIGHT($D$2,3),定数!$A$6:$A$13,定数!$B$6:$B$13))</f>
        <v/>
      </c>
      <c r="N48" s="178"/>
      <c r="O48" s="8"/>
      <c r="P48" s="240"/>
      <c r="Q48" s="240"/>
      <c r="R48" s="228" t="str">
        <f>IF(P48="","",T48*M48*LOOKUP(RIGHT($D$2,3),定数!$A$6:$A$13,定数!$B$6:$B$13))</f>
        <v/>
      </c>
      <c r="S48" s="228"/>
      <c r="T48" s="229" t="str">
        <f t="shared" si="4"/>
        <v/>
      </c>
      <c r="U48" s="229"/>
      <c r="V48" t="str">
        <f t="shared" si="7"/>
        <v/>
      </c>
      <c r="W48" t="str">
        <f t="shared" si="3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22">
        <v>41</v>
      </c>
      <c r="C49" s="221" t="str">
        <f t="shared" si="1"/>
        <v/>
      </c>
      <c r="D49" s="221"/>
      <c r="E49" s="178"/>
      <c r="F49" s="8"/>
      <c r="G49" s="178" t="s">
        <v>3</v>
      </c>
      <c r="H49" s="240"/>
      <c r="I49" s="240"/>
      <c r="J49" s="178"/>
      <c r="K49" s="230" t="str">
        <f t="shared" si="0"/>
        <v/>
      </c>
      <c r="L49" s="231"/>
      <c r="M49" s="6" t="str">
        <f>IF(J49="","",(K49/J49)/LOOKUP(RIGHT($D$2,3),定数!$A$6:$A$13,定数!$B$6:$B$13))</f>
        <v/>
      </c>
      <c r="N49" s="178"/>
      <c r="O49" s="8"/>
      <c r="P49" s="240"/>
      <c r="Q49" s="240"/>
      <c r="R49" s="228" t="str">
        <f>IF(P49="","",T49*M49*LOOKUP(RIGHT($D$2,3),定数!$A$6:$A$13,定数!$B$6:$B$13))</f>
        <v/>
      </c>
      <c r="S49" s="228"/>
      <c r="T49" s="229" t="str">
        <f t="shared" si="4"/>
        <v/>
      </c>
      <c r="U49" s="229"/>
      <c r="V49" t="str">
        <f t="shared" si="7"/>
        <v/>
      </c>
      <c r="W49" t="str">
        <f t="shared" si="3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62">
        <v>42</v>
      </c>
      <c r="C50" s="221" t="str">
        <f t="shared" si="1"/>
        <v/>
      </c>
      <c r="D50" s="221"/>
      <c r="E50" s="178"/>
      <c r="F50" s="8"/>
      <c r="G50" s="178" t="s">
        <v>3</v>
      </c>
      <c r="H50" s="240"/>
      <c r="I50" s="240"/>
      <c r="J50" s="178"/>
      <c r="K50" s="230" t="str">
        <f t="shared" si="0"/>
        <v/>
      </c>
      <c r="L50" s="231"/>
      <c r="M50" s="6" t="str">
        <f>IF(J50="","",(K50/J50)/LOOKUP(RIGHT($D$2,3),定数!$A$6:$A$13,定数!$B$6:$B$13))</f>
        <v/>
      </c>
      <c r="N50" s="178"/>
      <c r="O50" s="8"/>
      <c r="P50" s="240"/>
      <c r="Q50" s="240"/>
      <c r="R50" s="228" t="str">
        <f>IF(P50="","",T50*M50*LOOKUP(RIGHT($D$2,3),定数!$A$6:$A$13,定数!$B$6:$B$13))</f>
        <v/>
      </c>
      <c r="S50" s="228"/>
      <c r="T50" s="229" t="str">
        <f t="shared" si="4"/>
        <v/>
      </c>
      <c r="U50" s="229"/>
      <c r="V50" t="str">
        <f t="shared" si="7"/>
        <v/>
      </c>
      <c r="W50" t="str">
        <f t="shared" si="3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62">
        <v>43</v>
      </c>
      <c r="C51" s="221" t="str">
        <f t="shared" si="1"/>
        <v/>
      </c>
      <c r="D51" s="221"/>
      <c r="E51" s="178"/>
      <c r="F51" s="8"/>
      <c r="G51" s="178" t="s">
        <v>3</v>
      </c>
      <c r="H51" s="240"/>
      <c r="I51" s="240"/>
      <c r="J51" s="178"/>
      <c r="K51" s="230" t="str">
        <f t="shared" si="0"/>
        <v/>
      </c>
      <c r="L51" s="231"/>
      <c r="M51" s="6" t="str">
        <f>IF(J51="","",(K51/J51)/LOOKUP(RIGHT($D$2,3),定数!$A$6:$A$13,定数!$B$6:$B$13))</f>
        <v/>
      </c>
      <c r="N51" s="178"/>
      <c r="O51" s="8"/>
      <c r="P51" s="240"/>
      <c r="Q51" s="240"/>
      <c r="R51" s="228" t="str">
        <f>IF(P51="","",T51*M51*LOOKUP(RIGHT($D$2,3),定数!$A$6:$A$13,定数!$B$6:$B$13))</f>
        <v/>
      </c>
      <c r="S51" s="228"/>
      <c r="T51" s="229" t="str">
        <f t="shared" si="4"/>
        <v/>
      </c>
      <c r="U51" s="229"/>
      <c r="V51" t="str">
        <f t="shared" si="7"/>
        <v/>
      </c>
      <c r="W51" t="str">
        <f t="shared" si="3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62">
        <v>44</v>
      </c>
      <c r="C52" s="221" t="str">
        <f t="shared" si="1"/>
        <v/>
      </c>
      <c r="D52" s="221"/>
      <c r="E52" s="178"/>
      <c r="F52" s="8"/>
      <c r="G52" s="178" t="s">
        <v>3</v>
      </c>
      <c r="H52" s="240"/>
      <c r="I52" s="240"/>
      <c r="J52" s="178"/>
      <c r="K52" s="230" t="str">
        <f t="shared" si="0"/>
        <v/>
      </c>
      <c r="L52" s="231"/>
      <c r="M52" s="6" t="str">
        <f>IF(J52="","",(K52/J52)/LOOKUP(RIGHT($D$2,3),定数!$A$6:$A$13,定数!$B$6:$B$13))</f>
        <v/>
      </c>
      <c r="N52" s="178"/>
      <c r="O52" s="8"/>
      <c r="P52" s="240"/>
      <c r="Q52" s="240"/>
      <c r="R52" s="228" t="str">
        <f>IF(P52="","",T52*M52*LOOKUP(RIGHT($D$2,3),定数!$A$6:$A$13,定数!$B$6:$B$13))</f>
        <v/>
      </c>
      <c r="S52" s="228"/>
      <c r="T52" s="229" t="str">
        <f t="shared" si="4"/>
        <v/>
      </c>
      <c r="U52" s="229"/>
      <c r="V52" t="str">
        <f t="shared" si="7"/>
        <v/>
      </c>
      <c r="W52" t="str">
        <f t="shared" si="3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63">
        <v>45</v>
      </c>
      <c r="C53" s="232" t="str">
        <f t="shared" si="1"/>
        <v/>
      </c>
      <c r="D53" s="232"/>
      <c r="E53" s="179"/>
      <c r="F53" s="53"/>
      <c r="G53" s="179" t="s">
        <v>2</v>
      </c>
      <c r="H53" s="241"/>
      <c r="I53" s="241"/>
      <c r="J53" s="179"/>
      <c r="K53" s="235" t="str">
        <f t="shared" si="0"/>
        <v/>
      </c>
      <c r="L53" s="236"/>
      <c r="M53" s="52" t="str">
        <f>IF(J53="","",(K53/J53)/LOOKUP(RIGHT($D$2,3),定数!$A$6:$A$13,定数!$B$6:$B$13))</f>
        <v/>
      </c>
      <c r="N53" s="179"/>
      <c r="O53" s="53"/>
      <c r="P53" s="241"/>
      <c r="Q53" s="241"/>
      <c r="R53" s="233" t="str">
        <f>IF(P53="","",T53*M53*LOOKUP(RIGHT($D$2,3),定数!$A$6:$A$13,定数!$B$6:$B$13))</f>
        <v/>
      </c>
      <c r="S53" s="233"/>
      <c r="T53" s="234" t="str">
        <f t="shared" si="4"/>
        <v/>
      </c>
      <c r="U53" s="234"/>
      <c r="V53" t="str">
        <f t="shared" si="7"/>
        <v/>
      </c>
      <c r="W53" t="str">
        <f t="shared" si="3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62">
        <v>46</v>
      </c>
      <c r="C54" s="221" t="str">
        <f t="shared" si="1"/>
        <v/>
      </c>
      <c r="D54" s="221"/>
      <c r="E54" s="178"/>
      <c r="F54" s="8"/>
      <c r="G54" s="178" t="s">
        <v>3</v>
      </c>
      <c r="H54" s="240"/>
      <c r="I54" s="240"/>
      <c r="J54" s="178"/>
      <c r="K54" s="230" t="str">
        <f t="shared" si="0"/>
        <v/>
      </c>
      <c r="L54" s="231"/>
      <c r="M54" s="6" t="str">
        <f>IF(J54="","",(K54/J54)/LOOKUP(RIGHT($D$2,3),定数!$A$6:$A$13,定数!$B$6:$B$13))</f>
        <v/>
      </c>
      <c r="N54" s="178"/>
      <c r="O54" s="8"/>
      <c r="P54" s="240"/>
      <c r="Q54" s="240"/>
      <c r="R54" s="228" t="str">
        <f>IF(P54="","",T54*M54*LOOKUP(RIGHT($D$2,3),定数!$A$6:$A$13,定数!$B$6:$B$13))</f>
        <v/>
      </c>
      <c r="S54" s="228"/>
      <c r="T54" s="229" t="str">
        <f t="shared" si="4"/>
        <v/>
      </c>
      <c r="U54" s="229"/>
      <c r="V54" t="str">
        <f t="shared" si="7"/>
        <v/>
      </c>
      <c r="W54" t="str">
        <f t="shared" si="3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62">
        <v>47</v>
      </c>
      <c r="C55" s="221" t="str">
        <f t="shared" si="1"/>
        <v/>
      </c>
      <c r="D55" s="221"/>
      <c r="E55" s="178"/>
      <c r="F55" s="8"/>
      <c r="G55" s="178" t="s">
        <v>3</v>
      </c>
      <c r="H55" s="240"/>
      <c r="I55" s="240"/>
      <c r="J55" s="178"/>
      <c r="K55" s="230" t="str">
        <f t="shared" si="0"/>
        <v/>
      </c>
      <c r="L55" s="231"/>
      <c r="M55" s="6" t="str">
        <f>IF(J55="","",(K55/J55)/LOOKUP(RIGHT($D$2,3),定数!$A$6:$A$13,定数!$B$6:$B$13))</f>
        <v/>
      </c>
      <c r="N55" s="178"/>
      <c r="O55" s="8"/>
      <c r="P55" s="240"/>
      <c r="Q55" s="240"/>
      <c r="R55" s="228" t="str">
        <f>IF(P55="","",T55*M55*LOOKUP(RIGHT($D$2,3),定数!$A$6:$A$13,定数!$B$6:$B$13))</f>
        <v/>
      </c>
      <c r="S55" s="228"/>
      <c r="T55" s="229" t="str">
        <f t="shared" si="4"/>
        <v/>
      </c>
      <c r="U55" s="229"/>
      <c r="V55" t="str">
        <f t="shared" si="7"/>
        <v/>
      </c>
      <c r="W55" t="str">
        <f t="shared" si="3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62">
        <v>48</v>
      </c>
      <c r="C56" s="221" t="str">
        <f t="shared" si="1"/>
        <v/>
      </c>
      <c r="D56" s="221"/>
      <c r="E56" s="178"/>
      <c r="F56" s="8"/>
      <c r="G56" s="178" t="s">
        <v>3</v>
      </c>
      <c r="H56" s="240"/>
      <c r="I56" s="240"/>
      <c r="J56" s="178"/>
      <c r="K56" s="230" t="str">
        <f t="shared" si="0"/>
        <v/>
      </c>
      <c r="L56" s="231"/>
      <c r="M56" s="6" t="str">
        <f>IF(J56="","",(K56/J56)/LOOKUP(RIGHT($D$2,3),定数!$A$6:$A$13,定数!$B$6:$B$13))</f>
        <v/>
      </c>
      <c r="N56" s="178"/>
      <c r="O56" s="8"/>
      <c r="P56" s="240"/>
      <c r="Q56" s="240"/>
      <c r="R56" s="228" t="str">
        <f>IF(P56="","",T56*M56*LOOKUP(RIGHT($D$2,3),定数!$A$6:$A$13,定数!$B$6:$B$13))</f>
        <v/>
      </c>
      <c r="S56" s="228"/>
      <c r="T56" s="229" t="str">
        <f t="shared" si="4"/>
        <v/>
      </c>
      <c r="U56" s="229"/>
      <c r="V56" t="str">
        <f t="shared" si="7"/>
        <v/>
      </c>
      <c r="W56" t="str">
        <f t="shared" si="3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62">
        <v>49</v>
      </c>
      <c r="C57" s="221" t="str">
        <f t="shared" si="1"/>
        <v/>
      </c>
      <c r="D57" s="221"/>
      <c r="E57" s="178"/>
      <c r="F57" s="8"/>
      <c r="G57" s="178" t="s">
        <v>2</v>
      </c>
      <c r="H57" s="240"/>
      <c r="I57" s="240"/>
      <c r="J57" s="178"/>
      <c r="K57" s="230" t="str">
        <f t="shared" si="0"/>
        <v/>
      </c>
      <c r="L57" s="231"/>
      <c r="M57" s="6" t="str">
        <f>IF(J57="","",(K57/J57)/LOOKUP(RIGHT($D$2,3),定数!$A$6:$A$13,定数!$B$6:$B$13))</f>
        <v/>
      </c>
      <c r="N57" s="178"/>
      <c r="O57" s="8"/>
      <c r="P57" s="240"/>
      <c r="Q57" s="240"/>
      <c r="R57" s="228" t="str">
        <f>IF(P57="","",T57*M57*LOOKUP(RIGHT($D$2,3),定数!$A$6:$A$13,定数!$B$6:$B$13))</f>
        <v/>
      </c>
      <c r="S57" s="228"/>
      <c r="T57" s="229" t="str">
        <f t="shared" si="4"/>
        <v/>
      </c>
      <c r="U57" s="229"/>
      <c r="V57" t="str">
        <f t="shared" si="7"/>
        <v/>
      </c>
      <c r="W57" t="str">
        <f t="shared" si="3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62">
        <v>50</v>
      </c>
      <c r="C58" s="221" t="str">
        <f t="shared" si="1"/>
        <v/>
      </c>
      <c r="D58" s="221"/>
      <c r="E58" s="178"/>
      <c r="F58" s="8"/>
      <c r="G58" s="178" t="s">
        <v>2</v>
      </c>
      <c r="H58" s="240"/>
      <c r="I58" s="240"/>
      <c r="J58" s="178"/>
      <c r="K58" s="230" t="str">
        <f t="shared" si="0"/>
        <v/>
      </c>
      <c r="L58" s="231"/>
      <c r="M58" s="6" t="str">
        <f>IF(J58="","",(K58/J58)/LOOKUP(RIGHT($D$2,3),定数!$A$6:$A$13,定数!$B$6:$B$13))</f>
        <v/>
      </c>
      <c r="N58" s="178"/>
      <c r="O58" s="8"/>
      <c r="P58" s="240"/>
      <c r="Q58" s="240"/>
      <c r="R58" s="228" t="str">
        <f>IF(P58="","",T58*M58*LOOKUP(RIGHT($D$2,3),定数!$A$6:$A$13,定数!$B$6:$B$13))</f>
        <v/>
      </c>
      <c r="S58" s="228"/>
      <c r="T58" s="229" t="str">
        <f t="shared" si="4"/>
        <v/>
      </c>
      <c r="U58" s="229"/>
      <c r="V58" t="str">
        <f t="shared" si="7"/>
        <v/>
      </c>
      <c r="W58" t="str">
        <f t="shared" si="3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70">
        <v>51</v>
      </c>
      <c r="C59" s="232" t="str">
        <f t="shared" si="1"/>
        <v/>
      </c>
      <c r="D59" s="232"/>
      <c r="E59" s="179"/>
      <c r="F59" s="53"/>
      <c r="G59" s="179" t="s">
        <v>3</v>
      </c>
      <c r="H59" s="241"/>
      <c r="I59" s="241"/>
      <c r="J59" s="179"/>
      <c r="K59" s="235" t="str">
        <f t="shared" si="0"/>
        <v/>
      </c>
      <c r="L59" s="236"/>
      <c r="M59" s="52" t="str">
        <f>IF(J59="","",(K59/J59)/LOOKUP(RIGHT($D$2,3),定数!$A$6:$A$13,定数!$B$6:$B$13))</f>
        <v/>
      </c>
      <c r="N59" s="179"/>
      <c r="O59" s="53"/>
      <c r="P59" s="241"/>
      <c r="Q59" s="241"/>
      <c r="R59" s="233" t="str">
        <f>IF(P59="","",T59*M59*LOOKUP(RIGHT($D$2,3),定数!$A$6:$A$13,定数!$B$6:$B$13))</f>
        <v/>
      </c>
      <c r="S59" s="233"/>
      <c r="T59" s="234" t="str">
        <f t="shared" si="4"/>
        <v/>
      </c>
      <c r="U59" s="234"/>
      <c r="V59" t="str">
        <f t="shared" si="7"/>
        <v/>
      </c>
      <c r="W59" t="str">
        <f t="shared" si="3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62">
        <v>52</v>
      </c>
      <c r="C60" s="221" t="str">
        <f t="shared" si="1"/>
        <v/>
      </c>
      <c r="D60" s="221"/>
      <c r="E60" s="178"/>
      <c r="F60" s="8"/>
      <c r="G60" s="178" t="s">
        <v>2</v>
      </c>
      <c r="H60" s="240"/>
      <c r="I60" s="240"/>
      <c r="J60" s="178"/>
      <c r="K60" s="230" t="str">
        <f t="shared" si="0"/>
        <v/>
      </c>
      <c r="L60" s="231"/>
      <c r="M60" s="6" t="str">
        <f>IF(J60="","",(K60/J60)/LOOKUP(RIGHT($D$2,3),定数!$A$6:$A$13,定数!$B$6:$B$13))</f>
        <v/>
      </c>
      <c r="N60" s="178"/>
      <c r="O60" s="8"/>
      <c r="P60" s="240"/>
      <c r="Q60" s="240"/>
      <c r="R60" s="228" t="str">
        <f>IF(P60="","",T60*M60*LOOKUP(RIGHT($D$2,3),定数!$A$6:$A$13,定数!$B$6:$B$13))</f>
        <v/>
      </c>
      <c r="S60" s="228"/>
      <c r="T60" s="229" t="str">
        <f t="shared" si="4"/>
        <v/>
      </c>
      <c r="U60" s="229"/>
      <c r="V60" t="str">
        <f t="shared" si="7"/>
        <v/>
      </c>
      <c r="W60" t="str">
        <f t="shared" si="3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62">
        <v>53</v>
      </c>
      <c r="C61" s="221" t="str">
        <f t="shared" si="1"/>
        <v/>
      </c>
      <c r="D61" s="221"/>
      <c r="E61" s="178"/>
      <c r="F61" s="8"/>
      <c r="G61" s="178" t="s">
        <v>3</v>
      </c>
      <c r="H61" s="240"/>
      <c r="I61" s="240"/>
      <c r="J61" s="178"/>
      <c r="K61" s="230" t="str">
        <f t="shared" si="0"/>
        <v/>
      </c>
      <c r="L61" s="231"/>
      <c r="M61" s="6" t="str">
        <f>IF(J61="","",(K61/J61)/LOOKUP(RIGHT($D$2,3),定数!$A$6:$A$13,定数!$B$6:$B$13))</f>
        <v/>
      </c>
      <c r="N61" s="178"/>
      <c r="O61" s="8"/>
      <c r="P61" s="240"/>
      <c r="Q61" s="240"/>
      <c r="R61" s="228" t="str">
        <f>IF(P61="","",T61*M61*LOOKUP(RIGHT($D$2,3),定数!$A$6:$A$13,定数!$B$6:$B$13))</f>
        <v/>
      </c>
      <c r="S61" s="228"/>
      <c r="T61" s="229" t="str">
        <f t="shared" si="4"/>
        <v/>
      </c>
      <c r="U61" s="229"/>
      <c r="V61" t="str">
        <f t="shared" si="7"/>
        <v/>
      </c>
      <c r="W61" t="str">
        <f t="shared" si="3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62">
        <v>54</v>
      </c>
      <c r="C62" s="221" t="str">
        <f t="shared" si="1"/>
        <v/>
      </c>
      <c r="D62" s="221"/>
      <c r="E62" s="178"/>
      <c r="F62" s="8"/>
      <c r="G62" s="178" t="s">
        <v>3</v>
      </c>
      <c r="H62" s="240"/>
      <c r="I62" s="240"/>
      <c r="J62" s="178"/>
      <c r="K62" s="230" t="str">
        <f t="shared" si="0"/>
        <v/>
      </c>
      <c r="L62" s="231"/>
      <c r="M62" s="6" t="str">
        <f>IF(J62="","",(K62/J62)/LOOKUP(RIGHT($D$2,3),定数!$A$6:$A$13,定数!$B$6:$B$13))</f>
        <v/>
      </c>
      <c r="N62" s="178"/>
      <c r="O62" s="8"/>
      <c r="P62" s="240"/>
      <c r="Q62" s="240"/>
      <c r="R62" s="228" t="str">
        <f>IF(P62="","",T62*M62*LOOKUP(RIGHT($D$2,3),定数!$A$6:$A$13,定数!$B$6:$B$13))</f>
        <v/>
      </c>
      <c r="S62" s="228"/>
      <c r="T62" s="229" t="str">
        <f t="shared" si="4"/>
        <v/>
      </c>
      <c r="U62" s="229"/>
      <c r="V62" t="str">
        <f t="shared" si="7"/>
        <v/>
      </c>
      <c r="W62" t="str">
        <f t="shared" si="3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62">
        <v>55</v>
      </c>
      <c r="C63" s="221" t="str">
        <f t="shared" si="1"/>
        <v/>
      </c>
      <c r="D63" s="221"/>
      <c r="E63" s="178"/>
      <c r="F63" s="8"/>
      <c r="G63" s="178" t="s">
        <v>2</v>
      </c>
      <c r="H63" s="240"/>
      <c r="I63" s="240"/>
      <c r="J63" s="178"/>
      <c r="K63" s="230" t="str">
        <f t="shared" si="0"/>
        <v/>
      </c>
      <c r="L63" s="231"/>
      <c r="M63" s="6" t="str">
        <f>IF(J63="","",(K63/J63)/LOOKUP(RIGHT($D$2,3),定数!$A$6:$A$13,定数!$B$6:$B$13))</f>
        <v/>
      </c>
      <c r="N63" s="178"/>
      <c r="O63" s="8"/>
      <c r="P63" s="240"/>
      <c r="Q63" s="240"/>
      <c r="R63" s="228" t="str">
        <f>IF(P63="","",T63*M63*LOOKUP(RIGHT($D$2,3),定数!$A$6:$A$13,定数!$B$6:$B$13))</f>
        <v/>
      </c>
      <c r="S63" s="228"/>
      <c r="T63" s="229" t="str">
        <f t="shared" si="4"/>
        <v/>
      </c>
      <c r="U63" s="229"/>
      <c r="V63" t="str">
        <f t="shared" si="7"/>
        <v/>
      </c>
      <c r="W63" t="str">
        <f t="shared" si="3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63">
        <v>56</v>
      </c>
      <c r="C64" s="232" t="str">
        <f t="shared" si="1"/>
        <v/>
      </c>
      <c r="D64" s="232"/>
      <c r="E64" s="179"/>
      <c r="F64" s="53"/>
      <c r="G64" s="179" t="s">
        <v>2</v>
      </c>
      <c r="H64" s="241"/>
      <c r="I64" s="241"/>
      <c r="J64" s="179"/>
      <c r="K64" s="235" t="str">
        <f t="shared" si="0"/>
        <v/>
      </c>
      <c r="L64" s="236"/>
      <c r="M64" s="52" t="str">
        <f>IF(J64="","",(K64/J64)/LOOKUP(RIGHT($D$2,3),定数!$A$6:$A$13,定数!$B$6:$B$13))</f>
        <v/>
      </c>
      <c r="N64" s="179"/>
      <c r="O64" s="53"/>
      <c r="P64" s="241"/>
      <c r="Q64" s="241"/>
      <c r="R64" s="233" t="str">
        <f>IF(P64="","",T64*M64*LOOKUP(RIGHT($D$2,3),定数!$A$6:$A$13,定数!$B$6:$B$13))</f>
        <v/>
      </c>
      <c r="S64" s="233"/>
      <c r="T64" s="234" t="str">
        <f t="shared" si="4"/>
        <v/>
      </c>
      <c r="U64" s="234"/>
      <c r="V64" t="str">
        <f t="shared" si="7"/>
        <v/>
      </c>
      <c r="W64" t="str">
        <f t="shared" si="3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62">
        <v>57</v>
      </c>
      <c r="C65" s="221" t="str">
        <f t="shared" si="1"/>
        <v/>
      </c>
      <c r="D65" s="221"/>
      <c r="E65" s="178"/>
      <c r="F65" s="8"/>
      <c r="G65" s="178" t="s">
        <v>3</v>
      </c>
      <c r="H65" s="240"/>
      <c r="I65" s="240"/>
      <c r="J65" s="178"/>
      <c r="K65" s="230" t="str">
        <f t="shared" si="0"/>
        <v/>
      </c>
      <c r="L65" s="231"/>
      <c r="M65" s="6" t="str">
        <f>IF(J65="","",(K65/J65)/LOOKUP(RIGHT($D$2,3),定数!$A$6:$A$13,定数!$B$6:$B$13))</f>
        <v/>
      </c>
      <c r="N65" s="178"/>
      <c r="O65" s="8"/>
      <c r="P65" s="240"/>
      <c r="Q65" s="240"/>
      <c r="R65" s="228" t="str">
        <f>IF(P65="","",T65*M65*LOOKUP(RIGHT($D$2,3),定数!$A$6:$A$13,定数!$B$6:$B$13))</f>
        <v/>
      </c>
      <c r="S65" s="228"/>
      <c r="T65" s="229" t="str">
        <f t="shared" si="4"/>
        <v/>
      </c>
      <c r="U65" s="229"/>
      <c r="V65" t="str">
        <f t="shared" si="7"/>
        <v/>
      </c>
      <c r="W65" t="str">
        <f t="shared" si="3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62">
        <v>58</v>
      </c>
      <c r="C66" s="221" t="str">
        <f t="shared" si="1"/>
        <v/>
      </c>
      <c r="D66" s="221"/>
      <c r="E66" s="178"/>
      <c r="F66" s="8"/>
      <c r="G66" s="178" t="s">
        <v>2</v>
      </c>
      <c r="H66" s="240"/>
      <c r="I66" s="240"/>
      <c r="J66" s="178"/>
      <c r="K66" s="230" t="str">
        <f t="shared" si="0"/>
        <v/>
      </c>
      <c r="L66" s="231"/>
      <c r="M66" s="6" t="str">
        <f>IF(J66="","",(K66/J66)/LOOKUP(RIGHT($D$2,3),定数!$A$6:$A$13,定数!$B$6:$B$13))</f>
        <v/>
      </c>
      <c r="N66" s="178"/>
      <c r="O66" s="8"/>
      <c r="P66" s="240"/>
      <c r="Q66" s="240"/>
      <c r="R66" s="228" t="str">
        <f>IF(P66="","",T66*M66*LOOKUP(RIGHT($D$2,3),定数!$A$6:$A$13,定数!$B$6:$B$13))</f>
        <v/>
      </c>
      <c r="S66" s="228"/>
      <c r="T66" s="229" t="str">
        <f t="shared" si="4"/>
        <v/>
      </c>
      <c r="U66" s="229"/>
      <c r="V66" t="str">
        <f t="shared" si="7"/>
        <v/>
      </c>
      <c r="W66" t="str">
        <f t="shared" si="3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62">
        <v>59</v>
      </c>
      <c r="C67" s="221" t="str">
        <f t="shared" si="1"/>
        <v/>
      </c>
      <c r="D67" s="221"/>
      <c r="E67" s="178"/>
      <c r="F67" s="8"/>
      <c r="G67" s="178" t="s">
        <v>3</v>
      </c>
      <c r="H67" s="240"/>
      <c r="I67" s="240"/>
      <c r="J67" s="178"/>
      <c r="K67" s="230" t="str">
        <f t="shared" si="0"/>
        <v/>
      </c>
      <c r="L67" s="231"/>
      <c r="M67" s="6" t="str">
        <f>IF(J67="","",(K67/J67)/LOOKUP(RIGHT($D$2,3),定数!$A$6:$A$13,定数!$B$6:$B$13))</f>
        <v/>
      </c>
      <c r="N67" s="178"/>
      <c r="O67" s="8"/>
      <c r="P67" s="240"/>
      <c r="Q67" s="240"/>
      <c r="R67" s="228" t="str">
        <f>IF(P67="","",T67*M67*LOOKUP(RIGHT($D$2,3),定数!$A$6:$A$13,定数!$B$6:$B$13))</f>
        <v/>
      </c>
      <c r="S67" s="228"/>
      <c r="T67" s="229" t="str">
        <f t="shared" si="4"/>
        <v/>
      </c>
      <c r="U67" s="229"/>
      <c r="V67" t="str">
        <f t="shared" si="7"/>
        <v/>
      </c>
      <c r="W67" t="str">
        <f t="shared" si="3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62">
        <v>60</v>
      </c>
      <c r="C68" s="221" t="str">
        <f t="shared" si="1"/>
        <v/>
      </c>
      <c r="D68" s="221"/>
      <c r="E68" s="178"/>
      <c r="F68" s="8"/>
      <c r="G68" s="178" t="s">
        <v>2</v>
      </c>
      <c r="H68" s="240"/>
      <c r="I68" s="240"/>
      <c r="J68" s="178"/>
      <c r="K68" s="230" t="str">
        <f t="shared" si="0"/>
        <v/>
      </c>
      <c r="L68" s="231"/>
      <c r="M68" s="6" t="str">
        <f>IF(J68="","",(K68/J68)/LOOKUP(RIGHT($D$2,3),定数!$A$6:$A$13,定数!$B$6:$B$13))</f>
        <v/>
      </c>
      <c r="N68" s="178"/>
      <c r="O68" s="8"/>
      <c r="P68" s="240"/>
      <c r="Q68" s="240"/>
      <c r="R68" s="228" t="str">
        <f>IF(P68="","",T68*M68*LOOKUP(RIGHT($D$2,3),定数!$A$6:$A$13,定数!$B$6:$B$13))</f>
        <v/>
      </c>
      <c r="S68" s="228"/>
      <c r="T68" s="229" t="str">
        <f t="shared" si="4"/>
        <v/>
      </c>
      <c r="U68" s="229"/>
      <c r="V68" t="str">
        <f t="shared" si="7"/>
        <v/>
      </c>
      <c r="W68" t="str">
        <f t="shared" si="3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62">
        <v>61</v>
      </c>
      <c r="C69" s="221" t="str">
        <f t="shared" si="1"/>
        <v/>
      </c>
      <c r="D69" s="221"/>
      <c r="E69" s="178"/>
      <c r="F69" s="8"/>
      <c r="G69" s="178" t="s">
        <v>3</v>
      </c>
      <c r="H69" s="240"/>
      <c r="I69" s="240"/>
      <c r="J69" s="178"/>
      <c r="K69" s="230" t="str">
        <f t="shared" si="0"/>
        <v/>
      </c>
      <c r="L69" s="231"/>
      <c r="M69" s="6" t="str">
        <f>IF(J69="","",(K69/J69)/LOOKUP(RIGHT($D$2,3),定数!$A$6:$A$13,定数!$B$6:$B$13))</f>
        <v/>
      </c>
      <c r="N69" s="178"/>
      <c r="O69" s="8"/>
      <c r="P69" s="240"/>
      <c r="Q69" s="240"/>
      <c r="R69" s="228" t="str">
        <f>IF(P69="","",T69*M69*LOOKUP(RIGHT($D$2,3),定数!$A$6:$A$13,定数!$B$6:$B$13))</f>
        <v/>
      </c>
      <c r="S69" s="228"/>
      <c r="T69" s="229" t="str">
        <f t="shared" si="4"/>
        <v/>
      </c>
      <c r="U69" s="229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22">
        <v>62</v>
      </c>
      <c r="C70" s="221" t="str">
        <f t="shared" si="1"/>
        <v/>
      </c>
      <c r="D70" s="221"/>
      <c r="E70" s="178"/>
      <c r="F70" s="8"/>
      <c r="G70" s="178" t="s">
        <v>2</v>
      </c>
      <c r="H70" s="240"/>
      <c r="I70" s="240"/>
      <c r="J70" s="178"/>
      <c r="K70" s="230" t="str">
        <f t="shared" si="0"/>
        <v/>
      </c>
      <c r="L70" s="231"/>
      <c r="M70" s="6" t="str">
        <f>IF(J70="","",(K70/J70)/LOOKUP(RIGHT($D$2,3),定数!$A$6:$A$13,定数!$B$6:$B$13))</f>
        <v/>
      </c>
      <c r="N70" s="178"/>
      <c r="O70" s="8"/>
      <c r="P70" s="240"/>
      <c r="Q70" s="240"/>
      <c r="R70" s="228" t="str">
        <f>IF(P70="","",T70*M70*LOOKUP(RIGHT($D$2,3),定数!$A$6:$A$13,定数!$B$6:$B$13))</f>
        <v/>
      </c>
      <c r="S70" s="228"/>
      <c r="T70" s="229" t="str">
        <f t="shared" si="4"/>
        <v/>
      </c>
      <c r="U70" s="229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232" t="str">
        <f t="shared" si="1"/>
        <v/>
      </c>
      <c r="D71" s="232"/>
      <c r="E71" s="179"/>
      <c r="F71" s="53"/>
      <c r="G71" s="179" t="s">
        <v>2</v>
      </c>
      <c r="H71" s="241"/>
      <c r="I71" s="241"/>
      <c r="J71" s="179"/>
      <c r="K71" s="235" t="str">
        <f t="shared" si="0"/>
        <v/>
      </c>
      <c r="L71" s="236"/>
      <c r="M71" s="52" t="str">
        <f>IF(J71="","",(K71/J71)/LOOKUP(RIGHT($D$2,3),定数!$A$6:$A$13,定数!$B$6:$B$13))</f>
        <v/>
      </c>
      <c r="N71" s="179"/>
      <c r="O71" s="53"/>
      <c r="P71" s="241"/>
      <c r="Q71" s="241"/>
      <c r="R71" s="233" t="str">
        <f>IF(P71="","",T71*M71*LOOKUP(RIGHT($D$2,3),定数!$A$6:$A$13,定数!$B$6:$B$13))</f>
        <v/>
      </c>
      <c r="S71" s="233"/>
      <c r="T71" s="234" t="str">
        <f t="shared" si="4"/>
        <v/>
      </c>
      <c r="U71" s="234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221" t="str">
        <f t="shared" si="1"/>
        <v/>
      </c>
      <c r="D72" s="221"/>
      <c r="E72" s="178"/>
      <c r="F72" s="8"/>
      <c r="G72" s="178" t="s">
        <v>3</v>
      </c>
      <c r="H72" s="240"/>
      <c r="I72" s="240"/>
      <c r="J72" s="178"/>
      <c r="K72" s="230" t="str">
        <f t="shared" si="0"/>
        <v/>
      </c>
      <c r="L72" s="231"/>
      <c r="M72" s="6" t="str">
        <f>IF(J72="","",(K72/J72)/LOOKUP(RIGHT($D$2,3),定数!$A$6:$A$13,定数!$B$6:$B$13))</f>
        <v/>
      </c>
      <c r="N72" s="178"/>
      <c r="O72" s="8"/>
      <c r="P72" s="240"/>
      <c r="Q72" s="240"/>
      <c r="R72" s="228" t="str">
        <f>IF(P72="","",T72*M72*LOOKUP(RIGHT($D$2,3),定数!$A$6:$A$13,定数!$B$6:$B$13))</f>
        <v/>
      </c>
      <c r="S72" s="228"/>
      <c r="T72" s="229" t="str">
        <f t="shared" si="4"/>
        <v/>
      </c>
      <c r="U72" s="229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221" t="str">
        <f t="shared" si="1"/>
        <v/>
      </c>
      <c r="D73" s="221"/>
      <c r="E73" s="178"/>
      <c r="F73" s="8"/>
      <c r="G73" s="178" t="s">
        <v>2</v>
      </c>
      <c r="H73" s="240"/>
      <c r="I73" s="240"/>
      <c r="J73" s="178"/>
      <c r="K73" s="230" t="str">
        <f t="shared" ref="K73:K108" si="8">IF(J73="","",C73*0.03)</f>
        <v/>
      </c>
      <c r="L73" s="231"/>
      <c r="M73" s="6" t="str">
        <f>IF(J73="","",(K73/J73)/LOOKUP(RIGHT($D$2,3),定数!$A$6:$A$13,定数!$B$6:$B$13))</f>
        <v/>
      </c>
      <c r="N73" s="178"/>
      <c r="O73" s="8"/>
      <c r="P73" s="240"/>
      <c r="Q73" s="240"/>
      <c r="R73" s="228" t="str">
        <f>IF(P73="","",T73*M73*LOOKUP(RIGHT($D$2,3),定数!$A$6:$A$13,定数!$B$6:$B$13))</f>
        <v/>
      </c>
      <c r="S73" s="228"/>
      <c r="T73" s="229" t="str">
        <f t="shared" si="4"/>
        <v/>
      </c>
      <c r="U73" s="229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221" t="str">
        <f t="shared" ref="C74:C108" si="9">IF(R73="","",C73+R73)</f>
        <v/>
      </c>
      <c r="D74" s="221"/>
      <c r="E74" s="178"/>
      <c r="F74" s="8"/>
      <c r="G74" s="178" t="s">
        <v>2</v>
      </c>
      <c r="H74" s="240"/>
      <c r="I74" s="240"/>
      <c r="J74" s="178"/>
      <c r="K74" s="230" t="str">
        <f t="shared" si="8"/>
        <v/>
      </c>
      <c r="L74" s="231"/>
      <c r="M74" s="6" t="str">
        <f>IF(J74="","",(K74/J74)/LOOKUP(RIGHT($D$2,3),定数!$A$6:$A$13,定数!$B$6:$B$13))</f>
        <v/>
      </c>
      <c r="N74" s="178"/>
      <c r="O74" s="8"/>
      <c r="P74" s="240"/>
      <c r="Q74" s="240"/>
      <c r="R74" s="228" t="str">
        <f>IF(P74="","",T74*M74*LOOKUP(RIGHT($D$2,3),定数!$A$6:$A$13,定数!$B$6:$B$13))</f>
        <v/>
      </c>
      <c r="S74" s="228"/>
      <c r="T74" s="229" t="str">
        <f t="shared" si="4"/>
        <v/>
      </c>
      <c r="U74" s="229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221" t="str">
        <f t="shared" si="9"/>
        <v/>
      </c>
      <c r="D75" s="221"/>
      <c r="E75" s="178"/>
      <c r="F75" s="8"/>
      <c r="G75" s="178" t="s">
        <v>3</v>
      </c>
      <c r="H75" s="240"/>
      <c r="I75" s="240"/>
      <c r="J75" s="178"/>
      <c r="K75" s="230" t="str">
        <f t="shared" si="8"/>
        <v/>
      </c>
      <c r="L75" s="231"/>
      <c r="M75" s="6" t="str">
        <f>IF(J75="","",(K75/J75)/LOOKUP(RIGHT($D$2,3),定数!$A$6:$A$13,定数!$B$6:$B$13))</f>
        <v/>
      </c>
      <c r="N75" s="178"/>
      <c r="O75" s="8"/>
      <c r="P75" s="240"/>
      <c r="Q75" s="240"/>
      <c r="R75" s="228" t="str">
        <f>IF(P75="","",T75*M75*LOOKUP(RIGHT($D$2,3),定数!$A$6:$A$13,定数!$B$6:$B$13))</f>
        <v/>
      </c>
      <c r="S75" s="228"/>
      <c r="T75" s="229" t="str">
        <f t="shared" si="4"/>
        <v/>
      </c>
      <c r="U75" s="229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221" t="str">
        <f t="shared" si="9"/>
        <v/>
      </c>
      <c r="D76" s="221"/>
      <c r="E76" s="178"/>
      <c r="F76" s="8"/>
      <c r="G76" s="178" t="s">
        <v>3</v>
      </c>
      <c r="H76" s="240"/>
      <c r="I76" s="240"/>
      <c r="J76" s="178"/>
      <c r="K76" s="230" t="str">
        <f t="shared" si="8"/>
        <v/>
      </c>
      <c r="L76" s="231"/>
      <c r="M76" s="6" t="str">
        <f>IF(J76="","",(K76/J76)/LOOKUP(RIGHT($D$2,3),定数!$A$6:$A$13,定数!$B$6:$B$13))</f>
        <v/>
      </c>
      <c r="N76" s="178"/>
      <c r="O76" s="8"/>
      <c r="P76" s="240"/>
      <c r="Q76" s="240"/>
      <c r="R76" s="228" t="str">
        <f>IF(P76="","",T76*M76*LOOKUP(RIGHT($D$2,3),定数!$A$6:$A$13,定数!$B$6:$B$13))</f>
        <v/>
      </c>
      <c r="S76" s="228"/>
      <c r="T76" s="229" t="str">
        <f t="shared" ref="T76:T108" si="11">IF(P76="","",IF(G76="買",(P76-H76),(H76-P76))*IF(RIGHT($D$2,3)="JPY",100,10000))</f>
        <v/>
      </c>
      <c r="U76" s="229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221" t="str">
        <f t="shared" si="9"/>
        <v/>
      </c>
      <c r="D77" s="221"/>
      <c r="E77" s="178"/>
      <c r="F77" s="8"/>
      <c r="G77" s="178" t="s">
        <v>2</v>
      </c>
      <c r="H77" s="240"/>
      <c r="I77" s="240"/>
      <c r="J77" s="178"/>
      <c r="K77" s="230" t="str">
        <f t="shared" si="8"/>
        <v/>
      </c>
      <c r="L77" s="231"/>
      <c r="M77" s="6" t="str">
        <f>IF(J77="","",(K77/J77)/LOOKUP(RIGHT($D$2,3),定数!$A$6:$A$13,定数!$B$6:$B$13))</f>
        <v/>
      </c>
      <c r="N77" s="178"/>
      <c r="O77" s="8"/>
      <c r="P77" s="240"/>
      <c r="Q77" s="240"/>
      <c r="R77" s="228" t="str">
        <f>IF(P77="","",T77*M77*LOOKUP(RIGHT($D$2,3),定数!$A$6:$A$13,定数!$B$6:$B$13))</f>
        <v/>
      </c>
      <c r="S77" s="228"/>
      <c r="T77" s="229" t="str">
        <f t="shared" si="11"/>
        <v/>
      </c>
      <c r="U77" s="229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221" t="str">
        <f t="shared" si="9"/>
        <v/>
      </c>
      <c r="D78" s="221"/>
      <c r="E78" s="178"/>
      <c r="F78" s="8"/>
      <c r="G78" s="178" t="s">
        <v>3</v>
      </c>
      <c r="H78" s="242"/>
      <c r="I78" s="242"/>
      <c r="J78" s="178"/>
      <c r="K78" s="230" t="str">
        <f t="shared" si="8"/>
        <v/>
      </c>
      <c r="L78" s="231"/>
      <c r="M78" s="6" t="str">
        <f>IF(J78="","",(K78/J78)/LOOKUP(RIGHT($D$2,3),定数!$A$6:$A$13,定数!$B$6:$B$13))</f>
        <v/>
      </c>
      <c r="N78" s="178"/>
      <c r="O78" s="8"/>
      <c r="P78" s="242"/>
      <c r="Q78" s="242"/>
      <c r="R78" s="228" t="str">
        <f>IF(P78="","",T78*M78*LOOKUP(RIGHT($D$2,3),定数!$A$6:$A$13,定数!$B$6:$B$13))</f>
        <v/>
      </c>
      <c r="S78" s="228"/>
      <c r="T78" s="229" t="str">
        <f t="shared" si="11"/>
        <v/>
      </c>
      <c r="U78" s="229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221" t="str">
        <f t="shared" si="9"/>
        <v/>
      </c>
      <c r="D79" s="221"/>
      <c r="E79" s="178"/>
      <c r="F79" s="8"/>
      <c r="G79" s="178" t="s">
        <v>3</v>
      </c>
      <c r="H79" s="240"/>
      <c r="I79" s="240"/>
      <c r="J79" s="178"/>
      <c r="K79" s="230" t="str">
        <f t="shared" si="8"/>
        <v/>
      </c>
      <c r="L79" s="231"/>
      <c r="M79" s="6" t="str">
        <f>IF(J79="","",(K79/J79)/LOOKUP(RIGHT($D$2,3),定数!$A$6:$A$13,定数!$B$6:$B$13))</f>
        <v/>
      </c>
      <c r="N79" s="178"/>
      <c r="O79" s="8"/>
      <c r="P79" s="240"/>
      <c r="Q79" s="240"/>
      <c r="R79" s="228" t="str">
        <f>IF(P79="","",T79*M79*LOOKUP(RIGHT($D$2,3),定数!$A$6:$A$13,定数!$B$6:$B$13))</f>
        <v/>
      </c>
      <c r="S79" s="228"/>
      <c r="T79" s="229" t="str">
        <f t="shared" si="11"/>
        <v/>
      </c>
      <c r="U79" s="229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22">
        <v>72</v>
      </c>
      <c r="C80" s="221" t="str">
        <f t="shared" si="9"/>
        <v/>
      </c>
      <c r="D80" s="221"/>
      <c r="E80" s="178"/>
      <c r="F80" s="8"/>
      <c r="G80" s="178" t="s">
        <v>3</v>
      </c>
      <c r="H80" s="240"/>
      <c r="I80" s="240"/>
      <c r="J80" s="178"/>
      <c r="K80" s="230" t="str">
        <f t="shared" si="8"/>
        <v/>
      </c>
      <c r="L80" s="231"/>
      <c r="M80" s="6" t="str">
        <f>IF(J80="","",(K80/J80)/LOOKUP(RIGHT($D$2,3),定数!$A$6:$A$13,定数!$B$6:$B$13))</f>
        <v/>
      </c>
      <c r="N80" s="178"/>
      <c r="O80" s="8"/>
      <c r="P80" s="240"/>
      <c r="Q80" s="240"/>
      <c r="R80" s="228" t="str">
        <f>IF(P80="","",T80*M80*LOOKUP(RIGHT($D$2,3),定数!$A$6:$A$13,定数!$B$6:$B$13))</f>
        <v/>
      </c>
      <c r="S80" s="228"/>
      <c r="T80" s="229" t="str">
        <f t="shared" si="11"/>
        <v/>
      </c>
      <c r="U80" s="229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221" t="str">
        <f t="shared" si="9"/>
        <v/>
      </c>
      <c r="D81" s="221"/>
      <c r="E81" s="178"/>
      <c r="F81" s="8"/>
      <c r="G81" s="178" t="s">
        <v>2</v>
      </c>
      <c r="H81" s="240"/>
      <c r="I81" s="240"/>
      <c r="J81" s="178"/>
      <c r="K81" s="230" t="str">
        <f t="shared" si="8"/>
        <v/>
      </c>
      <c r="L81" s="231"/>
      <c r="M81" s="6" t="str">
        <f>IF(J81="","",(K81/J81)/LOOKUP(RIGHT($D$2,3),定数!$A$6:$A$13,定数!$B$6:$B$13))</f>
        <v/>
      </c>
      <c r="N81" s="178"/>
      <c r="O81" s="8"/>
      <c r="P81" s="240"/>
      <c r="Q81" s="240"/>
      <c r="R81" s="228" t="str">
        <f>IF(P81="","",T81*M81*LOOKUP(RIGHT($D$2,3),定数!$A$6:$A$13,定数!$B$6:$B$13))</f>
        <v/>
      </c>
      <c r="S81" s="228"/>
      <c r="T81" s="229" t="str">
        <f t="shared" si="11"/>
        <v/>
      </c>
      <c r="U81" s="229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221" t="str">
        <f t="shared" si="9"/>
        <v/>
      </c>
      <c r="D82" s="221"/>
      <c r="E82" s="178"/>
      <c r="F82" s="8"/>
      <c r="G82" s="178" t="s">
        <v>2</v>
      </c>
      <c r="H82" s="240"/>
      <c r="I82" s="240"/>
      <c r="J82" s="178"/>
      <c r="K82" s="230" t="str">
        <f t="shared" si="8"/>
        <v/>
      </c>
      <c r="L82" s="231"/>
      <c r="M82" s="6" t="str">
        <f>IF(J82="","",(K82/J82)/LOOKUP(RIGHT($D$2,3),定数!$A$6:$A$13,定数!$B$6:$B$13))</f>
        <v/>
      </c>
      <c r="N82" s="178"/>
      <c r="O82" s="8"/>
      <c r="P82" s="240"/>
      <c r="Q82" s="240"/>
      <c r="R82" s="228" t="str">
        <f>IF(P82="","",T82*M82*LOOKUP(RIGHT($D$2,3),定数!$A$6:$A$13,定数!$B$6:$B$13))</f>
        <v/>
      </c>
      <c r="S82" s="228"/>
      <c r="T82" s="229" t="str">
        <f t="shared" si="11"/>
        <v/>
      </c>
      <c r="U82" s="229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221" t="str">
        <f t="shared" si="9"/>
        <v/>
      </c>
      <c r="D83" s="221"/>
      <c r="E83" s="178"/>
      <c r="F83" s="8"/>
      <c r="G83" s="178" t="s">
        <v>3</v>
      </c>
      <c r="H83" s="240"/>
      <c r="I83" s="240"/>
      <c r="J83" s="178"/>
      <c r="K83" s="230" t="str">
        <f t="shared" si="8"/>
        <v/>
      </c>
      <c r="L83" s="231"/>
      <c r="M83" s="6" t="str">
        <f>IF(J83="","",(K83/J83)/LOOKUP(RIGHT($D$2,3),定数!$A$6:$A$13,定数!$B$6:$B$13))</f>
        <v/>
      </c>
      <c r="N83" s="178"/>
      <c r="O83" s="8"/>
      <c r="P83" s="240"/>
      <c r="Q83" s="240"/>
      <c r="R83" s="228" t="str">
        <f>IF(P83="","",T83*M83*LOOKUP(RIGHT($D$2,3),定数!$A$6:$A$13,定数!$B$6:$B$13))</f>
        <v/>
      </c>
      <c r="S83" s="228"/>
      <c r="T83" s="229" t="str">
        <f t="shared" si="11"/>
        <v/>
      </c>
      <c r="U83" s="229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221" t="str">
        <f>IF(R83="","",C83+R83)</f>
        <v/>
      </c>
      <c r="D84" s="221"/>
      <c r="E84" s="178"/>
      <c r="F84" s="8"/>
      <c r="G84" s="178" t="s">
        <v>2</v>
      </c>
      <c r="H84" s="240"/>
      <c r="I84" s="240"/>
      <c r="J84" s="178"/>
      <c r="K84" s="230" t="str">
        <f t="shared" si="8"/>
        <v/>
      </c>
      <c r="L84" s="231"/>
      <c r="M84" s="6" t="str">
        <f>IF(J84="","",(K84/J84)/LOOKUP(RIGHT($D$2,3),定数!$A$6:$A$13,定数!$B$6:$B$13))</f>
        <v/>
      </c>
      <c r="N84" s="178"/>
      <c r="O84" s="8"/>
      <c r="P84" s="240"/>
      <c r="Q84" s="240"/>
      <c r="R84" s="228" t="str">
        <f>IF(P84="","",T84*M84*LOOKUP(RIGHT($D$2,3),定数!$A$6:$A$13,定数!$B$6:$B$13))</f>
        <v/>
      </c>
      <c r="S84" s="228"/>
      <c r="T84" s="229" t="str">
        <f t="shared" si="11"/>
        <v/>
      </c>
      <c r="U84" s="229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221" t="str">
        <f t="shared" si="9"/>
        <v/>
      </c>
      <c r="D85" s="221"/>
      <c r="E85" s="178"/>
      <c r="F85" s="8"/>
      <c r="G85" s="178" t="s">
        <v>3</v>
      </c>
      <c r="H85" s="240"/>
      <c r="I85" s="240"/>
      <c r="J85" s="178"/>
      <c r="K85" s="230" t="str">
        <f t="shared" si="8"/>
        <v/>
      </c>
      <c r="L85" s="231"/>
      <c r="M85" s="6" t="str">
        <f>IF(J85="","",(K85/J85)/LOOKUP(RIGHT($D$2,3),定数!$A$6:$A$13,定数!$B$6:$B$13))</f>
        <v/>
      </c>
      <c r="N85" s="178"/>
      <c r="O85" s="8"/>
      <c r="P85" s="240"/>
      <c r="Q85" s="240"/>
      <c r="R85" s="228" t="str">
        <f>IF(P85="","",T85*M85*LOOKUP(RIGHT($D$2,3),定数!$A$6:$A$13,定数!$B$6:$B$13))</f>
        <v/>
      </c>
      <c r="S85" s="228"/>
      <c r="T85" s="229" t="str">
        <f t="shared" si="11"/>
        <v/>
      </c>
      <c r="U85" s="229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221" t="str">
        <f t="shared" si="9"/>
        <v/>
      </c>
      <c r="D86" s="221"/>
      <c r="E86" s="178"/>
      <c r="F86" s="8"/>
      <c r="G86" s="178" t="s">
        <v>3</v>
      </c>
      <c r="H86" s="240"/>
      <c r="I86" s="240"/>
      <c r="J86" s="178"/>
      <c r="K86" s="230" t="str">
        <f t="shared" si="8"/>
        <v/>
      </c>
      <c r="L86" s="231"/>
      <c r="M86" s="6" t="str">
        <f>IF(J86="","",(K86/J86)/LOOKUP(RIGHT($D$2,3),定数!$A$6:$A$13,定数!$B$6:$B$13))</f>
        <v/>
      </c>
      <c r="N86" s="178"/>
      <c r="O86" s="8"/>
      <c r="P86" s="240"/>
      <c r="Q86" s="240"/>
      <c r="R86" s="228" t="str">
        <f>IF(P86="","",T86*M86*LOOKUP(RIGHT($D$2,3),定数!$A$6:$A$13,定数!$B$6:$B$13))</f>
        <v/>
      </c>
      <c r="S86" s="228"/>
      <c r="T86" s="229" t="str">
        <f t="shared" si="11"/>
        <v/>
      </c>
      <c r="U86" s="229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221" t="str">
        <f t="shared" si="9"/>
        <v/>
      </c>
      <c r="D87" s="221"/>
      <c r="E87" s="178"/>
      <c r="F87" s="8"/>
      <c r="G87" s="178" t="s">
        <v>2</v>
      </c>
      <c r="H87" s="240"/>
      <c r="I87" s="240"/>
      <c r="J87" s="178"/>
      <c r="K87" s="230" t="str">
        <f t="shared" si="8"/>
        <v/>
      </c>
      <c r="L87" s="231"/>
      <c r="M87" s="6" t="str">
        <f>IF(J87="","",(K87/J87)/LOOKUP(RIGHT($D$2,3),定数!$A$6:$A$13,定数!$B$6:$B$13))</f>
        <v/>
      </c>
      <c r="N87" s="178"/>
      <c r="O87" s="8"/>
      <c r="P87" s="240"/>
      <c r="Q87" s="240"/>
      <c r="R87" s="228" t="str">
        <f>IF(P87="","",T87*M87*LOOKUP(RIGHT($D$2,3),定数!$A$6:$A$13,定数!$B$6:$B$13))</f>
        <v/>
      </c>
      <c r="S87" s="228"/>
      <c r="T87" s="229" t="str">
        <f t="shared" si="11"/>
        <v/>
      </c>
      <c r="U87" s="229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221" t="str">
        <f t="shared" si="9"/>
        <v/>
      </c>
      <c r="D88" s="221"/>
      <c r="E88" s="178"/>
      <c r="F88" s="8"/>
      <c r="G88" s="178" t="s">
        <v>2</v>
      </c>
      <c r="H88" s="240"/>
      <c r="I88" s="240"/>
      <c r="J88" s="178"/>
      <c r="K88" s="230" t="str">
        <f t="shared" si="8"/>
        <v/>
      </c>
      <c r="L88" s="231"/>
      <c r="M88" s="6" t="str">
        <f>IF(J88="","",(K88/J88)/LOOKUP(RIGHT($D$2,3),定数!$A$6:$A$13,定数!$B$6:$B$13))</f>
        <v/>
      </c>
      <c r="N88" s="178"/>
      <c r="O88" s="8"/>
      <c r="P88" s="240"/>
      <c r="Q88" s="240"/>
      <c r="R88" s="228" t="str">
        <f>IF(P88="","",T88*M88*LOOKUP(RIGHT($D$2,3),定数!$A$6:$A$13,定数!$B$6:$B$13))</f>
        <v/>
      </c>
      <c r="S88" s="228"/>
      <c r="T88" s="229" t="str">
        <f t="shared" si="11"/>
        <v/>
      </c>
      <c r="U88" s="229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221" t="str">
        <f t="shared" si="9"/>
        <v/>
      </c>
      <c r="D89" s="221"/>
      <c r="E89" s="178"/>
      <c r="F89" s="8"/>
      <c r="G89" s="178" t="s">
        <v>3</v>
      </c>
      <c r="H89" s="240"/>
      <c r="I89" s="240"/>
      <c r="J89" s="178"/>
      <c r="K89" s="230" t="str">
        <f t="shared" si="8"/>
        <v/>
      </c>
      <c r="L89" s="231"/>
      <c r="M89" s="6" t="str">
        <f>IF(J89="","",(K89/J89)/LOOKUP(RIGHT($D$2,3),定数!$A$6:$A$13,定数!$B$6:$B$13))</f>
        <v/>
      </c>
      <c r="N89" s="178"/>
      <c r="O89" s="8"/>
      <c r="P89" s="240"/>
      <c r="Q89" s="240"/>
      <c r="R89" s="228" t="str">
        <f>IF(P89="","",T89*M89*LOOKUP(RIGHT($D$2,3),定数!$A$6:$A$13,定数!$B$6:$B$13))</f>
        <v/>
      </c>
      <c r="S89" s="228"/>
      <c r="T89" s="229" t="str">
        <f t="shared" si="11"/>
        <v/>
      </c>
      <c r="U89" s="229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221" t="str">
        <f t="shared" si="9"/>
        <v/>
      </c>
      <c r="D90" s="221"/>
      <c r="E90" s="178"/>
      <c r="F90" s="8"/>
      <c r="G90" s="178" t="s">
        <v>3</v>
      </c>
      <c r="H90" s="240"/>
      <c r="I90" s="240"/>
      <c r="J90" s="178"/>
      <c r="K90" s="230" t="str">
        <f t="shared" si="8"/>
        <v/>
      </c>
      <c r="L90" s="231"/>
      <c r="M90" s="6" t="str">
        <f>IF(J90="","",(K90/J90)/LOOKUP(RIGHT($D$2,3),定数!$A$6:$A$13,定数!$B$6:$B$13))</f>
        <v/>
      </c>
      <c r="N90" s="178"/>
      <c r="O90" s="8"/>
      <c r="P90" s="240"/>
      <c r="Q90" s="240"/>
      <c r="R90" s="228" t="str">
        <f>IF(P90="","",T90*M90*LOOKUP(RIGHT($D$2,3),定数!$A$6:$A$13,定数!$B$6:$B$13))</f>
        <v/>
      </c>
      <c r="S90" s="228"/>
      <c r="T90" s="229" t="str">
        <f t="shared" si="11"/>
        <v/>
      </c>
      <c r="U90" s="229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221" t="str">
        <f t="shared" si="9"/>
        <v/>
      </c>
      <c r="D91" s="221"/>
      <c r="E91" s="178"/>
      <c r="F91" s="8"/>
      <c r="G91" s="178" t="s">
        <v>2</v>
      </c>
      <c r="H91" s="240"/>
      <c r="I91" s="240"/>
      <c r="J91" s="178"/>
      <c r="K91" s="230" t="str">
        <f t="shared" si="8"/>
        <v/>
      </c>
      <c r="L91" s="231"/>
      <c r="M91" s="6" t="str">
        <f>IF(J91="","",(K91/J91)/LOOKUP(RIGHT($D$2,3),定数!$A$6:$A$13,定数!$B$6:$B$13))</f>
        <v/>
      </c>
      <c r="N91" s="178"/>
      <c r="O91" s="8"/>
      <c r="P91" s="240"/>
      <c r="Q91" s="240"/>
      <c r="R91" s="228" t="str">
        <f>IF(P91="","",T91*M91*LOOKUP(RIGHT($D$2,3),定数!$A$6:$A$13,定数!$B$6:$B$13))</f>
        <v/>
      </c>
      <c r="S91" s="228"/>
      <c r="T91" s="229" t="str">
        <f t="shared" si="11"/>
        <v/>
      </c>
      <c r="U91" s="229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221" t="str">
        <f t="shared" si="9"/>
        <v/>
      </c>
      <c r="D92" s="221"/>
      <c r="E92" s="178"/>
      <c r="F92" s="8"/>
      <c r="G92" s="178" t="s">
        <v>2</v>
      </c>
      <c r="H92" s="240"/>
      <c r="I92" s="240"/>
      <c r="J92" s="178"/>
      <c r="K92" s="230" t="str">
        <f t="shared" si="8"/>
        <v/>
      </c>
      <c r="L92" s="231"/>
      <c r="M92" s="6" t="str">
        <f>IF(J92="","",(K92/J92)/LOOKUP(RIGHT($D$2,3),定数!$A$6:$A$13,定数!$B$6:$B$13))</f>
        <v/>
      </c>
      <c r="N92" s="178"/>
      <c r="O92" s="8"/>
      <c r="P92" s="240"/>
      <c r="Q92" s="240"/>
      <c r="R92" s="228" t="str">
        <f>IF(P92="","",T92*M92*LOOKUP(RIGHT($D$2,3),定数!$A$6:$A$13,定数!$B$6:$B$13))</f>
        <v/>
      </c>
      <c r="S92" s="228"/>
      <c r="T92" s="229" t="str">
        <f t="shared" si="11"/>
        <v/>
      </c>
      <c r="U92" s="229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221" t="str">
        <f t="shared" si="9"/>
        <v/>
      </c>
      <c r="D93" s="221"/>
      <c r="E93" s="178"/>
      <c r="F93" s="8"/>
      <c r="G93" s="178" t="s">
        <v>3</v>
      </c>
      <c r="H93" s="240"/>
      <c r="I93" s="240"/>
      <c r="J93" s="178"/>
      <c r="K93" s="230" t="str">
        <f t="shared" si="8"/>
        <v/>
      </c>
      <c r="L93" s="231"/>
      <c r="M93" s="6" t="str">
        <f>IF(J93="","",(K93/J93)/LOOKUP(RIGHT($D$2,3),定数!$A$6:$A$13,定数!$B$6:$B$13))</f>
        <v/>
      </c>
      <c r="N93" s="178"/>
      <c r="O93" s="8"/>
      <c r="P93" s="240"/>
      <c r="Q93" s="240"/>
      <c r="R93" s="228" t="str">
        <f>IF(P93="","",T93*M93*LOOKUP(RIGHT($D$2,3),定数!$A$6:$A$13,定数!$B$6:$B$13))</f>
        <v/>
      </c>
      <c r="S93" s="228"/>
      <c r="T93" s="229" t="str">
        <f t="shared" si="11"/>
        <v/>
      </c>
      <c r="U93" s="229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221" t="str">
        <f t="shared" si="9"/>
        <v/>
      </c>
      <c r="D94" s="221"/>
      <c r="E94" s="178"/>
      <c r="F94" s="8"/>
      <c r="G94" s="178" t="s">
        <v>3</v>
      </c>
      <c r="H94" s="240"/>
      <c r="I94" s="240"/>
      <c r="J94" s="178"/>
      <c r="K94" s="230" t="str">
        <f t="shared" si="8"/>
        <v/>
      </c>
      <c r="L94" s="231"/>
      <c r="M94" s="6" t="str">
        <f>IF(J94="","",(K94/J94)/LOOKUP(RIGHT($D$2,3),定数!$A$6:$A$13,定数!$B$6:$B$13))</f>
        <v/>
      </c>
      <c r="N94" s="178"/>
      <c r="O94" s="8"/>
      <c r="P94" s="240"/>
      <c r="Q94" s="240"/>
      <c r="R94" s="228" t="str">
        <f>IF(P94="","",T94*M94*LOOKUP(RIGHT($D$2,3),定数!$A$6:$A$13,定数!$B$6:$B$13))</f>
        <v/>
      </c>
      <c r="S94" s="228"/>
      <c r="T94" s="229" t="str">
        <f t="shared" si="11"/>
        <v/>
      </c>
      <c r="U94" s="229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221" t="str">
        <f t="shared" si="9"/>
        <v/>
      </c>
      <c r="D95" s="221"/>
      <c r="E95" s="178"/>
      <c r="F95" s="8"/>
      <c r="G95" s="178" t="s">
        <v>2</v>
      </c>
      <c r="H95" s="240"/>
      <c r="I95" s="240"/>
      <c r="J95" s="178"/>
      <c r="K95" s="230" t="str">
        <f>IF(J95="","",C95*0.03)</f>
        <v/>
      </c>
      <c r="L95" s="231"/>
      <c r="M95" s="6" t="str">
        <f>IF(J95="","",(K95/J95)/LOOKUP(RIGHT($D$2,3),定数!$A$6:$A$13,定数!$B$6:$B$13))</f>
        <v/>
      </c>
      <c r="N95" s="178"/>
      <c r="O95" s="8"/>
      <c r="P95" s="240"/>
      <c r="Q95" s="240"/>
      <c r="R95" s="228" t="str">
        <f>IF(P95="","",T95*M95*LOOKUP(RIGHT($D$2,3),定数!$A$6:$A$13,定数!$B$6:$B$13))</f>
        <v/>
      </c>
      <c r="S95" s="228"/>
      <c r="T95" s="229" t="str">
        <f t="shared" si="11"/>
        <v/>
      </c>
      <c r="U95" s="229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221" t="str">
        <f t="shared" si="9"/>
        <v/>
      </c>
      <c r="D96" s="221"/>
      <c r="E96" s="178"/>
      <c r="F96" s="8"/>
      <c r="G96" s="178" t="s">
        <v>3</v>
      </c>
      <c r="H96" s="240"/>
      <c r="I96" s="240"/>
      <c r="J96" s="178"/>
      <c r="K96" s="230" t="str">
        <f t="shared" si="8"/>
        <v/>
      </c>
      <c r="L96" s="231"/>
      <c r="M96" s="6" t="str">
        <f>IF(J96="","",(K96/J96)/LOOKUP(RIGHT($D$2,3),定数!$A$6:$A$13,定数!$B$6:$B$13))</f>
        <v/>
      </c>
      <c r="N96" s="178"/>
      <c r="O96" s="8"/>
      <c r="P96" s="240"/>
      <c r="Q96" s="240"/>
      <c r="R96" s="228" t="str">
        <f>IF(P96="","",T96*M96*LOOKUP(RIGHT($D$2,3),定数!$A$6:$A$13,定数!$B$6:$B$13))</f>
        <v/>
      </c>
      <c r="S96" s="228"/>
      <c r="T96" s="229" t="str">
        <f t="shared" si="11"/>
        <v/>
      </c>
      <c r="U96" s="229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221" t="str">
        <f t="shared" si="9"/>
        <v/>
      </c>
      <c r="D97" s="221"/>
      <c r="E97" s="178"/>
      <c r="F97" s="8"/>
      <c r="G97" s="178" t="s">
        <v>2</v>
      </c>
      <c r="H97" s="240"/>
      <c r="I97" s="240"/>
      <c r="J97" s="178"/>
      <c r="K97" s="230" t="str">
        <f t="shared" si="8"/>
        <v/>
      </c>
      <c r="L97" s="231"/>
      <c r="M97" s="6" t="str">
        <f>IF(J97="","",(K97/J97)/LOOKUP(RIGHT($D$2,3),定数!$A$6:$A$13,定数!$B$6:$B$13))</f>
        <v/>
      </c>
      <c r="N97" s="178"/>
      <c r="O97" s="8"/>
      <c r="P97" s="240"/>
      <c r="Q97" s="240"/>
      <c r="R97" s="228" t="str">
        <f>IF(P97="","",T97*M97*LOOKUP(RIGHT($D$2,3),定数!$A$6:$A$13,定数!$B$6:$B$13))</f>
        <v/>
      </c>
      <c r="S97" s="228"/>
      <c r="T97" s="229" t="str">
        <f t="shared" si="11"/>
        <v/>
      </c>
      <c r="U97" s="229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221" t="str">
        <f t="shared" si="9"/>
        <v/>
      </c>
      <c r="D98" s="221"/>
      <c r="E98" s="178"/>
      <c r="F98" s="8"/>
      <c r="G98" s="178" t="s">
        <v>3</v>
      </c>
      <c r="H98" s="240"/>
      <c r="I98" s="240"/>
      <c r="J98" s="178"/>
      <c r="K98" s="230" t="str">
        <f t="shared" si="8"/>
        <v/>
      </c>
      <c r="L98" s="231"/>
      <c r="M98" s="6" t="str">
        <f>IF(J98="","",(K98/J98)/LOOKUP(RIGHT($D$2,3),定数!$A$6:$A$13,定数!$B$6:$B$13))</f>
        <v/>
      </c>
      <c r="N98" s="178"/>
      <c r="O98" s="8"/>
      <c r="P98" s="240"/>
      <c r="Q98" s="240"/>
      <c r="R98" s="228" t="str">
        <f>IF(P98="","",T98*M98*LOOKUP(RIGHT($D$2,3),定数!$A$6:$A$13,定数!$B$6:$B$13))</f>
        <v/>
      </c>
      <c r="S98" s="228"/>
      <c r="T98" s="229" t="str">
        <f t="shared" si="11"/>
        <v/>
      </c>
      <c r="U98" s="229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221" t="str">
        <f t="shared" si="9"/>
        <v/>
      </c>
      <c r="D99" s="221"/>
      <c r="E99" s="178"/>
      <c r="F99" s="8"/>
      <c r="G99" s="178" t="s">
        <v>3</v>
      </c>
      <c r="H99" s="240"/>
      <c r="I99" s="240"/>
      <c r="J99" s="178"/>
      <c r="K99" s="230" t="str">
        <f t="shared" si="8"/>
        <v/>
      </c>
      <c r="L99" s="231"/>
      <c r="M99" s="6" t="str">
        <f>IF(J99="","",(K99/J99)/LOOKUP(RIGHT($D$2,3),定数!$A$6:$A$13,定数!$B$6:$B$13))</f>
        <v/>
      </c>
      <c r="N99" s="178"/>
      <c r="O99" s="8"/>
      <c r="P99" s="240"/>
      <c r="Q99" s="240"/>
      <c r="R99" s="228" t="str">
        <f>IF(P99="","",T99*M99*LOOKUP(RIGHT($D$2,3),定数!$A$6:$A$13,定数!$B$6:$B$13))</f>
        <v/>
      </c>
      <c r="S99" s="228"/>
      <c r="T99" s="229" t="str">
        <f t="shared" si="11"/>
        <v/>
      </c>
      <c r="U99" s="229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221" t="str">
        <f t="shared" si="9"/>
        <v/>
      </c>
      <c r="D100" s="221"/>
      <c r="E100" s="178"/>
      <c r="F100" s="8"/>
      <c r="G100" s="178" t="s">
        <v>2</v>
      </c>
      <c r="H100" s="240"/>
      <c r="I100" s="240"/>
      <c r="J100" s="178"/>
      <c r="K100" s="230" t="str">
        <f t="shared" si="8"/>
        <v/>
      </c>
      <c r="L100" s="231"/>
      <c r="M100" s="6" t="str">
        <f>IF(J100="","",(K100/J100)/LOOKUP(RIGHT($D$2,3),定数!$A$6:$A$13,定数!$B$6:$B$13))</f>
        <v/>
      </c>
      <c r="N100" s="178"/>
      <c r="O100" s="8"/>
      <c r="P100" s="240"/>
      <c r="Q100" s="240"/>
      <c r="R100" s="228" t="str">
        <f>IF(P100="","",T100*M100*LOOKUP(RIGHT($D$2,3),定数!$A$6:$A$13,定数!$B$6:$B$13))</f>
        <v/>
      </c>
      <c r="S100" s="228"/>
      <c r="T100" s="229" t="str">
        <f t="shared" si="11"/>
        <v/>
      </c>
      <c r="U100" s="229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221" t="str">
        <f t="shared" si="9"/>
        <v/>
      </c>
      <c r="D101" s="221"/>
      <c r="E101" s="178"/>
      <c r="F101" s="8"/>
      <c r="G101" s="178" t="s">
        <v>2</v>
      </c>
      <c r="H101" s="240"/>
      <c r="I101" s="240"/>
      <c r="J101" s="178"/>
      <c r="K101" s="230" t="str">
        <f t="shared" si="8"/>
        <v/>
      </c>
      <c r="L101" s="231"/>
      <c r="M101" s="6" t="str">
        <f>IF(J101="","",(K101/J101)/LOOKUP(RIGHT($D$2,3),定数!$A$6:$A$13,定数!$B$6:$B$13))</f>
        <v/>
      </c>
      <c r="N101" s="178"/>
      <c r="O101" s="8"/>
      <c r="P101" s="240"/>
      <c r="Q101" s="240"/>
      <c r="R101" s="228" t="str">
        <f>IF(P101="","",T101*M101*LOOKUP(RIGHT($D$2,3),定数!$A$6:$A$13,定数!$B$6:$B$13))</f>
        <v/>
      </c>
      <c r="S101" s="228"/>
      <c r="T101" s="229" t="str">
        <f t="shared" si="11"/>
        <v/>
      </c>
      <c r="U101" s="229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221" t="str">
        <f t="shared" si="9"/>
        <v/>
      </c>
      <c r="D102" s="221"/>
      <c r="E102" s="178"/>
      <c r="F102" s="8"/>
      <c r="G102" s="178" t="s">
        <v>3</v>
      </c>
      <c r="H102" s="240"/>
      <c r="I102" s="240"/>
      <c r="J102" s="178"/>
      <c r="K102" s="230" t="str">
        <f t="shared" si="8"/>
        <v/>
      </c>
      <c r="L102" s="231"/>
      <c r="M102" s="6" t="str">
        <f>IF(J102="","",(K102/J102)/LOOKUP(RIGHT($D$2,3),定数!$A$6:$A$13,定数!$B$6:$B$13))</f>
        <v/>
      </c>
      <c r="N102" s="178"/>
      <c r="O102" s="8"/>
      <c r="P102" s="240"/>
      <c r="Q102" s="240"/>
      <c r="R102" s="228" t="str">
        <f>IF(P102="","",T102*M102*LOOKUP(RIGHT($D$2,3),定数!$A$6:$A$13,定数!$B$6:$B$13))</f>
        <v/>
      </c>
      <c r="S102" s="228"/>
      <c r="T102" s="229" t="str">
        <f t="shared" si="11"/>
        <v/>
      </c>
      <c r="U102" s="229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221" t="str">
        <f t="shared" si="9"/>
        <v/>
      </c>
      <c r="D103" s="221"/>
      <c r="E103" s="178"/>
      <c r="F103" s="8"/>
      <c r="G103" s="178" t="s">
        <v>2</v>
      </c>
      <c r="H103" s="240"/>
      <c r="I103" s="240"/>
      <c r="J103" s="178"/>
      <c r="K103" s="230" t="str">
        <f t="shared" si="8"/>
        <v/>
      </c>
      <c r="L103" s="231"/>
      <c r="M103" s="6" t="str">
        <f>IF(J103="","",(K103/J103)/LOOKUP(RIGHT($D$2,3),定数!$A$6:$A$13,定数!$B$6:$B$13))</f>
        <v/>
      </c>
      <c r="N103" s="178"/>
      <c r="O103" s="8"/>
      <c r="P103" s="240"/>
      <c r="Q103" s="240"/>
      <c r="R103" s="228" t="str">
        <f>IF(P103="","",T103*M103*LOOKUP(RIGHT($D$2,3),定数!$A$6:$A$13,定数!$B$6:$B$13))</f>
        <v/>
      </c>
      <c r="S103" s="228"/>
      <c r="T103" s="229" t="str">
        <f t="shared" si="11"/>
        <v/>
      </c>
      <c r="U103" s="229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221" t="str">
        <f t="shared" si="9"/>
        <v/>
      </c>
      <c r="D104" s="221"/>
      <c r="E104" s="178"/>
      <c r="F104" s="8"/>
      <c r="G104" s="178" t="s">
        <v>2</v>
      </c>
      <c r="H104" s="240"/>
      <c r="I104" s="240"/>
      <c r="J104" s="178"/>
      <c r="K104" s="230" t="str">
        <f t="shared" si="8"/>
        <v/>
      </c>
      <c r="L104" s="231"/>
      <c r="M104" s="6" t="str">
        <f>IF(J104="","",(K104/J104)/LOOKUP(RIGHT($D$2,3),定数!$A$6:$A$13,定数!$B$6:$B$13))</f>
        <v/>
      </c>
      <c r="N104" s="178"/>
      <c r="O104" s="8"/>
      <c r="P104" s="240"/>
      <c r="Q104" s="240"/>
      <c r="R104" s="228" t="str">
        <f>IF(P104="","",T104*M104*LOOKUP(RIGHT($D$2,3),定数!$A$6:$A$13,定数!$B$6:$B$13))</f>
        <v/>
      </c>
      <c r="S104" s="228"/>
      <c r="T104" s="229" t="str">
        <f t="shared" si="11"/>
        <v/>
      </c>
      <c r="U104" s="229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221" t="str">
        <f t="shared" si="9"/>
        <v/>
      </c>
      <c r="D105" s="221"/>
      <c r="E105" s="178"/>
      <c r="F105" s="8"/>
      <c r="G105" s="178" t="s">
        <v>2</v>
      </c>
      <c r="H105" s="240"/>
      <c r="I105" s="240"/>
      <c r="J105" s="178"/>
      <c r="K105" s="230" t="str">
        <f t="shared" si="8"/>
        <v/>
      </c>
      <c r="L105" s="231"/>
      <c r="M105" s="6" t="str">
        <f>IF(J105="","",(K105/J105)/LOOKUP(RIGHT($D$2,3),定数!$A$6:$A$13,定数!$B$6:$B$13))</f>
        <v/>
      </c>
      <c r="N105" s="178"/>
      <c r="O105" s="8"/>
      <c r="P105" s="240"/>
      <c r="Q105" s="240"/>
      <c r="R105" s="228" t="str">
        <f>IF(P105="","",T105*M105*LOOKUP(RIGHT($D$2,3),定数!$A$6:$A$13,定数!$B$6:$B$13))</f>
        <v/>
      </c>
      <c r="S105" s="228"/>
      <c r="T105" s="229" t="str">
        <f t="shared" si="11"/>
        <v/>
      </c>
      <c r="U105" s="229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221" t="str">
        <f t="shared" si="9"/>
        <v/>
      </c>
      <c r="D106" s="221"/>
      <c r="E106" s="178"/>
      <c r="F106" s="8"/>
      <c r="G106" s="178" t="s">
        <v>3</v>
      </c>
      <c r="H106" s="240"/>
      <c r="I106" s="240"/>
      <c r="J106" s="178"/>
      <c r="K106" s="230" t="str">
        <f t="shared" si="8"/>
        <v/>
      </c>
      <c r="L106" s="231"/>
      <c r="M106" s="6" t="str">
        <f>IF(J106="","",(K106/J106)/LOOKUP(RIGHT($D$2,3),定数!$A$6:$A$13,定数!$B$6:$B$13))</f>
        <v/>
      </c>
      <c r="N106" s="178"/>
      <c r="O106" s="8"/>
      <c r="P106" s="240"/>
      <c r="Q106" s="240"/>
      <c r="R106" s="228" t="str">
        <f>IF(P106="","",T106*M106*LOOKUP(RIGHT($D$2,3),定数!$A$6:$A$13,定数!$B$6:$B$13))</f>
        <v/>
      </c>
      <c r="S106" s="228"/>
      <c r="T106" s="229" t="str">
        <f t="shared" si="11"/>
        <v/>
      </c>
      <c r="U106" s="229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221" t="str">
        <f t="shared" si="9"/>
        <v/>
      </c>
      <c r="D107" s="221"/>
      <c r="E107" s="178"/>
      <c r="F107" s="8"/>
      <c r="G107" s="178" t="s">
        <v>3</v>
      </c>
      <c r="H107" s="240"/>
      <c r="I107" s="240"/>
      <c r="J107" s="178"/>
      <c r="K107" s="230" t="str">
        <f t="shared" si="8"/>
        <v/>
      </c>
      <c r="L107" s="231"/>
      <c r="M107" s="6" t="str">
        <f>IF(J107="","",(K107/J107)/LOOKUP(RIGHT($D$2,3),定数!$A$6:$A$13,定数!$B$6:$B$13))</f>
        <v/>
      </c>
      <c r="N107" s="178"/>
      <c r="O107" s="8"/>
      <c r="P107" s="240"/>
      <c r="Q107" s="240"/>
      <c r="R107" s="228" t="str">
        <f>IF(P107="","",T107*M107*LOOKUP(RIGHT($D$2,3),定数!$A$6:$A$13,定数!$B$6:$B$13))</f>
        <v/>
      </c>
      <c r="S107" s="228"/>
      <c r="T107" s="229" t="str">
        <f t="shared" si="11"/>
        <v/>
      </c>
      <c r="U107" s="22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221" t="str">
        <f t="shared" si="9"/>
        <v/>
      </c>
      <c r="D108" s="221"/>
      <c r="E108" s="178"/>
      <c r="F108" s="8"/>
      <c r="G108" s="178" t="s">
        <v>3</v>
      </c>
      <c r="H108" s="240"/>
      <c r="I108" s="240"/>
      <c r="J108" s="178"/>
      <c r="K108" s="230" t="str">
        <f t="shared" si="8"/>
        <v/>
      </c>
      <c r="L108" s="231"/>
      <c r="M108" s="6" t="str">
        <f>IF(J108="","",(K108/J108)/LOOKUP(RIGHT($D$2,3),定数!$A$6:$A$13,定数!$B$6:$B$13))</f>
        <v/>
      </c>
      <c r="N108" s="178"/>
      <c r="O108" s="8"/>
      <c r="P108" s="240"/>
      <c r="Q108" s="240"/>
      <c r="R108" s="228" t="str">
        <f>IF(P108="","",T108*M108*LOOKUP(RIGHT($D$2,3),定数!$A$6:$A$13,定数!$B$6:$B$13))</f>
        <v/>
      </c>
      <c r="S108" s="228"/>
      <c r="T108" s="229" t="str">
        <f t="shared" si="11"/>
        <v/>
      </c>
      <c r="U108" s="22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160358.71843219214</v>
      </c>
      <c r="S109" s="118">
        <f>SUM(R109)</f>
        <v>160358.71843219214</v>
      </c>
    </row>
    <row r="110" spans="2:25" x14ac:dyDescent="0.2">
      <c r="B110" s="166"/>
    </row>
    <row r="111" spans="2:25" x14ac:dyDescent="0.2">
      <c r="B111" s="166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47" priority="5" stopIfTrue="1" operator="equal">
      <formula>"買"</formula>
    </cfRule>
    <cfRule type="cellIs" dxfId="46" priority="6" stopIfTrue="1" operator="equal">
      <formula>"売"</formula>
    </cfRule>
  </conditionalFormatting>
  <conditionalFormatting sqref="G9:G11 G14:G45 G47:G108">
    <cfRule type="cellIs" dxfId="45" priority="7" stopIfTrue="1" operator="equal">
      <formula>"買"</formula>
    </cfRule>
    <cfRule type="cellIs" dxfId="44" priority="8" stopIfTrue="1" operator="equal">
      <formula>"売"</formula>
    </cfRule>
  </conditionalFormatting>
  <conditionalFormatting sqref="G12">
    <cfRule type="cellIs" dxfId="43" priority="3" stopIfTrue="1" operator="equal">
      <formula>"買"</formula>
    </cfRule>
    <cfRule type="cellIs" dxfId="42" priority="4" stopIfTrue="1" operator="equal">
      <formula>"売"</formula>
    </cfRule>
  </conditionalFormatting>
  <conditionalFormatting sqref="G13">
    <cfRule type="cellIs" dxfId="41" priority="1" stopIfTrue="1" operator="equal">
      <formula>"買"</formula>
    </cfRule>
    <cfRule type="cellIs" dxfId="40" priority="2" stopIfTrue="1" operator="equal">
      <formula>"売"</formula>
    </cfRule>
  </conditionalFormatting>
  <dataValidations count="1">
    <dataValidation type="list" allowBlank="1" showInputMessage="1" showErrorMessage="1" sqref="G9:G108" xr:uid="{8776EF83-4DDA-4C85-8F44-14A656003909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D6708-473B-4A37-B1CF-7FAE50881F90}">
  <sheetPr>
    <tabColor rgb="FFFFFF00"/>
  </sheetPr>
  <dimension ref="A1:A960"/>
  <sheetViews>
    <sheetView topLeftCell="A952" zoomScaleNormal="100" workbookViewId="0">
      <selection activeCell="Q960" sqref="Q960"/>
    </sheetView>
  </sheetViews>
  <sheetFormatPr defaultRowHeight="16.2" x14ac:dyDescent="0.2"/>
  <cols>
    <col min="1" max="1" width="12.33203125" style="182" customWidth="1"/>
    <col min="2" max="16384" width="8.88671875" style="26"/>
  </cols>
  <sheetData>
    <row r="1" spans="1:1" ht="22.8" customHeight="1" x14ac:dyDescent="0.2">
      <c r="A1" s="183" t="s">
        <v>296</v>
      </c>
    </row>
    <row r="2" spans="1:1" x14ac:dyDescent="0.2">
      <c r="A2" s="182">
        <v>1</v>
      </c>
    </row>
    <row r="36" spans="1:1" x14ac:dyDescent="0.2">
      <c r="A36" s="182">
        <v>2</v>
      </c>
    </row>
    <row r="69" spans="1:1" x14ac:dyDescent="0.2">
      <c r="A69" s="182">
        <v>3</v>
      </c>
    </row>
    <row r="103" spans="1:1" x14ac:dyDescent="0.2">
      <c r="A103" s="182">
        <v>4</v>
      </c>
    </row>
    <row r="137" spans="1:1" x14ac:dyDescent="0.2">
      <c r="A137" s="182">
        <v>5</v>
      </c>
    </row>
    <row r="170" spans="1:1" x14ac:dyDescent="0.2">
      <c r="A170" s="182">
        <v>6</v>
      </c>
    </row>
    <row r="203" spans="1:1" x14ac:dyDescent="0.2">
      <c r="A203" s="182">
        <v>7</v>
      </c>
    </row>
    <row r="235" spans="1:1" x14ac:dyDescent="0.2">
      <c r="A235" s="182">
        <v>8</v>
      </c>
    </row>
    <row r="268" spans="1:1" x14ac:dyDescent="0.2">
      <c r="A268" s="182">
        <v>9</v>
      </c>
    </row>
    <row r="300" spans="1:1" x14ac:dyDescent="0.2">
      <c r="A300" s="182">
        <v>10</v>
      </c>
    </row>
    <row r="333" spans="1:1" x14ac:dyDescent="0.2">
      <c r="A333" s="182">
        <v>11</v>
      </c>
    </row>
    <row r="366" spans="1:1" x14ac:dyDescent="0.2">
      <c r="A366" s="182">
        <v>12</v>
      </c>
    </row>
    <row r="399" spans="1:1" x14ac:dyDescent="0.2">
      <c r="A399" s="182">
        <v>13</v>
      </c>
    </row>
    <row r="428" spans="1:1" x14ac:dyDescent="0.2">
      <c r="A428" s="184"/>
    </row>
    <row r="430" spans="1:1" x14ac:dyDescent="0.2">
      <c r="A430" s="184"/>
    </row>
    <row r="432" spans="1:1" x14ac:dyDescent="0.2">
      <c r="A432" s="182">
        <v>14</v>
      </c>
    </row>
    <row r="465" spans="1:1" x14ac:dyDescent="0.2">
      <c r="A465" s="182">
        <v>15</v>
      </c>
    </row>
    <row r="498" spans="1:1" x14ac:dyDescent="0.2">
      <c r="A498" s="182">
        <v>16</v>
      </c>
    </row>
    <row r="531" spans="1:1" x14ac:dyDescent="0.2">
      <c r="A531" s="182">
        <v>17</v>
      </c>
    </row>
    <row r="564" spans="1:1" x14ac:dyDescent="0.2">
      <c r="A564" s="182">
        <v>18</v>
      </c>
    </row>
    <row r="597" spans="1:1" x14ac:dyDescent="0.2">
      <c r="A597" s="182">
        <v>19</v>
      </c>
    </row>
    <row r="630" spans="1:1" x14ac:dyDescent="0.2">
      <c r="A630" s="182">
        <v>20</v>
      </c>
    </row>
    <row r="663" spans="1:1" x14ac:dyDescent="0.2">
      <c r="A663" s="182">
        <v>21</v>
      </c>
    </row>
    <row r="696" spans="1:1" x14ac:dyDescent="0.2">
      <c r="A696" s="182">
        <v>22</v>
      </c>
    </row>
    <row r="729" spans="1:1" x14ac:dyDescent="0.2">
      <c r="A729" s="182">
        <v>23</v>
      </c>
    </row>
    <row r="762" spans="1:1" x14ac:dyDescent="0.2">
      <c r="A762" s="182">
        <v>24</v>
      </c>
    </row>
    <row r="795" spans="1:1" x14ac:dyDescent="0.2">
      <c r="A795" s="182">
        <v>25</v>
      </c>
    </row>
    <row r="828" spans="1:1" x14ac:dyDescent="0.2">
      <c r="A828" s="182">
        <v>26</v>
      </c>
    </row>
    <row r="861" spans="1:1" x14ac:dyDescent="0.2">
      <c r="A861" s="182">
        <v>27</v>
      </c>
    </row>
    <row r="894" spans="1:1" x14ac:dyDescent="0.2">
      <c r="A894" s="182">
        <v>28</v>
      </c>
    </row>
    <row r="927" spans="1:1" x14ac:dyDescent="0.2">
      <c r="A927" s="182">
        <v>29</v>
      </c>
    </row>
    <row r="960" spans="1:1" x14ac:dyDescent="0.2">
      <c r="A960" s="182">
        <v>30</v>
      </c>
    </row>
  </sheetData>
  <phoneticPr fontId="2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zoomScale="145" zoomScaleNormal="145" zoomScaleSheetLayoutView="100" workbookViewId="0">
      <selection activeCell="L5" sqref="L5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43" t="s">
        <v>299</v>
      </c>
      <c r="B2" s="244"/>
      <c r="C2" s="244"/>
      <c r="D2" s="244"/>
      <c r="E2" s="244"/>
      <c r="F2" s="244"/>
      <c r="G2" s="244"/>
      <c r="H2" s="244"/>
      <c r="I2" s="244"/>
      <c r="J2" s="244"/>
    </row>
    <row r="3" spans="1:10" x14ac:dyDescent="0.2">
      <c r="A3" s="244"/>
      <c r="B3" s="244"/>
      <c r="C3" s="244"/>
      <c r="D3" s="244"/>
      <c r="E3" s="244"/>
      <c r="F3" s="244"/>
      <c r="G3" s="244"/>
      <c r="H3" s="244"/>
      <c r="I3" s="244"/>
      <c r="J3" s="244"/>
    </row>
    <row r="4" spans="1:10" x14ac:dyDescent="0.2">
      <c r="A4" s="244"/>
      <c r="B4" s="244"/>
      <c r="C4" s="244"/>
      <c r="D4" s="244"/>
      <c r="E4" s="244"/>
      <c r="F4" s="244"/>
      <c r="G4" s="244"/>
      <c r="H4" s="244"/>
      <c r="I4" s="244"/>
      <c r="J4" s="244"/>
    </row>
    <row r="5" spans="1:10" x14ac:dyDescent="0.2">
      <c r="A5" s="244"/>
      <c r="B5" s="244"/>
      <c r="C5" s="244"/>
      <c r="D5" s="244"/>
      <c r="E5" s="244"/>
      <c r="F5" s="244"/>
      <c r="G5" s="244"/>
      <c r="H5" s="244"/>
      <c r="I5" s="244"/>
      <c r="J5" s="244"/>
    </row>
    <row r="6" spans="1:10" x14ac:dyDescent="0.2">
      <c r="A6" s="244"/>
      <c r="B6" s="244"/>
      <c r="C6" s="244"/>
      <c r="D6" s="244"/>
      <c r="E6" s="244"/>
      <c r="F6" s="244"/>
      <c r="G6" s="244"/>
      <c r="H6" s="244"/>
      <c r="I6" s="244"/>
      <c r="J6" s="244"/>
    </row>
    <row r="7" spans="1:10" x14ac:dyDescent="0.2">
      <c r="A7" s="244"/>
      <c r="B7" s="244"/>
      <c r="C7" s="244"/>
      <c r="D7" s="244"/>
      <c r="E7" s="244"/>
      <c r="F7" s="244"/>
      <c r="G7" s="244"/>
      <c r="H7" s="244"/>
      <c r="I7" s="244"/>
      <c r="J7" s="244"/>
    </row>
    <row r="8" spans="1:10" x14ac:dyDescent="0.2">
      <c r="A8" s="244"/>
      <c r="B8" s="244"/>
      <c r="C8" s="244"/>
      <c r="D8" s="244"/>
      <c r="E8" s="244"/>
      <c r="F8" s="244"/>
      <c r="G8" s="244"/>
      <c r="H8" s="244"/>
      <c r="I8" s="244"/>
      <c r="J8" s="244"/>
    </row>
    <row r="9" spans="1:10" x14ac:dyDescent="0.2">
      <c r="A9" s="244"/>
      <c r="B9" s="244"/>
      <c r="C9" s="244"/>
      <c r="D9" s="244"/>
      <c r="E9" s="244"/>
      <c r="F9" s="244"/>
      <c r="G9" s="244"/>
      <c r="H9" s="244"/>
      <c r="I9" s="244"/>
      <c r="J9" s="244"/>
    </row>
    <row r="11" spans="1:10" x14ac:dyDescent="0.2">
      <c r="A11" t="s">
        <v>277</v>
      </c>
    </row>
    <row r="12" spans="1:10" x14ac:dyDescent="0.2">
      <c r="A12" s="245"/>
      <c r="B12" s="246"/>
      <c r="C12" s="246"/>
      <c r="D12" s="246"/>
      <c r="E12" s="246"/>
      <c r="F12" s="246"/>
      <c r="G12" s="246"/>
      <c r="H12" s="246"/>
      <c r="I12" s="246"/>
      <c r="J12" s="246"/>
    </row>
    <row r="13" spans="1:10" x14ac:dyDescent="0.2">
      <c r="A13" s="246"/>
      <c r="B13" s="246"/>
      <c r="C13" s="246"/>
      <c r="D13" s="246"/>
      <c r="E13" s="246"/>
      <c r="F13" s="246"/>
      <c r="G13" s="246"/>
      <c r="H13" s="246"/>
      <c r="I13" s="246"/>
      <c r="J13" s="246"/>
    </row>
    <row r="14" spans="1:10" x14ac:dyDescent="0.2">
      <c r="A14" s="246"/>
      <c r="B14" s="246"/>
      <c r="C14" s="246"/>
      <c r="D14" s="246"/>
      <c r="E14" s="246"/>
      <c r="F14" s="246"/>
      <c r="G14" s="246"/>
      <c r="H14" s="246"/>
      <c r="I14" s="246"/>
      <c r="J14" s="246"/>
    </row>
    <row r="15" spans="1:10" x14ac:dyDescent="0.2">
      <c r="A15" s="246"/>
      <c r="B15" s="246"/>
      <c r="C15" s="246"/>
      <c r="D15" s="246"/>
      <c r="E15" s="246"/>
      <c r="F15" s="246"/>
      <c r="G15" s="246"/>
      <c r="H15" s="246"/>
      <c r="I15" s="246"/>
      <c r="J15" s="246"/>
    </row>
    <row r="16" spans="1:10" x14ac:dyDescent="0.2">
      <c r="A16" s="246"/>
      <c r="B16" s="246"/>
      <c r="C16" s="246"/>
      <c r="D16" s="246"/>
      <c r="E16" s="246"/>
      <c r="F16" s="246"/>
      <c r="G16" s="246"/>
      <c r="H16" s="246"/>
      <c r="I16" s="246"/>
      <c r="J16" s="246"/>
    </row>
    <row r="17" spans="1:10" x14ac:dyDescent="0.2">
      <c r="A17" s="246"/>
      <c r="B17" s="246"/>
      <c r="C17" s="246"/>
      <c r="D17" s="246"/>
      <c r="E17" s="246"/>
      <c r="F17" s="246"/>
      <c r="G17" s="246"/>
      <c r="H17" s="246"/>
      <c r="I17" s="246"/>
      <c r="J17" s="246"/>
    </row>
    <row r="18" spans="1:10" x14ac:dyDescent="0.2">
      <c r="A18" s="246"/>
      <c r="B18" s="246"/>
      <c r="C18" s="246"/>
      <c r="D18" s="246"/>
      <c r="E18" s="246"/>
      <c r="F18" s="246"/>
      <c r="G18" s="246"/>
      <c r="H18" s="246"/>
      <c r="I18" s="246"/>
      <c r="J18" s="246"/>
    </row>
    <row r="19" spans="1:10" x14ac:dyDescent="0.2">
      <c r="A19" s="246"/>
      <c r="B19" s="246"/>
      <c r="C19" s="246"/>
      <c r="D19" s="246"/>
      <c r="E19" s="246"/>
      <c r="F19" s="246"/>
      <c r="G19" s="246"/>
      <c r="H19" s="246"/>
      <c r="I19" s="246"/>
      <c r="J19" s="246"/>
    </row>
    <row r="21" spans="1:10" x14ac:dyDescent="0.2">
      <c r="A21" t="s">
        <v>1</v>
      </c>
    </row>
    <row r="22" spans="1:10" x14ac:dyDescent="0.2">
      <c r="A22" s="245"/>
      <c r="B22" s="245"/>
      <c r="C22" s="245"/>
      <c r="D22" s="245"/>
      <c r="E22" s="245"/>
      <c r="F22" s="245"/>
      <c r="G22" s="245"/>
      <c r="H22" s="245"/>
      <c r="I22" s="245"/>
      <c r="J22" s="245"/>
    </row>
    <row r="23" spans="1:10" x14ac:dyDescent="0.2">
      <c r="A23" s="245"/>
      <c r="B23" s="245"/>
      <c r="C23" s="245"/>
      <c r="D23" s="245"/>
      <c r="E23" s="245"/>
      <c r="F23" s="245"/>
      <c r="G23" s="245"/>
      <c r="H23" s="245"/>
      <c r="I23" s="245"/>
      <c r="J23" s="245"/>
    </row>
    <row r="24" spans="1:10" x14ac:dyDescent="0.2">
      <c r="A24" s="245"/>
      <c r="B24" s="245"/>
      <c r="C24" s="245"/>
      <c r="D24" s="245"/>
      <c r="E24" s="245"/>
      <c r="F24" s="245"/>
      <c r="G24" s="245"/>
      <c r="H24" s="245"/>
      <c r="I24" s="245"/>
      <c r="J24" s="245"/>
    </row>
    <row r="25" spans="1:10" x14ac:dyDescent="0.2">
      <c r="A25" s="245"/>
      <c r="B25" s="245"/>
      <c r="C25" s="245"/>
      <c r="D25" s="245"/>
      <c r="E25" s="245"/>
      <c r="F25" s="245"/>
      <c r="G25" s="245"/>
      <c r="H25" s="245"/>
      <c r="I25" s="245"/>
      <c r="J25" s="245"/>
    </row>
    <row r="26" spans="1:10" x14ac:dyDescent="0.2">
      <c r="A26" s="245"/>
      <c r="B26" s="245"/>
      <c r="C26" s="245"/>
      <c r="D26" s="245"/>
      <c r="E26" s="245"/>
      <c r="F26" s="245"/>
      <c r="G26" s="245"/>
      <c r="H26" s="245"/>
      <c r="I26" s="245"/>
      <c r="J26" s="245"/>
    </row>
    <row r="27" spans="1:10" x14ac:dyDescent="0.2">
      <c r="A27" s="245"/>
      <c r="B27" s="245"/>
      <c r="C27" s="245"/>
      <c r="D27" s="245"/>
      <c r="E27" s="245"/>
      <c r="F27" s="245"/>
      <c r="G27" s="245"/>
      <c r="H27" s="245"/>
      <c r="I27" s="245"/>
      <c r="J27" s="245"/>
    </row>
    <row r="28" spans="1:10" x14ac:dyDescent="0.2">
      <c r="A28" s="245"/>
      <c r="B28" s="245"/>
      <c r="C28" s="245"/>
      <c r="D28" s="245"/>
      <c r="E28" s="245"/>
      <c r="F28" s="245"/>
      <c r="G28" s="245"/>
      <c r="H28" s="245"/>
      <c r="I28" s="245"/>
      <c r="J28" s="245"/>
    </row>
    <row r="29" spans="1:10" x14ac:dyDescent="0.2">
      <c r="A29" s="245"/>
      <c r="B29" s="245"/>
      <c r="C29" s="245"/>
      <c r="D29" s="245"/>
      <c r="E29" s="245"/>
      <c r="F29" s="245"/>
      <c r="G29" s="245"/>
      <c r="H29" s="245"/>
      <c r="I29" s="245"/>
      <c r="J29" s="245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zoomScale="115" zoomScaleNormal="115" workbookViewId="0">
      <pane ySplit="8" topLeftCell="A24" activePane="bottomLeft" state="frozen"/>
      <selection pane="bottomLeft" activeCell="A28" sqref="A28:XFD28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85" t="s">
        <v>4</v>
      </c>
      <c r="C2" s="185"/>
      <c r="D2" s="191" t="s">
        <v>292</v>
      </c>
      <c r="E2" s="191"/>
      <c r="F2" s="185" t="s">
        <v>5</v>
      </c>
      <c r="G2" s="185"/>
      <c r="H2" s="187" t="s">
        <v>293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1778291.4033301601</v>
      </c>
      <c r="Q2" s="187"/>
      <c r="R2" s="1"/>
      <c r="S2" s="1"/>
      <c r="T2" s="1"/>
    </row>
    <row r="3" spans="2:25" ht="77.400000000000006" customHeight="1" x14ac:dyDescent="0.2">
      <c r="B3" s="185" t="s">
        <v>8</v>
      </c>
      <c r="C3" s="185"/>
      <c r="D3" s="188" t="s">
        <v>196</v>
      </c>
      <c r="E3" s="189"/>
      <c r="F3" s="189"/>
      <c r="G3" s="189"/>
      <c r="H3" s="189"/>
      <c r="I3" s="189"/>
      <c r="J3" s="185" t="s">
        <v>9</v>
      </c>
      <c r="K3" s="185"/>
      <c r="L3" s="189" t="s">
        <v>65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S109</f>
        <v>1678291.4033301601</v>
      </c>
      <c r="E4" s="207"/>
      <c r="F4" s="185" t="s">
        <v>11</v>
      </c>
      <c r="G4" s="185"/>
      <c r="H4" s="208">
        <f>SUM($T$9:$U$108)</f>
        <v>5581.0000000000164</v>
      </c>
      <c r="I4" s="187"/>
      <c r="J4" s="209" t="s">
        <v>58</v>
      </c>
      <c r="K4" s="209"/>
      <c r="L4" s="186">
        <f>MAX($C$9:$D$990)-C9</f>
        <v>1605795.1111080684</v>
      </c>
      <c r="M4" s="186"/>
      <c r="N4" s="209" t="s">
        <v>57</v>
      </c>
      <c r="O4" s="209"/>
      <c r="P4" s="217">
        <f>MAX(Y:Y)</f>
        <v>7.0740000000000247E-2</v>
      </c>
      <c r="Q4" s="217"/>
      <c r="R4" s="1"/>
      <c r="S4" s="1"/>
      <c r="T4" s="1"/>
    </row>
    <row r="5" spans="2:25" x14ac:dyDescent="0.2">
      <c r="B5" s="139" t="s">
        <v>14</v>
      </c>
      <c r="C5" s="137">
        <f>COUNTIF($R$9:$R$990,"&gt;0")</f>
        <v>83</v>
      </c>
      <c r="D5" s="136" t="s">
        <v>15</v>
      </c>
      <c r="E5" s="15">
        <f>COUNTIF($R$9:$R$990,"&lt;0")</f>
        <v>18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0.82178217821782173</v>
      </c>
      <c r="J5" s="218" t="s">
        <v>18</v>
      </c>
      <c r="K5" s="185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186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141">
        <v>1</v>
      </c>
      <c r="C9" s="221">
        <f>L2</f>
        <v>100000</v>
      </c>
      <c r="D9" s="221"/>
      <c r="E9" s="144">
        <v>2009</v>
      </c>
      <c r="F9" s="112">
        <v>43506</v>
      </c>
      <c r="G9" s="141" t="s">
        <v>2</v>
      </c>
      <c r="H9" s="222">
        <v>134.29</v>
      </c>
      <c r="I9" s="223"/>
      <c r="J9" s="144">
        <v>102</v>
      </c>
      <c r="K9" s="221">
        <f t="shared" ref="K9:K72" si="0">IF(J9="","",C9*0.03)</f>
        <v>3000</v>
      </c>
      <c r="L9" s="221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222">
        <v>132.80000000000001</v>
      </c>
      <c r="Q9" s="223"/>
      <c r="R9" s="228">
        <f>IF(P9="","",T9*M9*LOOKUP(RIGHT($D$2,3),定数!$A$6:$A$13,定数!$B$6:$B$13))</f>
        <v>4382.3529411764139</v>
      </c>
      <c r="S9" s="228"/>
      <c r="T9" s="229">
        <f>IF(P9="","",IF(G9="買",(P9-H9),(H9-P9))*IF(RIGHT($D$2,3)="JPY",100,10000))</f>
        <v>148.99999999999807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221">
        <f t="shared" ref="C10:C73" si="1">IF(R9="","",C9+R9)</f>
        <v>104382.35294117642</v>
      </c>
      <c r="D10" s="221"/>
      <c r="E10" s="88">
        <v>2009</v>
      </c>
      <c r="F10" s="114">
        <v>43507</v>
      </c>
      <c r="G10" s="141" t="s">
        <v>2</v>
      </c>
      <c r="H10" s="222">
        <v>130.77000000000001</v>
      </c>
      <c r="I10" s="223"/>
      <c r="J10" s="88">
        <v>98</v>
      </c>
      <c r="K10" s="224">
        <f t="shared" si="0"/>
        <v>3131.4705882352923</v>
      </c>
      <c r="L10" s="225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226">
        <v>129.36000000000001</v>
      </c>
      <c r="Q10" s="227"/>
      <c r="R10" s="228">
        <f>IF(P10="","",T10*M10*LOOKUP(RIGHT($D$2,3),定数!$A$6:$A$13,定数!$B$6:$B$13))</f>
        <v>4505.4831932772968</v>
      </c>
      <c r="S10" s="228"/>
      <c r="T10" s="229">
        <f>IF(P10="","",IF(G10="買",(P10-H10),(H10-P10))*IF(RIGHT($D$2,3)="JPY",100,10000))</f>
        <v>140.99999999999966</v>
      </c>
      <c r="U10" s="22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232">
        <f t="shared" si="1"/>
        <v>108887.83613445371</v>
      </c>
      <c r="D11" s="232"/>
      <c r="E11" s="88">
        <v>2009</v>
      </c>
      <c r="F11" s="114">
        <v>43514</v>
      </c>
      <c r="G11" s="143" t="s">
        <v>3</v>
      </c>
      <c r="H11" s="226">
        <v>131.91999999999999</v>
      </c>
      <c r="I11" s="227"/>
      <c r="J11" s="88">
        <v>45</v>
      </c>
      <c r="K11" s="230">
        <f t="shared" si="0"/>
        <v>3266.6350840336113</v>
      </c>
      <c r="L11" s="231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222">
        <v>132.55000000000001</v>
      </c>
      <c r="Q11" s="223"/>
      <c r="R11" s="233">
        <f>IF(P11="","",T11*M11*LOOKUP(RIGHT($D$2,3),定数!$A$6:$A$13,定数!$B$6:$B$13))</f>
        <v>4573.2891176472294</v>
      </c>
      <c r="S11" s="233"/>
      <c r="T11" s="234">
        <f>IF(P11="","",IF(G11="買",(P11-H11),(H11-P11))*IF(RIGHT($D$2,3)="JPY",100,10000))</f>
        <v>63.000000000002387</v>
      </c>
      <c r="U11" s="234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221">
        <f t="shared" si="1"/>
        <v>113461.12525210094</v>
      </c>
      <c r="D12" s="221"/>
      <c r="E12" s="144">
        <v>2009</v>
      </c>
      <c r="F12" s="112">
        <v>43519</v>
      </c>
      <c r="G12" s="141" t="s">
        <v>3</v>
      </c>
      <c r="H12" s="222">
        <v>135.33000000000001</v>
      </c>
      <c r="I12" s="223"/>
      <c r="J12" s="144">
        <v>68</v>
      </c>
      <c r="K12" s="230">
        <f t="shared" si="0"/>
        <v>3403.833757563028</v>
      </c>
      <c r="L12" s="231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222">
        <v>136.31</v>
      </c>
      <c r="Q12" s="223"/>
      <c r="R12" s="228">
        <f>IF(P12="","",T12*M12*LOOKUP(RIGHT($D$2,3),定数!$A$6:$A$13,定数!$B$6:$B$13))</f>
        <v>4905.5251211937239</v>
      </c>
      <c r="S12" s="228"/>
      <c r="T12" s="229">
        <f t="shared" ref="T12:T75" si="4">IF(P12="","",IF(G12="買",(P12-H12),(H12-P12))*IF(RIGHT($D$2,3)="JPY",100,10000))</f>
        <v>97.999999999998977</v>
      </c>
      <c r="U12" s="229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221">
        <f t="shared" si="1"/>
        <v>118366.65037329467</v>
      </c>
      <c r="D13" s="221"/>
      <c r="E13" s="88">
        <v>2009</v>
      </c>
      <c r="F13" s="114">
        <v>43520</v>
      </c>
      <c r="G13" s="141" t="s">
        <v>3</v>
      </c>
      <c r="H13" s="226">
        <v>138.75</v>
      </c>
      <c r="I13" s="227"/>
      <c r="J13" s="88">
        <v>99</v>
      </c>
      <c r="K13" s="230">
        <f t="shared" si="0"/>
        <v>3550.9995111988401</v>
      </c>
      <c r="L13" s="231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226">
        <v>140.19</v>
      </c>
      <c r="Q13" s="227"/>
      <c r="R13" s="233">
        <f>IF(P13="","",T13*M13*LOOKUP(RIGHT($D$2,3),定数!$A$6:$A$13,定数!$B$6:$B$13))</f>
        <v>5165.0901981073957</v>
      </c>
      <c r="S13" s="233"/>
      <c r="T13" s="229">
        <f t="shared" si="4"/>
        <v>143.99999999999977</v>
      </c>
      <c r="U13" s="229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232">
        <f t="shared" si="1"/>
        <v>123531.74057140207</v>
      </c>
      <c r="D14" s="232"/>
      <c r="E14" s="88">
        <v>2009</v>
      </c>
      <c r="F14" s="114">
        <v>43521</v>
      </c>
      <c r="G14" s="143" t="s">
        <v>3</v>
      </c>
      <c r="H14" s="222">
        <v>140.1</v>
      </c>
      <c r="I14" s="223"/>
      <c r="J14" s="88">
        <v>135</v>
      </c>
      <c r="K14" s="235">
        <f t="shared" si="0"/>
        <v>3705.9522171420622</v>
      </c>
      <c r="L14" s="236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226">
        <v>138.75</v>
      </c>
      <c r="Q14" s="227"/>
      <c r="R14" s="233">
        <f>IF(P14="","",T14*M14*LOOKUP(RIGHT($D$2,3),定数!$A$6:$A$13,定数!$B$6:$B$13))</f>
        <v>-3705.9522171420467</v>
      </c>
      <c r="S14" s="233"/>
      <c r="T14" s="234">
        <f t="shared" si="4"/>
        <v>-134.99999999999943</v>
      </c>
      <c r="U14" s="234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221">
        <f t="shared" si="1"/>
        <v>119825.78835426003</v>
      </c>
      <c r="D15" s="221"/>
      <c r="E15" s="88">
        <v>2009</v>
      </c>
      <c r="F15" s="114">
        <v>43523</v>
      </c>
      <c r="G15" s="141" t="s">
        <v>2</v>
      </c>
      <c r="H15" s="222">
        <v>139.16999999999999</v>
      </c>
      <c r="I15" s="223"/>
      <c r="J15" s="88">
        <v>73</v>
      </c>
      <c r="K15" s="230">
        <f t="shared" si="0"/>
        <v>3594.7736506278006</v>
      </c>
      <c r="L15" s="231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222">
        <v>138.1</v>
      </c>
      <c r="Q15" s="223"/>
      <c r="R15" s="228">
        <f>IF(P15="","",T15*M15*LOOKUP(RIGHT($D$2,3),定数!$A$6:$A$13,定数!$B$6:$B$13))</f>
        <v>5269.0517892763319</v>
      </c>
      <c r="S15" s="228"/>
      <c r="T15" s="229">
        <f t="shared" si="4"/>
        <v>106.99999999999932</v>
      </c>
      <c r="U15" s="229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221">
        <f t="shared" si="1"/>
        <v>125094.84014353636</v>
      </c>
      <c r="D16" s="221"/>
      <c r="E16" s="88">
        <v>2009</v>
      </c>
      <c r="F16" s="114">
        <v>43529</v>
      </c>
      <c r="G16" s="141" t="s">
        <v>3</v>
      </c>
      <c r="H16" s="222">
        <v>140.44</v>
      </c>
      <c r="I16" s="223"/>
      <c r="J16" s="88">
        <v>89</v>
      </c>
      <c r="K16" s="230">
        <f t="shared" si="0"/>
        <v>3752.8452043060906</v>
      </c>
      <c r="L16" s="231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222">
        <v>139.55000000000001</v>
      </c>
      <c r="Q16" s="223"/>
      <c r="R16" s="228">
        <f>IF(P16="","",T16*M16*LOOKUP(RIGHT($D$2,3),定数!$A$6:$A$13,定数!$B$6:$B$13))</f>
        <v>-3752.8452043060333</v>
      </c>
      <c r="S16" s="228"/>
      <c r="T16" s="229">
        <f t="shared" si="4"/>
        <v>-88.999999999998636</v>
      </c>
      <c r="U16" s="229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221">
        <f t="shared" si="1"/>
        <v>121341.99493923032</v>
      </c>
      <c r="D17" s="221"/>
      <c r="E17" s="144">
        <v>2009</v>
      </c>
      <c r="F17" s="112">
        <v>43536</v>
      </c>
      <c r="G17" s="141" t="s">
        <v>2</v>
      </c>
      <c r="H17" s="222">
        <v>134.19999999999999</v>
      </c>
      <c r="I17" s="223"/>
      <c r="J17" s="144">
        <v>73</v>
      </c>
      <c r="K17" s="230">
        <f t="shared" si="0"/>
        <v>3640.2598481769096</v>
      </c>
      <c r="L17" s="231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222">
        <v>133.13999999999999</v>
      </c>
      <c r="Q17" s="223"/>
      <c r="R17" s="228">
        <f>IF(P17="","",T17*M17*LOOKUP(RIGHT($D$2,3),定数!$A$6:$A$13,定数!$B$6:$B$13))</f>
        <v>5285.8567658459351</v>
      </c>
      <c r="S17" s="228"/>
      <c r="T17" s="229">
        <f t="shared" si="4"/>
        <v>106.00000000000023</v>
      </c>
      <c r="U17" s="229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221">
        <f t="shared" si="1"/>
        <v>126627.85170507626</v>
      </c>
      <c r="D18" s="221"/>
      <c r="E18" s="88">
        <v>2009</v>
      </c>
      <c r="F18" s="114">
        <v>43540</v>
      </c>
      <c r="G18" s="141" t="s">
        <v>3</v>
      </c>
      <c r="H18" s="226">
        <v>137.91</v>
      </c>
      <c r="I18" s="227"/>
      <c r="J18" s="88">
        <v>48</v>
      </c>
      <c r="K18" s="230">
        <f t="shared" si="0"/>
        <v>3798.8355511522877</v>
      </c>
      <c r="L18" s="231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226">
        <v>138.59</v>
      </c>
      <c r="Q18" s="227"/>
      <c r="R18" s="228">
        <f>IF(P18="","",T18*M18*LOOKUP(RIGHT($D$2,3),定数!$A$6:$A$13,定数!$B$6:$B$13))</f>
        <v>5381.6836974657945</v>
      </c>
      <c r="S18" s="228"/>
      <c r="T18" s="229">
        <f t="shared" si="4"/>
        <v>68.000000000000682</v>
      </c>
      <c r="U18" s="229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232">
        <f t="shared" si="1"/>
        <v>132009.53540254207</v>
      </c>
      <c r="D19" s="232"/>
      <c r="E19" s="88">
        <v>2009</v>
      </c>
      <c r="F19" s="114">
        <v>43545</v>
      </c>
      <c r="G19" s="143" t="s">
        <v>3</v>
      </c>
      <c r="H19" s="222">
        <v>138.56</v>
      </c>
      <c r="I19" s="223"/>
      <c r="J19" s="88">
        <v>47</v>
      </c>
      <c r="K19" s="235">
        <f t="shared" si="0"/>
        <v>3960.2860620762617</v>
      </c>
      <c r="L19" s="236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222">
        <v>139.22999999999999</v>
      </c>
      <c r="Q19" s="223"/>
      <c r="R19" s="233">
        <f>IF(P19="","",T19*M19*LOOKUP(RIGHT($D$2,3),定数!$A$6:$A$13,定数!$B$6:$B$13))</f>
        <v>5645.5141735979705</v>
      </c>
      <c r="S19" s="233"/>
      <c r="T19" s="234">
        <f t="shared" si="4"/>
        <v>66.999999999998749</v>
      </c>
      <c r="U19" s="234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221">
        <f t="shared" si="1"/>
        <v>137655.04957614004</v>
      </c>
      <c r="D20" s="221"/>
      <c r="E20" s="144">
        <v>2009</v>
      </c>
      <c r="F20" s="112">
        <v>43547</v>
      </c>
      <c r="G20" s="141" t="s">
        <v>3</v>
      </c>
      <c r="H20" s="222">
        <v>140.49</v>
      </c>
      <c r="I20" s="223"/>
      <c r="J20" s="144">
        <v>98</v>
      </c>
      <c r="K20" s="230">
        <f t="shared" si="0"/>
        <v>4129.6514872842008</v>
      </c>
      <c r="L20" s="231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222">
        <v>141.93</v>
      </c>
      <c r="Q20" s="223"/>
      <c r="R20" s="228">
        <f>IF(P20="","",T20*M20*LOOKUP(RIGHT($D$2,3),定数!$A$6:$A$13,定数!$B$6:$B$13))</f>
        <v>6068.0593282543259</v>
      </c>
      <c r="S20" s="228"/>
      <c r="T20" s="229">
        <f t="shared" si="4"/>
        <v>143.99999999999977</v>
      </c>
      <c r="U20" s="229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237">
        <f t="shared" si="1"/>
        <v>143723.10890439435</v>
      </c>
      <c r="D21" s="237"/>
      <c r="E21" s="88">
        <v>2009</v>
      </c>
      <c r="F21" s="114">
        <v>43549</v>
      </c>
      <c r="G21" s="141" t="s">
        <v>2</v>
      </c>
      <c r="H21" s="226">
        <v>143.38999999999999</v>
      </c>
      <c r="I21" s="227"/>
      <c r="J21" s="88">
        <v>54</v>
      </c>
      <c r="K21" s="230">
        <f t="shared" si="0"/>
        <v>4311.69326713183</v>
      </c>
      <c r="L21" s="231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226">
        <v>142.02000000000001</v>
      </c>
      <c r="Q21" s="227"/>
      <c r="R21" s="228">
        <f>IF(P21="","",T21*M21*LOOKUP(RIGHT($D$2,3),定数!$A$6:$A$13,定数!$B$6:$B$13))</f>
        <v>10938.92551105649</v>
      </c>
      <c r="S21" s="228"/>
      <c r="T21" s="229">
        <f t="shared" si="4"/>
        <v>136.99999999999761</v>
      </c>
      <c r="U21" s="229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221">
        <f t="shared" si="1"/>
        <v>154662.03441545085</v>
      </c>
      <c r="D22" s="221"/>
      <c r="E22" s="88">
        <v>2009</v>
      </c>
      <c r="F22" s="114">
        <v>43552</v>
      </c>
      <c r="G22" s="143" t="s">
        <v>2</v>
      </c>
      <c r="H22" s="226">
        <v>140.26</v>
      </c>
      <c r="I22" s="227"/>
      <c r="J22" s="88">
        <v>43</v>
      </c>
      <c r="K22" s="235">
        <f t="shared" si="0"/>
        <v>4639.8610324635256</v>
      </c>
      <c r="L22" s="236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222">
        <v>139.66</v>
      </c>
      <c r="Q22" s="223"/>
      <c r="R22" s="233">
        <f>IF(P22="","",T22*M22*LOOKUP(RIGHT($D$2,3),定数!$A$6:$A$13,定数!$B$6:$B$13))</f>
        <v>6474.224696460672</v>
      </c>
      <c r="S22" s="233"/>
      <c r="T22" s="234">
        <f t="shared" si="4"/>
        <v>59.999999999999432</v>
      </c>
      <c r="U22" s="234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221">
        <f t="shared" si="1"/>
        <v>161136.25911191152</v>
      </c>
      <c r="D23" s="221"/>
      <c r="E23" s="88">
        <v>2009</v>
      </c>
      <c r="F23" s="114">
        <v>43554</v>
      </c>
      <c r="G23" s="141" t="s">
        <v>2</v>
      </c>
      <c r="H23" s="222">
        <v>139.80000000000001</v>
      </c>
      <c r="I23" s="223"/>
      <c r="J23" s="88">
        <v>62</v>
      </c>
      <c r="K23" s="230">
        <f t="shared" si="0"/>
        <v>4834.0877733573452</v>
      </c>
      <c r="L23" s="231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222">
        <v>138.9</v>
      </c>
      <c r="Q23" s="223"/>
      <c r="R23" s="228">
        <f>IF(P23="","",T23*M23*LOOKUP(RIGHT($D$2,3),定数!$A$6:$A$13,定数!$B$6:$B$13))</f>
        <v>7017.2241871316746</v>
      </c>
      <c r="S23" s="228"/>
      <c r="T23" s="229">
        <f t="shared" si="4"/>
        <v>90.000000000000568</v>
      </c>
      <c r="U23" s="229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221">
        <f t="shared" si="1"/>
        <v>168153.4832990432</v>
      </c>
      <c r="D24" s="221"/>
      <c r="E24" s="88">
        <v>2009</v>
      </c>
      <c r="F24" s="114">
        <v>43555</v>
      </c>
      <c r="G24" s="141" t="s">
        <v>3</v>
      </c>
      <c r="H24" s="222">
        <v>140.63</v>
      </c>
      <c r="I24" s="223"/>
      <c r="J24" s="88">
        <v>71</v>
      </c>
      <c r="K24" s="230">
        <f t="shared" si="0"/>
        <v>5044.6044989712964</v>
      </c>
      <c r="L24" s="231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222">
        <v>141.66</v>
      </c>
      <c r="Q24" s="223"/>
      <c r="R24" s="228">
        <f>IF(P24="","",T24*M24*LOOKUP(RIGHT($D$2,3),定数!$A$6:$A$13,定数!$B$6:$B$13))</f>
        <v>7318.2290618879451</v>
      </c>
      <c r="S24" s="228"/>
      <c r="T24" s="229">
        <f t="shared" si="4"/>
        <v>103.00000000000011</v>
      </c>
      <c r="U24" s="229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221">
        <f t="shared" si="1"/>
        <v>175471.71236093115</v>
      </c>
      <c r="D25" s="221"/>
      <c r="E25" s="88">
        <v>2009</v>
      </c>
      <c r="F25" s="114">
        <v>43556</v>
      </c>
      <c r="G25" s="141" t="s">
        <v>3</v>
      </c>
      <c r="H25" s="222">
        <v>142.19</v>
      </c>
      <c r="I25" s="223"/>
      <c r="J25" s="88">
        <v>80</v>
      </c>
      <c r="K25" s="230">
        <f t="shared" si="0"/>
        <v>5264.1513708279344</v>
      </c>
      <c r="L25" s="231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222">
        <v>141.38999999999999</v>
      </c>
      <c r="Q25" s="223"/>
      <c r="R25" s="228">
        <f>IF(P25="","",T25*M25*LOOKUP(RIGHT($D$2,3),定数!$A$6:$A$13,定数!$B$6:$B$13))</f>
        <v>-5264.151370828009</v>
      </c>
      <c r="S25" s="228"/>
      <c r="T25" s="229">
        <f t="shared" si="4"/>
        <v>-80.000000000001137</v>
      </c>
      <c r="U25" s="229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232">
        <f t="shared" si="1"/>
        <v>170207.56099010314</v>
      </c>
      <c r="D26" s="232"/>
      <c r="E26" s="88">
        <v>2009</v>
      </c>
      <c r="F26" s="114">
        <v>43557</v>
      </c>
      <c r="G26" s="143" t="s">
        <v>3</v>
      </c>
      <c r="H26" s="222">
        <v>142.87</v>
      </c>
      <c r="I26" s="223"/>
      <c r="J26" s="88">
        <v>62</v>
      </c>
      <c r="K26" s="235">
        <f t="shared" si="0"/>
        <v>5106.2268297030942</v>
      </c>
      <c r="L26" s="236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222">
        <v>143.78</v>
      </c>
      <c r="Q26" s="223"/>
      <c r="R26" s="233">
        <f>IF(P26="","",T26*M26*LOOKUP(RIGHT($D$2,3),定数!$A$6:$A$13,定数!$B$6:$B$13))</f>
        <v>7494.6232500480619</v>
      </c>
      <c r="S26" s="233"/>
      <c r="T26" s="234">
        <f t="shared" si="4"/>
        <v>90.999999999999659</v>
      </c>
      <c r="U26" s="234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221">
        <f t="shared" si="1"/>
        <v>177702.1842401512</v>
      </c>
      <c r="D27" s="221"/>
      <c r="E27" s="88">
        <v>2009</v>
      </c>
      <c r="F27" s="114">
        <v>43558</v>
      </c>
      <c r="G27" s="141" t="s">
        <v>3</v>
      </c>
      <c r="H27" s="222">
        <v>147.05000000000001</v>
      </c>
      <c r="I27" s="223"/>
      <c r="J27" s="88">
        <v>66</v>
      </c>
      <c r="K27" s="230">
        <f t="shared" si="0"/>
        <v>5331.065527204536</v>
      </c>
      <c r="L27" s="231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222">
        <v>146.38999999999999</v>
      </c>
      <c r="Q27" s="223"/>
      <c r="R27" s="228">
        <f>IF(P27="","",T27*M27*LOOKUP(RIGHT($D$2,3),定数!$A$6:$A$13,定数!$B$6:$B$13))</f>
        <v>-5331.0655272047388</v>
      </c>
      <c r="S27" s="228"/>
      <c r="T27" s="229">
        <f t="shared" si="4"/>
        <v>-66.000000000002501</v>
      </c>
      <c r="U27" s="229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221">
        <f t="shared" si="1"/>
        <v>172371.11871294645</v>
      </c>
      <c r="D28" s="221"/>
      <c r="E28" s="88">
        <v>2009</v>
      </c>
      <c r="F28" s="114">
        <v>43559</v>
      </c>
      <c r="G28" s="141" t="s">
        <v>3</v>
      </c>
      <c r="H28" s="222">
        <v>148.16999999999999</v>
      </c>
      <c r="I28" s="223"/>
      <c r="J28" s="88">
        <v>93</v>
      </c>
      <c r="K28" s="230">
        <f t="shared" si="0"/>
        <v>5171.133561388393</v>
      </c>
      <c r="L28" s="231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222">
        <v>149.52000000000001</v>
      </c>
      <c r="Q28" s="223"/>
      <c r="R28" s="228">
        <f>IF(P28="","",T28*M28*LOOKUP(RIGHT($D$2,3),定数!$A$6:$A$13,定数!$B$6:$B$13))</f>
        <v>7506.4842020155356</v>
      </c>
      <c r="S28" s="228"/>
      <c r="T28" s="229">
        <f t="shared" si="4"/>
        <v>135.00000000000227</v>
      </c>
      <c r="U28" s="229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221">
        <f t="shared" si="1"/>
        <v>179877.60291496199</v>
      </c>
      <c r="D29" s="221"/>
      <c r="E29" s="88">
        <v>2009</v>
      </c>
      <c r="F29" s="114">
        <v>43577</v>
      </c>
      <c r="G29" s="141" t="s">
        <v>2</v>
      </c>
      <c r="H29" s="222">
        <v>143.5</v>
      </c>
      <c r="I29" s="223"/>
      <c r="J29" s="88">
        <v>94</v>
      </c>
      <c r="K29" s="230">
        <f t="shared" si="0"/>
        <v>5396.3280874488592</v>
      </c>
      <c r="L29" s="231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222">
        <v>142.13</v>
      </c>
      <c r="Q29" s="223"/>
      <c r="R29" s="228">
        <f>IF(P29="","",T29*M29*LOOKUP(RIGHT($D$2,3),定数!$A$6:$A$13,定数!$B$6:$B$13))</f>
        <v>7864.8611487286826</v>
      </c>
      <c r="S29" s="228"/>
      <c r="T29" s="229">
        <f t="shared" si="4"/>
        <v>137.00000000000045</v>
      </c>
      <c r="U29" s="229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221">
        <f t="shared" si="1"/>
        <v>187742.46406369066</v>
      </c>
      <c r="D30" s="221"/>
      <c r="E30" s="144">
        <v>2009</v>
      </c>
      <c r="F30" s="112">
        <v>43584</v>
      </c>
      <c r="G30" s="141" t="s">
        <v>3</v>
      </c>
      <c r="H30" s="238">
        <v>141.38999999999999</v>
      </c>
      <c r="I30" s="239"/>
      <c r="J30" s="116">
        <v>61</v>
      </c>
      <c r="K30" s="224">
        <f t="shared" si="0"/>
        <v>5632.2739219107198</v>
      </c>
      <c r="L30" s="225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222">
        <v>142.27000000000001</v>
      </c>
      <c r="Q30" s="223"/>
      <c r="R30" s="228">
        <f>IF(P30="","",T30*M30*LOOKUP(RIGHT($D$2,3),定数!$A$6:$A$13,定数!$B$6:$B$13))</f>
        <v>8125.2476250517502</v>
      </c>
      <c r="S30" s="228"/>
      <c r="T30" s="229">
        <f t="shared" si="4"/>
        <v>88.000000000002387</v>
      </c>
      <c r="U30" s="229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221">
        <f t="shared" si="1"/>
        <v>195867.71168874239</v>
      </c>
      <c r="D31" s="221"/>
      <c r="E31" s="144">
        <v>2009</v>
      </c>
      <c r="F31" s="112">
        <v>43584</v>
      </c>
      <c r="G31" s="142" t="s">
        <v>3</v>
      </c>
      <c r="H31" s="222">
        <v>142.38999999999999</v>
      </c>
      <c r="I31" s="223"/>
      <c r="J31" s="141">
        <v>46</v>
      </c>
      <c r="K31" s="230">
        <f t="shared" si="0"/>
        <v>5876.0313506622715</v>
      </c>
      <c r="L31" s="231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226">
        <v>143.06</v>
      </c>
      <c r="Q31" s="227"/>
      <c r="R31" s="228">
        <f>IF(P31="","",T31*M31*LOOKUP(RIGHT($D$2,3),定数!$A$6:$A$13,定数!$B$6:$B$13))</f>
        <v>8558.5674020517727</v>
      </c>
      <c r="S31" s="228"/>
      <c r="T31" s="229">
        <f t="shared" si="4"/>
        <v>67.000000000001592</v>
      </c>
      <c r="U31" s="229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232">
        <f t="shared" si="1"/>
        <v>204426.27909079415</v>
      </c>
      <c r="D32" s="232"/>
      <c r="E32" s="144">
        <v>2009</v>
      </c>
      <c r="F32" s="112">
        <v>43585</v>
      </c>
      <c r="G32" s="141" t="s">
        <v>3</v>
      </c>
      <c r="H32" s="222">
        <v>144.12</v>
      </c>
      <c r="I32" s="223"/>
      <c r="J32" s="141">
        <v>42</v>
      </c>
      <c r="K32" s="230">
        <f t="shared" si="0"/>
        <v>6132.7883727238241</v>
      </c>
      <c r="L32" s="231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222">
        <v>144.71</v>
      </c>
      <c r="Q32" s="223"/>
      <c r="R32" s="233">
        <f>IF(P32="","",T32*M32*LOOKUP(RIGHT($D$2,3),定数!$A$6:$A$13,定数!$B$6:$B$13))</f>
        <v>8615.1074759692328</v>
      </c>
      <c r="S32" s="233"/>
      <c r="T32" s="234">
        <f t="shared" si="4"/>
        <v>59.000000000000341</v>
      </c>
      <c r="U32" s="234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221">
        <f t="shared" si="1"/>
        <v>213041.38656676339</v>
      </c>
      <c r="D33" s="221"/>
      <c r="E33" s="144">
        <v>2009</v>
      </c>
      <c r="F33" s="85">
        <v>43586</v>
      </c>
      <c r="G33" s="141" t="s">
        <v>3</v>
      </c>
      <c r="H33" s="222">
        <v>146.18</v>
      </c>
      <c r="I33" s="223"/>
      <c r="J33" s="141">
        <v>76</v>
      </c>
      <c r="K33" s="230">
        <f t="shared" si="0"/>
        <v>6391.2415970029015</v>
      </c>
      <c r="L33" s="231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222">
        <v>147.29</v>
      </c>
      <c r="Q33" s="223"/>
      <c r="R33" s="228">
        <f>IF(P33="","",T33*M33*LOOKUP(RIGHT($D$2,3),定数!$A$6:$A$13,定数!$B$6:$B$13))</f>
        <v>9334.576542990957</v>
      </c>
      <c r="S33" s="228"/>
      <c r="T33" s="229">
        <f t="shared" si="4"/>
        <v>110.99999999999852</v>
      </c>
      <c r="U33" s="229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221">
        <f t="shared" si="1"/>
        <v>222375.96310975435</v>
      </c>
      <c r="D34" s="221"/>
      <c r="E34" s="141">
        <v>2009</v>
      </c>
      <c r="F34" s="85">
        <v>43592</v>
      </c>
      <c r="G34" s="141" t="s">
        <v>3</v>
      </c>
      <c r="H34" s="222">
        <v>149.37</v>
      </c>
      <c r="I34" s="223"/>
      <c r="J34" s="144">
        <v>53</v>
      </c>
      <c r="K34" s="230">
        <f t="shared" si="0"/>
        <v>6671.2788932926305</v>
      </c>
      <c r="L34" s="231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222">
        <v>150.13999999999999</v>
      </c>
      <c r="Q34" s="223"/>
      <c r="R34" s="228">
        <f>IF(P34="","",T34*M34*LOOKUP(RIGHT($D$2,3),定数!$A$6:$A$13,定数!$B$6:$B$13))</f>
        <v>9692.2353732739703</v>
      </c>
      <c r="S34" s="228"/>
      <c r="T34" s="229">
        <f t="shared" si="4"/>
        <v>76.999999999998181</v>
      </c>
      <c r="U34" s="229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221">
        <f t="shared" si="1"/>
        <v>232068.1984830283</v>
      </c>
      <c r="D35" s="221"/>
      <c r="E35" s="141">
        <v>2009</v>
      </c>
      <c r="F35" s="86">
        <v>43599</v>
      </c>
      <c r="G35" s="141" t="s">
        <v>2</v>
      </c>
      <c r="H35" s="222">
        <v>145.08000000000001</v>
      </c>
      <c r="I35" s="223"/>
      <c r="J35" s="88">
        <v>68</v>
      </c>
      <c r="K35" s="230">
        <f t="shared" si="0"/>
        <v>6962.045954490849</v>
      </c>
      <c r="L35" s="231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222">
        <v>144.1</v>
      </c>
      <c r="Q35" s="223"/>
      <c r="R35" s="228">
        <f>IF(P35="","",T35*M35*LOOKUP(RIGHT($D$2,3),定数!$A$6:$A$13,定数!$B$6:$B$13))</f>
        <v>10033.536816766409</v>
      </c>
      <c r="S35" s="228"/>
      <c r="T35" s="229">
        <f t="shared" si="4"/>
        <v>98.000000000001819</v>
      </c>
      <c r="U35" s="229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221">
        <f t="shared" si="1"/>
        <v>242101.7352997947</v>
      </c>
      <c r="D36" s="221"/>
      <c r="E36" s="141">
        <v>2009</v>
      </c>
      <c r="F36" s="86">
        <v>43599</v>
      </c>
      <c r="G36" s="141" t="s">
        <v>2</v>
      </c>
      <c r="H36" s="222">
        <v>144.38999999999999</v>
      </c>
      <c r="I36" s="223"/>
      <c r="J36" s="88">
        <v>50</v>
      </c>
      <c r="K36" s="230">
        <f t="shared" si="0"/>
        <v>7263.0520589938405</v>
      </c>
      <c r="L36" s="231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222">
        <v>144.88999999999999</v>
      </c>
      <c r="Q36" s="223"/>
      <c r="R36" s="228">
        <f>IF(P36="","",T36*M36*LOOKUP(RIGHT($D$2,3),定数!$A$6:$A$13,定数!$B$6:$B$13))</f>
        <v>-7263.0520589938396</v>
      </c>
      <c r="S36" s="228"/>
      <c r="T36" s="229">
        <f t="shared" si="4"/>
        <v>-50</v>
      </c>
      <c r="U36" s="229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221">
        <f t="shared" si="1"/>
        <v>234838.68324080086</v>
      </c>
      <c r="D37" s="221"/>
      <c r="E37" s="144">
        <v>2009</v>
      </c>
      <c r="F37" s="85">
        <v>43610</v>
      </c>
      <c r="G37" s="141" t="s">
        <v>3</v>
      </c>
      <c r="H37" s="222">
        <v>150.72999999999999</v>
      </c>
      <c r="I37" s="223"/>
      <c r="J37" s="144">
        <v>46</v>
      </c>
      <c r="K37" s="230">
        <f t="shared" si="0"/>
        <v>7045.1604972240257</v>
      </c>
      <c r="L37" s="231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222">
        <v>150.27000000000001</v>
      </c>
      <c r="Q37" s="223"/>
      <c r="R37" s="228">
        <f>IF(P37="","",T37*M37*LOOKUP(RIGHT($D$2,3),定数!$A$6:$A$13,定数!$B$6:$B$13))</f>
        <v>-7045.1604972237119</v>
      </c>
      <c r="S37" s="228"/>
      <c r="T37" s="229">
        <f t="shared" si="4"/>
        <v>-45.999999999997954</v>
      </c>
      <c r="U37" s="229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232">
        <f t="shared" si="1"/>
        <v>227793.52274357714</v>
      </c>
      <c r="D38" s="232"/>
      <c r="E38" s="90">
        <v>2009</v>
      </c>
      <c r="F38" s="53">
        <v>43612</v>
      </c>
      <c r="G38" s="143" t="s">
        <v>3</v>
      </c>
      <c r="H38" s="226">
        <v>151.53</v>
      </c>
      <c r="I38" s="227"/>
      <c r="J38" s="143">
        <v>39</v>
      </c>
      <c r="K38" s="235">
        <f t="shared" si="0"/>
        <v>6833.8056823073139</v>
      </c>
      <c r="L38" s="236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226">
        <v>152.07</v>
      </c>
      <c r="Q38" s="227"/>
      <c r="R38" s="233">
        <f>IF(P38="","",T38*M38*LOOKUP(RIGHT($D$2,3),定数!$A$6:$A$13,定数!$B$6:$B$13))</f>
        <v>9462.1924831946035</v>
      </c>
      <c r="S38" s="233"/>
      <c r="T38" s="234">
        <f t="shared" si="4"/>
        <v>53.999999999999204</v>
      </c>
      <c r="U38" s="234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221">
        <f t="shared" si="1"/>
        <v>237255.71522677175</v>
      </c>
      <c r="D39" s="221"/>
      <c r="E39" s="141">
        <v>2009</v>
      </c>
      <c r="F39" s="8">
        <v>43613</v>
      </c>
      <c r="G39" s="141" t="s">
        <v>3</v>
      </c>
      <c r="H39" s="240">
        <v>153.12</v>
      </c>
      <c r="I39" s="240"/>
      <c r="J39" s="141">
        <v>57</v>
      </c>
      <c r="K39" s="230">
        <f t="shared" si="0"/>
        <v>7117.6714568031521</v>
      </c>
      <c r="L39" s="231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240">
        <v>153.93</v>
      </c>
      <c r="Q39" s="240"/>
      <c r="R39" s="228">
        <f>IF(P39="","",T39*M39*LOOKUP(RIGHT($D$2,3),定数!$A$6:$A$13,定数!$B$6:$B$13))</f>
        <v>10114.585754404508</v>
      </c>
      <c r="S39" s="228"/>
      <c r="T39" s="229">
        <f t="shared" si="4"/>
        <v>81.000000000000227</v>
      </c>
      <c r="U39" s="229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221">
        <f t="shared" si="1"/>
        <v>247370.30098117626</v>
      </c>
      <c r="D40" s="221"/>
      <c r="E40" s="141">
        <v>2009</v>
      </c>
      <c r="F40" s="8">
        <v>43619</v>
      </c>
      <c r="G40" s="141" t="s">
        <v>3</v>
      </c>
      <c r="H40" s="240">
        <v>159.02000000000001</v>
      </c>
      <c r="I40" s="240"/>
      <c r="J40" s="141">
        <v>71</v>
      </c>
      <c r="K40" s="230">
        <f t="shared" si="0"/>
        <v>7421.1090294352871</v>
      </c>
      <c r="L40" s="231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240">
        <v>160.03</v>
      </c>
      <c r="Q40" s="240"/>
      <c r="R40" s="228">
        <f>IF(P40="","",T40*M40*LOOKUP(RIGHT($D$2,3),定数!$A$6:$A$13,定数!$B$6:$B$13))</f>
        <v>10556.788901027568</v>
      </c>
      <c r="S40" s="228"/>
      <c r="T40" s="229">
        <f t="shared" si="4"/>
        <v>100.99999999999909</v>
      </c>
      <c r="U40" s="229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221">
        <f t="shared" si="1"/>
        <v>257927.08988220384</v>
      </c>
      <c r="D41" s="221"/>
      <c r="E41" s="141">
        <v>2009</v>
      </c>
      <c r="F41" s="8">
        <v>43626</v>
      </c>
      <c r="G41" s="141" t="s">
        <v>3</v>
      </c>
      <c r="H41" s="240">
        <v>158.75</v>
      </c>
      <c r="I41" s="240"/>
      <c r="J41" s="141">
        <v>60</v>
      </c>
      <c r="K41" s="230">
        <f t="shared" si="0"/>
        <v>7737.8126964661151</v>
      </c>
      <c r="L41" s="231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240">
        <v>159.61000000000001</v>
      </c>
      <c r="Q41" s="240"/>
      <c r="R41" s="228">
        <f>IF(P41="","",T41*M41*LOOKUP(RIGHT($D$2,3),定数!$A$6:$A$13,定数!$B$6:$B$13))</f>
        <v>11090.864864934943</v>
      </c>
      <c r="S41" s="228"/>
      <c r="T41" s="229">
        <f t="shared" si="4"/>
        <v>86.000000000001364</v>
      </c>
      <c r="U41" s="229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221">
        <f t="shared" si="1"/>
        <v>269017.95474713878</v>
      </c>
      <c r="D42" s="221"/>
      <c r="E42" s="141">
        <v>2009</v>
      </c>
      <c r="F42" s="8">
        <v>43627</v>
      </c>
      <c r="G42" s="141" t="s">
        <v>3</v>
      </c>
      <c r="H42" s="240">
        <v>160.79</v>
      </c>
      <c r="I42" s="240"/>
      <c r="J42" s="141">
        <v>49</v>
      </c>
      <c r="K42" s="230">
        <f t="shared" si="0"/>
        <v>8070.5386424141634</v>
      </c>
      <c r="L42" s="231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240">
        <v>160.30000000000001</v>
      </c>
      <c r="Q42" s="240"/>
      <c r="R42" s="228">
        <f>IF(P42="","",T42*M42*LOOKUP(RIGHT($D$2,3),定数!$A$6:$A$13,定数!$B$6:$B$13))</f>
        <v>-8070.5386424138442</v>
      </c>
      <c r="S42" s="228"/>
      <c r="T42" s="229">
        <f t="shared" si="4"/>
        <v>-48.999999999998067</v>
      </c>
      <c r="U42" s="229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221">
        <f t="shared" si="1"/>
        <v>260947.41610472492</v>
      </c>
      <c r="D43" s="221"/>
      <c r="E43" s="141">
        <v>2009</v>
      </c>
      <c r="F43" s="8">
        <v>43639</v>
      </c>
      <c r="G43" s="141" t="s">
        <v>2</v>
      </c>
      <c r="H43" s="240">
        <v>156.69999999999999</v>
      </c>
      <c r="I43" s="240"/>
      <c r="J43" s="141">
        <v>35</v>
      </c>
      <c r="K43" s="230">
        <f t="shared" si="0"/>
        <v>7828.4224831417478</v>
      </c>
      <c r="L43" s="231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240">
        <v>156.21</v>
      </c>
      <c r="Q43" s="240"/>
      <c r="R43" s="228">
        <f>IF(P43="","",T43*M43*LOOKUP(RIGHT($D$2,3),定数!$A$6:$A$13,定数!$B$6:$B$13))</f>
        <v>10959.791476398015</v>
      </c>
      <c r="S43" s="228"/>
      <c r="T43" s="229">
        <f t="shared" si="4"/>
        <v>48.999999999998067</v>
      </c>
      <c r="U43" s="229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221">
        <f t="shared" si="1"/>
        <v>271907.20758112293</v>
      </c>
      <c r="D44" s="221"/>
      <c r="E44" s="141">
        <v>2009</v>
      </c>
      <c r="F44" s="8">
        <v>43640</v>
      </c>
      <c r="G44" s="141" t="s">
        <v>3</v>
      </c>
      <c r="H44" s="240">
        <v>156.69999999999999</v>
      </c>
      <c r="I44" s="240"/>
      <c r="J44" s="141">
        <v>60</v>
      </c>
      <c r="K44" s="230">
        <f t="shared" si="0"/>
        <v>8157.2162274336879</v>
      </c>
      <c r="L44" s="231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240">
        <v>157.56</v>
      </c>
      <c r="Q44" s="240"/>
      <c r="R44" s="228">
        <f>IF(P44="","",T44*M44*LOOKUP(RIGHT($D$2,3),定数!$A$6:$A$13,定数!$B$6:$B$13))</f>
        <v>11692.00992598847</v>
      </c>
      <c r="S44" s="228"/>
      <c r="T44" s="229">
        <f t="shared" si="4"/>
        <v>86.000000000001364</v>
      </c>
      <c r="U44" s="229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221">
        <f t="shared" si="1"/>
        <v>283599.21750711137</v>
      </c>
      <c r="D45" s="221"/>
      <c r="E45" s="141">
        <v>2009</v>
      </c>
      <c r="F45" s="8">
        <v>43647</v>
      </c>
      <c r="G45" s="141" t="s">
        <v>3</v>
      </c>
      <c r="H45" s="240">
        <v>159.19</v>
      </c>
      <c r="I45" s="240"/>
      <c r="J45" s="141">
        <v>44</v>
      </c>
      <c r="K45" s="230">
        <f t="shared" si="0"/>
        <v>8507.9765252133402</v>
      </c>
      <c r="L45" s="231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240">
        <v>159.82</v>
      </c>
      <c r="Q45" s="240"/>
      <c r="R45" s="228">
        <f>IF(P45="","",T45*M45*LOOKUP(RIGHT($D$2,3),定数!$A$6:$A$13,定数!$B$6:$B$13))</f>
        <v>12181.875479282649</v>
      </c>
      <c r="S45" s="228"/>
      <c r="T45" s="229">
        <f t="shared" si="4"/>
        <v>62.999999999999545</v>
      </c>
      <c r="U45" s="229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221">
        <f t="shared" si="1"/>
        <v>295781.09298639401</v>
      </c>
      <c r="D46" s="221"/>
      <c r="E46" s="141">
        <v>2009</v>
      </c>
      <c r="F46" s="8">
        <v>43652</v>
      </c>
      <c r="G46" s="141" t="s">
        <v>2</v>
      </c>
      <c r="H46" s="240">
        <v>155.41</v>
      </c>
      <c r="I46" s="240"/>
      <c r="J46" s="141">
        <v>56</v>
      </c>
      <c r="K46" s="230">
        <f t="shared" si="0"/>
        <v>8873.4327895918195</v>
      </c>
      <c r="L46" s="231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240">
        <v>154.59</v>
      </c>
      <c r="Q46" s="240"/>
      <c r="R46" s="228">
        <f>IF(P46="","",T46*M46*LOOKUP(RIGHT($D$2,3),定数!$A$6:$A$13,定数!$B$6:$B$13))</f>
        <v>12993.240870473628</v>
      </c>
      <c r="S46" s="228"/>
      <c r="T46" s="229">
        <f t="shared" si="4"/>
        <v>81.999999999999318</v>
      </c>
      <c r="U46" s="229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221">
        <f t="shared" si="1"/>
        <v>308774.33385686763</v>
      </c>
      <c r="D47" s="221"/>
      <c r="E47" s="141">
        <v>2009</v>
      </c>
      <c r="F47" s="8">
        <v>43654</v>
      </c>
      <c r="G47" s="141" t="s">
        <v>2</v>
      </c>
      <c r="H47" s="240">
        <v>151.41999999999999</v>
      </c>
      <c r="I47" s="240"/>
      <c r="J47" s="141">
        <v>92</v>
      </c>
      <c r="K47" s="230">
        <f t="shared" si="0"/>
        <v>9263.230015706029</v>
      </c>
      <c r="L47" s="231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240">
        <v>150.09</v>
      </c>
      <c r="Q47" s="240"/>
      <c r="R47" s="228">
        <f>IF(P47="","",T47*M47*LOOKUP(RIGHT($D$2,3),定数!$A$6:$A$13,定数!$B$6:$B$13))</f>
        <v>13391.408609661818</v>
      </c>
      <c r="S47" s="228"/>
      <c r="T47" s="229">
        <f t="shared" si="4"/>
        <v>132.99999999999841</v>
      </c>
      <c r="U47" s="229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221">
        <f t="shared" si="1"/>
        <v>322165.74246652942</v>
      </c>
      <c r="D48" s="221"/>
      <c r="E48" s="141">
        <v>2009</v>
      </c>
      <c r="F48" s="8">
        <v>43656</v>
      </c>
      <c r="G48" s="141" t="s">
        <v>2</v>
      </c>
      <c r="H48" s="240">
        <v>150.74</v>
      </c>
      <c r="I48" s="240"/>
      <c r="J48" s="141">
        <v>60</v>
      </c>
      <c r="K48" s="230">
        <f t="shared" si="0"/>
        <v>9664.9722739958816</v>
      </c>
      <c r="L48" s="231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240">
        <v>149.88999999999999</v>
      </c>
      <c r="Q48" s="240"/>
      <c r="R48" s="228">
        <f>IF(P48="","",T48*M48*LOOKUP(RIGHT($D$2,3),定数!$A$6:$A$13,定数!$B$6:$B$13))</f>
        <v>13692.044054827864</v>
      </c>
      <c r="S48" s="228"/>
      <c r="T48" s="229">
        <f t="shared" si="4"/>
        <v>85.000000000002274</v>
      </c>
      <c r="U48" s="229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221">
        <f t="shared" si="1"/>
        <v>335857.78652135731</v>
      </c>
      <c r="D49" s="221"/>
      <c r="E49" s="141">
        <v>2009</v>
      </c>
      <c r="F49" s="8">
        <v>43660</v>
      </c>
      <c r="G49" s="141" t="s">
        <v>3</v>
      </c>
      <c r="H49" s="240">
        <v>151.28</v>
      </c>
      <c r="I49" s="240"/>
      <c r="J49" s="141">
        <v>58</v>
      </c>
      <c r="K49" s="230">
        <f t="shared" si="0"/>
        <v>10075.733595640719</v>
      </c>
      <c r="L49" s="231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240">
        <v>152.1</v>
      </c>
      <c r="Q49" s="240"/>
      <c r="R49" s="228">
        <f>IF(P49="","",T49*M49*LOOKUP(RIGHT($D$2,3),定数!$A$6:$A$13,定数!$B$6:$B$13))</f>
        <v>14245.002669698826</v>
      </c>
      <c r="S49" s="228"/>
      <c r="T49" s="229">
        <f t="shared" si="4"/>
        <v>81.999999999999318</v>
      </c>
      <c r="U49" s="229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221">
        <f t="shared" si="1"/>
        <v>350102.78919105616</v>
      </c>
      <c r="D50" s="221"/>
      <c r="E50" s="141">
        <v>2009</v>
      </c>
      <c r="F50" s="8">
        <v>43661</v>
      </c>
      <c r="G50" s="141" t="s">
        <v>3</v>
      </c>
      <c r="H50" s="240">
        <v>151.88999999999999</v>
      </c>
      <c r="I50" s="240"/>
      <c r="J50" s="141">
        <v>63</v>
      </c>
      <c r="K50" s="230">
        <f t="shared" si="0"/>
        <v>10503.083675731685</v>
      </c>
      <c r="L50" s="231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240">
        <v>152.79</v>
      </c>
      <c r="Q50" s="240"/>
      <c r="R50" s="228">
        <f>IF(P50="","",T50*M50*LOOKUP(RIGHT($D$2,3),定数!$A$6:$A$13,定数!$B$6:$B$13))</f>
        <v>15004.405251045358</v>
      </c>
      <c r="S50" s="228"/>
      <c r="T50" s="229">
        <f t="shared" si="4"/>
        <v>90.000000000000568</v>
      </c>
      <c r="U50" s="229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221">
        <f t="shared" si="1"/>
        <v>365107.19444210152</v>
      </c>
      <c r="D51" s="221"/>
      <c r="E51" s="141">
        <v>2009</v>
      </c>
      <c r="F51" s="8">
        <v>43661</v>
      </c>
      <c r="G51" s="141" t="s">
        <v>3</v>
      </c>
      <c r="H51" s="240">
        <v>153.01</v>
      </c>
      <c r="I51" s="240"/>
      <c r="J51" s="141">
        <v>60</v>
      </c>
      <c r="K51" s="230">
        <f t="shared" si="0"/>
        <v>10953.215833263046</v>
      </c>
      <c r="L51" s="231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240">
        <v>153.88</v>
      </c>
      <c r="Q51" s="240"/>
      <c r="R51" s="228">
        <f>IF(P51="","",T51*M51*LOOKUP(RIGHT($D$2,3),定数!$A$6:$A$13,定数!$B$6:$B$13))</f>
        <v>15882.162958231502</v>
      </c>
      <c r="S51" s="228"/>
      <c r="T51" s="229">
        <f t="shared" si="4"/>
        <v>87.000000000000455</v>
      </c>
      <c r="U51" s="229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221">
        <f t="shared" si="1"/>
        <v>380989.35740033304</v>
      </c>
      <c r="D52" s="221"/>
      <c r="E52" s="141">
        <v>2009</v>
      </c>
      <c r="F52" s="8">
        <v>43662</v>
      </c>
      <c r="G52" s="141" t="s">
        <v>3</v>
      </c>
      <c r="H52" s="240">
        <v>154.72999999999999</v>
      </c>
      <c r="I52" s="240"/>
      <c r="J52" s="141">
        <v>33</v>
      </c>
      <c r="K52" s="230">
        <f t="shared" si="0"/>
        <v>11429.680722009991</v>
      </c>
      <c r="L52" s="231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240">
        <v>154.4</v>
      </c>
      <c r="Q52" s="240"/>
      <c r="R52" s="228">
        <f>IF(P52="","",T52*M52*LOOKUP(RIGHT($D$2,3),定数!$A$6:$A$13,定数!$B$6:$B$13))</f>
        <v>-11429.680722009442</v>
      </c>
      <c r="S52" s="228"/>
      <c r="T52" s="229">
        <f t="shared" si="4"/>
        <v>-32.999999999998408</v>
      </c>
      <c r="U52" s="229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232">
        <f t="shared" si="1"/>
        <v>369559.67667832359</v>
      </c>
      <c r="D53" s="232"/>
      <c r="E53" s="143">
        <v>2009</v>
      </c>
      <c r="F53" s="53">
        <v>43663</v>
      </c>
      <c r="G53" s="143" t="s">
        <v>2</v>
      </c>
      <c r="H53" s="241">
        <v>153.34</v>
      </c>
      <c r="I53" s="241"/>
      <c r="J53" s="143">
        <v>44</v>
      </c>
      <c r="K53" s="235">
        <f t="shared" si="0"/>
        <v>11086.790300349707</v>
      </c>
      <c r="L53" s="236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241">
        <v>152.69999999999999</v>
      </c>
      <c r="Q53" s="241"/>
      <c r="R53" s="233">
        <f>IF(P53="","",T53*M53*LOOKUP(RIGHT($D$2,3),定数!$A$6:$A$13,定数!$B$6:$B$13))</f>
        <v>16126.240436872671</v>
      </c>
      <c r="S53" s="233"/>
      <c r="T53" s="234">
        <f t="shared" si="4"/>
        <v>64.000000000001478</v>
      </c>
      <c r="U53" s="234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221">
        <f t="shared" si="1"/>
        <v>385685.91711519624</v>
      </c>
      <c r="D54" s="221"/>
      <c r="E54" s="141">
        <v>2009</v>
      </c>
      <c r="F54" s="8">
        <v>43666</v>
      </c>
      <c r="G54" s="141" t="s">
        <v>3</v>
      </c>
      <c r="H54" s="240">
        <v>154.24</v>
      </c>
      <c r="I54" s="240"/>
      <c r="J54" s="141">
        <v>49</v>
      </c>
      <c r="K54" s="230">
        <f t="shared" si="0"/>
        <v>11570.577513455886</v>
      </c>
      <c r="L54" s="231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240">
        <v>154.94</v>
      </c>
      <c r="Q54" s="240"/>
      <c r="R54" s="228">
        <f>IF(P54="","",T54*M54*LOOKUP(RIGHT($D$2,3),定数!$A$6:$A$13,定数!$B$6:$B$13))</f>
        <v>16529.396447793853</v>
      </c>
      <c r="S54" s="228"/>
      <c r="T54" s="229">
        <f t="shared" si="4"/>
        <v>69.999999999998863</v>
      </c>
      <c r="U54" s="229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221">
        <f t="shared" si="1"/>
        <v>402215.31356299011</v>
      </c>
      <c r="D55" s="221"/>
      <c r="E55" s="141">
        <v>2009</v>
      </c>
      <c r="F55" s="8">
        <v>43667</v>
      </c>
      <c r="G55" s="141" t="s">
        <v>3</v>
      </c>
      <c r="H55" s="240">
        <v>154.66</v>
      </c>
      <c r="I55" s="240"/>
      <c r="J55" s="141">
        <v>57</v>
      </c>
      <c r="K55" s="230">
        <f t="shared" si="0"/>
        <v>12066.459406889702</v>
      </c>
      <c r="L55" s="231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240">
        <v>153.86000000000001</v>
      </c>
      <c r="Q55" s="240"/>
      <c r="R55" s="228">
        <f>IF(P55="","",T55*M55*LOOKUP(RIGHT($D$2,3),定数!$A$6:$A$13,定数!$B$6:$B$13))</f>
        <v>-16935.381623704485</v>
      </c>
      <c r="S55" s="228"/>
      <c r="T55" s="229">
        <f t="shared" si="4"/>
        <v>-79.999999999998295</v>
      </c>
      <c r="U55" s="229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221">
        <f t="shared" si="1"/>
        <v>385279.9319392856</v>
      </c>
      <c r="D56" s="221"/>
      <c r="E56" s="141">
        <v>2009</v>
      </c>
      <c r="F56" s="8">
        <v>43669</v>
      </c>
      <c r="G56" s="141" t="s">
        <v>3</v>
      </c>
      <c r="H56" s="240">
        <v>154.41999999999999</v>
      </c>
      <c r="I56" s="240"/>
      <c r="J56" s="141">
        <v>72</v>
      </c>
      <c r="K56" s="230">
        <f t="shared" si="0"/>
        <v>11558.397958178568</v>
      </c>
      <c r="L56" s="231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240">
        <v>155.46</v>
      </c>
      <c r="Q56" s="240"/>
      <c r="R56" s="228">
        <f>IF(P56="","",T56*M56*LOOKUP(RIGHT($D$2,3),定数!$A$6:$A$13,定数!$B$6:$B$13))</f>
        <v>16695.46371736937</v>
      </c>
      <c r="S56" s="228"/>
      <c r="T56" s="229">
        <f t="shared" si="4"/>
        <v>104.00000000000205</v>
      </c>
      <c r="U56" s="229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221">
        <f t="shared" si="1"/>
        <v>401975.39565665496</v>
      </c>
      <c r="D57" s="221"/>
      <c r="E57" s="141">
        <v>2009</v>
      </c>
      <c r="F57" s="8">
        <v>43670</v>
      </c>
      <c r="G57" s="141" t="s">
        <v>2</v>
      </c>
      <c r="H57" s="240">
        <v>155.83000000000001</v>
      </c>
      <c r="I57" s="240"/>
      <c r="J57" s="141">
        <v>43</v>
      </c>
      <c r="K57" s="230">
        <f t="shared" si="0"/>
        <v>12059.261869699649</v>
      </c>
      <c r="L57" s="231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240">
        <v>155.21</v>
      </c>
      <c r="Q57" s="240"/>
      <c r="R57" s="228">
        <f>IF(P57="","",T57*M57*LOOKUP(RIGHT($D$2,3),定数!$A$6:$A$13,定数!$B$6:$B$13))</f>
        <v>17387.772928404273</v>
      </c>
      <c r="S57" s="228"/>
      <c r="T57" s="229">
        <f t="shared" si="4"/>
        <v>62.000000000000455</v>
      </c>
      <c r="U57" s="229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221">
        <f t="shared" si="1"/>
        <v>419363.16858505923</v>
      </c>
      <c r="D58" s="221"/>
      <c r="E58" s="141">
        <v>2009</v>
      </c>
      <c r="F58" s="8">
        <v>43675</v>
      </c>
      <c r="G58" s="141" t="s">
        <v>2</v>
      </c>
      <c r="H58" s="240">
        <v>155.13</v>
      </c>
      <c r="I58" s="240"/>
      <c r="J58" s="141">
        <v>51</v>
      </c>
      <c r="K58" s="230">
        <f t="shared" si="0"/>
        <v>12580.895057551777</v>
      </c>
      <c r="L58" s="231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240">
        <v>155.63999999999999</v>
      </c>
      <c r="Q58" s="240"/>
      <c r="R58" s="228">
        <f>IF(P58="","",T58*M58*LOOKUP(RIGHT($D$2,3),定数!$A$6:$A$13,定数!$B$6:$B$13))</f>
        <v>-12580.895057551552</v>
      </c>
      <c r="S58" s="228"/>
      <c r="T58" s="229">
        <f t="shared" si="4"/>
        <v>-50.999999999999091</v>
      </c>
      <c r="U58" s="229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232">
        <f t="shared" si="1"/>
        <v>406782.27352750767</v>
      </c>
      <c r="D59" s="232"/>
      <c r="E59" s="143">
        <v>2009</v>
      </c>
      <c r="F59" s="53">
        <v>43681</v>
      </c>
      <c r="G59" s="143" t="s">
        <v>3</v>
      </c>
      <c r="H59" s="241">
        <v>161.38</v>
      </c>
      <c r="I59" s="241"/>
      <c r="J59" s="143">
        <v>48</v>
      </c>
      <c r="K59" s="235">
        <f t="shared" si="0"/>
        <v>12203.468205825229</v>
      </c>
      <c r="L59" s="236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241">
        <v>162.05000000000001</v>
      </c>
      <c r="Q59" s="241"/>
      <c r="R59" s="233">
        <f>IF(P59="","",T59*M59*LOOKUP(RIGHT($D$2,3),定数!$A$6:$A$13,定数!$B$6:$B$13))</f>
        <v>17034.007703964788</v>
      </c>
      <c r="S59" s="233"/>
      <c r="T59" s="234">
        <f t="shared" si="4"/>
        <v>67.000000000001592</v>
      </c>
      <c r="U59" s="234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221">
        <f t="shared" si="1"/>
        <v>423816.28123147244</v>
      </c>
      <c r="D60" s="221"/>
      <c r="E60" s="141">
        <v>2009</v>
      </c>
      <c r="F60" s="8">
        <v>43688</v>
      </c>
      <c r="G60" s="141" t="s">
        <v>2</v>
      </c>
      <c r="H60" s="240">
        <v>159.13999999999999</v>
      </c>
      <c r="I60" s="240"/>
      <c r="J60" s="141">
        <v>67</v>
      </c>
      <c r="K60" s="230">
        <f t="shared" si="0"/>
        <v>12714.488436944173</v>
      </c>
      <c r="L60" s="231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240">
        <v>158.18</v>
      </c>
      <c r="Q60" s="240"/>
      <c r="R60" s="228">
        <f>IF(P60="","",T60*M60*LOOKUP(RIGHT($D$2,3),定数!$A$6:$A$13,定数!$B$6:$B$13))</f>
        <v>18217.774476815142</v>
      </c>
      <c r="S60" s="228"/>
      <c r="T60" s="229">
        <f t="shared" si="4"/>
        <v>95.999999999997954</v>
      </c>
      <c r="U60" s="229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221">
        <f t="shared" si="1"/>
        <v>442034.05570828757</v>
      </c>
      <c r="D61" s="221"/>
      <c r="E61" s="141">
        <v>2009</v>
      </c>
      <c r="F61" s="8">
        <v>43691</v>
      </c>
      <c r="G61" s="141" t="s">
        <v>3</v>
      </c>
      <c r="H61" s="240">
        <v>157.11000000000001</v>
      </c>
      <c r="I61" s="240"/>
      <c r="J61" s="141">
        <v>45</v>
      </c>
      <c r="K61" s="230">
        <f t="shared" si="0"/>
        <v>13261.021671248627</v>
      </c>
      <c r="L61" s="231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240">
        <v>156.47999999999999</v>
      </c>
      <c r="Q61" s="240"/>
      <c r="R61" s="228">
        <f>IF(P61="","",T61*M61*LOOKUP(RIGHT($D$2,3),定数!$A$6:$A$13,定数!$B$6:$B$13))</f>
        <v>-18565.430339748782</v>
      </c>
      <c r="S61" s="228"/>
      <c r="T61" s="229">
        <f t="shared" si="4"/>
        <v>-63.000000000002387</v>
      </c>
      <c r="U61" s="229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221">
        <f t="shared" si="1"/>
        <v>423468.62536853878</v>
      </c>
      <c r="D62" s="221"/>
      <c r="E62" s="141">
        <v>2009</v>
      </c>
      <c r="F62" s="8">
        <v>43697</v>
      </c>
      <c r="G62" s="141" t="s">
        <v>3</v>
      </c>
      <c r="H62" s="240">
        <v>155.88999999999999</v>
      </c>
      <c r="I62" s="240"/>
      <c r="J62" s="141">
        <v>56</v>
      </c>
      <c r="K62" s="230">
        <f t="shared" si="0"/>
        <v>12704.058761056163</v>
      </c>
      <c r="L62" s="231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240">
        <v>155.33000000000001</v>
      </c>
      <c r="Q62" s="240"/>
      <c r="R62" s="228">
        <f>IF(P62="","",T62*M62*LOOKUP(RIGHT($D$2,3),定数!$A$6:$A$13,定数!$B$6:$B$13))</f>
        <v>-12704.05876105557</v>
      </c>
      <c r="S62" s="228"/>
      <c r="T62" s="229">
        <f t="shared" si="4"/>
        <v>-55.999999999997385</v>
      </c>
      <c r="U62" s="229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221">
        <f t="shared" si="1"/>
        <v>410764.5666074832</v>
      </c>
      <c r="D63" s="221"/>
      <c r="E63" s="141">
        <v>2009</v>
      </c>
      <c r="F63" s="8">
        <v>43704</v>
      </c>
      <c r="G63" s="141" t="s">
        <v>2</v>
      </c>
      <c r="H63" s="240">
        <v>152.59</v>
      </c>
      <c r="I63" s="240"/>
      <c r="J63" s="141">
        <v>48</v>
      </c>
      <c r="K63" s="230">
        <f t="shared" si="0"/>
        <v>12322.936998224495</v>
      </c>
      <c r="L63" s="231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240">
        <v>151.91</v>
      </c>
      <c r="Q63" s="240"/>
      <c r="R63" s="228">
        <f>IF(P63="","",T63*M63*LOOKUP(RIGHT($D$2,3),定数!$A$6:$A$13,定数!$B$6:$B$13))</f>
        <v>17457.494080818211</v>
      </c>
      <c r="S63" s="228"/>
      <c r="T63" s="229">
        <f t="shared" si="4"/>
        <v>68.000000000000682</v>
      </c>
      <c r="U63" s="229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232">
        <f t="shared" si="1"/>
        <v>428222.0606883014</v>
      </c>
      <c r="D64" s="232"/>
      <c r="E64" s="143">
        <v>2009</v>
      </c>
      <c r="F64" s="53">
        <v>43704</v>
      </c>
      <c r="G64" s="143" t="s">
        <v>2</v>
      </c>
      <c r="H64" s="241">
        <v>151.62</v>
      </c>
      <c r="I64" s="241"/>
      <c r="J64" s="143">
        <v>52</v>
      </c>
      <c r="K64" s="235">
        <f t="shared" si="0"/>
        <v>12846.661820649042</v>
      </c>
      <c r="L64" s="236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241">
        <v>152.13999999999999</v>
      </c>
      <c r="Q64" s="241"/>
      <c r="R64" s="233">
        <f>IF(P64="","",T64*M64*LOOKUP(RIGHT($D$2,3),定数!$A$6:$A$13,定数!$B$6:$B$13))</f>
        <v>-12846.661820648591</v>
      </c>
      <c r="S64" s="233"/>
      <c r="T64" s="234">
        <f t="shared" si="4"/>
        <v>-51.999999999998181</v>
      </c>
      <c r="U64" s="234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221">
        <f t="shared" si="1"/>
        <v>415375.39886765281</v>
      </c>
      <c r="D65" s="221"/>
      <c r="E65" s="141">
        <v>2009</v>
      </c>
      <c r="F65" s="8">
        <v>43709</v>
      </c>
      <c r="G65" s="141" t="s">
        <v>3</v>
      </c>
      <c r="H65" s="240">
        <v>151.82</v>
      </c>
      <c r="I65" s="240"/>
      <c r="J65" s="141">
        <v>58</v>
      </c>
      <c r="K65" s="230">
        <f t="shared" si="0"/>
        <v>12461.261966029584</v>
      </c>
      <c r="L65" s="231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240">
        <v>152.65</v>
      </c>
      <c r="Q65" s="240"/>
      <c r="R65" s="228">
        <f>IF(P65="","",T65*M65*LOOKUP(RIGHT($D$2,3),定数!$A$6:$A$13,定数!$B$6:$B$13))</f>
        <v>17832.495572077089</v>
      </c>
      <c r="S65" s="228"/>
      <c r="T65" s="229">
        <f t="shared" si="4"/>
        <v>83.000000000001251</v>
      </c>
      <c r="U65" s="229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221">
        <f t="shared" si="1"/>
        <v>433207.89443972992</v>
      </c>
      <c r="D66" s="221"/>
      <c r="E66" s="141">
        <v>2009</v>
      </c>
      <c r="F66" s="8">
        <v>43710</v>
      </c>
      <c r="G66" s="141" t="s">
        <v>2</v>
      </c>
      <c r="H66" s="240">
        <v>150.93</v>
      </c>
      <c r="I66" s="240"/>
      <c r="J66" s="141">
        <v>98</v>
      </c>
      <c r="K66" s="230">
        <f t="shared" si="0"/>
        <v>12996.236833191897</v>
      </c>
      <c r="L66" s="231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240">
        <v>149.5</v>
      </c>
      <c r="Q66" s="240"/>
      <c r="R66" s="228">
        <f>IF(P66="","",T66*M66*LOOKUP(RIGHT($D$2,3),定数!$A$6:$A$13,定数!$B$6:$B$13))</f>
        <v>18963.896603535202</v>
      </c>
      <c r="S66" s="228"/>
      <c r="T66" s="229">
        <f t="shared" si="4"/>
        <v>143.00000000000068</v>
      </c>
      <c r="U66" s="229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221">
        <f t="shared" si="1"/>
        <v>452171.79104326514</v>
      </c>
      <c r="D67" s="221"/>
      <c r="E67" s="141">
        <v>2009</v>
      </c>
      <c r="F67" s="8">
        <v>43712</v>
      </c>
      <c r="G67" s="141" t="s">
        <v>3</v>
      </c>
      <c r="H67" s="240">
        <v>151.44999999999999</v>
      </c>
      <c r="I67" s="240"/>
      <c r="J67" s="141">
        <v>34</v>
      </c>
      <c r="K67" s="230">
        <f t="shared" si="0"/>
        <v>13565.153731297954</v>
      </c>
      <c r="L67" s="231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240">
        <v>151.91999999999999</v>
      </c>
      <c r="Q67" s="240"/>
      <c r="R67" s="228">
        <f>IF(P67="","",T67*M67*LOOKUP(RIGHT($D$2,3),定数!$A$6:$A$13,定数!$B$6:$B$13))</f>
        <v>18751.830157970657</v>
      </c>
      <c r="S67" s="228"/>
      <c r="T67" s="229">
        <f t="shared" si="4"/>
        <v>46.999999999999886</v>
      </c>
      <c r="U67" s="229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221">
        <f t="shared" si="1"/>
        <v>470923.6212012358</v>
      </c>
      <c r="D68" s="221"/>
      <c r="E68" s="141">
        <v>2009</v>
      </c>
      <c r="F68" s="8">
        <v>43720</v>
      </c>
      <c r="G68" s="141" t="s">
        <v>2</v>
      </c>
      <c r="H68" s="240">
        <v>151.02000000000001</v>
      </c>
      <c r="I68" s="240"/>
      <c r="J68" s="141">
        <v>29</v>
      </c>
      <c r="K68" s="230">
        <f t="shared" si="0"/>
        <v>14127.708636037074</v>
      </c>
      <c r="L68" s="231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240">
        <v>150.62</v>
      </c>
      <c r="Q68" s="240"/>
      <c r="R68" s="228">
        <f>IF(P68="","",T68*M68*LOOKUP(RIGHT($D$2,3),定数!$A$6:$A$13,定数!$B$6:$B$13))</f>
        <v>19486.494670396241</v>
      </c>
      <c r="S68" s="228"/>
      <c r="T68" s="229">
        <f t="shared" si="4"/>
        <v>40.000000000000568</v>
      </c>
      <c r="U68" s="229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221">
        <f t="shared" si="1"/>
        <v>490410.11587163206</v>
      </c>
      <c r="D69" s="221"/>
      <c r="E69" s="141">
        <v>2009</v>
      </c>
      <c r="F69" s="8">
        <v>43723</v>
      </c>
      <c r="G69" s="141" t="s">
        <v>3</v>
      </c>
      <c r="H69" s="240">
        <v>150.79</v>
      </c>
      <c r="I69" s="240"/>
      <c r="J69" s="141">
        <v>30</v>
      </c>
      <c r="K69" s="230">
        <f t="shared" si="0"/>
        <v>14712.303476148962</v>
      </c>
      <c r="L69" s="231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240">
        <v>151.19999999999999</v>
      </c>
      <c r="Q69" s="240"/>
      <c r="R69" s="228">
        <f>IF(P69="","",T69*M69*LOOKUP(RIGHT($D$2,3),定数!$A$6:$A$13,定数!$B$6:$B$13))</f>
        <v>20106.814750736747</v>
      </c>
      <c r="S69" s="228"/>
      <c r="T69" s="229">
        <f t="shared" si="4"/>
        <v>40.999999999999659</v>
      </c>
      <c r="U69" s="229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22">
        <v>62</v>
      </c>
      <c r="C70" s="221">
        <f t="shared" si="1"/>
        <v>510516.93062236882</v>
      </c>
      <c r="D70" s="221"/>
      <c r="E70" s="141">
        <v>2009</v>
      </c>
      <c r="F70" s="8">
        <v>43733</v>
      </c>
      <c r="G70" s="141" t="s">
        <v>2</v>
      </c>
      <c r="H70" s="240">
        <v>144.9</v>
      </c>
      <c r="I70" s="240"/>
      <c r="J70" s="141">
        <v>41</v>
      </c>
      <c r="K70" s="230">
        <f t="shared" si="0"/>
        <v>15315.507918671065</v>
      </c>
      <c r="L70" s="231"/>
      <c r="M70" s="6">
        <f>IF(J70="","",(K70/J70)/LOOKUP(RIGHT($D$2,3),定数!$A$6:$A$13,定数!$B$6:$B$13))</f>
        <v>3.7354897362612354</v>
      </c>
      <c r="N70" s="141">
        <v>2009</v>
      </c>
      <c r="O70" s="8">
        <v>43733</v>
      </c>
      <c r="P70" s="240">
        <v>144.32</v>
      </c>
      <c r="Q70" s="240"/>
      <c r="R70" s="228">
        <f>IF(P70="","",T70*M70*LOOKUP(RIGHT($D$2,3),定数!$A$6:$A$13,定数!$B$6:$B$13))</f>
        <v>21665.840470315634</v>
      </c>
      <c r="S70" s="228"/>
      <c r="T70" s="229">
        <f t="shared" si="4"/>
        <v>58.000000000001251</v>
      </c>
      <c r="U70" s="229"/>
      <c r="V70" s="100" t="str">
        <f t="shared" si="7"/>
        <v/>
      </c>
      <c r="W70" s="101">
        <f t="shared" si="3"/>
        <v>0</v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232">
        <f t="shared" si="1"/>
        <v>532182.77109268447</v>
      </c>
      <c r="D71" s="232"/>
      <c r="E71" s="143">
        <v>2009</v>
      </c>
      <c r="F71" s="53">
        <v>43734</v>
      </c>
      <c r="G71" s="143" t="s">
        <v>2</v>
      </c>
      <c r="H71" s="241">
        <v>143.19</v>
      </c>
      <c r="I71" s="241"/>
      <c r="J71" s="143">
        <v>135</v>
      </c>
      <c r="K71" s="235">
        <f t="shared" si="0"/>
        <v>15965.483132780533</v>
      </c>
      <c r="L71" s="236"/>
      <c r="M71" s="52">
        <f>IF(J71="","",(K71/J71)/LOOKUP(RIGHT($D$2,3),定数!$A$6:$A$13,定数!$B$6:$B$13))</f>
        <v>1.1826283802059654</v>
      </c>
      <c r="N71" s="143">
        <v>2009</v>
      </c>
      <c r="O71" s="53">
        <v>43736</v>
      </c>
      <c r="P71" s="241">
        <v>141.19999999999999</v>
      </c>
      <c r="Q71" s="241"/>
      <c r="R71" s="233">
        <f>IF(P71="","",T71*M71*LOOKUP(RIGHT($D$2,3),定数!$A$6:$A$13,定数!$B$6:$B$13))</f>
        <v>23534.30476609882</v>
      </c>
      <c r="S71" s="233"/>
      <c r="T71" s="234">
        <f t="shared" si="4"/>
        <v>199.00000000000091</v>
      </c>
      <c r="U71" s="234"/>
      <c r="V71" t="str">
        <f t="shared" si="7"/>
        <v/>
      </c>
      <c r="W71">
        <f t="shared" si="3"/>
        <v>0</v>
      </c>
      <c r="X71" s="40">
        <f t="shared" si="5"/>
        <v>532182.77109268447</v>
      </c>
      <c r="Y71" s="41">
        <f t="shared" si="6"/>
        <v>0</v>
      </c>
    </row>
    <row r="72" spans="2:25" x14ac:dyDescent="0.2">
      <c r="B72" s="162">
        <v>64</v>
      </c>
      <c r="C72" s="221">
        <f t="shared" si="1"/>
        <v>555717.07585878333</v>
      </c>
      <c r="D72" s="221"/>
      <c r="E72" s="141">
        <v>2009</v>
      </c>
      <c r="F72" s="8">
        <v>43738</v>
      </c>
      <c r="G72" s="141" t="s">
        <v>3</v>
      </c>
      <c r="H72" s="240">
        <v>143.88</v>
      </c>
      <c r="I72" s="240"/>
      <c r="J72" s="141">
        <v>29</v>
      </c>
      <c r="K72" s="230">
        <f t="shared" si="0"/>
        <v>16671.5122757635</v>
      </c>
      <c r="L72" s="231"/>
      <c r="M72" s="6">
        <f>IF(J72="","",(K72/J72)/LOOKUP(RIGHT($D$2,3),定数!$A$6:$A$13,定数!$B$6:$B$13))</f>
        <v>5.7487973364701723</v>
      </c>
      <c r="N72" s="141">
        <v>2009</v>
      </c>
      <c r="O72" s="8">
        <v>43738</v>
      </c>
      <c r="P72" s="240">
        <v>144.27000000000001</v>
      </c>
      <c r="Q72" s="240"/>
      <c r="R72" s="228">
        <f>IF(P72="","",T72*M72*LOOKUP(RIGHT($D$2,3),定数!$A$6:$A$13,定数!$B$6:$B$13))</f>
        <v>22420.309612234523</v>
      </c>
      <c r="S72" s="228"/>
      <c r="T72" s="229">
        <f t="shared" si="4"/>
        <v>39.000000000001478</v>
      </c>
      <c r="U72" s="229"/>
      <c r="V72" t="str">
        <f t="shared" si="7"/>
        <v/>
      </c>
      <c r="W72">
        <f t="shared" si="3"/>
        <v>0</v>
      </c>
      <c r="X72" s="40">
        <f t="shared" si="5"/>
        <v>555717.07585878333</v>
      </c>
      <c r="Y72" s="41">
        <f t="shared" si="6"/>
        <v>0</v>
      </c>
    </row>
    <row r="73" spans="2:25" x14ac:dyDescent="0.2">
      <c r="B73" s="162">
        <v>65</v>
      </c>
      <c r="C73" s="221">
        <f t="shared" si="1"/>
        <v>578137.3854710178</v>
      </c>
      <c r="D73" s="221"/>
      <c r="E73" s="141">
        <v>2009</v>
      </c>
      <c r="F73" s="8">
        <v>43740</v>
      </c>
      <c r="G73" s="141" t="s">
        <v>2</v>
      </c>
      <c r="H73" s="240">
        <v>142.88999999999999</v>
      </c>
      <c r="I73" s="240"/>
      <c r="J73" s="141">
        <v>29</v>
      </c>
      <c r="K73" s="230">
        <f t="shared" ref="K73:K108" si="8">IF(J73="","",C73*0.03)</f>
        <v>17344.121564130532</v>
      </c>
      <c r="L73" s="231"/>
      <c r="M73" s="6">
        <f>IF(J73="","",(K73/J73)/LOOKUP(RIGHT($D$2,3),定数!$A$6:$A$13,定数!$B$6:$B$13))</f>
        <v>5.9807315738381144</v>
      </c>
      <c r="N73" s="141">
        <v>2009</v>
      </c>
      <c r="O73" s="8">
        <v>43740</v>
      </c>
      <c r="P73" s="240">
        <v>142.49</v>
      </c>
      <c r="Q73" s="240"/>
      <c r="R73" s="228">
        <f>IF(P73="","",T73*M73*LOOKUP(RIGHT($D$2,3),定数!$A$6:$A$13,定数!$B$6:$B$13))</f>
        <v>23922.926295351099</v>
      </c>
      <c r="S73" s="228"/>
      <c r="T73" s="229">
        <f t="shared" si="4"/>
        <v>39.999999999997726</v>
      </c>
      <c r="U73" s="229"/>
      <c r="V73" t="str">
        <f t="shared" si="7"/>
        <v/>
      </c>
      <c r="W73">
        <f t="shared" si="3"/>
        <v>0</v>
      </c>
      <c r="X73" s="40">
        <f t="shared" si="5"/>
        <v>578137.3854710178</v>
      </c>
      <c r="Y73" s="41">
        <f t="shared" si="6"/>
        <v>0</v>
      </c>
    </row>
    <row r="74" spans="2:25" x14ac:dyDescent="0.2">
      <c r="B74" s="162">
        <v>66</v>
      </c>
      <c r="C74" s="221">
        <f t="shared" ref="C74:C108" si="9">IF(R73="","",C73+R73)</f>
        <v>602060.31176636892</v>
      </c>
      <c r="D74" s="221"/>
      <c r="E74" s="141">
        <v>2009</v>
      </c>
      <c r="F74" s="8">
        <v>43740</v>
      </c>
      <c r="G74" s="141" t="s">
        <v>2</v>
      </c>
      <c r="H74" s="240">
        <v>141.84</v>
      </c>
      <c r="I74" s="240"/>
      <c r="J74" s="141">
        <v>40</v>
      </c>
      <c r="K74" s="230">
        <f t="shared" si="8"/>
        <v>18061.809352991066</v>
      </c>
      <c r="L74" s="231"/>
      <c r="M74" s="6">
        <f>IF(J74="","",(K74/J74)/LOOKUP(RIGHT($D$2,3),定数!$A$6:$A$13,定数!$B$6:$B$13))</f>
        <v>4.5154523382477665</v>
      </c>
      <c r="N74" s="141">
        <v>2009</v>
      </c>
      <c r="O74" s="8">
        <v>43740</v>
      </c>
      <c r="P74" s="240">
        <v>141.28</v>
      </c>
      <c r="Q74" s="240"/>
      <c r="R74" s="228">
        <f>IF(P74="","",T74*M74*LOOKUP(RIGHT($D$2,3),定数!$A$6:$A$13,定数!$B$6:$B$13))</f>
        <v>25286.533094187595</v>
      </c>
      <c r="S74" s="228"/>
      <c r="T74" s="229">
        <f t="shared" si="4"/>
        <v>56.000000000000227</v>
      </c>
      <c r="U74" s="229"/>
      <c r="V74" t="str">
        <f t="shared" si="7"/>
        <v/>
      </c>
      <c r="W74">
        <f t="shared" si="7"/>
        <v>0</v>
      </c>
      <c r="X74" s="40">
        <f t="shared" si="5"/>
        <v>602060.31176636892</v>
      </c>
      <c r="Y74" s="41">
        <f t="shared" si="6"/>
        <v>0</v>
      </c>
    </row>
    <row r="75" spans="2:25" x14ac:dyDescent="0.2">
      <c r="B75" s="162">
        <v>67</v>
      </c>
      <c r="C75" s="221">
        <f t="shared" si="9"/>
        <v>627346.84486055654</v>
      </c>
      <c r="D75" s="221"/>
      <c r="E75" s="141">
        <v>2009</v>
      </c>
      <c r="F75" s="8">
        <v>43753</v>
      </c>
      <c r="G75" s="141" t="s">
        <v>3</v>
      </c>
      <c r="H75" s="240">
        <v>142.91</v>
      </c>
      <c r="I75" s="240"/>
      <c r="J75" s="141">
        <v>29</v>
      </c>
      <c r="K75" s="230">
        <f t="shared" si="8"/>
        <v>18820.405345816696</v>
      </c>
      <c r="L75" s="231"/>
      <c r="M75" s="6">
        <f>IF(J75="","",(K75/J75)/LOOKUP(RIGHT($D$2,3),定数!$A$6:$A$13,定数!$B$6:$B$13))</f>
        <v>6.4897949468333431</v>
      </c>
      <c r="N75" s="141">
        <v>2009</v>
      </c>
      <c r="O75" s="8">
        <v>43753</v>
      </c>
      <c r="P75" s="240">
        <v>143.30000000000001</v>
      </c>
      <c r="Q75" s="240"/>
      <c r="R75" s="228">
        <f>IF(P75="","",T75*M75*LOOKUP(RIGHT($D$2,3),定数!$A$6:$A$13,定数!$B$6:$B$13))</f>
        <v>25310.200292650999</v>
      </c>
      <c r="S75" s="228"/>
      <c r="T75" s="229">
        <f t="shared" si="4"/>
        <v>39.000000000001478</v>
      </c>
      <c r="U75" s="229"/>
      <c r="V75" t="str">
        <f t="shared" ref="V75:W90" si="10">IF(S75&lt;&gt;"",IF(S75&lt;0,1+V74,0),"")</f>
        <v/>
      </c>
      <c r="W75">
        <f t="shared" si="10"/>
        <v>0</v>
      </c>
      <c r="X75" s="40">
        <f t="shared" si="5"/>
        <v>627346.84486055654</v>
      </c>
      <c r="Y75" s="41">
        <f t="shared" si="6"/>
        <v>0</v>
      </c>
    </row>
    <row r="76" spans="2:25" x14ac:dyDescent="0.2">
      <c r="B76" s="162">
        <v>68</v>
      </c>
      <c r="C76" s="221">
        <f t="shared" si="9"/>
        <v>652657.04515320749</v>
      </c>
      <c r="D76" s="221"/>
      <c r="E76" s="141">
        <v>2009</v>
      </c>
      <c r="F76" s="8">
        <v>43754</v>
      </c>
      <c r="G76" s="141" t="s">
        <v>3</v>
      </c>
      <c r="H76" s="240">
        <v>147.65</v>
      </c>
      <c r="I76" s="240"/>
      <c r="J76" s="141">
        <v>49</v>
      </c>
      <c r="K76" s="230">
        <f t="shared" si="8"/>
        <v>19579.711354596224</v>
      </c>
      <c r="L76" s="231"/>
      <c r="M76" s="6">
        <f>IF(J76="","",(K76/J76)/LOOKUP(RIGHT($D$2,3),定数!$A$6:$A$13,定数!$B$6:$B$13))</f>
        <v>3.9958594601216784</v>
      </c>
      <c r="N76" s="141">
        <v>2009</v>
      </c>
      <c r="O76" s="8">
        <v>43754</v>
      </c>
      <c r="P76" s="240">
        <v>148.34</v>
      </c>
      <c r="Q76" s="240"/>
      <c r="R76" s="228">
        <f>IF(P76="","",T76*M76*LOOKUP(RIGHT($D$2,3),定数!$A$6:$A$13,定数!$B$6:$B$13))</f>
        <v>27571.430274839491</v>
      </c>
      <c r="S76" s="228"/>
      <c r="T76" s="229">
        <f t="shared" ref="T76:T108" si="11">IF(P76="","",IF(G76="買",(P76-H76),(H76-P76))*IF(RIGHT($D$2,3)="JPY",100,10000))</f>
        <v>68.999999999999773</v>
      </c>
      <c r="U76" s="229"/>
      <c r="V76" t="str">
        <f t="shared" si="10"/>
        <v/>
      </c>
      <c r="W76">
        <f t="shared" si="10"/>
        <v>0</v>
      </c>
      <c r="X76" s="40">
        <f t="shared" ref="X76:X108" si="12">IF(C76&lt;&gt;"",MAX(X75,C76),"")</f>
        <v>652657.04515320749</v>
      </c>
      <c r="Y76" s="41">
        <f t="shared" ref="Y76:Y108" si="13">IF(X76&lt;&gt;"",1-(C76/X76),"")</f>
        <v>0</v>
      </c>
    </row>
    <row r="77" spans="2:25" x14ac:dyDescent="0.2">
      <c r="B77" s="162">
        <v>69</v>
      </c>
      <c r="C77" s="221">
        <f t="shared" si="9"/>
        <v>680228.47542804701</v>
      </c>
      <c r="D77" s="221"/>
      <c r="E77" s="141">
        <v>2009</v>
      </c>
      <c r="F77" s="8">
        <v>43757</v>
      </c>
      <c r="G77" s="141" t="s">
        <v>2</v>
      </c>
      <c r="H77" s="240">
        <v>148.07</v>
      </c>
      <c r="I77" s="240"/>
      <c r="J77" s="141">
        <v>35</v>
      </c>
      <c r="K77" s="230">
        <f t="shared" si="8"/>
        <v>20406.854262841411</v>
      </c>
      <c r="L77" s="231"/>
      <c r="M77" s="6">
        <f>IF(J77="","",(K77/J77)/LOOKUP(RIGHT($D$2,3),定数!$A$6:$A$13,定数!$B$6:$B$13))</f>
        <v>5.8305297893832595</v>
      </c>
      <c r="N77" s="141">
        <v>2009</v>
      </c>
      <c r="O77" s="8">
        <v>43757</v>
      </c>
      <c r="P77" s="240">
        <v>147.55000000000001</v>
      </c>
      <c r="Q77" s="240"/>
      <c r="R77" s="228">
        <f>IF(P77="","",T77*M77*LOOKUP(RIGHT($D$2,3),定数!$A$6:$A$13,定数!$B$6:$B$13))</f>
        <v>30318.754904791887</v>
      </c>
      <c r="S77" s="228"/>
      <c r="T77" s="229">
        <f t="shared" si="11"/>
        <v>51.999999999998181</v>
      </c>
      <c r="U77" s="229"/>
      <c r="V77" t="str">
        <f t="shared" si="10"/>
        <v/>
      </c>
      <c r="W77">
        <f t="shared" si="10"/>
        <v>0</v>
      </c>
      <c r="X77" s="40">
        <f t="shared" si="12"/>
        <v>680228.47542804701</v>
      </c>
      <c r="Y77" s="41">
        <f t="shared" si="13"/>
        <v>0</v>
      </c>
    </row>
    <row r="78" spans="2:25" x14ac:dyDescent="0.2">
      <c r="B78" s="162">
        <v>70</v>
      </c>
      <c r="C78" s="221">
        <f t="shared" si="9"/>
        <v>710547.23033283884</v>
      </c>
      <c r="D78" s="221"/>
      <c r="E78" s="141">
        <v>2009</v>
      </c>
      <c r="F78" s="8">
        <v>43759</v>
      </c>
      <c r="G78" s="141" t="s">
        <v>3</v>
      </c>
      <c r="H78" s="242">
        <v>148.94</v>
      </c>
      <c r="I78" s="242"/>
      <c r="J78" s="141">
        <v>33</v>
      </c>
      <c r="K78" s="230">
        <f t="shared" si="8"/>
        <v>21316.416909985164</v>
      </c>
      <c r="L78" s="231"/>
      <c r="M78" s="6">
        <f>IF(J78="","",(K78/J78)/LOOKUP(RIGHT($D$2,3),定数!$A$6:$A$13,定数!$B$6:$B$13))</f>
        <v>6.4595202757530794</v>
      </c>
      <c r="N78" s="141">
        <v>2009</v>
      </c>
      <c r="O78" s="8">
        <v>43759</v>
      </c>
      <c r="P78" s="242">
        <v>149.41</v>
      </c>
      <c r="Q78" s="242"/>
      <c r="R78" s="228">
        <f>IF(P78="","",T78*M78*LOOKUP(RIGHT($D$2,3),定数!$A$6:$A$13,定数!$B$6:$B$13))</f>
        <v>30359.745296039397</v>
      </c>
      <c r="S78" s="228"/>
      <c r="T78" s="229">
        <f t="shared" si="11"/>
        <v>46.999999999999886</v>
      </c>
      <c r="U78" s="229"/>
      <c r="V78" t="str">
        <f t="shared" si="10"/>
        <v/>
      </c>
      <c r="W78">
        <f t="shared" si="10"/>
        <v>0</v>
      </c>
      <c r="X78" s="40">
        <f t="shared" si="12"/>
        <v>710547.23033283884</v>
      </c>
      <c r="Y78" s="41">
        <f t="shared" si="13"/>
        <v>0</v>
      </c>
    </row>
    <row r="79" spans="2:25" x14ac:dyDescent="0.2">
      <c r="B79" s="162">
        <v>71</v>
      </c>
      <c r="C79" s="221">
        <f t="shared" si="9"/>
        <v>740906.97562887822</v>
      </c>
      <c r="D79" s="221"/>
      <c r="E79" s="141">
        <v>2009</v>
      </c>
      <c r="F79" s="8">
        <v>43761</v>
      </c>
      <c r="G79" s="141" t="s">
        <v>3</v>
      </c>
      <c r="H79" s="240">
        <v>151.9</v>
      </c>
      <c r="I79" s="240"/>
      <c r="J79" s="141">
        <v>24</v>
      </c>
      <c r="K79" s="230">
        <f t="shared" si="8"/>
        <v>22227.209268866347</v>
      </c>
      <c r="L79" s="231"/>
      <c r="M79" s="6">
        <f>IF(J79="","",(K79/J79)/LOOKUP(RIGHT($D$2,3),定数!$A$6:$A$13,定数!$B$6:$B$13))</f>
        <v>9.2613371953609782</v>
      </c>
      <c r="N79" s="141">
        <v>2009</v>
      </c>
      <c r="O79" s="8">
        <v>43761</v>
      </c>
      <c r="P79" s="240">
        <v>152.22</v>
      </c>
      <c r="Q79" s="240"/>
      <c r="R79" s="228">
        <f>IF(P79="","",T79*M79*LOOKUP(RIGHT($D$2,3),定数!$A$6:$A$13,定数!$B$6:$B$13))</f>
        <v>29636.279025154501</v>
      </c>
      <c r="S79" s="228"/>
      <c r="T79" s="229">
        <f t="shared" si="11"/>
        <v>31.999999999999318</v>
      </c>
      <c r="U79" s="229"/>
      <c r="V79" t="str">
        <f t="shared" si="10"/>
        <v/>
      </c>
      <c r="W79">
        <f t="shared" si="10"/>
        <v>0</v>
      </c>
      <c r="X79" s="40">
        <f t="shared" si="12"/>
        <v>740906.97562887822</v>
      </c>
      <c r="Y79" s="41">
        <f t="shared" si="13"/>
        <v>0</v>
      </c>
    </row>
    <row r="80" spans="2:25" x14ac:dyDescent="0.2">
      <c r="B80" s="122">
        <v>72</v>
      </c>
      <c r="C80" s="221">
        <f t="shared" si="9"/>
        <v>770543.25465403276</v>
      </c>
      <c r="D80" s="221"/>
      <c r="E80" s="141">
        <v>2009</v>
      </c>
      <c r="F80" s="8">
        <v>43765</v>
      </c>
      <c r="G80" s="141" t="s">
        <v>3</v>
      </c>
      <c r="H80" s="240">
        <v>150.49</v>
      </c>
      <c r="I80" s="240"/>
      <c r="J80" s="141">
        <v>47</v>
      </c>
      <c r="K80" s="230">
        <f t="shared" si="8"/>
        <v>23116.297639620981</v>
      </c>
      <c r="L80" s="231"/>
      <c r="M80" s="6">
        <f>IF(J80="","",(K80/J80)/LOOKUP(RIGHT($D$2,3),定数!$A$6:$A$13,定数!$B$6:$B$13))</f>
        <v>4.9183611999193575</v>
      </c>
      <c r="N80" s="141">
        <v>2009</v>
      </c>
      <c r="O80" s="8">
        <v>43766</v>
      </c>
      <c r="P80" s="240">
        <v>150.02000000000001</v>
      </c>
      <c r="Q80" s="240"/>
      <c r="R80" s="228">
        <f>IF(P80="","",T80*M80*LOOKUP(RIGHT($D$2,3),定数!$A$6:$A$13,定数!$B$6:$B$13))</f>
        <v>-23116.297639620923</v>
      </c>
      <c r="S80" s="228"/>
      <c r="T80" s="229">
        <f t="shared" si="11"/>
        <v>-46.999999999999886</v>
      </c>
      <c r="U80" s="229"/>
      <c r="V80" t="str">
        <f t="shared" si="10"/>
        <v/>
      </c>
      <c r="W80">
        <f t="shared" si="10"/>
        <v>1</v>
      </c>
      <c r="X80" s="40">
        <f t="shared" si="12"/>
        <v>770543.25465403276</v>
      </c>
      <c r="Y80" s="41">
        <f t="shared" si="13"/>
        <v>0</v>
      </c>
    </row>
    <row r="81" spans="2:25" x14ac:dyDescent="0.2">
      <c r="B81" s="162">
        <v>73</v>
      </c>
      <c r="C81" s="221">
        <f t="shared" si="9"/>
        <v>747426.9570144118</v>
      </c>
      <c r="D81" s="221"/>
      <c r="E81" s="141">
        <v>2009</v>
      </c>
      <c r="F81" s="8">
        <v>43788</v>
      </c>
      <c r="G81" s="141" t="s">
        <v>2</v>
      </c>
      <c r="H81" s="240">
        <v>149.52000000000001</v>
      </c>
      <c r="I81" s="240"/>
      <c r="J81" s="141">
        <v>17</v>
      </c>
      <c r="K81" s="230">
        <f t="shared" si="8"/>
        <v>22422.808710432353</v>
      </c>
      <c r="L81" s="231"/>
      <c r="M81" s="6">
        <f>IF(J81="","",(K81/J81)/LOOKUP(RIGHT($D$2,3),定数!$A$6:$A$13,定数!$B$6:$B$13))</f>
        <v>13.189887476724914</v>
      </c>
      <c r="N81" s="141">
        <v>2009</v>
      </c>
      <c r="O81" s="8">
        <v>43788</v>
      </c>
      <c r="P81" s="240">
        <v>149.31</v>
      </c>
      <c r="Q81" s="240"/>
      <c r="R81" s="228">
        <f>IF(P81="","",T81*M81*LOOKUP(RIGHT($D$2,3),定数!$A$6:$A$13,定数!$B$6:$B$13))</f>
        <v>27698.763701123367</v>
      </c>
      <c r="S81" s="228"/>
      <c r="T81" s="229">
        <f t="shared" si="11"/>
        <v>21.000000000000796</v>
      </c>
      <c r="U81" s="229"/>
      <c r="V81" t="str">
        <f t="shared" si="10"/>
        <v/>
      </c>
      <c r="W81">
        <f t="shared" si="10"/>
        <v>0</v>
      </c>
      <c r="X81" s="40">
        <f t="shared" si="12"/>
        <v>770543.25465403276</v>
      </c>
      <c r="Y81" s="41">
        <f t="shared" si="13"/>
        <v>2.9999999999999916E-2</v>
      </c>
    </row>
    <row r="82" spans="2:25" x14ac:dyDescent="0.2">
      <c r="B82" s="162">
        <v>74</v>
      </c>
      <c r="C82" s="221">
        <f t="shared" si="9"/>
        <v>775125.72071553522</v>
      </c>
      <c r="D82" s="221"/>
      <c r="E82" s="141">
        <v>2009</v>
      </c>
      <c r="F82" s="8">
        <v>43796</v>
      </c>
      <c r="G82" s="141" t="s">
        <v>2</v>
      </c>
      <c r="H82" s="240">
        <v>142.44</v>
      </c>
      <c r="I82" s="240"/>
      <c r="J82" s="141">
        <v>65</v>
      </c>
      <c r="K82" s="230">
        <f t="shared" si="8"/>
        <v>23253.771621466054</v>
      </c>
      <c r="L82" s="231"/>
      <c r="M82" s="6">
        <f>IF(J82="","",(K82/J82)/LOOKUP(RIGHT($D$2,3),定数!$A$6:$A$13,定数!$B$6:$B$13))</f>
        <v>3.5775033263793925</v>
      </c>
      <c r="N82" s="141">
        <v>2009</v>
      </c>
      <c r="O82" s="8">
        <v>43796</v>
      </c>
      <c r="P82" s="240">
        <v>141.51</v>
      </c>
      <c r="Q82" s="240"/>
      <c r="R82" s="228">
        <f>IF(P82="","",T82*M82*LOOKUP(RIGHT($D$2,3),定数!$A$6:$A$13,定数!$B$6:$B$13))</f>
        <v>33270.780935328592</v>
      </c>
      <c r="S82" s="228"/>
      <c r="T82" s="229">
        <f t="shared" si="11"/>
        <v>93.000000000000682</v>
      </c>
      <c r="U82" s="229"/>
      <c r="V82" t="str">
        <f t="shared" si="10"/>
        <v/>
      </c>
      <c r="W82">
        <f t="shared" si="10"/>
        <v>0</v>
      </c>
      <c r="X82" s="40">
        <f t="shared" si="12"/>
        <v>775125.72071553522</v>
      </c>
      <c r="Y82" s="41">
        <f t="shared" si="13"/>
        <v>0</v>
      </c>
    </row>
    <row r="83" spans="2:25" x14ac:dyDescent="0.2">
      <c r="B83" s="162">
        <v>75</v>
      </c>
      <c r="C83" s="221">
        <f t="shared" si="9"/>
        <v>808396.50165086379</v>
      </c>
      <c r="D83" s="221"/>
      <c r="E83" s="141">
        <v>2009</v>
      </c>
      <c r="F83" s="8">
        <v>43799</v>
      </c>
      <c r="G83" s="141" t="s">
        <v>3</v>
      </c>
      <c r="H83" s="240">
        <v>143.4</v>
      </c>
      <c r="I83" s="240"/>
      <c r="J83" s="141">
        <v>85</v>
      </c>
      <c r="K83" s="230">
        <f t="shared" si="8"/>
        <v>24251.895049525912</v>
      </c>
      <c r="L83" s="231"/>
      <c r="M83" s="6">
        <f>IF(J83="","",(K83/J83)/LOOKUP(RIGHT($D$2,3),定数!$A$6:$A$13,定数!$B$6:$B$13))</f>
        <v>2.8531641234736367</v>
      </c>
      <c r="N83" s="141">
        <v>2009</v>
      </c>
      <c r="O83" s="8">
        <v>43799</v>
      </c>
      <c r="P83" s="240">
        <v>142.55000000000001</v>
      </c>
      <c r="Q83" s="240"/>
      <c r="R83" s="228">
        <f>IF(P83="","",T83*M83*LOOKUP(RIGHT($D$2,3),定数!$A$6:$A$13,定数!$B$6:$B$13))</f>
        <v>-24251.895049525749</v>
      </c>
      <c r="S83" s="228"/>
      <c r="T83" s="229">
        <f t="shared" si="11"/>
        <v>-84.999999999999432</v>
      </c>
      <c r="U83" s="229"/>
      <c r="V83" t="str">
        <f t="shared" si="10"/>
        <v/>
      </c>
      <c r="W83">
        <f t="shared" si="10"/>
        <v>1</v>
      </c>
      <c r="X83" s="40">
        <f t="shared" si="12"/>
        <v>808396.50165086379</v>
      </c>
      <c r="Y83" s="41">
        <f t="shared" si="13"/>
        <v>0</v>
      </c>
    </row>
    <row r="84" spans="2:25" x14ac:dyDescent="0.2">
      <c r="B84" s="162">
        <v>76</v>
      </c>
      <c r="C84" s="221">
        <f>IF(R83="","",C83+R83)</f>
        <v>784144.60660133802</v>
      </c>
      <c r="D84" s="221"/>
      <c r="E84" s="141">
        <v>2009</v>
      </c>
      <c r="F84" s="8">
        <v>43799</v>
      </c>
      <c r="G84" s="141" t="s">
        <v>2</v>
      </c>
      <c r="H84" s="240">
        <v>142.30000000000001</v>
      </c>
      <c r="I84" s="240"/>
      <c r="J84" s="141">
        <v>52</v>
      </c>
      <c r="K84" s="230">
        <f t="shared" si="8"/>
        <v>23524.338198040139</v>
      </c>
      <c r="L84" s="231"/>
      <c r="M84" s="6">
        <f>IF(J84="","",(K84/J84)/LOOKUP(RIGHT($D$2,3),定数!$A$6:$A$13,定数!$B$6:$B$13))</f>
        <v>4.5239111919307957</v>
      </c>
      <c r="N84" s="141">
        <v>2009</v>
      </c>
      <c r="O84" s="8">
        <v>43800</v>
      </c>
      <c r="P84" s="240">
        <v>141.56</v>
      </c>
      <c r="Q84" s="240"/>
      <c r="R84" s="228">
        <f>IF(P84="","",T84*M84*LOOKUP(RIGHT($D$2,3),定数!$A$6:$A$13,定数!$B$6:$B$13))</f>
        <v>33476.942820288299</v>
      </c>
      <c r="S84" s="228"/>
      <c r="T84" s="229">
        <f t="shared" si="11"/>
        <v>74.000000000000909</v>
      </c>
      <c r="U84" s="229"/>
      <c r="V84" t="str">
        <f t="shared" si="10"/>
        <v/>
      </c>
      <c r="W84">
        <f t="shared" si="10"/>
        <v>0</v>
      </c>
      <c r="X84" s="40">
        <f t="shared" si="12"/>
        <v>808396.50165086379</v>
      </c>
      <c r="Y84" s="41">
        <f t="shared" si="13"/>
        <v>2.9999999999999805E-2</v>
      </c>
    </row>
    <row r="85" spans="2:25" x14ac:dyDescent="0.2">
      <c r="B85" s="162">
        <v>77</v>
      </c>
      <c r="C85" s="221">
        <f t="shared" si="9"/>
        <v>817621.54942162638</v>
      </c>
      <c r="D85" s="221"/>
      <c r="E85" s="141">
        <v>2009</v>
      </c>
      <c r="F85" s="8">
        <v>43801</v>
      </c>
      <c r="G85" s="141" t="s">
        <v>3</v>
      </c>
      <c r="H85" s="240">
        <v>144.15</v>
      </c>
      <c r="I85" s="240"/>
      <c r="J85" s="141">
        <v>50</v>
      </c>
      <c r="K85" s="230">
        <f t="shared" si="8"/>
        <v>24528.64648264879</v>
      </c>
      <c r="L85" s="231"/>
      <c r="M85" s="6">
        <f>IF(J85="","",(K85/J85)/LOOKUP(RIGHT($D$2,3),定数!$A$6:$A$13,定数!$B$6:$B$13))</f>
        <v>4.9057292965297581</v>
      </c>
      <c r="N85" s="141">
        <v>2009</v>
      </c>
      <c r="O85" s="8">
        <v>43801</v>
      </c>
      <c r="P85" s="240">
        <v>144.86000000000001</v>
      </c>
      <c r="Q85" s="240"/>
      <c r="R85" s="228">
        <f>IF(P85="","",T85*M85*LOOKUP(RIGHT($D$2,3),定数!$A$6:$A$13,定数!$B$6:$B$13))</f>
        <v>34830.678005361668</v>
      </c>
      <c r="S85" s="228"/>
      <c r="T85" s="229">
        <f t="shared" si="11"/>
        <v>71.000000000000796</v>
      </c>
      <c r="U85" s="229"/>
      <c r="V85" t="str">
        <f t="shared" si="10"/>
        <v/>
      </c>
      <c r="W85">
        <f t="shared" si="10"/>
        <v>0</v>
      </c>
      <c r="X85" s="40">
        <f t="shared" si="12"/>
        <v>817621.54942162638</v>
      </c>
      <c r="Y85" s="41">
        <f t="shared" si="13"/>
        <v>0</v>
      </c>
    </row>
    <row r="86" spans="2:25" x14ac:dyDescent="0.2">
      <c r="B86" s="162">
        <v>78</v>
      </c>
      <c r="C86" s="221">
        <f t="shared" si="9"/>
        <v>852452.22742698807</v>
      </c>
      <c r="D86" s="221"/>
      <c r="E86" s="141">
        <v>2009</v>
      </c>
      <c r="F86" s="8">
        <v>43802</v>
      </c>
      <c r="G86" s="141" t="s">
        <v>3</v>
      </c>
      <c r="H86" s="240">
        <v>145.84</v>
      </c>
      <c r="I86" s="240"/>
      <c r="J86" s="141">
        <v>63</v>
      </c>
      <c r="K86" s="230">
        <f t="shared" si="8"/>
        <v>25573.56682280964</v>
      </c>
      <c r="L86" s="231"/>
      <c r="M86" s="6">
        <f>IF(J86="","",(K86/J86)/LOOKUP(RIGHT($D$2,3),定数!$A$6:$A$13,定数!$B$6:$B$13))</f>
        <v>4.0592963210808959</v>
      </c>
      <c r="N86" s="141">
        <v>2009</v>
      </c>
      <c r="O86" s="8">
        <v>43802</v>
      </c>
      <c r="P86" s="240">
        <v>146.74</v>
      </c>
      <c r="Q86" s="240"/>
      <c r="R86" s="228">
        <f>IF(P86="","",T86*M86*LOOKUP(RIGHT($D$2,3),定数!$A$6:$A$13,定数!$B$6:$B$13))</f>
        <v>36533.666889728294</v>
      </c>
      <c r="S86" s="228"/>
      <c r="T86" s="229">
        <f t="shared" si="11"/>
        <v>90.000000000000568</v>
      </c>
      <c r="U86" s="229"/>
      <c r="V86" t="str">
        <f t="shared" si="10"/>
        <v/>
      </c>
      <c r="W86">
        <f t="shared" si="10"/>
        <v>0</v>
      </c>
      <c r="X86" s="40">
        <f t="shared" si="12"/>
        <v>852452.22742698807</v>
      </c>
      <c r="Y86" s="41">
        <f t="shared" si="13"/>
        <v>0</v>
      </c>
    </row>
    <row r="87" spans="2:25" x14ac:dyDescent="0.2">
      <c r="B87" s="162">
        <v>79</v>
      </c>
      <c r="C87" s="221">
        <f t="shared" si="9"/>
        <v>888985.89431671635</v>
      </c>
      <c r="D87" s="221"/>
      <c r="E87" s="141">
        <v>2009</v>
      </c>
      <c r="F87" s="8">
        <v>43807</v>
      </c>
      <c r="G87" s="141" t="s">
        <v>2</v>
      </c>
      <c r="H87" s="240">
        <v>146.88999999999999</v>
      </c>
      <c r="I87" s="240"/>
      <c r="J87" s="141">
        <v>34</v>
      </c>
      <c r="K87" s="230">
        <f t="shared" si="8"/>
        <v>26669.57682950149</v>
      </c>
      <c r="L87" s="231"/>
      <c r="M87" s="6">
        <f>IF(J87="","",(K87/J87)/LOOKUP(RIGHT($D$2,3),定数!$A$6:$A$13,定数!$B$6:$B$13))</f>
        <v>7.8439931851474967</v>
      </c>
      <c r="N87" s="141">
        <v>2009</v>
      </c>
      <c r="O87" s="8">
        <v>43807</v>
      </c>
      <c r="P87" s="240">
        <v>146.43</v>
      </c>
      <c r="Q87" s="240"/>
      <c r="R87" s="228">
        <f>IF(P87="","",T87*M87*LOOKUP(RIGHT($D$2,3),定数!$A$6:$A$13,定数!$B$6:$B$13))</f>
        <v>36082.368651676879</v>
      </c>
      <c r="S87" s="228"/>
      <c r="T87" s="229">
        <f t="shared" si="11"/>
        <v>45.999999999997954</v>
      </c>
      <c r="U87" s="229"/>
      <c r="V87" t="str">
        <f t="shared" si="10"/>
        <v/>
      </c>
      <c r="W87">
        <f t="shared" si="10"/>
        <v>0</v>
      </c>
      <c r="X87" s="40">
        <f t="shared" si="12"/>
        <v>888985.89431671635</v>
      </c>
      <c r="Y87" s="41">
        <f t="shared" si="13"/>
        <v>0</v>
      </c>
    </row>
    <row r="88" spans="2:25" x14ac:dyDescent="0.2">
      <c r="B88" s="162">
        <v>80</v>
      </c>
      <c r="C88" s="221">
        <f t="shared" si="9"/>
        <v>925068.26296839328</v>
      </c>
      <c r="D88" s="221"/>
      <c r="E88" s="141">
        <v>2009</v>
      </c>
      <c r="F88" s="8">
        <v>43808</v>
      </c>
      <c r="G88" s="141" t="s">
        <v>2</v>
      </c>
      <c r="H88" s="240">
        <v>143.58000000000001</v>
      </c>
      <c r="I88" s="240"/>
      <c r="J88" s="141">
        <v>54</v>
      </c>
      <c r="K88" s="230">
        <f t="shared" si="8"/>
        <v>27752.047889051799</v>
      </c>
      <c r="L88" s="231"/>
      <c r="M88" s="6">
        <f>IF(J88="","",(K88/J88)/LOOKUP(RIGHT($D$2,3),定数!$A$6:$A$13,定数!$B$6:$B$13))</f>
        <v>5.1392681276021843</v>
      </c>
      <c r="N88" s="141">
        <v>2009</v>
      </c>
      <c r="O88" s="8">
        <v>43808</v>
      </c>
      <c r="P88" s="240">
        <v>144.12</v>
      </c>
      <c r="Q88" s="240"/>
      <c r="R88" s="228">
        <f>IF(P88="","",T88*M88*LOOKUP(RIGHT($D$2,3),定数!$A$6:$A$13,定数!$B$6:$B$13))</f>
        <v>-27752.047889051384</v>
      </c>
      <c r="S88" s="228"/>
      <c r="T88" s="229">
        <f t="shared" si="11"/>
        <v>-53.999999999999204</v>
      </c>
      <c r="U88" s="229"/>
      <c r="V88" t="str">
        <f t="shared" si="10"/>
        <v/>
      </c>
      <c r="W88">
        <f t="shared" si="10"/>
        <v>1</v>
      </c>
      <c r="X88" s="40">
        <f t="shared" si="12"/>
        <v>925068.26296839328</v>
      </c>
      <c r="Y88" s="41">
        <f t="shared" si="13"/>
        <v>0</v>
      </c>
    </row>
    <row r="89" spans="2:25" x14ac:dyDescent="0.2">
      <c r="B89" s="162">
        <v>81</v>
      </c>
      <c r="C89" s="221">
        <f t="shared" si="9"/>
        <v>897316.2150793419</v>
      </c>
      <c r="D89" s="221"/>
      <c r="E89" s="141">
        <v>2009</v>
      </c>
      <c r="F89" s="8">
        <v>43814</v>
      </c>
      <c r="G89" s="141" t="s">
        <v>3</v>
      </c>
      <c r="H89" s="240">
        <v>144.78</v>
      </c>
      <c r="I89" s="240"/>
      <c r="J89" s="141">
        <v>45</v>
      </c>
      <c r="K89" s="230">
        <f t="shared" si="8"/>
        <v>26919.486452380257</v>
      </c>
      <c r="L89" s="231"/>
      <c r="M89" s="6">
        <f>IF(J89="","",(K89/J89)/LOOKUP(RIGHT($D$2,3),定数!$A$6:$A$13,定数!$B$6:$B$13))</f>
        <v>5.9821081005289463</v>
      </c>
      <c r="N89" s="141">
        <v>2009</v>
      </c>
      <c r="O89" s="8">
        <v>43814</v>
      </c>
      <c r="P89" s="240">
        <v>145.41</v>
      </c>
      <c r="Q89" s="240"/>
      <c r="R89" s="228">
        <f>IF(P89="","",T89*M89*LOOKUP(RIGHT($D$2,3),定数!$A$6:$A$13,定数!$B$6:$B$13))</f>
        <v>37687.281033332089</v>
      </c>
      <c r="S89" s="228"/>
      <c r="T89" s="229">
        <f t="shared" si="11"/>
        <v>62.999999999999545</v>
      </c>
      <c r="U89" s="229"/>
      <c r="V89" t="str">
        <f t="shared" si="10"/>
        <v/>
      </c>
      <c r="W89">
        <f t="shared" si="10"/>
        <v>0</v>
      </c>
      <c r="X89" s="40">
        <f t="shared" si="12"/>
        <v>925068.26296839328</v>
      </c>
      <c r="Y89" s="41">
        <f t="shared" si="13"/>
        <v>2.9999999999999583E-2</v>
      </c>
    </row>
    <row r="90" spans="2:25" x14ac:dyDescent="0.2">
      <c r="B90" s="162">
        <v>82</v>
      </c>
      <c r="C90" s="221">
        <f t="shared" si="9"/>
        <v>935003.49611267401</v>
      </c>
      <c r="D90" s="221"/>
      <c r="E90" s="141">
        <v>2009</v>
      </c>
      <c r="F90" s="8">
        <v>43815</v>
      </c>
      <c r="G90" s="141" t="s">
        <v>3</v>
      </c>
      <c r="H90" s="240">
        <v>145.9</v>
      </c>
      <c r="I90" s="240"/>
      <c r="J90" s="141">
        <v>31</v>
      </c>
      <c r="K90" s="230">
        <f t="shared" si="8"/>
        <v>28050.10488338022</v>
      </c>
      <c r="L90" s="231"/>
      <c r="M90" s="6">
        <f>IF(J90="","",(K90/J90)/LOOKUP(RIGHT($D$2,3),定数!$A$6:$A$13,定数!$B$6:$B$13))</f>
        <v>9.0484209301226528</v>
      </c>
      <c r="N90" s="141">
        <v>2009</v>
      </c>
      <c r="O90" s="8">
        <v>43815</v>
      </c>
      <c r="P90" s="240">
        <v>145.59</v>
      </c>
      <c r="Q90" s="240"/>
      <c r="R90" s="228">
        <f>IF(P90="","",T90*M90*LOOKUP(RIGHT($D$2,3),定数!$A$6:$A$13,定数!$B$6:$B$13))</f>
        <v>-28050.104883380431</v>
      </c>
      <c r="S90" s="228"/>
      <c r="T90" s="229">
        <f t="shared" si="11"/>
        <v>-31.000000000000227</v>
      </c>
      <c r="U90" s="229"/>
      <c r="V90" t="str">
        <f t="shared" si="10"/>
        <v/>
      </c>
      <c r="W90">
        <f t="shared" si="10"/>
        <v>1</v>
      </c>
      <c r="X90" s="40">
        <f t="shared" si="12"/>
        <v>935003.49611267401</v>
      </c>
      <c r="Y90" s="41">
        <f t="shared" si="13"/>
        <v>0</v>
      </c>
    </row>
    <row r="91" spans="2:25" x14ac:dyDescent="0.2">
      <c r="B91" s="162">
        <v>83</v>
      </c>
      <c r="C91" s="221">
        <f t="shared" si="9"/>
        <v>906953.39122929354</v>
      </c>
      <c r="D91" s="221"/>
      <c r="E91" s="141">
        <v>2009</v>
      </c>
      <c r="F91" s="8">
        <v>43816</v>
      </c>
      <c r="G91" s="141" t="s">
        <v>2</v>
      </c>
      <c r="H91" s="240">
        <v>146.22999999999999</v>
      </c>
      <c r="I91" s="240"/>
      <c r="J91" s="141">
        <v>35</v>
      </c>
      <c r="K91" s="230">
        <f t="shared" si="8"/>
        <v>27208.601736878805</v>
      </c>
      <c r="L91" s="231"/>
      <c r="M91" s="6">
        <f>IF(J91="","",(K91/J91)/LOOKUP(RIGHT($D$2,3),定数!$A$6:$A$13,定数!$B$6:$B$13))</f>
        <v>7.7738862105368014</v>
      </c>
      <c r="N91" s="141">
        <v>2009</v>
      </c>
      <c r="O91" s="8">
        <v>43816</v>
      </c>
      <c r="P91" s="240">
        <v>145.72999999999999</v>
      </c>
      <c r="Q91" s="240"/>
      <c r="R91" s="228">
        <f>IF(P91="","",T91*M91*LOOKUP(RIGHT($D$2,3),定数!$A$6:$A$13,定数!$B$6:$B$13))</f>
        <v>38869.431052684005</v>
      </c>
      <c r="S91" s="228"/>
      <c r="T91" s="229">
        <f t="shared" si="11"/>
        <v>50</v>
      </c>
      <c r="U91" s="229"/>
      <c r="V91" t="str">
        <f t="shared" ref="V91:W106" si="14">IF(S91&lt;&gt;"",IF(S91&lt;0,1+V90,0),"")</f>
        <v/>
      </c>
      <c r="W91">
        <f t="shared" si="14"/>
        <v>0</v>
      </c>
      <c r="X91" s="40">
        <f t="shared" si="12"/>
        <v>935003.49611267401</v>
      </c>
      <c r="Y91" s="41">
        <f t="shared" si="13"/>
        <v>3.0000000000000249E-2</v>
      </c>
    </row>
    <row r="92" spans="2:25" x14ac:dyDescent="0.2">
      <c r="B92" s="162">
        <v>84</v>
      </c>
      <c r="C92" s="221">
        <f t="shared" si="9"/>
        <v>945822.82228197751</v>
      </c>
      <c r="D92" s="221"/>
      <c r="E92" s="141">
        <v>2009</v>
      </c>
      <c r="F92" s="8">
        <v>43817</v>
      </c>
      <c r="G92" s="141" t="s">
        <v>2</v>
      </c>
      <c r="H92" s="240">
        <v>145.19</v>
      </c>
      <c r="I92" s="240"/>
      <c r="J92" s="141">
        <v>27</v>
      </c>
      <c r="K92" s="230">
        <f t="shared" si="8"/>
        <v>28374.684668459326</v>
      </c>
      <c r="L92" s="231"/>
      <c r="M92" s="6">
        <f>IF(J92="","",(K92/J92)/LOOKUP(RIGHT($D$2,3),定数!$A$6:$A$13,定数!$B$6:$B$13))</f>
        <v>10.509142469799752</v>
      </c>
      <c r="N92" s="141">
        <v>2009</v>
      </c>
      <c r="O92" s="8">
        <v>43817</v>
      </c>
      <c r="P92" s="240">
        <v>144.84</v>
      </c>
      <c r="Q92" s="240"/>
      <c r="R92" s="228">
        <f>IF(P92="","",T92*M92*LOOKUP(RIGHT($D$2,3),定数!$A$6:$A$13,定数!$B$6:$B$13))</f>
        <v>36781.998644298532</v>
      </c>
      <c r="S92" s="228"/>
      <c r="T92" s="229">
        <f t="shared" si="11"/>
        <v>34.999999999999432</v>
      </c>
      <c r="U92" s="229"/>
      <c r="V92" t="str">
        <f t="shared" si="14"/>
        <v/>
      </c>
      <c r="W92">
        <f t="shared" si="14"/>
        <v>0</v>
      </c>
      <c r="X92" s="40">
        <f t="shared" si="12"/>
        <v>945822.82228197751</v>
      </c>
      <c r="Y92" s="41">
        <f t="shared" si="13"/>
        <v>0</v>
      </c>
    </row>
    <row r="93" spans="2:25" x14ac:dyDescent="0.2">
      <c r="B93" s="162">
        <v>85</v>
      </c>
      <c r="C93" s="221">
        <f t="shared" si="9"/>
        <v>982604.82092627604</v>
      </c>
      <c r="D93" s="221"/>
      <c r="E93" s="141">
        <v>2009</v>
      </c>
      <c r="F93" s="8">
        <v>43821</v>
      </c>
      <c r="G93" s="141" t="s">
        <v>3</v>
      </c>
      <c r="H93" s="240">
        <v>146.36000000000001</v>
      </c>
      <c r="I93" s="240"/>
      <c r="J93" s="141">
        <v>37</v>
      </c>
      <c r="K93" s="230">
        <f t="shared" si="8"/>
        <v>29478.144627788279</v>
      </c>
      <c r="L93" s="231"/>
      <c r="M93" s="6">
        <f>IF(J93="","",(K93/J93)/LOOKUP(RIGHT($D$2,3),定数!$A$6:$A$13,定数!$B$6:$B$13))</f>
        <v>7.9670661156184543</v>
      </c>
      <c r="N93" s="141">
        <v>2009</v>
      </c>
      <c r="O93" s="8">
        <v>43821</v>
      </c>
      <c r="P93" s="240">
        <v>146.86000000000001</v>
      </c>
      <c r="Q93" s="240"/>
      <c r="R93" s="228">
        <f>IF(P93="","",T93*M93*LOOKUP(RIGHT($D$2,3),定数!$A$6:$A$13,定数!$B$6:$B$13))</f>
        <v>39835.330578092267</v>
      </c>
      <c r="S93" s="228"/>
      <c r="T93" s="229">
        <f t="shared" si="11"/>
        <v>50</v>
      </c>
      <c r="U93" s="229"/>
      <c r="V93" t="str">
        <f t="shared" si="14"/>
        <v/>
      </c>
      <c r="W93">
        <f t="shared" si="14"/>
        <v>0</v>
      </c>
      <c r="X93" s="40">
        <f t="shared" si="12"/>
        <v>982604.82092627604</v>
      </c>
      <c r="Y93" s="41">
        <f t="shared" si="13"/>
        <v>0</v>
      </c>
    </row>
    <row r="94" spans="2:25" x14ac:dyDescent="0.2">
      <c r="B94" s="162">
        <v>86</v>
      </c>
      <c r="C94" s="221">
        <f t="shared" si="9"/>
        <v>1022440.1515043683</v>
      </c>
      <c r="D94" s="221"/>
      <c r="E94" s="141">
        <v>2009</v>
      </c>
      <c r="F94" s="8">
        <v>43830</v>
      </c>
      <c r="G94" s="141" t="s">
        <v>3</v>
      </c>
      <c r="H94" s="240">
        <v>148.72</v>
      </c>
      <c r="I94" s="240"/>
      <c r="J94" s="141">
        <v>48</v>
      </c>
      <c r="K94" s="230">
        <f t="shared" si="8"/>
        <v>30673.204545131048</v>
      </c>
      <c r="L94" s="231"/>
      <c r="M94" s="6">
        <f>IF(J94="","",(K94/J94)/LOOKUP(RIGHT($D$2,3),定数!$A$6:$A$13,定数!$B$6:$B$13))</f>
        <v>6.3902509469023014</v>
      </c>
      <c r="N94" s="141">
        <v>2009</v>
      </c>
      <c r="O94" s="8">
        <v>43830</v>
      </c>
      <c r="P94" s="240">
        <v>149.4</v>
      </c>
      <c r="Q94" s="240"/>
      <c r="R94" s="228">
        <f>IF(P94="","",T94*M94*LOOKUP(RIGHT($D$2,3),定数!$A$6:$A$13,定数!$B$6:$B$13))</f>
        <v>43453.706438936089</v>
      </c>
      <c r="S94" s="228"/>
      <c r="T94" s="229">
        <f t="shared" si="11"/>
        <v>68.000000000000682</v>
      </c>
      <c r="U94" s="229"/>
      <c r="V94" t="str">
        <f t="shared" si="14"/>
        <v/>
      </c>
      <c r="W94">
        <f t="shared" si="14"/>
        <v>0</v>
      </c>
      <c r="X94" s="40">
        <f t="shared" si="12"/>
        <v>1022440.1515043683</v>
      </c>
      <c r="Y94" s="41">
        <f t="shared" si="13"/>
        <v>0</v>
      </c>
    </row>
    <row r="95" spans="2:25" x14ac:dyDescent="0.2">
      <c r="B95" s="162">
        <v>87</v>
      </c>
      <c r="C95" s="221">
        <f t="shared" si="9"/>
        <v>1065893.8579433043</v>
      </c>
      <c r="D95" s="221"/>
      <c r="E95" s="141">
        <v>2010</v>
      </c>
      <c r="F95" s="8">
        <v>43477</v>
      </c>
      <c r="G95" s="141" t="s">
        <v>2</v>
      </c>
      <c r="H95" s="240">
        <v>147.68</v>
      </c>
      <c r="I95" s="240"/>
      <c r="J95" s="141">
        <v>52</v>
      </c>
      <c r="K95" s="230">
        <f>IF(J95="","",C95*0.03)</f>
        <v>31976.81573829913</v>
      </c>
      <c r="L95" s="231"/>
      <c r="M95" s="6">
        <f>IF(J95="","",(K95/J95)/LOOKUP(RIGHT($D$2,3),定数!$A$6:$A$13,定数!$B$6:$B$13))</f>
        <v>6.1493876419806019</v>
      </c>
      <c r="N95" s="141">
        <v>2010</v>
      </c>
      <c r="O95" s="8">
        <v>43478</v>
      </c>
      <c r="P95" s="240">
        <v>146.94</v>
      </c>
      <c r="Q95" s="240"/>
      <c r="R95" s="228">
        <f>IF(P95="","",T95*M95*LOOKUP(RIGHT($D$2,3),定数!$A$6:$A$13,定数!$B$6:$B$13))</f>
        <v>45505.468550657017</v>
      </c>
      <c r="S95" s="228"/>
      <c r="T95" s="229">
        <f t="shared" si="11"/>
        <v>74.000000000000909</v>
      </c>
      <c r="U95" s="229"/>
      <c r="V95" t="str">
        <f t="shared" si="14"/>
        <v/>
      </c>
      <c r="W95">
        <f t="shared" si="14"/>
        <v>0</v>
      </c>
      <c r="X95" s="40">
        <f t="shared" si="12"/>
        <v>1065893.8579433043</v>
      </c>
      <c r="Y95" s="41">
        <f t="shared" si="13"/>
        <v>0</v>
      </c>
    </row>
    <row r="96" spans="2:25" x14ac:dyDescent="0.2">
      <c r="B96" s="162">
        <v>88</v>
      </c>
      <c r="C96" s="221">
        <f t="shared" si="9"/>
        <v>1111399.3264939613</v>
      </c>
      <c r="D96" s="221"/>
      <c r="E96" s="141">
        <v>2010</v>
      </c>
      <c r="F96" s="8">
        <v>43479</v>
      </c>
      <c r="G96" s="141" t="s">
        <v>3</v>
      </c>
      <c r="H96" s="240">
        <v>149.15</v>
      </c>
      <c r="I96" s="240"/>
      <c r="J96" s="141">
        <v>56</v>
      </c>
      <c r="K96" s="230">
        <f t="shared" si="8"/>
        <v>33341.979794818835</v>
      </c>
      <c r="L96" s="231"/>
      <c r="M96" s="6">
        <f>IF(J96="","",(K96/J96)/LOOKUP(RIGHT($D$2,3),定数!$A$6:$A$13,定数!$B$6:$B$13))</f>
        <v>5.9539249633605058</v>
      </c>
      <c r="N96" s="141">
        <v>2010</v>
      </c>
      <c r="O96" s="8">
        <v>43479</v>
      </c>
      <c r="P96" s="240">
        <v>149.94999999999999</v>
      </c>
      <c r="Q96" s="240"/>
      <c r="R96" s="228">
        <f>IF(P96="","",T96*M96*LOOKUP(RIGHT($D$2,3),定数!$A$6:$A$13,定数!$B$6:$B$13))</f>
        <v>47631.399706883029</v>
      </c>
      <c r="S96" s="228"/>
      <c r="T96" s="229">
        <f t="shared" si="11"/>
        <v>79.999999999998295</v>
      </c>
      <c r="U96" s="229"/>
      <c r="V96" t="str">
        <f t="shared" si="14"/>
        <v/>
      </c>
      <c r="W96">
        <f t="shared" si="14"/>
        <v>0</v>
      </c>
      <c r="X96" s="40">
        <f t="shared" si="12"/>
        <v>1111399.3264939613</v>
      </c>
      <c r="Y96" s="41">
        <f t="shared" si="13"/>
        <v>0</v>
      </c>
    </row>
    <row r="97" spans="2:25" x14ac:dyDescent="0.2">
      <c r="B97" s="162">
        <v>89</v>
      </c>
      <c r="C97" s="221">
        <f t="shared" si="9"/>
        <v>1159030.7262008444</v>
      </c>
      <c r="D97" s="221"/>
      <c r="E97" s="141">
        <v>2010</v>
      </c>
      <c r="F97" s="8">
        <v>43481</v>
      </c>
      <c r="G97" s="141" t="s">
        <v>2</v>
      </c>
      <c r="H97" s="240">
        <v>147.96</v>
      </c>
      <c r="I97" s="240"/>
      <c r="J97" s="141">
        <v>65</v>
      </c>
      <c r="K97" s="230">
        <f t="shared" si="8"/>
        <v>34770.921786025334</v>
      </c>
      <c r="L97" s="231"/>
      <c r="M97" s="6">
        <f>IF(J97="","",(K97/J97)/LOOKUP(RIGHT($D$2,3),定数!$A$6:$A$13,定数!$B$6:$B$13))</f>
        <v>5.3493725824654357</v>
      </c>
      <c r="N97" s="141">
        <v>2010</v>
      </c>
      <c r="O97" s="8">
        <v>43483</v>
      </c>
      <c r="P97" s="240">
        <v>148.61000000000001</v>
      </c>
      <c r="Q97" s="240"/>
      <c r="R97" s="228">
        <f>IF(P97="","",T97*M97*LOOKUP(RIGHT($D$2,3),定数!$A$6:$A$13,定数!$B$6:$B$13))</f>
        <v>-34770.921786025639</v>
      </c>
      <c r="S97" s="228"/>
      <c r="T97" s="229">
        <f t="shared" si="11"/>
        <v>-65.000000000000568</v>
      </c>
      <c r="U97" s="229"/>
      <c r="V97" t="str">
        <f t="shared" si="14"/>
        <v/>
      </c>
      <c r="W97">
        <f t="shared" si="14"/>
        <v>1</v>
      </c>
      <c r="X97" s="40">
        <f t="shared" si="12"/>
        <v>1159030.7262008444</v>
      </c>
      <c r="Y97" s="41">
        <f t="shared" si="13"/>
        <v>0</v>
      </c>
    </row>
    <row r="98" spans="2:25" x14ac:dyDescent="0.2">
      <c r="B98" s="162">
        <v>90</v>
      </c>
      <c r="C98" s="221">
        <f t="shared" si="9"/>
        <v>1124259.8044148188</v>
      </c>
      <c r="D98" s="221"/>
      <c r="E98" s="141">
        <v>2010</v>
      </c>
      <c r="F98" s="8">
        <v>43490</v>
      </c>
      <c r="G98" s="141" t="s">
        <v>3</v>
      </c>
      <c r="H98" s="240">
        <v>145.81</v>
      </c>
      <c r="I98" s="240"/>
      <c r="J98" s="141">
        <v>76</v>
      </c>
      <c r="K98" s="230">
        <f t="shared" si="8"/>
        <v>33727.794132444564</v>
      </c>
      <c r="L98" s="231"/>
      <c r="M98" s="6">
        <f>IF(J98="","",(K98/J98)/LOOKUP(RIGHT($D$2,3),定数!$A$6:$A$13,定数!$B$6:$B$13))</f>
        <v>4.4378676490058639</v>
      </c>
      <c r="N98" s="141">
        <v>2010</v>
      </c>
      <c r="O98" s="8">
        <v>43491</v>
      </c>
      <c r="P98" s="240">
        <v>146.9</v>
      </c>
      <c r="Q98" s="240"/>
      <c r="R98" s="228">
        <f>IF(P98="","",T98*M98*LOOKUP(RIGHT($D$2,3),定数!$A$6:$A$13,定数!$B$6:$B$13))</f>
        <v>48372.757374164066</v>
      </c>
      <c r="S98" s="228"/>
      <c r="T98" s="229">
        <f t="shared" si="11"/>
        <v>109.00000000000034</v>
      </c>
      <c r="U98" s="229"/>
      <c r="V98" t="str">
        <f t="shared" si="14"/>
        <v/>
      </c>
      <c r="W98">
        <f t="shared" si="14"/>
        <v>0</v>
      </c>
      <c r="X98" s="40">
        <f t="shared" si="12"/>
        <v>1159030.7262008444</v>
      </c>
      <c r="Y98" s="41">
        <f t="shared" si="13"/>
        <v>3.0000000000000249E-2</v>
      </c>
    </row>
    <row r="99" spans="2:25" x14ac:dyDescent="0.2">
      <c r="B99" s="162">
        <v>91</v>
      </c>
      <c r="C99" s="221">
        <f t="shared" si="9"/>
        <v>1172632.5617889827</v>
      </c>
      <c r="D99" s="221"/>
      <c r="E99" s="141">
        <v>2010</v>
      </c>
      <c r="F99" s="8">
        <v>43493</v>
      </c>
      <c r="G99" s="141" t="s">
        <v>3</v>
      </c>
      <c r="H99" s="240">
        <v>145.52000000000001</v>
      </c>
      <c r="I99" s="240"/>
      <c r="J99" s="141">
        <v>59</v>
      </c>
      <c r="K99" s="230">
        <f t="shared" si="8"/>
        <v>35178.976853669483</v>
      </c>
      <c r="L99" s="231"/>
      <c r="M99" s="6">
        <f>IF(J99="","",(K99/J99)/LOOKUP(RIGHT($D$2,3),定数!$A$6:$A$13,定数!$B$6:$B$13))</f>
        <v>5.9625384497744882</v>
      </c>
      <c r="N99" s="141">
        <v>2010</v>
      </c>
      <c r="O99" s="8">
        <v>43493</v>
      </c>
      <c r="P99" s="240">
        <v>146.35</v>
      </c>
      <c r="Q99" s="240"/>
      <c r="R99" s="228">
        <f>IF(P99="","",T99*M99*LOOKUP(RIGHT($D$2,3),定数!$A$6:$A$13,定数!$B$6:$B$13))</f>
        <v>49489.069133127305</v>
      </c>
      <c r="S99" s="228"/>
      <c r="T99" s="229">
        <f t="shared" si="11"/>
        <v>82.999999999998408</v>
      </c>
      <c r="U99" s="229"/>
      <c r="V99" t="str">
        <f t="shared" si="14"/>
        <v/>
      </c>
      <c r="W99">
        <f t="shared" si="14"/>
        <v>0</v>
      </c>
      <c r="X99" s="40">
        <f t="shared" si="12"/>
        <v>1172632.5617889827</v>
      </c>
      <c r="Y99" s="41">
        <f t="shared" si="13"/>
        <v>0</v>
      </c>
    </row>
    <row r="100" spans="2:25" x14ac:dyDescent="0.2">
      <c r="B100" s="162">
        <v>92</v>
      </c>
      <c r="C100" s="221">
        <f t="shared" si="9"/>
        <v>1222121.6309221101</v>
      </c>
      <c r="D100" s="221"/>
      <c r="E100" s="141">
        <v>2010</v>
      </c>
      <c r="F100" s="8">
        <v>43519</v>
      </c>
      <c r="G100" s="141" t="s">
        <v>2</v>
      </c>
      <c r="H100" s="240">
        <v>141.08000000000001</v>
      </c>
      <c r="I100" s="240"/>
      <c r="J100" s="141">
        <v>65</v>
      </c>
      <c r="K100" s="230">
        <f t="shared" si="8"/>
        <v>36663.6489276633</v>
      </c>
      <c r="L100" s="231"/>
      <c r="M100" s="6">
        <f>IF(J100="","",(K100/J100)/LOOKUP(RIGHT($D$2,3),定数!$A$6:$A$13,定数!$B$6:$B$13))</f>
        <v>5.640561373486662</v>
      </c>
      <c r="N100" s="141">
        <v>2010</v>
      </c>
      <c r="O100" s="8">
        <v>43519</v>
      </c>
      <c r="P100" s="240">
        <v>140.16</v>
      </c>
      <c r="Q100" s="240"/>
      <c r="R100" s="228">
        <f>IF(P100="","",T100*M100*LOOKUP(RIGHT($D$2,3),定数!$A$6:$A$13,定数!$B$6:$B$13))</f>
        <v>51893.164636078189</v>
      </c>
      <c r="S100" s="228"/>
      <c r="T100" s="229">
        <f t="shared" si="11"/>
        <v>92.000000000001592</v>
      </c>
      <c r="U100" s="229"/>
      <c r="V100" t="str">
        <f t="shared" si="14"/>
        <v/>
      </c>
      <c r="W100">
        <f t="shared" si="14"/>
        <v>0</v>
      </c>
      <c r="X100" s="40">
        <f t="shared" si="12"/>
        <v>1222121.6309221101</v>
      </c>
      <c r="Y100" s="41">
        <f t="shared" si="13"/>
        <v>0</v>
      </c>
    </row>
    <row r="101" spans="2:25" x14ac:dyDescent="0.2">
      <c r="B101" s="162">
        <v>93</v>
      </c>
      <c r="C101" s="221">
        <f t="shared" si="9"/>
        <v>1274014.7955581883</v>
      </c>
      <c r="D101" s="221"/>
      <c r="E101" s="141">
        <v>2010</v>
      </c>
      <c r="F101" s="8">
        <v>43521</v>
      </c>
      <c r="G101" s="141" t="s">
        <v>2</v>
      </c>
      <c r="H101" s="240">
        <v>135.81</v>
      </c>
      <c r="I101" s="240"/>
      <c r="J101" s="141">
        <v>119</v>
      </c>
      <c r="K101" s="230">
        <f t="shared" si="8"/>
        <v>38220.443866745649</v>
      </c>
      <c r="L101" s="231"/>
      <c r="M101" s="6">
        <f>IF(J101="","",(K101/J101)/LOOKUP(RIGHT($D$2,3),定数!$A$6:$A$13,定数!$B$6:$B$13))</f>
        <v>3.2118020056088779</v>
      </c>
      <c r="N101" s="141">
        <v>2010</v>
      </c>
      <c r="O101" s="8">
        <v>43525</v>
      </c>
      <c r="P101" s="240">
        <v>134.06</v>
      </c>
      <c r="Q101" s="240"/>
      <c r="R101" s="228">
        <f>IF(P101="","",T101*M101*LOOKUP(RIGHT($D$2,3),定数!$A$6:$A$13,定数!$B$6:$B$13))</f>
        <v>56206.535098155357</v>
      </c>
      <c r="S101" s="228"/>
      <c r="T101" s="229">
        <f t="shared" si="11"/>
        <v>175</v>
      </c>
      <c r="U101" s="229"/>
      <c r="V101" t="str">
        <f t="shared" si="14"/>
        <v/>
      </c>
      <c r="W101">
        <f t="shared" si="14"/>
        <v>0</v>
      </c>
      <c r="X101" s="40">
        <f t="shared" si="12"/>
        <v>1274014.7955581883</v>
      </c>
      <c r="Y101" s="41">
        <f t="shared" si="13"/>
        <v>0</v>
      </c>
    </row>
    <row r="102" spans="2:25" x14ac:dyDescent="0.2">
      <c r="B102" s="162">
        <v>94</v>
      </c>
      <c r="C102" s="221">
        <f t="shared" si="9"/>
        <v>1330221.3306563436</v>
      </c>
      <c r="D102" s="221"/>
      <c r="E102" s="141">
        <v>2010</v>
      </c>
      <c r="F102" s="8">
        <v>43529</v>
      </c>
      <c r="G102" s="141" t="s">
        <v>3</v>
      </c>
      <c r="H102" s="240">
        <v>134.18</v>
      </c>
      <c r="I102" s="240"/>
      <c r="J102" s="141">
        <v>60</v>
      </c>
      <c r="K102" s="230">
        <f t="shared" si="8"/>
        <v>39906.639919690308</v>
      </c>
      <c r="L102" s="231"/>
      <c r="M102" s="6">
        <f>IF(J102="","",(K102/J102)/LOOKUP(RIGHT($D$2,3),定数!$A$6:$A$13,定数!$B$6:$B$13))</f>
        <v>6.651106653281718</v>
      </c>
      <c r="N102" s="141">
        <v>2010</v>
      </c>
      <c r="O102" s="8">
        <v>43529</v>
      </c>
      <c r="P102" s="240">
        <v>135.04</v>
      </c>
      <c r="Q102" s="240"/>
      <c r="R102" s="228">
        <f>IF(P102="","",T102*M102*LOOKUP(RIGHT($D$2,3),定数!$A$6:$A$13,定数!$B$6:$B$13))</f>
        <v>57199.517218221794</v>
      </c>
      <c r="S102" s="228"/>
      <c r="T102" s="229">
        <f t="shared" si="11"/>
        <v>85.999999999998522</v>
      </c>
      <c r="U102" s="229"/>
      <c r="V102" t="str">
        <f t="shared" si="14"/>
        <v/>
      </c>
      <c r="W102">
        <f t="shared" si="14"/>
        <v>0</v>
      </c>
      <c r="X102" s="40">
        <f t="shared" si="12"/>
        <v>1330221.3306563436</v>
      </c>
      <c r="Y102" s="41">
        <f t="shared" si="13"/>
        <v>0</v>
      </c>
    </row>
    <row r="103" spans="2:25" x14ac:dyDescent="0.2">
      <c r="B103" s="162">
        <v>95</v>
      </c>
      <c r="C103" s="221">
        <f t="shared" si="9"/>
        <v>1387420.8478745655</v>
      </c>
      <c r="D103" s="221"/>
      <c r="E103" s="141">
        <v>2010</v>
      </c>
      <c r="F103" s="8">
        <v>43533</v>
      </c>
      <c r="G103" s="141" t="s">
        <v>2</v>
      </c>
      <c r="H103" s="240">
        <v>136.65</v>
      </c>
      <c r="I103" s="240"/>
      <c r="J103" s="141">
        <v>41</v>
      </c>
      <c r="K103" s="230">
        <f t="shared" si="8"/>
        <v>41622.625436236965</v>
      </c>
      <c r="L103" s="231"/>
      <c r="M103" s="6">
        <f>IF(J103="","",(K103/J103)/LOOKUP(RIGHT($D$2,3),定数!$A$6:$A$13,定数!$B$6:$B$13))</f>
        <v>10.151859862496821</v>
      </c>
      <c r="N103" s="141">
        <v>2010</v>
      </c>
      <c r="O103" s="8">
        <v>43533</v>
      </c>
      <c r="P103" s="240">
        <v>136.09</v>
      </c>
      <c r="Q103" s="240"/>
      <c r="R103" s="228">
        <f>IF(P103="","",T103*M103*LOOKUP(RIGHT($D$2,3),定数!$A$6:$A$13,定数!$B$6:$B$13))</f>
        <v>56850.41522998242</v>
      </c>
      <c r="S103" s="228"/>
      <c r="T103" s="229">
        <f t="shared" si="11"/>
        <v>56.000000000000227</v>
      </c>
      <c r="U103" s="229"/>
      <c r="V103" t="str">
        <f t="shared" si="14"/>
        <v/>
      </c>
      <c r="W103">
        <f t="shared" si="14"/>
        <v>0</v>
      </c>
      <c r="X103" s="40">
        <f t="shared" si="12"/>
        <v>1387420.8478745655</v>
      </c>
      <c r="Y103" s="41">
        <f t="shared" si="13"/>
        <v>0</v>
      </c>
    </row>
    <row r="104" spans="2:25" x14ac:dyDescent="0.2">
      <c r="B104" s="162">
        <v>96</v>
      </c>
      <c r="C104" s="221">
        <f t="shared" si="9"/>
        <v>1444271.263104548</v>
      </c>
      <c r="D104" s="221"/>
      <c r="E104" s="141">
        <v>2010</v>
      </c>
      <c r="F104" s="8">
        <v>43542</v>
      </c>
      <c r="G104" s="141" t="s">
        <v>2</v>
      </c>
      <c r="H104" s="240">
        <v>137.86000000000001</v>
      </c>
      <c r="I104" s="240"/>
      <c r="J104" s="141">
        <v>34</v>
      </c>
      <c r="K104" s="230">
        <f t="shared" si="8"/>
        <v>43328.137893136438</v>
      </c>
      <c r="L104" s="231"/>
      <c r="M104" s="6">
        <f>IF(J104="","",(K104/J104)/LOOKUP(RIGHT($D$2,3),定数!$A$6:$A$13,定数!$B$6:$B$13))</f>
        <v>12.74356996856954</v>
      </c>
      <c r="N104" s="141">
        <v>2010</v>
      </c>
      <c r="O104" s="8">
        <v>43542</v>
      </c>
      <c r="P104" s="240">
        <v>137.4</v>
      </c>
      <c r="Q104" s="240"/>
      <c r="R104" s="228">
        <f>IF(P104="","",T104*M104*LOOKUP(RIGHT($D$2,3),定数!$A$6:$A$13,定数!$B$6:$B$13))</f>
        <v>58620.4218554209</v>
      </c>
      <c r="S104" s="228"/>
      <c r="T104" s="229">
        <f t="shared" si="11"/>
        <v>46.000000000000796</v>
      </c>
      <c r="U104" s="229"/>
      <c r="V104" t="str">
        <f t="shared" si="14"/>
        <v/>
      </c>
      <c r="W104">
        <f t="shared" si="14"/>
        <v>0</v>
      </c>
      <c r="X104" s="40">
        <f t="shared" si="12"/>
        <v>1444271.263104548</v>
      </c>
      <c r="Y104" s="41">
        <f t="shared" si="13"/>
        <v>0</v>
      </c>
    </row>
    <row r="105" spans="2:25" x14ac:dyDescent="0.2">
      <c r="B105" s="162">
        <v>97</v>
      </c>
      <c r="C105" s="221">
        <f t="shared" si="9"/>
        <v>1502891.6849599688</v>
      </c>
      <c r="D105" s="221"/>
      <c r="E105" s="141">
        <v>2010</v>
      </c>
      <c r="F105" s="8">
        <v>43543</v>
      </c>
      <c r="G105" s="141" t="s">
        <v>2</v>
      </c>
      <c r="H105" s="240">
        <v>136.74</v>
      </c>
      <c r="I105" s="240"/>
      <c r="J105" s="141">
        <v>72</v>
      </c>
      <c r="K105" s="230">
        <f t="shared" si="8"/>
        <v>45086.750548799064</v>
      </c>
      <c r="L105" s="231"/>
      <c r="M105" s="6">
        <f>IF(J105="","",(K105/J105)/LOOKUP(RIGHT($D$2,3),定数!$A$6:$A$13,定数!$B$6:$B$13))</f>
        <v>6.2620486873332037</v>
      </c>
      <c r="N105" s="141">
        <v>2010</v>
      </c>
      <c r="O105" s="8">
        <v>43544</v>
      </c>
      <c r="P105" s="240">
        <v>135.69</v>
      </c>
      <c r="Q105" s="240"/>
      <c r="R105" s="228">
        <f>IF(P105="","",T105*M105*LOOKUP(RIGHT($D$2,3),定数!$A$6:$A$13,定数!$B$6:$B$13))</f>
        <v>65751.511216999352</v>
      </c>
      <c r="S105" s="228"/>
      <c r="T105" s="229">
        <f t="shared" si="11"/>
        <v>105.00000000000114</v>
      </c>
      <c r="U105" s="229"/>
      <c r="V105" t="str">
        <f t="shared" si="14"/>
        <v/>
      </c>
      <c r="W105">
        <f t="shared" si="14"/>
        <v>0</v>
      </c>
      <c r="X105" s="40">
        <f t="shared" si="12"/>
        <v>1502891.6849599688</v>
      </c>
      <c r="Y105" s="41">
        <f t="shared" si="13"/>
        <v>0</v>
      </c>
    </row>
    <row r="106" spans="2:25" x14ac:dyDescent="0.2">
      <c r="B106" s="162">
        <v>98</v>
      </c>
      <c r="C106" s="221">
        <f t="shared" si="9"/>
        <v>1568643.196176968</v>
      </c>
      <c r="D106" s="221"/>
      <c r="E106" s="141">
        <v>2010</v>
      </c>
      <c r="F106" s="8">
        <v>43553</v>
      </c>
      <c r="G106" s="141" t="s">
        <v>3</v>
      </c>
      <c r="H106" s="240">
        <v>138.07</v>
      </c>
      <c r="I106" s="240"/>
      <c r="J106" s="141">
        <v>43</v>
      </c>
      <c r="K106" s="230">
        <f t="shared" si="8"/>
        <v>47059.295885309039</v>
      </c>
      <c r="L106" s="231"/>
      <c r="M106" s="6">
        <f>IF(J106="","",(K106/J106)/LOOKUP(RIGHT($D$2,3),定数!$A$6:$A$13,定数!$B$6:$B$13))</f>
        <v>10.944022298909079</v>
      </c>
      <c r="N106" s="141">
        <v>2010</v>
      </c>
      <c r="O106" s="8">
        <v>43553</v>
      </c>
      <c r="P106" s="240">
        <v>138.68</v>
      </c>
      <c r="Q106" s="240"/>
      <c r="R106" s="228">
        <f>IF(P106="","",T106*M106*LOOKUP(RIGHT($D$2,3),定数!$A$6:$A$13,定数!$B$6:$B$13))</f>
        <v>66758.536023346882</v>
      </c>
      <c r="S106" s="228"/>
      <c r="T106" s="229">
        <f t="shared" si="11"/>
        <v>61.000000000001364</v>
      </c>
      <c r="U106" s="229"/>
      <c r="V106" t="str">
        <f t="shared" si="14"/>
        <v/>
      </c>
      <c r="W106">
        <f t="shared" si="14"/>
        <v>0</v>
      </c>
      <c r="X106" s="40">
        <f t="shared" si="12"/>
        <v>1568643.196176968</v>
      </c>
      <c r="Y106" s="41">
        <f t="shared" si="13"/>
        <v>0</v>
      </c>
    </row>
    <row r="107" spans="2:25" x14ac:dyDescent="0.2">
      <c r="B107" s="162">
        <v>99</v>
      </c>
      <c r="C107" s="221">
        <f t="shared" si="9"/>
        <v>1635401.732200315</v>
      </c>
      <c r="D107" s="221"/>
      <c r="E107" s="141">
        <v>2010</v>
      </c>
      <c r="F107" s="8">
        <v>43555</v>
      </c>
      <c r="G107" s="141" t="s">
        <v>3</v>
      </c>
      <c r="H107" s="240">
        <v>140.91999999999999</v>
      </c>
      <c r="I107" s="240"/>
      <c r="J107" s="141">
        <v>69</v>
      </c>
      <c r="K107" s="230">
        <f t="shared" si="8"/>
        <v>49062.051966009451</v>
      </c>
      <c r="L107" s="231"/>
      <c r="M107" s="6">
        <f>IF(J107="","",(K107/J107)/LOOKUP(RIGHT($D$2,3),定数!$A$6:$A$13,定数!$B$6:$B$13))</f>
        <v>7.1104423139144126</v>
      </c>
      <c r="N107" s="141">
        <v>2010</v>
      </c>
      <c r="O107" s="8">
        <v>43556</v>
      </c>
      <c r="P107" s="240">
        <v>141.91</v>
      </c>
      <c r="Q107" s="240"/>
      <c r="R107" s="228">
        <f>IF(P107="","",T107*M107*LOOKUP(RIGHT($D$2,3),定数!$A$6:$A$13,定数!$B$6:$B$13))</f>
        <v>70393.378907753329</v>
      </c>
      <c r="S107" s="228"/>
      <c r="T107" s="229">
        <f t="shared" si="11"/>
        <v>99.000000000000909</v>
      </c>
      <c r="U107" s="229"/>
      <c r="V107" t="str">
        <f>IF(S107&lt;&gt;"",IF(S107&lt;0,1+V106,0),"")</f>
        <v/>
      </c>
      <c r="W107">
        <f>IF(T107&lt;&gt;"",IF(T107&lt;0,1+W106,0),"")</f>
        <v>0</v>
      </c>
      <c r="X107" s="40">
        <f t="shared" si="12"/>
        <v>1635401.732200315</v>
      </c>
      <c r="Y107" s="41">
        <f t="shared" si="13"/>
        <v>0</v>
      </c>
    </row>
    <row r="108" spans="2:25" x14ac:dyDescent="0.2">
      <c r="B108" s="162">
        <v>100</v>
      </c>
      <c r="C108" s="221">
        <f t="shared" si="9"/>
        <v>1705795.1111080684</v>
      </c>
      <c r="D108" s="221"/>
      <c r="E108" s="141">
        <v>2010</v>
      </c>
      <c r="F108" s="8">
        <v>43556</v>
      </c>
      <c r="G108" s="141" t="s">
        <v>3</v>
      </c>
      <c r="H108" s="240">
        <v>142.30000000000001</v>
      </c>
      <c r="I108" s="240"/>
      <c r="J108" s="141">
        <v>36</v>
      </c>
      <c r="K108" s="230">
        <f t="shared" si="8"/>
        <v>51173.853333242048</v>
      </c>
      <c r="L108" s="231"/>
      <c r="M108" s="6">
        <f>IF(J108="","",(K108/J108)/LOOKUP(RIGHT($D$2,3),定数!$A$6:$A$13,定数!$B$6:$B$13))</f>
        <v>14.2149592592339</v>
      </c>
      <c r="N108" s="141">
        <v>2010</v>
      </c>
      <c r="O108" s="8">
        <v>43556</v>
      </c>
      <c r="P108" s="240">
        <v>142.81</v>
      </c>
      <c r="Q108" s="240"/>
      <c r="R108" s="228">
        <f>IF(P108="","",T108*M108*LOOKUP(RIGHT($D$2,3),定数!$A$6:$A$13,定数!$B$6:$B$13))</f>
        <v>72496.292222091593</v>
      </c>
      <c r="S108" s="228"/>
      <c r="T108" s="229">
        <f t="shared" si="11"/>
        <v>50.999999999999091</v>
      </c>
      <c r="U108" s="229"/>
      <c r="V108" t="str">
        <f>IF(S108&lt;&gt;"",IF(S108&lt;0,1+V107,0),"")</f>
        <v/>
      </c>
      <c r="W108">
        <f>IF(T108&lt;&gt;"",IF(T108&lt;0,1+W107,0),"")</f>
        <v>0</v>
      </c>
      <c r="X108" s="40">
        <f t="shared" si="12"/>
        <v>1705795.1111080684</v>
      </c>
      <c r="Y108" s="41">
        <f t="shared" si="13"/>
        <v>0</v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1678291.4033301601</v>
      </c>
      <c r="S109" s="118">
        <f>SUM(R109)</f>
        <v>1678291.4033301601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10295"/>
  <sheetViews>
    <sheetView topLeftCell="A9260" zoomScaleNormal="100" workbookViewId="0">
      <selection activeCell="B10295" sqref="B10295"/>
    </sheetView>
  </sheetViews>
  <sheetFormatPr defaultRowHeight="16.2" x14ac:dyDescent="0.2"/>
  <cols>
    <col min="1" max="1" width="8.218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  <row r="9012" spans="1:1" x14ac:dyDescent="0.2">
      <c r="A9012" s="167">
        <v>62</v>
      </c>
    </row>
    <row r="9045" spans="1:1" x14ac:dyDescent="0.2">
      <c r="A9045" s="167">
        <v>63</v>
      </c>
    </row>
    <row r="9078" spans="1:1" x14ac:dyDescent="0.2">
      <c r="A9078" s="167">
        <v>64</v>
      </c>
    </row>
    <row r="9111" spans="1:1" x14ac:dyDescent="0.2">
      <c r="A9111" s="167">
        <v>65</v>
      </c>
    </row>
    <row r="9144" spans="1:1" x14ac:dyDescent="0.2">
      <c r="A9144" s="167">
        <v>66</v>
      </c>
    </row>
    <row r="9177" spans="1:1" x14ac:dyDescent="0.2">
      <c r="A9177" s="167">
        <v>67</v>
      </c>
    </row>
    <row r="9210" spans="1:1" x14ac:dyDescent="0.2">
      <c r="A9210" s="167">
        <v>68</v>
      </c>
    </row>
    <row r="9243" spans="1:1" x14ac:dyDescent="0.2">
      <c r="A9243" s="167">
        <v>69</v>
      </c>
    </row>
    <row r="9277" spans="1:1" x14ac:dyDescent="0.2">
      <c r="A9277" s="167">
        <v>70</v>
      </c>
    </row>
    <row r="9310" spans="1:1" x14ac:dyDescent="0.2">
      <c r="A9310" s="167">
        <v>71</v>
      </c>
    </row>
    <row r="9343" spans="1:1" x14ac:dyDescent="0.2">
      <c r="A9343" s="167">
        <v>72</v>
      </c>
    </row>
    <row r="9377" spans="1:1" x14ac:dyDescent="0.2">
      <c r="A9377" s="167">
        <v>73</v>
      </c>
    </row>
    <row r="9411" spans="1:1" x14ac:dyDescent="0.2">
      <c r="A9411" s="167">
        <v>74</v>
      </c>
    </row>
    <row r="9445" spans="1:1" x14ac:dyDescent="0.2">
      <c r="A9445" s="167">
        <v>75</v>
      </c>
    </row>
    <row r="9479" spans="1:1" x14ac:dyDescent="0.2">
      <c r="A9479" s="167">
        <v>76</v>
      </c>
    </row>
    <row r="9513" spans="1:1" x14ac:dyDescent="0.2">
      <c r="A9513" s="167">
        <v>77</v>
      </c>
    </row>
    <row r="9547" spans="1:1" x14ac:dyDescent="0.2">
      <c r="A9547" s="167">
        <v>78</v>
      </c>
    </row>
    <row r="9581" spans="1:1" x14ac:dyDescent="0.2">
      <c r="A9581" s="167">
        <v>79</v>
      </c>
    </row>
    <row r="9615" spans="1:1" x14ac:dyDescent="0.2">
      <c r="A9615" s="167">
        <v>80</v>
      </c>
    </row>
    <row r="9649" spans="1:1" x14ac:dyDescent="0.2">
      <c r="A9649" s="167">
        <v>81</v>
      </c>
    </row>
    <row r="9683" spans="1:1" x14ac:dyDescent="0.2">
      <c r="A9683" s="167">
        <v>82</v>
      </c>
    </row>
    <row r="9717" spans="1:1" x14ac:dyDescent="0.2">
      <c r="A9717" s="167">
        <v>83</v>
      </c>
    </row>
    <row r="9751" spans="1:1" x14ac:dyDescent="0.2">
      <c r="A9751" s="167">
        <v>84</v>
      </c>
    </row>
    <row r="9785" spans="1:1" x14ac:dyDescent="0.2">
      <c r="A9785" s="167">
        <v>85</v>
      </c>
    </row>
    <row r="9819" spans="1:1" x14ac:dyDescent="0.2">
      <c r="A9819" s="167">
        <v>86</v>
      </c>
    </row>
    <row r="9853" spans="1:1" x14ac:dyDescent="0.2">
      <c r="A9853" s="167">
        <v>87</v>
      </c>
    </row>
    <row r="9887" spans="1:1" x14ac:dyDescent="0.2">
      <c r="A9887" s="167">
        <v>88</v>
      </c>
    </row>
    <row r="9921" spans="1:1" x14ac:dyDescent="0.2">
      <c r="A9921" s="167">
        <v>89</v>
      </c>
    </row>
    <row r="9955" spans="1:1" x14ac:dyDescent="0.2">
      <c r="A9955" s="167">
        <v>90</v>
      </c>
    </row>
    <row r="9989" spans="1:1" x14ac:dyDescent="0.2">
      <c r="A9989" s="167">
        <v>91</v>
      </c>
    </row>
    <row r="10023" spans="1:1" x14ac:dyDescent="0.2">
      <c r="A10023" s="167">
        <v>92</v>
      </c>
    </row>
    <row r="10056" spans="1:1" x14ac:dyDescent="0.2">
      <c r="A10056" s="167">
        <v>93</v>
      </c>
    </row>
    <row r="10090" spans="1:1" x14ac:dyDescent="0.2">
      <c r="A10090" s="167">
        <v>94</v>
      </c>
    </row>
    <row r="10125" spans="1:1" x14ac:dyDescent="0.2">
      <c r="A10125" s="167">
        <v>95</v>
      </c>
    </row>
    <row r="10159" spans="1:1" x14ac:dyDescent="0.2">
      <c r="A10159" s="167">
        <v>96</v>
      </c>
    </row>
    <row r="10193" spans="1:1" x14ac:dyDescent="0.2">
      <c r="A10193" s="167">
        <v>97</v>
      </c>
    </row>
    <row r="10227" spans="1:1" x14ac:dyDescent="0.2">
      <c r="A10227" s="167">
        <v>98</v>
      </c>
    </row>
    <row r="10261" spans="1:1" x14ac:dyDescent="0.2">
      <c r="A10261" s="167">
        <v>99</v>
      </c>
    </row>
    <row r="10295" spans="1:1" x14ac:dyDescent="0.2">
      <c r="A10295" s="167">
        <v>100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topLeftCell="B1" zoomScaleSheetLayoutView="100" workbookViewId="0">
      <selection activeCell="L16" sqref="L16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10.7773437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 t="s">
        <v>292</v>
      </c>
      <c r="D8" s="28"/>
      <c r="E8" s="33"/>
      <c r="F8" s="33"/>
      <c r="G8" s="135"/>
      <c r="H8" s="133"/>
      <c r="I8" s="33"/>
      <c r="J8" s="33"/>
      <c r="K8" s="148"/>
      <c r="L8" s="133">
        <v>100</v>
      </c>
      <c r="M8" s="172">
        <v>43687</v>
      </c>
      <c r="N8" s="131">
        <v>0.82199999999999995</v>
      </c>
      <c r="O8" s="152" t="s">
        <v>294</v>
      </c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99" activePane="bottomLeft" state="frozen"/>
      <selection pane="bottomLeft" activeCell="K101" sqref="K101:L101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185" t="s">
        <v>4</v>
      </c>
      <c r="C2" s="185"/>
      <c r="D2" s="191" t="s">
        <v>179</v>
      </c>
      <c r="E2" s="191"/>
      <c r="F2" s="185" t="s">
        <v>5</v>
      </c>
      <c r="G2" s="185"/>
      <c r="H2" s="187" t="s">
        <v>64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2194695.8604830555</v>
      </c>
      <c r="Q2" s="187"/>
      <c r="R2" s="1"/>
      <c r="S2" s="1"/>
      <c r="T2" s="1"/>
    </row>
    <row r="3" spans="2:25" ht="77.400000000000006" customHeight="1" x14ac:dyDescent="0.2">
      <c r="B3" s="185" t="s">
        <v>8</v>
      </c>
      <c r="C3" s="185"/>
      <c r="D3" s="188" t="s">
        <v>196</v>
      </c>
      <c r="E3" s="189"/>
      <c r="F3" s="189"/>
      <c r="G3" s="189"/>
      <c r="H3" s="189"/>
      <c r="I3" s="189"/>
      <c r="J3" s="185" t="s">
        <v>9</v>
      </c>
      <c r="K3" s="185"/>
      <c r="L3" s="189" t="s">
        <v>65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S109</f>
        <v>2094695.8604830555</v>
      </c>
      <c r="E4" s="207"/>
      <c r="F4" s="185" t="s">
        <v>11</v>
      </c>
      <c r="G4" s="185"/>
      <c r="H4" s="208">
        <f>SUM($T$9:$U$108)</f>
        <v>7252.99999999999</v>
      </c>
      <c r="I4" s="187"/>
      <c r="J4" s="209" t="s">
        <v>58</v>
      </c>
      <c r="K4" s="209"/>
      <c r="L4" s="186">
        <f>MAX($C$9:$D$990)-C9</f>
        <v>2005223.8469861434</v>
      </c>
      <c r="M4" s="186"/>
      <c r="N4" s="209" t="s">
        <v>57</v>
      </c>
      <c r="O4" s="209"/>
      <c r="P4" s="217">
        <f>MAX(Y:Y)</f>
        <v>5.9099999999999153E-2</v>
      </c>
      <c r="Q4" s="217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18" t="s">
        <v>18</v>
      </c>
      <c r="K5" s="185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186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96">
        <v>1</v>
      </c>
      <c r="C9" s="221">
        <f>L2</f>
        <v>100000</v>
      </c>
      <c r="D9" s="221"/>
      <c r="E9" s="87">
        <v>2000</v>
      </c>
      <c r="F9" s="112">
        <v>43528</v>
      </c>
      <c r="G9" s="96" t="s">
        <v>2</v>
      </c>
      <c r="H9" s="222">
        <v>103.36</v>
      </c>
      <c r="I9" s="223"/>
      <c r="J9" s="87">
        <v>69</v>
      </c>
      <c r="K9" s="221">
        <f t="shared" ref="K9:K14" si="0">IF(J9="","",C9*0.03)</f>
        <v>3000</v>
      </c>
      <c r="L9" s="221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22">
        <v>102.35</v>
      </c>
      <c r="Q9" s="223"/>
      <c r="R9" s="228">
        <f>IF(P9="","",T9*M9*LOOKUP(RIGHT($D$2,3),定数!$A$6:$A$13,定数!$B$6:$B$13))</f>
        <v>4391.3043478261088</v>
      </c>
      <c r="S9" s="228"/>
      <c r="T9" s="229">
        <f>IF(P9="","",IF(G9="買",(P9-H9),(H9-P9))*IF(RIGHT($D$2,3)="JPY",100,10000))</f>
        <v>101.00000000000051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221">
        <f t="shared" ref="C10:C73" si="1">IF(R9="","",C9+R9)</f>
        <v>104391.30434782611</v>
      </c>
      <c r="D10" s="221"/>
      <c r="E10" s="88">
        <v>2000</v>
      </c>
      <c r="F10" s="114">
        <v>43821</v>
      </c>
      <c r="G10" s="107" t="s">
        <v>3</v>
      </c>
      <c r="H10" s="222">
        <v>102.95</v>
      </c>
      <c r="I10" s="223"/>
      <c r="J10" s="88">
        <v>69</v>
      </c>
      <c r="K10" s="224">
        <f t="shared" si="0"/>
        <v>3131.739130434783</v>
      </c>
      <c r="L10" s="225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226">
        <v>104.95</v>
      </c>
      <c r="Q10" s="227"/>
      <c r="R10" s="228">
        <f>IF(P10="","",T10*M10*LOOKUP(RIGHT($D$2,3),定数!$A$6:$A$13,定数!$B$6:$B$13))</f>
        <v>9077.5047258979212</v>
      </c>
      <c r="S10" s="228"/>
      <c r="T10" s="229">
        <f>IF(P10="","",IF(G10="買",(P10-H10),(H10-P10))*IF(RIGHT($D$2,3)="JPY",100,10000))</f>
        <v>200</v>
      </c>
      <c r="U10" s="229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232">
        <f t="shared" si="1"/>
        <v>113468.80907372403</v>
      </c>
      <c r="D11" s="232"/>
      <c r="E11" s="88">
        <v>2001</v>
      </c>
      <c r="F11" s="114">
        <v>43511</v>
      </c>
      <c r="G11" s="103" t="s">
        <v>2</v>
      </c>
      <c r="H11" s="226">
        <v>105.83</v>
      </c>
      <c r="I11" s="227"/>
      <c r="J11" s="88">
        <v>123</v>
      </c>
      <c r="K11" s="230">
        <f t="shared" si="0"/>
        <v>3404.0642722117209</v>
      </c>
      <c r="L11" s="231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222">
        <v>107.06</v>
      </c>
      <c r="Q11" s="223"/>
      <c r="R11" s="233">
        <f>IF(P11="","",T11*M11*LOOKUP(RIGHT($D$2,3),定数!$A$6:$A$13,定数!$B$6:$B$13))</f>
        <v>-3404.0642722117318</v>
      </c>
      <c r="S11" s="233"/>
      <c r="T11" s="234">
        <f>IF(P11="","",IF(G11="買",(P11-H11),(H11-P11))*IF(RIGHT($D$2,3)="JPY",100,10000))</f>
        <v>-123.0000000000004</v>
      </c>
      <c r="U11" s="234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221">
        <f t="shared" si="1"/>
        <v>110064.74480151229</v>
      </c>
      <c r="D12" s="221"/>
      <c r="E12" s="87">
        <v>2001</v>
      </c>
      <c r="F12" s="112">
        <v>43524</v>
      </c>
      <c r="G12" s="107" t="s">
        <v>3</v>
      </c>
      <c r="H12" s="222">
        <v>107.96</v>
      </c>
      <c r="I12" s="223"/>
      <c r="J12" s="87">
        <v>153</v>
      </c>
      <c r="K12" s="230">
        <f t="shared" si="0"/>
        <v>3301.9423440453688</v>
      </c>
      <c r="L12" s="231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222">
        <v>117.97</v>
      </c>
      <c r="Q12" s="223"/>
      <c r="R12" s="228">
        <f>IF(P12="","",T12*M12*LOOKUP(RIGHT($D$2,3),定数!$A$6:$A$13,定数!$B$6:$B$13))</f>
        <v>21602.903832610558</v>
      </c>
      <c r="S12" s="228"/>
      <c r="T12" s="229">
        <f t="shared" ref="T12:T75" si="4">IF(P12="","",IF(G12="買",(P12-H12),(H12-P12))*IF(RIGHT($D$2,3)="JPY",100,10000))</f>
        <v>1001.0000000000005</v>
      </c>
      <c r="U12" s="229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221">
        <f t="shared" si="1"/>
        <v>131667.64863412286</v>
      </c>
      <c r="D13" s="221"/>
      <c r="E13" s="88">
        <v>2001</v>
      </c>
      <c r="F13" s="114">
        <v>43558</v>
      </c>
      <c r="G13" s="107" t="s">
        <v>3</v>
      </c>
      <c r="H13" s="226">
        <v>111.59</v>
      </c>
      <c r="I13" s="227"/>
      <c r="J13" s="88">
        <v>54</v>
      </c>
      <c r="K13" s="230">
        <f t="shared" si="0"/>
        <v>3950.0294590236858</v>
      </c>
      <c r="L13" s="231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226">
        <v>111.05</v>
      </c>
      <c r="Q13" s="227"/>
      <c r="R13" s="233">
        <f>IF(P13="","",T13*M13*LOOKUP(RIGHT($D$2,3),定数!$A$6:$A$13,定数!$B$6:$B$13))</f>
        <v>-3950.0294590237318</v>
      </c>
      <c r="S13" s="233"/>
      <c r="T13" s="229">
        <f t="shared" si="4"/>
        <v>-54.000000000000625</v>
      </c>
      <c r="U13" s="229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232">
        <f t="shared" si="1"/>
        <v>127717.61917509913</v>
      </c>
      <c r="D14" s="232"/>
      <c r="E14" s="88">
        <v>2001</v>
      </c>
      <c r="F14" s="114">
        <v>43559</v>
      </c>
      <c r="G14" s="97" t="s">
        <v>3</v>
      </c>
      <c r="H14" s="222">
        <v>111.95</v>
      </c>
      <c r="I14" s="223"/>
      <c r="J14" s="88">
        <v>98</v>
      </c>
      <c r="K14" s="235">
        <f t="shared" si="0"/>
        <v>3831.5285752529735</v>
      </c>
      <c r="L14" s="236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226">
        <v>113.38</v>
      </c>
      <c r="Q14" s="227"/>
      <c r="R14" s="233">
        <f>IF(P14="","",T14*M14*LOOKUP(RIGHT($D$2,3),定数!$A$6:$A$13,定数!$B$6:$B$13))</f>
        <v>5590.9039414405352</v>
      </c>
      <c r="S14" s="233"/>
      <c r="T14" s="234">
        <f t="shared" si="4"/>
        <v>142.99999999999926</v>
      </c>
      <c r="U14" s="234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221">
        <f t="shared" si="1"/>
        <v>133308.52311653967</v>
      </c>
      <c r="D15" s="221"/>
      <c r="E15" s="88">
        <v>2001</v>
      </c>
      <c r="F15" s="114">
        <v>43588</v>
      </c>
      <c r="G15" s="96" t="s">
        <v>2</v>
      </c>
      <c r="H15" s="222">
        <v>108.51</v>
      </c>
      <c r="I15" s="223"/>
      <c r="J15" s="88">
        <v>80</v>
      </c>
      <c r="K15" s="230">
        <f t="shared" ref="K15:K74" si="7">IF(J15="","",C15*0.03)</f>
        <v>3999.2556934961899</v>
      </c>
      <c r="L15" s="231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222">
        <v>107.35</v>
      </c>
      <c r="Q15" s="223"/>
      <c r="R15" s="228">
        <f>IF(P15="","",T15*M15*LOOKUP(RIGHT($D$2,3),定数!$A$6:$A$13,定数!$B$6:$B$13))</f>
        <v>5798.9207555695284</v>
      </c>
      <c r="S15" s="228"/>
      <c r="T15" s="229">
        <f t="shared" si="4"/>
        <v>116.00000000000108</v>
      </c>
      <c r="U15" s="229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221">
        <f t="shared" si="1"/>
        <v>139107.4438721092</v>
      </c>
      <c r="D16" s="221"/>
      <c r="E16" s="88">
        <v>2001</v>
      </c>
      <c r="F16" s="114">
        <v>43629</v>
      </c>
      <c r="G16" s="96" t="s">
        <v>3</v>
      </c>
      <c r="H16" s="222">
        <v>103.62</v>
      </c>
      <c r="I16" s="223"/>
      <c r="J16" s="88">
        <v>53</v>
      </c>
      <c r="K16" s="230">
        <f t="shared" si="7"/>
        <v>4173.2233161632757</v>
      </c>
      <c r="L16" s="231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222">
        <v>104.38</v>
      </c>
      <c r="Q16" s="223"/>
      <c r="R16" s="228">
        <f>IF(P16="","",T16*M16*LOOKUP(RIGHT($D$2,3),定数!$A$6:$A$13,定数!$B$6:$B$13))</f>
        <v>5984.2447552529275</v>
      </c>
      <c r="S16" s="228"/>
      <c r="T16" s="229">
        <f t="shared" si="4"/>
        <v>75.999999999999091</v>
      </c>
      <c r="U16" s="229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221">
        <f t="shared" si="1"/>
        <v>145091.68862736213</v>
      </c>
      <c r="D17" s="221"/>
      <c r="E17" s="87">
        <v>2001</v>
      </c>
      <c r="F17" s="112">
        <v>43631</v>
      </c>
      <c r="G17" s="98" t="s">
        <v>3</v>
      </c>
      <c r="H17" s="222">
        <v>104.99</v>
      </c>
      <c r="I17" s="223"/>
      <c r="J17" s="87">
        <v>51</v>
      </c>
      <c r="K17" s="230">
        <f t="shared" si="7"/>
        <v>4352.7506588208635</v>
      </c>
      <c r="L17" s="231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222">
        <v>105.74</v>
      </c>
      <c r="Q17" s="223"/>
      <c r="R17" s="228">
        <f>IF(P17="","",T17*M17*LOOKUP(RIGHT($D$2,3),定数!$A$6:$A$13,定数!$B$6:$B$13))</f>
        <v>6401.1039100306816</v>
      </c>
      <c r="S17" s="228"/>
      <c r="T17" s="229">
        <f t="shared" si="4"/>
        <v>75</v>
      </c>
      <c r="U17" s="229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221">
        <f t="shared" si="1"/>
        <v>151492.79253739282</v>
      </c>
      <c r="D18" s="221"/>
      <c r="E18" s="88">
        <v>2001</v>
      </c>
      <c r="F18" s="114">
        <v>43687</v>
      </c>
      <c r="G18" s="107" t="s">
        <v>3</v>
      </c>
      <c r="H18" s="226">
        <v>108.92</v>
      </c>
      <c r="I18" s="227"/>
      <c r="J18" s="88">
        <v>46</v>
      </c>
      <c r="K18" s="230">
        <f t="shared" si="7"/>
        <v>4544.7837761217843</v>
      </c>
      <c r="L18" s="231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226">
        <v>109.57</v>
      </c>
      <c r="Q18" s="227"/>
      <c r="R18" s="228">
        <f>IF(P18="","",T18*M18*LOOKUP(RIGHT($D$2,3),定数!$A$6:$A$13,定数!$B$6:$B$13))</f>
        <v>6421.9770749546115</v>
      </c>
      <c r="S18" s="228"/>
      <c r="T18" s="229">
        <f t="shared" si="4"/>
        <v>64.999999999999147</v>
      </c>
      <c r="U18" s="229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232">
        <f t="shared" si="1"/>
        <v>157914.76961234742</v>
      </c>
      <c r="D19" s="232"/>
      <c r="E19" s="88">
        <v>2001</v>
      </c>
      <c r="F19" s="114">
        <v>43690</v>
      </c>
      <c r="G19" s="104" t="s">
        <v>3</v>
      </c>
      <c r="H19" s="222">
        <v>109.51</v>
      </c>
      <c r="I19" s="223"/>
      <c r="J19" s="88">
        <v>55</v>
      </c>
      <c r="K19" s="235">
        <f t="shared" si="7"/>
        <v>4737.4430883704226</v>
      </c>
      <c r="L19" s="236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222">
        <v>110.29</v>
      </c>
      <c r="Q19" s="223"/>
      <c r="R19" s="233">
        <f>IF(P19="","",T19*M19*LOOKUP(RIGHT($D$2,3),定数!$A$6:$A$13,定数!$B$6:$B$13))</f>
        <v>6718.5556525980646</v>
      </c>
      <c r="S19" s="233"/>
      <c r="T19" s="234">
        <f t="shared" si="4"/>
        <v>78.000000000000114</v>
      </c>
      <c r="U19" s="234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221">
        <f t="shared" si="1"/>
        <v>164633.32526494548</v>
      </c>
      <c r="D20" s="221"/>
      <c r="E20" s="87">
        <v>2001</v>
      </c>
      <c r="F20" s="112">
        <v>43735</v>
      </c>
      <c r="G20" s="96" t="s">
        <v>3</v>
      </c>
      <c r="H20" s="222">
        <v>109.29</v>
      </c>
      <c r="I20" s="223"/>
      <c r="J20" s="87">
        <v>79</v>
      </c>
      <c r="K20" s="230">
        <f t="shared" si="7"/>
        <v>4938.9997579483643</v>
      </c>
      <c r="L20" s="231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222">
        <v>108.5</v>
      </c>
      <c r="Q20" s="223"/>
      <c r="R20" s="228">
        <f>IF(P20="","",T20*M20*LOOKUP(RIGHT($D$2,3),定数!$A$6:$A$13,定数!$B$6:$B$13))</f>
        <v>-4938.9997579484034</v>
      </c>
      <c r="S20" s="228"/>
      <c r="T20" s="229">
        <f t="shared" si="4"/>
        <v>-79.000000000000625</v>
      </c>
      <c r="U20" s="229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237">
        <f t="shared" si="1"/>
        <v>159694.32550699709</v>
      </c>
      <c r="D21" s="237"/>
      <c r="E21" s="88">
        <v>2001</v>
      </c>
      <c r="F21" s="114">
        <v>43769</v>
      </c>
      <c r="G21" s="107" t="s">
        <v>3</v>
      </c>
      <c r="H21" s="226">
        <v>110.52</v>
      </c>
      <c r="I21" s="227"/>
      <c r="J21" s="88">
        <v>26</v>
      </c>
      <c r="K21" s="230">
        <f t="shared" si="7"/>
        <v>4790.8297652099127</v>
      </c>
      <c r="L21" s="231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226">
        <v>110.26</v>
      </c>
      <c r="Q21" s="227"/>
      <c r="R21" s="228">
        <f>IF(P21="","",T21*M21*LOOKUP(RIGHT($D$2,3),定数!$A$6:$A$13,定数!$B$6:$B$13))</f>
        <v>-4790.8297652097453</v>
      </c>
      <c r="S21" s="228"/>
      <c r="T21" s="229">
        <f t="shared" si="4"/>
        <v>-25.999999999999091</v>
      </c>
      <c r="U21" s="229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221">
        <f t="shared" si="1"/>
        <v>154903.49574178734</v>
      </c>
      <c r="D22" s="221"/>
      <c r="E22" s="88">
        <v>2001</v>
      </c>
      <c r="F22" s="114">
        <v>43778</v>
      </c>
      <c r="G22" s="105" t="s">
        <v>2</v>
      </c>
      <c r="H22" s="226">
        <v>107.99</v>
      </c>
      <c r="I22" s="227"/>
      <c r="J22" s="88">
        <v>68</v>
      </c>
      <c r="K22" s="235">
        <f t="shared" si="7"/>
        <v>4647.1048722536198</v>
      </c>
      <c r="L22" s="236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222">
        <v>107.01</v>
      </c>
      <c r="Q22" s="223"/>
      <c r="R22" s="233">
        <f>IF(P22="","",T22*M22*LOOKUP(RIGHT($D$2,3),定数!$A$6:$A$13,定数!$B$6:$B$13))</f>
        <v>6697.298198247795</v>
      </c>
      <c r="S22" s="233"/>
      <c r="T22" s="234">
        <f t="shared" si="4"/>
        <v>97.999999999998977</v>
      </c>
      <c r="U22" s="234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221">
        <f t="shared" si="1"/>
        <v>161600.79394003513</v>
      </c>
      <c r="D23" s="221"/>
      <c r="E23" s="88">
        <v>2001</v>
      </c>
      <c r="F23" s="114">
        <v>43795</v>
      </c>
      <c r="G23" s="96" t="s">
        <v>3</v>
      </c>
      <c r="H23" s="222">
        <v>109.34</v>
      </c>
      <c r="I23" s="223"/>
      <c r="J23" s="88">
        <v>45</v>
      </c>
      <c r="K23" s="230">
        <f t="shared" si="7"/>
        <v>4848.0238182010535</v>
      </c>
      <c r="L23" s="231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222">
        <v>108.89</v>
      </c>
      <c r="Q23" s="223"/>
      <c r="R23" s="228">
        <f>IF(P23="","",T23*M23*LOOKUP(RIGHT($D$2,3),定数!$A$6:$A$13,定数!$B$6:$B$13))</f>
        <v>-4848.0238182010853</v>
      </c>
      <c r="S23" s="228"/>
      <c r="T23" s="229">
        <f t="shared" si="4"/>
        <v>-45.000000000000284</v>
      </c>
      <c r="U23" s="229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221">
        <f t="shared" si="1"/>
        <v>156752.77012183404</v>
      </c>
      <c r="D24" s="221"/>
      <c r="E24" s="88">
        <v>2001</v>
      </c>
      <c r="F24" s="114">
        <v>43810</v>
      </c>
      <c r="G24" s="96" t="s">
        <v>3</v>
      </c>
      <c r="H24" s="222">
        <v>112.27</v>
      </c>
      <c r="I24" s="223"/>
      <c r="J24" s="88">
        <v>72</v>
      </c>
      <c r="K24" s="230">
        <f t="shared" si="7"/>
        <v>4702.5831036550208</v>
      </c>
      <c r="L24" s="231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222">
        <v>113.31</v>
      </c>
      <c r="Q24" s="223"/>
      <c r="R24" s="228">
        <f>IF(P24="","",T24*M24*LOOKUP(RIGHT($D$2,3),定数!$A$6:$A$13,定数!$B$6:$B$13))</f>
        <v>6792.6200386128485</v>
      </c>
      <c r="S24" s="228"/>
      <c r="T24" s="229">
        <f t="shared" si="4"/>
        <v>104.00000000000063</v>
      </c>
      <c r="U24" s="229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221">
        <f t="shared" si="1"/>
        <v>163545.3901604469</v>
      </c>
      <c r="D25" s="221"/>
      <c r="E25" s="88">
        <v>2001</v>
      </c>
      <c r="F25" s="114">
        <v>43830</v>
      </c>
      <c r="G25" s="98" t="s">
        <v>3</v>
      </c>
      <c r="H25" s="222">
        <v>116.34</v>
      </c>
      <c r="I25" s="223"/>
      <c r="J25" s="88">
        <v>46</v>
      </c>
      <c r="K25" s="230">
        <f t="shared" si="7"/>
        <v>4906.3617048134065</v>
      </c>
      <c r="L25" s="231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222">
        <v>116.99</v>
      </c>
      <c r="Q25" s="223"/>
      <c r="R25" s="228">
        <f>IF(P25="","",T25*M25*LOOKUP(RIGHT($D$2,3),定数!$A$6:$A$13,定数!$B$6:$B$13))</f>
        <v>6932.9024089753748</v>
      </c>
      <c r="S25" s="228"/>
      <c r="T25" s="229">
        <f t="shared" si="4"/>
        <v>64.999999999999147</v>
      </c>
      <c r="U25" s="229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232">
        <f t="shared" si="1"/>
        <v>170478.29256942228</v>
      </c>
      <c r="D26" s="232"/>
      <c r="E26" s="88">
        <v>2002</v>
      </c>
      <c r="F26" s="114">
        <v>43467</v>
      </c>
      <c r="G26" s="97" t="s">
        <v>3</v>
      </c>
      <c r="H26" s="222">
        <v>117.58</v>
      </c>
      <c r="I26" s="223"/>
      <c r="J26" s="88">
        <v>63</v>
      </c>
      <c r="K26" s="235">
        <f t="shared" si="7"/>
        <v>5114.3487770826678</v>
      </c>
      <c r="L26" s="236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222">
        <v>118.48</v>
      </c>
      <c r="Q26" s="223"/>
      <c r="R26" s="233">
        <f>IF(P26="","",T26*M26*LOOKUP(RIGHT($D$2,3),定数!$A$6:$A$13,定数!$B$6:$B$13))</f>
        <v>7306.2125386895714</v>
      </c>
      <c r="S26" s="233"/>
      <c r="T26" s="234">
        <f t="shared" si="4"/>
        <v>90.000000000000568</v>
      </c>
      <c r="U26" s="234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221">
        <f t="shared" si="1"/>
        <v>177784.50510811186</v>
      </c>
      <c r="D27" s="221"/>
      <c r="E27" s="88">
        <v>2002</v>
      </c>
      <c r="F27" s="114">
        <v>43509</v>
      </c>
      <c r="G27" s="96" t="s">
        <v>2</v>
      </c>
      <c r="H27" s="222">
        <v>116.03</v>
      </c>
      <c r="I27" s="223"/>
      <c r="J27" s="88">
        <v>77</v>
      </c>
      <c r="K27" s="230">
        <f t="shared" si="7"/>
        <v>5333.5351532433551</v>
      </c>
      <c r="L27" s="231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222">
        <v>114.91</v>
      </c>
      <c r="Q27" s="223"/>
      <c r="R27" s="228">
        <f>IF(P27="","",T27*M27*LOOKUP(RIGHT($D$2,3),定数!$A$6:$A$13,定数!$B$6:$B$13))</f>
        <v>7757.8693138085482</v>
      </c>
      <c r="S27" s="228"/>
      <c r="T27" s="229">
        <f t="shared" si="4"/>
        <v>112.00000000000045</v>
      </c>
      <c r="U27" s="229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221">
        <f t="shared" si="1"/>
        <v>185542.37442192039</v>
      </c>
      <c r="D28" s="221"/>
      <c r="E28" s="88">
        <v>2002</v>
      </c>
      <c r="F28" s="114">
        <v>43524</v>
      </c>
      <c r="G28" s="96" t="s">
        <v>2</v>
      </c>
      <c r="H28" s="222">
        <v>115.71</v>
      </c>
      <c r="I28" s="223"/>
      <c r="J28" s="88">
        <v>70</v>
      </c>
      <c r="K28" s="230">
        <f t="shared" si="7"/>
        <v>5566.271232657612</v>
      </c>
      <c r="L28" s="231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222">
        <v>114.68</v>
      </c>
      <c r="Q28" s="223"/>
      <c r="R28" s="228">
        <f>IF(P28="","",T28*M28*LOOKUP(RIGHT($D$2,3),定数!$A$6:$A$13,定数!$B$6:$B$13))</f>
        <v>8190.3705280532395</v>
      </c>
      <c r="S28" s="228"/>
      <c r="T28" s="229">
        <f t="shared" si="4"/>
        <v>102.99999999999869</v>
      </c>
      <c r="U28" s="229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221">
        <f t="shared" si="1"/>
        <v>193732.74494997362</v>
      </c>
      <c r="D29" s="221"/>
      <c r="E29" s="88">
        <v>2002</v>
      </c>
      <c r="F29" s="114">
        <v>43542</v>
      </c>
      <c r="G29" s="96" t="s">
        <v>3</v>
      </c>
      <c r="H29" s="222">
        <v>114.41</v>
      </c>
      <c r="I29" s="223"/>
      <c r="J29" s="88">
        <v>54</v>
      </c>
      <c r="K29" s="230">
        <f t="shared" si="7"/>
        <v>5811.9823484992085</v>
      </c>
      <c r="L29" s="231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222">
        <v>115.18</v>
      </c>
      <c r="Q29" s="223"/>
      <c r="R29" s="228">
        <f>IF(P29="","",T29*M29*LOOKUP(RIGHT($D$2,3),定数!$A$6:$A$13,定数!$B$6:$B$13))</f>
        <v>8287.4563117489815</v>
      </c>
      <c r="S29" s="228"/>
      <c r="T29" s="229">
        <f t="shared" si="4"/>
        <v>77.000000000001023</v>
      </c>
      <c r="U29" s="229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221">
        <f t="shared" si="1"/>
        <v>202020.2012617226</v>
      </c>
      <c r="D30" s="221"/>
      <c r="E30" s="87">
        <v>2002</v>
      </c>
      <c r="F30" s="112">
        <v>43606</v>
      </c>
      <c r="G30" s="98" t="s">
        <v>2</v>
      </c>
      <c r="H30" s="238">
        <v>115.36</v>
      </c>
      <c r="I30" s="239"/>
      <c r="J30" s="116">
        <v>48</v>
      </c>
      <c r="K30" s="224">
        <f t="shared" si="7"/>
        <v>6060.6060378516777</v>
      </c>
      <c r="L30" s="225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222">
        <v>114.68</v>
      </c>
      <c r="Q30" s="223"/>
      <c r="R30" s="228">
        <f>IF(P30="","",T30*M30*LOOKUP(RIGHT($D$2,3),定数!$A$6:$A$13,定数!$B$6:$B$13))</f>
        <v>8585.8585536231167</v>
      </c>
      <c r="S30" s="228"/>
      <c r="T30" s="229">
        <f t="shared" si="4"/>
        <v>67.999999999999261</v>
      </c>
      <c r="U30" s="229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221">
        <f t="shared" si="1"/>
        <v>210606.05981534571</v>
      </c>
      <c r="D31" s="221"/>
      <c r="E31" s="87">
        <v>2002</v>
      </c>
      <c r="F31" s="112">
        <v>43621</v>
      </c>
      <c r="G31" s="108" t="s">
        <v>3</v>
      </c>
      <c r="H31" s="222">
        <v>116.86</v>
      </c>
      <c r="I31" s="223"/>
      <c r="J31" s="107">
        <v>40</v>
      </c>
      <c r="K31" s="230">
        <f t="shared" si="7"/>
        <v>6318.1817944603708</v>
      </c>
      <c r="L31" s="231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226">
        <v>117.42</v>
      </c>
      <c r="Q31" s="227"/>
      <c r="R31" s="228">
        <f>IF(P31="","",T31*M31*LOOKUP(RIGHT($D$2,3),定数!$A$6:$A$13,定数!$B$6:$B$13))</f>
        <v>8845.4545122445561</v>
      </c>
      <c r="S31" s="228"/>
      <c r="T31" s="229">
        <f t="shared" si="4"/>
        <v>56.000000000000227</v>
      </c>
      <c r="U31" s="229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232">
        <f t="shared" si="1"/>
        <v>219451.51432759027</v>
      </c>
      <c r="D32" s="232"/>
      <c r="E32" s="87">
        <v>2002</v>
      </c>
      <c r="F32" s="112">
        <v>43649</v>
      </c>
      <c r="G32" s="107" t="s">
        <v>2</v>
      </c>
      <c r="H32" s="222">
        <v>117.66</v>
      </c>
      <c r="I32" s="223"/>
      <c r="J32" s="107">
        <v>57</v>
      </c>
      <c r="K32" s="230">
        <f t="shared" si="7"/>
        <v>6583.5454298277082</v>
      </c>
      <c r="L32" s="231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222">
        <v>116.84</v>
      </c>
      <c r="Q32" s="223"/>
      <c r="R32" s="233">
        <f>IF(P32="","",T32*M32*LOOKUP(RIGHT($D$2,3),定数!$A$6:$A$13,定数!$B$6:$B$13))</f>
        <v>9471.0653551906598</v>
      </c>
      <c r="S32" s="233"/>
      <c r="T32" s="234">
        <f t="shared" si="4"/>
        <v>81.999999999999318</v>
      </c>
      <c r="U32" s="234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221">
        <f t="shared" si="1"/>
        <v>228922.57968278092</v>
      </c>
      <c r="D33" s="221"/>
      <c r="E33" s="87">
        <v>2002</v>
      </c>
      <c r="F33" s="85">
        <v>43663</v>
      </c>
      <c r="G33" s="96" t="s">
        <v>3</v>
      </c>
      <c r="H33" s="222">
        <v>117.14</v>
      </c>
      <c r="I33" s="223"/>
      <c r="J33" s="96">
        <v>57</v>
      </c>
      <c r="K33" s="230">
        <f t="shared" si="7"/>
        <v>6867.6773904834272</v>
      </c>
      <c r="L33" s="231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222">
        <v>117.95</v>
      </c>
      <c r="Q33" s="223"/>
      <c r="R33" s="228">
        <f>IF(P33="","",T33*M33*LOOKUP(RIGHT($D$2,3),定数!$A$6:$A$13,定数!$B$6:$B$13))</f>
        <v>9759.3310285817406</v>
      </c>
      <c r="S33" s="228"/>
      <c r="T33" s="229">
        <f t="shared" si="4"/>
        <v>81.000000000000227</v>
      </c>
      <c r="U33" s="229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221">
        <f t="shared" si="1"/>
        <v>238681.91071136267</v>
      </c>
      <c r="D34" s="221"/>
      <c r="E34" s="96">
        <v>2002</v>
      </c>
      <c r="F34" s="85">
        <v>43670</v>
      </c>
      <c r="G34" s="96" t="s">
        <v>2</v>
      </c>
      <c r="H34" s="222">
        <v>116.6</v>
      </c>
      <c r="I34" s="223"/>
      <c r="J34" s="87">
        <v>43</v>
      </c>
      <c r="K34" s="230">
        <f t="shared" si="7"/>
        <v>7160.4573213408794</v>
      </c>
      <c r="L34" s="231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222">
        <v>115.78</v>
      </c>
      <c r="Q34" s="223"/>
      <c r="R34" s="228">
        <f>IF(P34="","",T34*M34*LOOKUP(RIGHT($D$2,3),定数!$A$6:$A$13,定数!$B$6:$B$13))</f>
        <v>13654.825589533655</v>
      </c>
      <c r="S34" s="228"/>
      <c r="T34" s="229">
        <f t="shared" si="4"/>
        <v>81.999999999999318</v>
      </c>
      <c r="U34" s="229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221">
        <f t="shared" si="1"/>
        <v>252336.73630089633</v>
      </c>
      <c r="D35" s="221"/>
      <c r="E35" s="96">
        <v>2002</v>
      </c>
      <c r="F35" s="86">
        <v>43675</v>
      </c>
      <c r="G35" s="96" t="s">
        <v>3</v>
      </c>
      <c r="H35" s="222">
        <v>117.6</v>
      </c>
      <c r="I35" s="223"/>
      <c r="J35" s="88">
        <v>63</v>
      </c>
      <c r="K35" s="230">
        <f t="shared" si="7"/>
        <v>7570.1020890268892</v>
      </c>
      <c r="L35" s="231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222">
        <v>118.5</v>
      </c>
      <c r="Q35" s="223"/>
      <c r="R35" s="228">
        <f>IF(P35="","",T35*M35*LOOKUP(RIGHT($D$2,3),定数!$A$6:$A$13,定数!$B$6:$B$13))</f>
        <v>10814.431555752768</v>
      </c>
      <c r="S35" s="228"/>
      <c r="T35" s="229">
        <f t="shared" si="4"/>
        <v>90.000000000000568</v>
      </c>
      <c r="U35" s="229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221">
        <f t="shared" si="1"/>
        <v>263151.16785664909</v>
      </c>
      <c r="D36" s="221"/>
      <c r="E36" s="96">
        <v>2002</v>
      </c>
      <c r="F36" s="86">
        <v>43676</v>
      </c>
      <c r="G36" s="96" t="s">
        <v>3</v>
      </c>
      <c r="H36" s="222">
        <v>117.76</v>
      </c>
      <c r="I36" s="223"/>
      <c r="J36" s="88">
        <v>55</v>
      </c>
      <c r="K36" s="230">
        <f t="shared" si="7"/>
        <v>7894.5350356994722</v>
      </c>
      <c r="L36" s="231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222">
        <v>118.54</v>
      </c>
      <c r="Q36" s="223"/>
      <c r="R36" s="228">
        <f>IF(P36="","",T36*M36*LOOKUP(RIGHT($D$2,3),定数!$A$6:$A$13,定数!$B$6:$B$13))</f>
        <v>11195.886050628358</v>
      </c>
      <c r="S36" s="228"/>
      <c r="T36" s="229">
        <f t="shared" si="4"/>
        <v>78.000000000000114</v>
      </c>
      <c r="U36" s="229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221">
        <f t="shared" si="1"/>
        <v>274347.05390727747</v>
      </c>
      <c r="D37" s="221"/>
      <c r="E37" s="115">
        <v>2002</v>
      </c>
      <c r="F37" s="85">
        <v>43689</v>
      </c>
      <c r="G37" s="98" t="s">
        <v>2</v>
      </c>
      <c r="H37" s="222">
        <v>116.13</v>
      </c>
      <c r="I37" s="223"/>
      <c r="J37" s="87">
        <v>90</v>
      </c>
      <c r="K37" s="230">
        <f t="shared" si="7"/>
        <v>8230.411617218324</v>
      </c>
      <c r="L37" s="231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222">
        <v>114.81</v>
      </c>
      <c r="Q37" s="223"/>
      <c r="R37" s="228">
        <f>IF(P37="","",T37*M37*LOOKUP(RIGHT($D$2,3),定数!$A$6:$A$13,定数!$B$6:$B$13))</f>
        <v>12071.270371920147</v>
      </c>
      <c r="S37" s="228"/>
      <c r="T37" s="229">
        <f t="shared" si="4"/>
        <v>131.99999999999932</v>
      </c>
      <c r="U37" s="229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232">
        <f t="shared" si="1"/>
        <v>286418.32427919761</v>
      </c>
      <c r="D38" s="232"/>
      <c r="E38" s="90">
        <v>2002</v>
      </c>
      <c r="F38" s="53">
        <v>43721</v>
      </c>
      <c r="G38" s="97" t="s">
        <v>3</v>
      </c>
      <c r="H38" s="226">
        <v>117.58</v>
      </c>
      <c r="I38" s="227"/>
      <c r="J38" s="97">
        <v>53</v>
      </c>
      <c r="K38" s="235">
        <f t="shared" si="7"/>
        <v>8592.5497283759287</v>
      </c>
      <c r="L38" s="236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226">
        <v>118.33</v>
      </c>
      <c r="Q38" s="227"/>
      <c r="R38" s="233">
        <f>IF(P38="","",T38*M38*LOOKUP(RIGHT($D$2,3),定数!$A$6:$A$13,定数!$B$6:$B$13))</f>
        <v>12159.268483550841</v>
      </c>
      <c r="S38" s="233"/>
      <c r="T38" s="234">
        <f t="shared" si="4"/>
        <v>75</v>
      </c>
      <c r="U38" s="234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221">
        <f t="shared" si="1"/>
        <v>298577.59276274848</v>
      </c>
      <c r="D39" s="221"/>
      <c r="E39" s="96">
        <v>2002</v>
      </c>
      <c r="F39" s="8">
        <v>261</v>
      </c>
      <c r="G39" s="96" t="s">
        <v>3</v>
      </c>
      <c r="H39" s="240">
        <v>118.66</v>
      </c>
      <c r="I39" s="240"/>
      <c r="J39" s="96">
        <v>76</v>
      </c>
      <c r="K39" s="230">
        <f t="shared" si="7"/>
        <v>8957.3277828824539</v>
      </c>
      <c r="L39" s="231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240">
        <v>119.76</v>
      </c>
      <c r="Q39" s="240"/>
      <c r="R39" s="228">
        <f>IF(P39="","",T39*M39*LOOKUP(RIGHT($D$2,3),定数!$A$6:$A$13,定数!$B$6:$B$13))</f>
        <v>12964.553369961546</v>
      </c>
      <c r="S39" s="228"/>
      <c r="T39" s="229">
        <f t="shared" si="4"/>
        <v>110.00000000000085</v>
      </c>
      <c r="U39" s="229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221">
        <f t="shared" si="1"/>
        <v>311542.14613271004</v>
      </c>
      <c r="D40" s="221"/>
      <c r="E40" s="96">
        <v>2002</v>
      </c>
      <c r="F40" s="8">
        <v>43728</v>
      </c>
      <c r="G40" s="96" t="s">
        <v>3</v>
      </c>
      <c r="H40" s="240">
        <v>119.64</v>
      </c>
      <c r="I40" s="240"/>
      <c r="J40" s="96">
        <v>90</v>
      </c>
      <c r="K40" s="230">
        <f t="shared" si="7"/>
        <v>9346.2643839813009</v>
      </c>
      <c r="L40" s="231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240">
        <v>120.95</v>
      </c>
      <c r="Q40" s="240"/>
      <c r="R40" s="228">
        <f>IF(P40="","",T40*M40*LOOKUP(RIGHT($D$2,3),定数!$A$6:$A$13,定数!$B$6:$B$13))</f>
        <v>13604.00704779503</v>
      </c>
      <c r="S40" s="228"/>
      <c r="T40" s="229">
        <f t="shared" si="4"/>
        <v>131.00000000000023</v>
      </c>
      <c r="U40" s="229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221">
        <f t="shared" si="1"/>
        <v>325146.15318050509</v>
      </c>
      <c r="D41" s="221"/>
      <c r="E41" s="96">
        <v>2002</v>
      </c>
      <c r="F41" s="8">
        <v>270</v>
      </c>
      <c r="G41" s="96" t="s">
        <v>2</v>
      </c>
      <c r="H41" s="240">
        <v>119.95</v>
      </c>
      <c r="I41" s="240"/>
      <c r="J41" s="96">
        <v>73</v>
      </c>
      <c r="K41" s="230">
        <f t="shared" si="7"/>
        <v>9754.3845954151529</v>
      </c>
      <c r="L41" s="231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240">
        <v>120.68</v>
      </c>
      <c r="Q41" s="240"/>
      <c r="R41" s="228">
        <f>IF(P41="","",T41*M41*LOOKUP(RIGHT($D$2,3),定数!$A$6:$A$13,定数!$B$6:$B$13))</f>
        <v>-9754.3845954152057</v>
      </c>
      <c r="S41" s="228"/>
      <c r="T41" s="229">
        <f t="shared" si="4"/>
        <v>-73.000000000000398</v>
      </c>
      <c r="U41" s="229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221">
        <f t="shared" si="1"/>
        <v>315391.76858508989</v>
      </c>
      <c r="D42" s="221"/>
      <c r="E42" s="96">
        <v>2002</v>
      </c>
      <c r="F42" s="8">
        <v>43739</v>
      </c>
      <c r="G42" s="96" t="s">
        <v>3</v>
      </c>
      <c r="H42" s="240">
        <v>120.78</v>
      </c>
      <c r="I42" s="240"/>
      <c r="J42" s="96">
        <v>58</v>
      </c>
      <c r="K42" s="230">
        <f t="shared" si="7"/>
        <v>9461.7530575526962</v>
      </c>
      <c r="L42" s="231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240">
        <v>121.61</v>
      </c>
      <c r="Q42" s="240"/>
      <c r="R42" s="228">
        <f>IF(P42="","",T42*M42*LOOKUP(RIGHT($D$2,3),定数!$A$6:$A$13,定数!$B$6:$B$13))</f>
        <v>13540.094892704692</v>
      </c>
      <c r="S42" s="228"/>
      <c r="T42" s="229">
        <f t="shared" si="4"/>
        <v>82.999999999999829</v>
      </c>
      <c r="U42" s="229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221">
        <f t="shared" si="1"/>
        <v>328931.86347779457</v>
      </c>
      <c r="D43" s="221"/>
      <c r="E43" s="96">
        <v>2002</v>
      </c>
      <c r="F43" s="8">
        <v>43740</v>
      </c>
      <c r="G43" s="96" t="s">
        <v>3</v>
      </c>
      <c r="H43" s="240">
        <v>120.95</v>
      </c>
      <c r="I43" s="240"/>
      <c r="J43" s="96">
        <v>63</v>
      </c>
      <c r="K43" s="230">
        <f t="shared" si="7"/>
        <v>9867.9559043338359</v>
      </c>
      <c r="L43" s="231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240">
        <v>121.87</v>
      </c>
      <c r="Q43" s="240"/>
      <c r="R43" s="228">
        <f>IF(P43="","",T43*M43*LOOKUP(RIGHT($D$2,3),定数!$A$6:$A$13,定数!$B$6:$B$13))</f>
        <v>14410.348304741501</v>
      </c>
      <c r="S43" s="228"/>
      <c r="T43" s="229">
        <f t="shared" si="4"/>
        <v>92.000000000000171</v>
      </c>
      <c r="U43" s="229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221">
        <f t="shared" si="1"/>
        <v>343342.21178253606</v>
      </c>
      <c r="D44" s="221"/>
      <c r="E44" s="96">
        <v>2002</v>
      </c>
      <c r="F44" s="8">
        <v>43748</v>
      </c>
      <c r="G44" s="96" t="s">
        <v>3</v>
      </c>
      <c r="H44" s="240">
        <v>122.2</v>
      </c>
      <c r="I44" s="240"/>
      <c r="J44" s="96">
        <v>52</v>
      </c>
      <c r="K44" s="230">
        <f t="shared" si="7"/>
        <v>10300.266353476081</v>
      </c>
      <c r="L44" s="231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240">
        <v>121.68</v>
      </c>
      <c r="Q44" s="240"/>
      <c r="R44" s="228">
        <f>IF(P44="","",T44*M44*LOOKUP(RIGHT($D$2,3),定数!$A$6:$A$13,定数!$B$6:$B$13))</f>
        <v>-10300.266353476003</v>
      </c>
      <c r="S44" s="228"/>
      <c r="T44" s="229">
        <f t="shared" si="4"/>
        <v>-51.999999999999602</v>
      </c>
      <c r="U44" s="229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221">
        <f t="shared" si="1"/>
        <v>333041.94542906008</v>
      </c>
      <c r="D45" s="221"/>
      <c r="E45" s="96">
        <v>2002</v>
      </c>
      <c r="F45" s="8">
        <v>43750</v>
      </c>
      <c r="G45" s="96" t="s">
        <v>3</v>
      </c>
      <c r="H45" s="240">
        <v>122.51</v>
      </c>
      <c r="I45" s="240"/>
      <c r="J45" s="96">
        <v>39</v>
      </c>
      <c r="K45" s="230">
        <f t="shared" si="7"/>
        <v>9991.2583628718021</v>
      </c>
      <c r="L45" s="231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240">
        <v>123.05</v>
      </c>
      <c r="Q45" s="240"/>
      <c r="R45" s="228">
        <f>IF(P45="","",T45*M45*LOOKUP(RIGHT($D$2,3),定数!$A$6:$A$13,定数!$B$6:$B$13))</f>
        <v>13834.050040899214</v>
      </c>
      <c r="S45" s="228"/>
      <c r="T45" s="229">
        <f t="shared" si="4"/>
        <v>53.999999999999204</v>
      </c>
      <c r="U45" s="229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221">
        <f t="shared" si="1"/>
        <v>346875.99546995928</v>
      </c>
      <c r="D46" s="221"/>
      <c r="E46" s="96">
        <v>2002</v>
      </c>
      <c r="F46" s="8">
        <v>43755</v>
      </c>
      <c r="G46" s="96" t="s">
        <v>2</v>
      </c>
      <c r="H46" s="240">
        <v>121.89</v>
      </c>
      <c r="I46" s="240"/>
      <c r="J46" s="96">
        <v>43</v>
      </c>
      <c r="K46" s="230">
        <f t="shared" si="7"/>
        <v>10406.279864098778</v>
      </c>
      <c r="L46" s="231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240">
        <v>121.28</v>
      </c>
      <c r="Q46" s="240"/>
      <c r="R46" s="228">
        <f>IF(P46="","",T46*M46*LOOKUP(RIGHT($D$2,3),定数!$A$6:$A$13,定数!$B$6:$B$13))</f>
        <v>14762.397016512208</v>
      </c>
      <c r="S46" s="228"/>
      <c r="T46" s="229">
        <f t="shared" si="4"/>
        <v>60.999999999999943</v>
      </c>
      <c r="U46" s="229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221">
        <f t="shared" si="1"/>
        <v>361638.39248647151</v>
      </c>
      <c r="D47" s="221"/>
      <c r="E47" s="96">
        <v>2002</v>
      </c>
      <c r="F47" s="8">
        <v>43799</v>
      </c>
      <c r="G47" s="96" t="s">
        <v>3</v>
      </c>
      <c r="H47" s="240">
        <v>121.94</v>
      </c>
      <c r="I47" s="240"/>
      <c r="J47" s="96">
        <v>51</v>
      </c>
      <c r="K47" s="230">
        <f t="shared" si="7"/>
        <v>10849.151774594146</v>
      </c>
      <c r="L47" s="231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240">
        <v>122.66</v>
      </c>
      <c r="Q47" s="240"/>
      <c r="R47" s="228">
        <f>IF(P47="","",T47*M47*LOOKUP(RIGHT($D$2,3),定数!$A$6:$A$13,定数!$B$6:$B$13))</f>
        <v>15316.449564132887</v>
      </c>
      <c r="S47" s="228"/>
      <c r="T47" s="229">
        <f t="shared" si="4"/>
        <v>71.999999999999886</v>
      </c>
      <c r="U47" s="229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221">
        <f t="shared" si="1"/>
        <v>376954.84205060441</v>
      </c>
      <c r="D48" s="221"/>
      <c r="E48" s="96">
        <v>2002</v>
      </c>
      <c r="F48" s="8">
        <v>43803</v>
      </c>
      <c r="G48" s="96" t="s">
        <v>3</v>
      </c>
      <c r="H48" s="240">
        <v>124.59</v>
      </c>
      <c r="I48" s="240"/>
      <c r="J48" s="96">
        <v>86</v>
      </c>
      <c r="K48" s="230">
        <f t="shared" si="7"/>
        <v>11308.645261518132</v>
      </c>
      <c r="L48" s="231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240">
        <v>123.73</v>
      </c>
      <c r="Q48" s="240"/>
      <c r="R48" s="228">
        <f>IF(P48="","",T48*M48*LOOKUP(RIGHT($D$2,3),定数!$A$6:$A$13,定数!$B$6:$B$13))</f>
        <v>-11308.645261518124</v>
      </c>
      <c r="S48" s="228"/>
      <c r="T48" s="229">
        <f t="shared" si="4"/>
        <v>-85.999999999999943</v>
      </c>
      <c r="U48" s="229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221">
        <f t="shared" si="1"/>
        <v>365646.19678908627</v>
      </c>
      <c r="D49" s="221"/>
      <c r="E49" s="96">
        <v>2002</v>
      </c>
      <c r="F49" s="8">
        <v>43826</v>
      </c>
      <c r="G49" s="96" t="s">
        <v>3</v>
      </c>
      <c r="H49" s="240">
        <v>124.54</v>
      </c>
      <c r="I49" s="240"/>
      <c r="J49" s="96">
        <v>39</v>
      </c>
      <c r="K49" s="230">
        <f t="shared" si="7"/>
        <v>10969.385903672588</v>
      </c>
      <c r="L49" s="231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240">
        <v>125.08</v>
      </c>
      <c r="Q49" s="240"/>
      <c r="R49" s="228">
        <f>IF(P49="","",T49*M49*LOOKUP(RIGHT($D$2,3),定数!$A$6:$A$13,定数!$B$6:$B$13))</f>
        <v>15188.380482007975</v>
      </c>
      <c r="S49" s="228"/>
      <c r="T49" s="229">
        <f t="shared" si="4"/>
        <v>53.999999999999204</v>
      </c>
      <c r="U49" s="229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221">
        <f t="shared" si="1"/>
        <v>380834.57727109425</v>
      </c>
      <c r="D50" s="221"/>
      <c r="E50" s="96">
        <v>2003</v>
      </c>
      <c r="F50" s="8">
        <v>43475</v>
      </c>
      <c r="G50" s="96" t="s">
        <v>3</v>
      </c>
      <c r="H50" s="240">
        <v>125.51</v>
      </c>
      <c r="I50" s="240"/>
      <c r="J50" s="96">
        <v>46</v>
      </c>
      <c r="K50" s="230">
        <f t="shared" si="7"/>
        <v>11425.037318132827</v>
      </c>
      <c r="L50" s="231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240">
        <v>126.16</v>
      </c>
      <c r="Q50" s="240"/>
      <c r="R50" s="228">
        <f>IF(P50="","",T50*M50*LOOKUP(RIGHT($D$2,3),定数!$A$6:$A$13,定数!$B$6:$B$13))</f>
        <v>16144.074471274436</v>
      </c>
      <c r="S50" s="228"/>
      <c r="T50" s="229">
        <f t="shared" si="4"/>
        <v>64.999999999999147</v>
      </c>
      <c r="U50" s="229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221">
        <f t="shared" si="1"/>
        <v>396978.6517423687</v>
      </c>
      <c r="D51" s="221"/>
      <c r="E51" s="96">
        <v>2003</v>
      </c>
      <c r="F51" s="8">
        <v>43489</v>
      </c>
      <c r="G51" s="96" t="s">
        <v>3</v>
      </c>
      <c r="H51" s="240">
        <v>127.14</v>
      </c>
      <c r="I51" s="240"/>
      <c r="J51" s="96">
        <v>25</v>
      </c>
      <c r="K51" s="230">
        <f t="shared" si="7"/>
        <v>11909.35955227106</v>
      </c>
      <c r="L51" s="231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240">
        <v>127.47</v>
      </c>
      <c r="Q51" s="240"/>
      <c r="R51" s="228">
        <f>IF(P51="","",T51*M51*LOOKUP(RIGHT($D$2,3),定数!$A$6:$A$13,定数!$B$6:$B$13))</f>
        <v>15720.354608997717</v>
      </c>
      <c r="S51" s="228"/>
      <c r="T51" s="229">
        <f t="shared" si="4"/>
        <v>32.999999999999829</v>
      </c>
      <c r="U51" s="229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221">
        <f t="shared" si="1"/>
        <v>412699.00635136641</v>
      </c>
      <c r="D52" s="221"/>
      <c r="E52" s="98">
        <v>2003</v>
      </c>
      <c r="F52" s="8">
        <v>43497</v>
      </c>
      <c r="G52" s="98" t="s">
        <v>3</v>
      </c>
      <c r="H52" s="240">
        <v>129.07</v>
      </c>
      <c r="I52" s="240"/>
      <c r="J52" s="98">
        <v>44</v>
      </c>
      <c r="K52" s="230">
        <f t="shared" si="7"/>
        <v>12380.970190540991</v>
      </c>
      <c r="L52" s="231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240">
        <v>129.69</v>
      </c>
      <c r="Q52" s="240"/>
      <c r="R52" s="228">
        <f>IF(P52="","",T52*M52*LOOKUP(RIGHT($D$2,3),定数!$A$6:$A$13,定数!$B$6:$B$13))</f>
        <v>17445.912541216978</v>
      </c>
      <c r="S52" s="228"/>
      <c r="T52" s="229">
        <f t="shared" si="4"/>
        <v>62.000000000000455</v>
      </c>
      <c r="U52" s="229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232">
        <f t="shared" si="1"/>
        <v>430144.9188925834</v>
      </c>
      <c r="D53" s="232"/>
      <c r="E53" s="97">
        <v>2003</v>
      </c>
      <c r="F53" s="53">
        <v>43521</v>
      </c>
      <c r="G53" s="97" t="s">
        <v>2</v>
      </c>
      <c r="H53" s="241">
        <v>127.05</v>
      </c>
      <c r="I53" s="241"/>
      <c r="J53" s="97">
        <v>69</v>
      </c>
      <c r="K53" s="235">
        <f t="shared" si="7"/>
        <v>12904.347566777502</v>
      </c>
      <c r="L53" s="236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241">
        <v>126.05</v>
      </c>
      <c r="Q53" s="241"/>
      <c r="R53" s="233">
        <f>IF(P53="","",T53*M53*LOOKUP(RIGHT($D$2,3),定数!$A$6:$A$13,定数!$B$6:$B$13))</f>
        <v>18701.952995329713</v>
      </c>
      <c r="S53" s="233"/>
      <c r="T53" s="234">
        <f t="shared" si="4"/>
        <v>100</v>
      </c>
      <c r="U53" s="234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221">
        <f t="shared" si="1"/>
        <v>448846.87188791309</v>
      </c>
      <c r="D54" s="221"/>
      <c r="E54" s="96">
        <v>2003</v>
      </c>
      <c r="F54" s="8">
        <v>43524</v>
      </c>
      <c r="G54" s="96" t="s">
        <v>3</v>
      </c>
      <c r="H54" s="240">
        <v>127.25</v>
      </c>
      <c r="I54" s="240"/>
      <c r="J54" s="96">
        <v>85</v>
      </c>
      <c r="K54" s="230">
        <f t="shared" si="7"/>
        <v>13465.406156637393</v>
      </c>
      <c r="L54" s="231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240">
        <v>128.47999999999999</v>
      </c>
      <c r="Q54" s="240"/>
      <c r="R54" s="228">
        <f>IF(P54="","",T54*M54*LOOKUP(RIGHT($D$2,3),定数!$A$6:$A$13,定数!$B$6:$B$13))</f>
        <v>19485.234791369247</v>
      </c>
      <c r="S54" s="228"/>
      <c r="T54" s="229">
        <f t="shared" si="4"/>
        <v>122.99999999999898</v>
      </c>
      <c r="U54" s="229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221">
        <f t="shared" si="1"/>
        <v>468332.10667928233</v>
      </c>
      <c r="D55" s="221"/>
      <c r="E55" s="96">
        <v>2003</v>
      </c>
      <c r="F55" s="8">
        <v>43529</v>
      </c>
      <c r="G55" s="96" t="s">
        <v>3</v>
      </c>
      <c r="H55" s="240">
        <v>128.80000000000001</v>
      </c>
      <c r="I55" s="240"/>
      <c r="J55" s="96">
        <v>81</v>
      </c>
      <c r="K55" s="230">
        <f t="shared" si="7"/>
        <v>14049.96320037847</v>
      </c>
      <c r="L55" s="231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240">
        <v>127.99</v>
      </c>
      <c r="Q55" s="240"/>
      <c r="R55" s="228">
        <f>IF(P55="","",T55*M55*LOOKUP(RIGHT($D$2,3),定数!$A$6:$A$13,定数!$B$6:$B$13))</f>
        <v>-14049.963200378756</v>
      </c>
      <c r="S55" s="228"/>
      <c r="T55" s="229">
        <f t="shared" si="4"/>
        <v>-81.000000000001648</v>
      </c>
      <c r="U55" s="229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221">
        <f t="shared" si="1"/>
        <v>454282.14347890357</v>
      </c>
      <c r="D56" s="221"/>
      <c r="E56" s="96">
        <v>2003</v>
      </c>
      <c r="F56" s="8">
        <v>43538</v>
      </c>
      <c r="G56" s="96" t="s">
        <v>2</v>
      </c>
      <c r="H56" s="240">
        <v>128.4</v>
      </c>
      <c r="I56" s="240"/>
      <c r="J56" s="96">
        <v>57</v>
      </c>
      <c r="K56" s="230">
        <f t="shared" si="7"/>
        <v>13628.464304367106</v>
      </c>
      <c r="L56" s="231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240">
        <v>127.58</v>
      </c>
      <c r="Q56" s="240"/>
      <c r="R56" s="228">
        <f>IF(P56="","",T56*M56*LOOKUP(RIGHT($D$2,3),定数!$A$6:$A$13,定数!$B$6:$B$13))</f>
        <v>19605.860929089697</v>
      </c>
      <c r="S56" s="228"/>
      <c r="T56" s="229">
        <f t="shared" si="4"/>
        <v>82.000000000000739</v>
      </c>
      <c r="U56" s="229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221">
        <f t="shared" si="1"/>
        <v>473888.00440799328</v>
      </c>
      <c r="D57" s="221"/>
      <c r="E57" s="96">
        <v>2003</v>
      </c>
      <c r="F57" s="8">
        <v>43541</v>
      </c>
      <c r="G57" s="96" t="s">
        <v>2</v>
      </c>
      <c r="H57" s="240">
        <v>127.03</v>
      </c>
      <c r="I57" s="240"/>
      <c r="J57" s="96">
        <v>79</v>
      </c>
      <c r="K57" s="230">
        <f t="shared" si="7"/>
        <v>14216.640132239798</v>
      </c>
      <c r="L57" s="231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240">
        <v>125.88</v>
      </c>
      <c r="Q57" s="240"/>
      <c r="R57" s="228">
        <f>IF(P57="","",T57*M57*LOOKUP(RIGHT($D$2,3),定数!$A$6:$A$13,定数!$B$6:$B$13))</f>
        <v>20695.10905326057</v>
      </c>
      <c r="S57" s="228"/>
      <c r="T57" s="229">
        <f t="shared" si="4"/>
        <v>115.00000000000057</v>
      </c>
      <c r="U57" s="229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221">
        <f t="shared" si="1"/>
        <v>494583.11346125387</v>
      </c>
      <c r="D58" s="221"/>
      <c r="E58" s="98">
        <v>2003</v>
      </c>
      <c r="F58" s="8">
        <v>43548</v>
      </c>
      <c r="G58" s="98" t="s">
        <v>3</v>
      </c>
      <c r="H58" s="240">
        <v>128.32</v>
      </c>
      <c r="I58" s="240"/>
      <c r="J58" s="98">
        <v>51</v>
      </c>
      <c r="K58" s="230">
        <f t="shared" si="7"/>
        <v>14837.493403837616</v>
      </c>
      <c r="L58" s="231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240">
        <v>127.81</v>
      </c>
      <c r="Q58" s="240"/>
      <c r="R58" s="228">
        <f>IF(P58="","",T58*M58*LOOKUP(RIGHT($D$2,3),定数!$A$6:$A$13,定数!$B$6:$B$13))</f>
        <v>-14837.49340383735</v>
      </c>
      <c r="S58" s="228"/>
      <c r="T58" s="229">
        <f t="shared" si="4"/>
        <v>-50.999999999999091</v>
      </c>
      <c r="U58" s="229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232">
        <f t="shared" si="1"/>
        <v>479745.6200574165</v>
      </c>
      <c r="D59" s="232"/>
      <c r="E59" s="97">
        <v>2003</v>
      </c>
      <c r="F59" s="53">
        <v>43552</v>
      </c>
      <c r="G59" s="97" t="s">
        <v>3</v>
      </c>
      <c r="H59" s="241">
        <v>128.61000000000001</v>
      </c>
      <c r="I59" s="241"/>
      <c r="J59" s="97">
        <v>36</v>
      </c>
      <c r="K59" s="235">
        <f t="shared" si="7"/>
        <v>14392.368601722494</v>
      </c>
      <c r="L59" s="236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241">
        <v>129.11000000000001</v>
      </c>
      <c r="Q59" s="241"/>
      <c r="R59" s="233">
        <f>IF(P59="","",T59*M59*LOOKUP(RIGHT($D$2,3),定数!$A$6:$A$13,定数!$B$6:$B$13))</f>
        <v>19989.400835725686</v>
      </c>
      <c r="S59" s="233"/>
      <c r="T59" s="234">
        <f t="shared" si="4"/>
        <v>50</v>
      </c>
      <c r="U59" s="234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221">
        <f t="shared" si="1"/>
        <v>499735.02089314221</v>
      </c>
      <c r="D60" s="221"/>
      <c r="E60" s="96">
        <v>2003</v>
      </c>
      <c r="F60" s="8">
        <v>43569</v>
      </c>
      <c r="G60" s="96" t="s">
        <v>3</v>
      </c>
      <c r="H60" s="240">
        <v>129.65</v>
      </c>
      <c r="I60" s="240"/>
      <c r="J60" s="96">
        <v>38</v>
      </c>
      <c r="K60" s="230">
        <f t="shared" si="7"/>
        <v>14992.050626794266</v>
      </c>
      <c r="L60" s="231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240">
        <v>130.18</v>
      </c>
      <c r="Q60" s="240"/>
      <c r="R60" s="228">
        <f>IF(P60="","",T60*M60*LOOKUP(RIGHT($D$2,3),定数!$A$6:$A$13,定数!$B$6:$B$13))</f>
        <v>20909.965347897309</v>
      </c>
      <c r="S60" s="228"/>
      <c r="T60" s="229">
        <f t="shared" si="4"/>
        <v>53.000000000000114</v>
      </c>
      <c r="U60" s="229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221">
        <f t="shared" si="1"/>
        <v>520644.98624103953</v>
      </c>
      <c r="D61" s="221"/>
      <c r="E61" s="96">
        <v>2003</v>
      </c>
      <c r="F61" s="8">
        <v>43576</v>
      </c>
      <c r="G61" s="96" t="s">
        <v>3</v>
      </c>
      <c r="H61" s="240">
        <v>130.69999999999999</v>
      </c>
      <c r="I61" s="240"/>
      <c r="J61" s="96">
        <v>50</v>
      </c>
      <c r="K61" s="230">
        <f t="shared" si="7"/>
        <v>15619.349587231185</v>
      </c>
      <c r="L61" s="231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240">
        <v>131.41</v>
      </c>
      <c r="Q61" s="240"/>
      <c r="R61" s="228">
        <f>IF(P61="","",T61*M61*LOOKUP(RIGHT($D$2,3),定数!$A$6:$A$13,定数!$B$6:$B$13))</f>
        <v>22179.476413868531</v>
      </c>
      <c r="S61" s="228"/>
      <c r="T61" s="229">
        <f t="shared" si="4"/>
        <v>71.000000000000796</v>
      </c>
      <c r="U61" s="229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221">
        <f t="shared" si="1"/>
        <v>542824.46265490807</v>
      </c>
      <c r="D62" s="221"/>
      <c r="E62" s="96">
        <v>2003</v>
      </c>
      <c r="F62" s="8">
        <v>43578</v>
      </c>
      <c r="G62" s="96" t="s">
        <v>3</v>
      </c>
      <c r="H62" s="240">
        <v>131.97</v>
      </c>
      <c r="I62" s="240"/>
      <c r="J62" s="96">
        <v>57</v>
      </c>
      <c r="K62" s="230">
        <f t="shared" si="7"/>
        <v>16284.733879647241</v>
      </c>
      <c r="L62" s="231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240">
        <v>132.78</v>
      </c>
      <c r="Q62" s="240"/>
      <c r="R62" s="228">
        <f>IF(P62="","",T62*M62*LOOKUP(RIGHT($D$2,3),定数!$A$6:$A$13,定数!$B$6:$B$13))</f>
        <v>23141.46393423562</v>
      </c>
      <c r="S62" s="228"/>
      <c r="T62" s="229">
        <f t="shared" si="4"/>
        <v>81.000000000000227</v>
      </c>
      <c r="U62" s="229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221">
        <f t="shared" si="1"/>
        <v>565965.9265891437</v>
      </c>
      <c r="D63" s="221"/>
      <c r="E63" s="98">
        <v>2003</v>
      </c>
      <c r="F63" s="8">
        <v>43588</v>
      </c>
      <c r="G63" s="98" t="s">
        <v>3</v>
      </c>
      <c r="H63" s="240">
        <v>133.63999999999999</v>
      </c>
      <c r="I63" s="240"/>
      <c r="J63" s="98">
        <v>60</v>
      </c>
      <c r="K63" s="230">
        <f t="shared" si="7"/>
        <v>16978.97779767431</v>
      </c>
      <c r="L63" s="231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240">
        <v>134.5</v>
      </c>
      <c r="Q63" s="240"/>
      <c r="R63" s="228">
        <f>IF(P63="","",T63*M63*LOOKUP(RIGHT($D$2,3),定数!$A$6:$A$13,定数!$B$6:$B$13))</f>
        <v>24336.534843333568</v>
      </c>
      <c r="S63" s="228"/>
      <c r="T63" s="229">
        <f t="shared" si="4"/>
        <v>86.000000000001364</v>
      </c>
      <c r="U63" s="229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232">
        <f t="shared" si="1"/>
        <v>590302.46143247723</v>
      </c>
      <c r="D64" s="232"/>
      <c r="E64" s="97">
        <v>2003</v>
      </c>
      <c r="F64" s="53">
        <v>43599</v>
      </c>
      <c r="G64" s="97" t="s">
        <v>2</v>
      </c>
      <c r="H64" s="241">
        <v>133.99</v>
      </c>
      <c r="I64" s="241"/>
      <c r="J64" s="97">
        <v>81</v>
      </c>
      <c r="K64" s="235">
        <f t="shared" si="7"/>
        <v>17709.073842974318</v>
      </c>
      <c r="L64" s="236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241">
        <v>132.81</v>
      </c>
      <c r="Q64" s="241"/>
      <c r="R64" s="233">
        <f>IF(P64="","",T64*M64*LOOKUP(RIGHT($D$2,3),定数!$A$6:$A$13,定数!$B$6:$B$13))</f>
        <v>25798.403870012124</v>
      </c>
      <c r="S64" s="233"/>
      <c r="T64" s="234">
        <f t="shared" si="4"/>
        <v>118.00000000000068</v>
      </c>
      <c r="U64" s="234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221">
        <f t="shared" si="1"/>
        <v>616100.86530248937</v>
      </c>
      <c r="D65" s="221"/>
      <c r="E65" s="96">
        <v>2003</v>
      </c>
      <c r="F65" s="8">
        <v>43606</v>
      </c>
      <c r="G65" s="96" t="s">
        <v>3</v>
      </c>
      <c r="H65" s="240">
        <v>136.88999999999999</v>
      </c>
      <c r="I65" s="240"/>
      <c r="J65" s="96">
        <v>90</v>
      </c>
      <c r="K65" s="230">
        <f t="shared" si="7"/>
        <v>18483.025959074679</v>
      </c>
      <c r="L65" s="231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240">
        <v>138.19999999999999</v>
      </c>
      <c r="Q65" s="240"/>
      <c r="R65" s="228">
        <f>IF(P65="","",T65*M65*LOOKUP(RIGHT($D$2,3),定数!$A$6:$A$13,定数!$B$6:$B$13))</f>
        <v>26903.071118208743</v>
      </c>
      <c r="S65" s="228"/>
      <c r="T65" s="229">
        <f t="shared" si="4"/>
        <v>131.00000000000023</v>
      </c>
      <c r="U65" s="229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221">
        <f t="shared" si="1"/>
        <v>643003.93642069807</v>
      </c>
      <c r="D66" s="221"/>
      <c r="E66" s="96">
        <v>2003</v>
      </c>
      <c r="F66" s="8">
        <v>43611</v>
      </c>
      <c r="G66" s="96" t="s">
        <v>3</v>
      </c>
      <c r="H66" s="240">
        <v>138.65</v>
      </c>
      <c r="I66" s="240"/>
      <c r="J66" s="96">
        <v>71</v>
      </c>
      <c r="K66" s="230">
        <f t="shared" si="7"/>
        <v>19290.118092620942</v>
      </c>
      <c r="L66" s="231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240">
        <v>139.66999999999999</v>
      </c>
      <c r="Q66" s="240"/>
      <c r="R66" s="228">
        <f>IF(P66="","",T66*M66*LOOKUP(RIGHT($D$2,3),定数!$A$6:$A$13,定数!$B$6:$B$13))</f>
        <v>27712.564020384525</v>
      </c>
      <c r="S66" s="228"/>
      <c r="T66" s="229">
        <f t="shared" si="4"/>
        <v>101.99999999999818</v>
      </c>
      <c r="U66" s="229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221">
        <f t="shared" si="1"/>
        <v>670716.50044108264</v>
      </c>
      <c r="D67" s="221"/>
      <c r="E67" s="96">
        <v>2003</v>
      </c>
      <c r="F67" s="8">
        <v>43615</v>
      </c>
      <c r="G67" s="96" t="s">
        <v>3</v>
      </c>
      <c r="H67" s="240">
        <v>140.09</v>
      </c>
      <c r="I67" s="240"/>
      <c r="J67" s="96">
        <v>97</v>
      </c>
      <c r="K67" s="230">
        <f t="shared" si="7"/>
        <v>20121.495013232478</v>
      </c>
      <c r="L67" s="231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240">
        <v>139.12</v>
      </c>
      <c r="Q67" s="240"/>
      <c r="R67" s="228">
        <f>IF(P67="","",T67*M67*LOOKUP(RIGHT($D$2,3),定数!$A$6:$A$13,定数!$B$6:$B$13))</f>
        <v>-20121.495013232452</v>
      </c>
      <c r="S67" s="228"/>
      <c r="T67" s="229">
        <f t="shared" si="4"/>
        <v>-96.999999999999886</v>
      </c>
      <c r="U67" s="229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221">
        <f t="shared" si="1"/>
        <v>650595.00542785018</v>
      </c>
      <c r="D68" s="221"/>
      <c r="E68" s="96">
        <v>2003</v>
      </c>
      <c r="F68" s="8">
        <v>43646</v>
      </c>
      <c r="G68" s="96" t="s">
        <v>3</v>
      </c>
      <c r="H68" s="240">
        <v>137.36000000000001</v>
      </c>
      <c r="I68" s="240"/>
      <c r="J68" s="96">
        <v>55</v>
      </c>
      <c r="K68" s="230">
        <f t="shared" si="7"/>
        <v>19517.850162835504</v>
      </c>
      <c r="L68" s="231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240">
        <v>138.13999999999999</v>
      </c>
      <c r="Q68" s="240"/>
      <c r="R68" s="228">
        <f>IF(P68="","",T68*M68*LOOKUP(RIGHT($D$2,3),定数!$A$6:$A$13,定数!$B$6:$B$13))</f>
        <v>27679.860230929382</v>
      </c>
      <c r="S68" s="228"/>
      <c r="T68" s="229">
        <f t="shared" si="4"/>
        <v>77.999999999997272</v>
      </c>
      <c r="U68" s="229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221">
        <f t="shared" si="1"/>
        <v>678274.86565877951</v>
      </c>
      <c r="D69" s="221"/>
      <c r="E69" s="96">
        <v>2003</v>
      </c>
      <c r="F69" s="8">
        <v>43655</v>
      </c>
      <c r="G69" s="96" t="s">
        <v>2</v>
      </c>
      <c r="H69" s="240">
        <v>133.55000000000001</v>
      </c>
      <c r="I69" s="240"/>
      <c r="J69" s="96">
        <v>71</v>
      </c>
      <c r="K69" s="230">
        <f t="shared" si="7"/>
        <v>20348.245969763386</v>
      </c>
      <c r="L69" s="231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240">
        <v>134.26</v>
      </c>
      <c r="Q69" s="240"/>
      <c r="R69" s="228">
        <f>IF(P69="","",T69*M69*LOOKUP(RIGHT($D$2,3),定数!$A$6:$A$13,定数!$B$6:$B$13))</f>
        <v>-20348.245969762796</v>
      </c>
      <c r="S69" s="228"/>
      <c r="T69" s="229">
        <f t="shared" si="4"/>
        <v>-70.999999999997954</v>
      </c>
      <c r="U69" s="229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221">
        <f t="shared" si="1"/>
        <v>657926.61968901672</v>
      </c>
      <c r="D70" s="221"/>
      <c r="E70" s="98">
        <v>2003</v>
      </c>
      <c r="F70" s="8">
        <v>43664</v>
      </c>
      <c r="G70" s="98" t="s">
        <v>3</v>
      </c>
      <c r="H70" s="240">
        <v>133.47999999999999</v>
      </c>
      <c r="I70" s="240"/>
      <c r="J70" s="98">
        <v>97</v>
      </c>
      <c r="K70" s="230">
        <f t="shared" si="7"/>
        <v>19737.7985906705</v>
      </c>
      <c r="L70" s="231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240">
        <v>134.88999999999999</v>
      </c>
      <c r="Q70" s="240"/>
      <c r="R70" s="228">
        <f>IF(P70="","",T70*M70*LOOKUP(RIGHT($D$2,3),定数!$A$6:$A$13,定数!$B$6:$B$13))</f>
        <v>28691.026817366328</v>
      </c>
      <c r="S70" s="228"/>
      <c r="T70" s="229">
        <f t="shared" si="4"/>
        <v>140.99999999999966</v>
      </c>
      <c r="U70" s="229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232">
        <f t="shared" si="1"/>
        <v>686617.64650638308</v>
      </c>
      <c r="D71" s="232"/>
      <c r="E71" s="97">
        <v>2003</v>
      </c>
      <c r="F71" s="53">
        <v>43669</v>
      </c>
      <c r="G71" s="97" t="s">
        <v>3</v>
      </c>
      <c r="H71" s="241">
        <v>135.21</v>
      </c>
      <c r="I71" s="241"/>
      <c r="J71" s="97">
        <v>65</v>
      </c>
      <c r="K71" s="235">
        <f t="shared" si="7"/>
        <v>20598.52939519149</v>
      </c>
      <c r="L71" s="236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241">
        <v>136.13999999999999</v>
      </c>
      <c r="Q71" s="241"/>
      <c r="R71" s="233">
        <f>IF(P71="","",T71*M71*LOOKUP(RIGHT($D$2,3),定数!$A$6:$A$13,定数!$B$6:$B$13))</f>
        <v>29471.742057734831</v>
      </c>
      <c r="S71" s="233"/>
      <c r="T71" s="234">
        <f t="shared" si="4"/>
        <v>92.99999999999784</v>
      </c>
      <c r="U71" s="234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221">
        <f t="shared" si="1"/>
        <v>716089.38856411795</v>
      </c>
      <c r="D72" s="221"/>
      <c r="E72" s="96">
        <v>2003</v>
      </c>
      <c r="F72" s="8">
        <v>43695</v>
      </c>
      <c r="G72" s="96" t="s">
        <v>2</v>
      </c>
      <c r="H72" s="240">
        <v>133.65</v>
      </c>
      <c r="I72" s="240"/>
      <c r="J72" s="96">
        <v>61</v>
      </c>
      <c r="K72" s="230">
        <f t="shared" si="7"/>
        <v>21482.681656923538</v>
      </c>
      <c r="L72" s="231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240">
        <v>132.77000000000001</v>
      </c>
      <c r="Q72" s="240"/>
      <c r="R72" s="228">
        <f>IF(P72="","",T72*M72*LOOKUP(RIGHT($D$2,3),定数!$A$6:$A$13,定数!$B$6:$B$13))</f>
        <v>30991.409603430515</v>
      </c>
      <c r="S72" s="228"/>
      <c r="T72" s="229">
        <f t="shared" si="4"/>
        <v>87.999999999999545</v>
      </c>
      <c r="U72" s="229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221">
        <f t="shared" si="1"/>
        <v>747080.79816754849</v>
      </c>
      <c r="D73" s="221"/>
      <c r="E73" s="96">
        <v>2003</v>
      </c>
      <c r="F73" s="8">
        <v>43714</v>
      </c>
      <c r="G73" s="96" t="s">
        <v>3</v>
      </c>
      <c r="H73" s="240">
        <v>128.99</v>
      </c>
      <c r="I73" s="240"/>
      <c r="J73" s="96">
        <v>148</v>
      </c>
      <c r="K73" s="230">
        <f t="shared" si="7"/>
        <v>22412.423945026454</v>
      </c>
      <c r="L73" s="231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240">
        <v>131.16999999999999</v>
      </c>
      <c r="Q73" s="240"/>
      <c r="R73" s="228">
        <f>IF(P73="","",T73*M73*LOOKUP(RIGHT($D$2,3),定数!$A$6:$A$13,定数!$B$6:$B$13))</f>
        <v>33012.894729835934</v>
      </c>
      <c r="S73" s="228"/>
      <c r="T73" s="229">
        <f t="shared" si="4"/>
        <v>217.99999999999784</v>
      </c>
      <c r="U73" s="229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221">
        <f t="shared" ref="C74:C108" si="9">IF(R73="","",C73+R73)</f>
        <v>780093.6928973844</v>
      </c>
      <c r="D74" s="221"/>
      <c r="E74" s="96">
        <v>2003</v>
      </c>
      <c r="F74" s="8">
        <v>43761</v>
      </c>
      <c r="G74" s="96" t="s">
        <v>3</v>
      </c>
      <c r="H74" s="240">
        <v>128.63999999999999</v>
      </c>
      <c r="I74" s="240"/>
      <c r="J74" s="96">
        <v>73</v>
      </c>
      <c r="K74" s="230">
        <f t="shared" si="7"/>
        <v>23402.810786921531</v>
      </c>
      <c r="L74" s="231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240">
        <v>129.69</v>
      </c>
      <c r="Q74" s="240"/>
      <c r="R74" s="228">
        <f>IF(P74="","",T74*M74*LOOKUP(RIGHT($D$2,3),定数!$A$6:$A$13,定数!$B$6:$B$13))</f>
        <v>33661.577159271059</v>
      </c>
      <c r="S74" s="228"/>
      <c r="T74" s="229">
        <f t="shared" si="4"/>
        <v>105.00000000000114</v>
      </c>
      <c r="U74" s="229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221">
        <f t="shared" si="9"/>
        <v>813755.27005665551</v>
      </c>
      <c r="D75" s="221"/>
      <c r="E75" s="96">
        <v>2003</v>
      </c>
      <c r="F75" s="8">
        <v>43782</v>
      </c>
      <c r="G75" s="96" t="s">
        <v>3</v>
      </c>
      <c r="H75" s="240">
        <v>126.86</v>
      </c>
      <c r="I75" s="240"/>
      <c r="J75" s="96">
        <v>73</v>
      </c>
      <c r="K75" s="230">
        <f t="shared" ref="K75:K108" si="10">IF(J75="","",C75*0.03)</f>
        <v>24412.658101699664</v>
      </c>
      <c r="L75" s="231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240">
        <v>127.91</v>
      </c>
      <c r="Q75" s="240"/>
      <c r="R75" s="228">
        <f>IF(P75="","",T75*M75*LOOKUP(RIGHT($D$2,3),定数!$A$6:$A$13,定数!$B$6:$B$13))</f>
        <v>35114.097269567916</v>
      </c>
      <c r="S75" s="228"/>
      <c r="T75" s="229">
        <f t="shared" si="4"/>
        <v>104.99999999999972</v>
      </c>
      <c r="U75" s="229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221">
        <f t="shared" si="9"/>
        <v>848869.36732622341</v>
      </c>
      <c r="D76" s="221"/>
      <c r="E76" s="96">
        <v>2003</v>
      </c>
      <c r="F76" s="8">
        <v>43797</v>
      </c>
      <c r="G76" s="96" t="s">
        <v>3</v>
      </c>
      <c r="H76" s="240">
        <v>130.15</v>
      </c>
      <c r="I76" s="240"/>
      <c r="J76" s="96">
        <v>33</v>
      </c>
      <c r="K76" s="230">
        <f t="shared" si="10"/>
        <v>25466.081019786703</v>
      </c>
      <c r="L76" s="231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240">
        <v>130.6</v>
      </c>
      <c r="Q76" s="240"/>
      <c r="R76" s="228">
        <f>IF(P76="","",T76*M76*LOOKUP(RIGHT($D$2,3),定数!$A$6:$A$13,定数!$B$6:$B$13))</f>
        <v>34726.474117890088</v>
      </c>
      <c r="S76" s="228"/>
      <c r="T76" s="229">
        <f t="shared" ref="T76:T108" si="12">IF(P76="","",IF(G76="買",(P76-H76),(H76-P76))*IF(RIGHT($D$2,3)="JPY",100,10000))</f>
        <v>44.999999999998863</v>
      </c>
      <c r="U76" s="229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221">
        <f t="shared" si="9"/>
        <v>883595.84144411352</v>
      </c>
      <c r="D77" s="221"/>
      <c r="E77" s="96">
        <v>2003</v>
      </c>
      <c r="F77" s="8">
        <v>43806</v>
      </c>
      <c r="G77" s="96" t="s">
        <v>3</v>
      </c>
      <c r="H77" s="240">
        <v>132.83000000000001</v>
      </c>
      <c r="I77" s="240"/>
      <c r="J77" s="96">
        <v>55</v>
      </c>
      <c r="K77" s="230">
        <f t="shared" si="10"/>
        <v>26507.875243323404</v>
      </c>
      <c r="L77" s="231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240">
        <v>133.61000000000001</v>
      </c>
      <c r="Q77" s="240"/>
      <c r="R77" s="228">
        <f>IF(P77="","",T77*M77*LOOKUP(RIGHT($D$2,3),定数!$A$6:$A$13,定数!$B$6:$B$13))</f>
        <v>37592.986708713244</v>
      </c>
      <c r="S77" s="228"/>
      <c r="T77" s="229">
        <f t="shared" si="12"/>
        <v>78.000000000000114</v>
      </c>
      <c r="U77" s="229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221">
        <f t="shared" si="9"/>
        <v>921188.82815282675</v>
      </c>
      <c r="D78" s="221"/>
      <c r="E78" s="96">
        <v>2003</v>
      </c>
      <c r="F78" s="8">
        <v>43822</v>
      </c>
      <c r="G78" s="96" t="s">
        <v>2</v>
      </c>
      <c r="H78" s="242">
        <v>133</v>
      </c>
      <c r="I78" s="242"/>
      <c r="J78" s="96">
        <v>50</v>
      </c>
      <c r="K78" s="230">
        <f t="shared" si="10"/>
        <v>27635.6648445848</v>
      </c>
      <c r="L78" s="231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242">
        <v>133.5</v>
      </c>
      <c r="Q78" s="242"/>
      <c r="R78" s="228">
        <f>IF(P78="","",T78*M78*LOOKUP(RIGHT($D$2,3),定数!$A$6:$A$13,定数!$B$6:$B$13))</f>
        <v>-27635.6648445848</v>
      </c>
      <c r="S78" s="228"/>
      <c r="T78" s="229">
        <f t="shared" si="12"/>
        <v>-50</v>
      </c>
      <c r="U78" s="229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221">
        <f t="shared" si="9"/>
        <v>893553.16330824199</v>
      </c>
      <c r="D79" s="221"/>
      <c r="E79" s="96">
        <v>2003</v>
      </c>
      <c r="F79" s="8">
        <v>43829</v>
      </c>
      <c r="G79" s="96" t="s">
        <v>3</v>
      </c>
      <c r="H79" s="240">
        <v>133.78</v>
      </c>
      <c r="I79" s="240"/>
      <c r="J79" s="96">
        <v>39</v>
      </c>
      <c r="K79" s="230">
        <f t="shared" si="10"/>
        <v>26806.594899247259</v>
      </c>
      <c r="L79" s="231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240">
        <v>134.32</v>
      </c>
      <c r="Q79" s="240"/>
      <c r="R79" s="228">
        <f>IF(P79="","",T79*M79*LOOKUP(RIGHT($D$2,3),定数!$A$6:$A$13,定数!$B$6:$B$13))</f>
        <v>37116.823706649498</v>
      </c>
      <c r="S79" s="228"/>
      <c r="T79" s="229">
        <f t="shared" si="12"/>
        <v>53.999999999999204</v>
      </c>
      <c r="U79" s="229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221">
        <f t="shared" si="9"/>
        <v>930669.98701489146</v>
      </c>
      <c r="D80" s="221"/>
      <c r="E80" s="96">
        <v>2004</v>
      </c>
      <c r="F80" s="8">
        <v>43469</v>
      </c>
      <c r="G80" s="96" t="s">
        <v>2</v>
      </c>
      <c r="H80" s="240">
        <v>135.22999999999999</v>
      </c>
      <c r="I80" s="240"/>
      <c r="J80" s="96">
        <v>68</v>
      </c>
      <c r="K80" s="230">
        <f t="shared" si="10"/>
        <v>27920.099610446741</v>
      </c>
      <c r="L80" s="231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240">
        <v>134.25</v>
      </c>
      <c r="Q80" s="240"/>
      <c r="R80" s="228">
        <f>IF(P80="","",T80*M80*LOOKUP(RIGHT($D$2,3),定数!$A$6:$A$13,定数!$B$6:$B$13))</f>
        <v>40237.790615055179</v>
      </c>
      <c r="S80" s="228"/>
      <c r="T80" s="229">
        <f t="shared" si="12"/>
        <v>97.999999999998977</v>
      </c>
      <c r="U80" s="229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221">
        <f t="shared" si="9"/>
        <v>970907.77762994659</v>
      </c>
      <c r="D81" s="221"/>
      <c r="E81" s="96">
        <v>2004</v>
      </c>
      <c r="F81" s="8">
        <v>43523</v>
      </c>
      <c r="G81" s="96" t="s">
        <v>2</v>
      </c>
      <c r="H81" s="240">
        <v>136.11000000000001</v>
      </c>
      <c r="I81" s="240"/>
      <c r="J81" s="96">
        <v>45</v>
      </c>
      <c r="K81" s="230">
        <f t="shared" si="10"/>
        <v>29127.233328898397</v>
      </c>
      <c r="L81" s="231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240">
        <v>135.47</v>
      </c>
      <c r="Q81" s="240"/>
      <c r="R81" s="228">
        <f>IF(P81="","",T81*M81*LOOKUP(RIGHT($D$2,3),定数!$A$6:$A$13,定数!$B$6:$B$13))</f>
        <v>41425.398512212007</v>
      </c>
      <c r="S81" s="228"/>
      <c r="T81" s="229">
        <f t="shared" si="12"/>
        <v>64.000000000001478</v>
      </c>
      <c r="U81" s="229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221">
        <f t="shared" si="9"/>
        <v>1012333.1761421586</v>
      </c>
      <c r="D82" s="221"/>
      <c r="E82" s="96">
        <v>2004</v>
      </c>
      <c r="F82" s="8">
        <v>43541</v>
      </c>
      <c r="G82" s="96" t="s">
        <v>2</v>
      </c>
      <c r="H82" s="240">
        <v>134.69</v>
      </c>
      <c r="I82" s="240"/>
      <c r="J82" s="96">
        <v>76</v>
      </c>
      <c r="K82" s="230">
        <f t="shared" si="10"/>
        <v>30369.995284264754</v>
      </c>
      <c r="L82" s="231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240">
        <v>133.59</v>
      </c>
      <c r="Q82" s="240"/>
      <c r="R82" s="228">
        <f>IF(P82="","",T82*M82*LOOKUP(RIGHT($D$2,3),定数!$A$6:$A$13,定数!$B$6:$B$13))</f>
        <v>43956.572121961915</v>
      </c>
      <c r="S82" s="228"/>
      <c r="T82" s="229">
        <f t="shared" si="12"/>
        <v>109.99999999999943</v>
      </c>
      <c r="U82" s="229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221">
        <f t="shared" si="9"/>
        <v>1056289.7482641204</v>
      </c>
      <c r="D83" s="221"/>
      <c r="E83" s="96">
        <v>2004</v>
      </c>
      <c r="F83" s="8">
        <v>43548</v>
      </c>
      <c r="G83" s="96" t="s">
        <v>2</v>
      </c>
      <c r="H83" s="240">
        <v>131.33000000000001</v>
      </c>
      <c r="I83" s="240"/>
      <c r="J83" s="96">
        <v>88</v>
      </c>
      <c r="K83" s="230">
        <f t="shared" si="10"/>
        <v>31688.692447923611</v>
      </c>
      <c r="L83" s="231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240">
        <v>130.05000000000001</v>
      </c>
      <c r="Q83" s="240"/>
      <c r="R83" s="228">
        <f>IF(P83="","",T83*M83*LOOKUP(RIGHT($D$2,3),定数!$A$6:$A$13,定数!$B$6:$B$13))</f>
        <v>46092.643560616198</v>
      </c>
      <c r="S83" s="228"/>
      <c r="T83" s="229">
        <f t="shared" si="12"/>
        <v>128.00000000000011</v>
      </c>
      <c r="U83" s="229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221">
        <f t="shared" si="9"/>
        <v>1102382.3918247367</v>
      </c>
      <c r="D84" s="221"/>
      <c r="E84" s="96">
        <v>2004</v>
      </c>
      <c r="F84" s="8">
        <v>43550</v>
      </c>
      <c r="G84" s="96" t="s">
        <v>2</v>
      </c>
      <c r="H84" s="240">
        <v>128.65</v>
      </c>
      <c r="I84" s="240"/>
      <c r="J84" s="96">
        <v>69</v>
      </c>
      <c r="K84" s="230">
        <f t="shared" si="10"/>
        <v>33071.471754742102</v>
      </c>
      <c r="L84" s="231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240">
        <v>127.64</v>
      </c>
      <c r="Q84" s="240"/>
      <c r="R84" s="228">
        <f>IF(P84="","",T84*M84*LOOKUP(RIGHT($D$2,3),定数!$A$6:$A$13,定数!$B$6:$B$13))</f>
        <v>48408.965901869124</v>
      </c>
      <c r="S84" s="228"/>
      <c r="T84" s="229">
        <f t="shared" si="12"/>
        <v>101.00000000000051</v>
      </c>
      <c r="U84" s="229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221">
        <f t="shared" si="9"/>
        <v>1150791.3577266058</v>
      </c>
      <c r="D85" s="221"/>
      <c r="E85" s="96">
        <v>2004</v>
      </c>
      <c r="F85" s="8">
        <v>43571</v>
      </c>
      <c r="G85" s="96" t="s">
        <v>3</v>
      </c>
      <c r="H85" s="240">
        <v>129.88</v>
      </c>
      <c r="I85" s="240"/>
      <c r="J85" s="96">
        <v>72</v>
      </c>
      <c r="K85" s="230">
        <f t="shared" si="10"/>
        <v>34523.740731798171</v>
      </c>
      <c r="L85" s="231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240">
        <v>129.16</v>
      </c>
      <c r="Q85" s="240"/>
      <c r="R85" s="228">
        <f>IF(P85="","",T85*M85*LOOKUP(RIGHT($D$2,3),定数!$A$6:$A$13,定数!$B$6:$B$13))</f>
        <v>-34523.74073179812</v>
      </c>
      <c r="S85" s="228"/>
      <c r="T85" s="229">
        <f t="shared" si="12"/>
        <v>-71.999999999999886</v>
      </c>
      <c r="U85" s="229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221">
        <f t="shared" si="9"/>
        <v>1116267.6169948077</v>
      </c>
      <c r="D86" s="221"/>
      <c r="E86" s="96">
        <v>2004</v>
      </c>
      <c r="F86" s="8">
        <v>43583</v>
      </c>
      <c r="G86" s="96" t="s">
        <v>3</v>
      </c>
      <c r="H86" s="240">
        <v>130.1</v>
      </c>
      <c r="I86" s="240"/>
      <c r="J86" s="96">
        <v>57</v>
      </c>
      <c r="K86" s="230">
        <f t="shared" si="10"/>
        <v>33488.028509844233</v>
      </c>
      <c r="L86" s="231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240">
        <v>130.91</v>
      </c>
      <c r="Q86" s="240"/>
      <c r="R86" s="228">
        <f>IF(P86="","",T86*M86*LOOKUP(RIGHT($D$2,3),定数!$A$6:$A$13,定数!$B$6:$B$13))</f>
        <v>47588.251040305098</v>
      </c>
      <c r="S86" s="228"/>
      <c r="T86" s="229">
        <f t="shared" si="12"/>
        <v>81.000000000000227</v>
      </c>
      <c r="U86" s="229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221">
        <f t="shared" si="9"/>
        <v>1163855.8680351127</v>
      </c>
      <c r="D87" s="221"/>
      <c r="E87" s="96">
        <v>2004</v>
      </c>
      <c r="F87" s="8">
        <v>43584</v>
      </c>
      <c r="G87" s="96" t="s">
        <v>3</v>
      </c>
      <c r="H87" s="240">
        <v>131.13999999999999</v>
      </c>
      <c r="I87" s="240"/>
      <c r="J87" s="96">
        <v>91</v>
      </c>
      <c r="K87" s="230">
        <f t="shared" si="10"/>
        <v>34915.676041053383</v>
      </c>
      <c r="L87" s="231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240">
        <v>132.46</v>
      </c>
      <c r="Q87" s="240"/>
      <c r="R87" s="228">
        <f>IF(P87="","",T87*M87*LOOKUP(RIGHT($D$2,3),定数!$A$6:$A$13,定数!$B$6:$B$13))</f>
        <v>50646.914696913431</v>
      </c>
      <c r="S87" s="228"/>
      <c r="T87" s="229">
        <f t="shared" si="12"/>
        <v>132.00000000000216</v>
      </c>
      <c r="U87" s="229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221">
        <f t="shared" si="9"/>
        <v>1214502.7827320262</v>
      </c>
      <c r="D88" s="221"/>
      <c r="E88" s="96">
        <v>2004</v>
      </c>
      <c r="F88" s="8">
        <v>43592</v>
      </c>
      <c r="G88" s="96" t="s">
        <v>3</v>
      </c>
      <c r="H88" s="240">
        <v>133.38</v>
      </c>
      <c r="I88" s="240"/>
      <c r="J88" s="96">
        <v>101</v>
      </c>
      <c r="K88" s="230">
        <f t="shared" si="10"/>
        <v>36435.083481960784</v>
      </c>
      <c r="L88" s="231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240">
        <v>134.85</v>
      </c>
      <c r="Q88" s="240"/>
      <c r="R88" s="228">
        <f>IF(P88="","",T88*M88*LOOKUP(RIGHT($D$2,3),定数!$A$6:$A$13,定数!$B$6:$B$13))</f>
        <v>53029.279919289424</v>
      </c>
      <c r="S88" s="228"/>
      <c r="T88" s="229">
        <f t="shared" si="12"/>
        <v>146.99999999999989</v>
      </c>
      <c r="U88" s="229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221">
        <f t="shared" si="9"/>
        <v>1267532.0626513157</v>
      </c>
      <c r="D89" s="221"/>
      <c r="E89" s="96">
        <v>2004</v>
      </c>
      <c r="F89" s="8">
        <v>43602</v>
      </c>
      <c r="G89" s="96" t="s">
        <v>3</v>
      </c>
      <c r="H89" s="240">
        <v>136.34</v>
      </c>
      <c r="I89" s="240"/>
      <c r="J89" s="96">
        <v>95</v>
      </c>
      <c r="K89" s="230">
        <f t="shared" si="10"/>
        <v>38025.961879539471</v>
      </c>
      <c r="L89" s="231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240">
        <v>137.72</v>
      </c>
      <c r="Q89" s="240"/>
      <c r="R89" s="228">
        <f>IF(P89="","",T89*M89*LOOKUP(RIGHT($D$2,3),定数!$A$6:$A$13,定数!$B$6:$B$13))</f>
        <v>55237.713046067685</v>
      </c>
      <c r="S89" s="228"/>
      <c r="T89" s="229">
        <f t="shared" si="12"/>
        <v>137.99999999999955</v>
      </c>
      <c r="U89" s="229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221">
        <f t="shared" si="9"/>
        <v>1322769.7756973833</v>
      </c>
      <c r="D90" s="221"/>
      <c r="E90" s="96">
        <v>2004</v>
      </c>
      <c r="F90" s="8">
        <v>43605</v>
      </c>
      <c r="G90" s="96" t="s">
        <v>2</v>
      </c>
      <c r="H90" s="240">
        <v>135.13</v>
      </c>
      <c r="I90" s="240"/>
      <c r="J90" s="96">
        <v>118</v>
      </c>
      <c r="K90" s="230">
        <f t="shared" si="10"/>
        <v>39683.093270921498</v>
      </c>
      <c r="L90" s="231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240">
        <v>136.31</v>
      </c>
      <c r="Q90" s="240"/>
      <c r="R90" s="228">
        <f>IF(P90="","",T90*M90*LOOKUP(RIGHT($D$2,3),定数!$A$6:$A$13,定数!$B$6:$B$13))</f>
        <v>-39683.09327092173</v>
      </c>
      <c r="S90" s="228"/>
      <c r="T90" s="229">
        <f t="shared" si="12"/>
        <v>-118.00000000000068</v>
      </c>
      <c r="U90" s="229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221">
        <f t="shared" si="9"/>
        <v>1283086.6824264615</v>
      </c>
      <c r="D91" s="221"/>
      <c r="E91" s="96">
        <v>2004</v>
      </c>
      <c r="F91" s="8">
        <v>43682</v>
      </c>
      <c r="G91" s="96" t="s">
        <v>3</v>
      </c>
      <c r="H91" s="240">
        <v>134.22</v>
      </c>
      <c r="I91" s="240"/>
      <c r="J91" s="96">
        <v>56</v>
      </c>
      <c r="K91" s="230">
        <f t="shared" si="10"/>
        <v>38492.600472793842</v>
      </c>
      <c r="L91" s="231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240">
        <v>135.02000000000001</v>
      </c>
      <c r="Q91" s="240"/>
      <c r="R91" s="228">
        <f>IF(P91="","",T91*M91*LOOKUP(RIGHT($D$2,3),定数!$A$6:$A$13,定数!$B$6:$B$13))</f>
        <v>54989.429246849126</v>
      </c>
      <c r="S91" s="228"/>
      <c r="T91" s="229">
        <f t="shared" si="12"/>
        <v>80.000000000001137</v>
      </c>
      <c r="U91" s="229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221">
        <f t="shared" si="9"/>
        <v>1338076.1116733106</v>
      </c>
      <c r="D92" s="221"/>
      <c r="E92" s="96">
        <v>2004</v>
      </c>
      <c r="F92" s="8">
        <v>43686</v>
      </c>
      <c r="G92" s="96" t="s">
        <v>3</v>
      </c>
      <c r="H92" s="240">
        <v>135.72</v>
      </c>
      <c r="I92" s="240"/>
      <c r="J92" s="96">
        <v>59</v>
      </c>
      <c r="K92" s="230">
        <f t="shared" si="10"/>
        <v>40142.283350199315</v>
      </c>
      <c r="L92" s="231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240">
        <v>136.56</v>
      </c>
      <c r="Q92" s="240"/>
      <c r="R92" s="228">
        <f>IF(P92="","",T92*M92*LOOKUP(RIGHT($D$2,3),定数!$A$6:$A$13,定数!$B$6:$B$13))</f>
        <v>57151.725447741628</v>
      </c>
      <c r="S92" s="228"/>
      <c r="T92" s="229">
        <f t="shared" si="12"/>
        <v>84.000000000000341</v>
      </c>
      <c r="U92" s="229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221">
        <f t="shared" si="9"/>
        <v>1395227.8371210522</v>
      </c>
      <c r="D93" s="221"/>
      <c r="E93" s="96">
        <v>2004</v>
      </c>
      <c r="F93" s="8">
        <v>43697</v>
      </c>
      <c r="G93" s="96" t="s">
        <v>2</v>
      </c>
      <c r="H93" s="240">
        <v>134.77000000000001</v>
      </c>
      <c r="I93" s="240"/>
      <c r="J93" s="96">
        <v>42</v>
      </c>
      <c r="K93" s="230">
        <f t="shared" si="10"/>
        <v>41856.835113631561</v>
      </c>
      <c r="L93" s="231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240">
        <v>134.18</v>
      </c>
      <c r="Q93" s="240"/>
      <c r="R93" s="228">
        <f>IF(P93="","",T93*M93*LOOKUP(RIGHT($D$2,3),定数!$A$6:$A$13,定数!$B$6:$B$13))</f>
        <v>58798.887421530388</v>
      </c>
      <c r="S93" s="228"/>
      <c r="T93" s="229">
        <f t="shared" si="12"/>
        <v>59.000000000000341</v>
      </c>
      <c r="U93" s="229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221">
        <f t="shared" si="9"/>
        <v>1454026.7245425826</v>
      </c>
      <c r="D94" s="221"/>
      <c r="E94" s="96">
        <v>2004</v>
      </c>
      <c r="F94" s="8">
        <v>43704</v>
      </c>
      <c r="G94" s="96" t="s">
        <v>2</v>
      </c>
      <c r="H94" s="240">
        <v>132.52000000000001</v>
      </c>
      <c r="I94" s="240"/>
      <c r="J94" s="96">
        <v>39</v>
      </c>
      <c r="K94" s="230">
        <f t="shared" si="10"/>
        <v>43620.801736277477</v>
      </c>
      <c r="L94" s="231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240">
        <v>131.97</v>
      </c>
      <c r="Q94" s="240"/>
      <c r="R94" s="228">
        <f>IF(P94="","",T94*M94*LOOKUP(RIGHT($D$2,3),定数!$A$6:$A$13,定数!$B$6:$B$13))</f>
        <v>61516.51526911054</v>
      </c>
      <c r="S94" s="228"/>
      <c r="T94" s="229">
        <f t="shared" si="12"/>
        <v>55.000000000001137</v>
      </c>
      <c r="U94" s="229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221">
        <f t="shared" si="9"/>
        <v>1515543.2398116931</v>
      </c>
      <c r="D95" s="221"/>
      <c r="E95" s="96">
        <v>2004</v>
      </c>
      <c r="F95" s="8">
        <v>43735</v>
      </c>
      <c r="G95" s="96" t="s">
        <v>3</v>
      </c>
      <c r="H95" s="240">
        <v>135.99</v>
      </c>
      <c r="I95" s="240"/>
      <c r="J95" s="96">
        <v>34</v>
      </c>
      <c r="K95" s="230">
        <f>IF(J95="","",C95*0.03)</f>
        <v>45466.297194350787</v>
      </c>
      <c r="L95" s="231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240">
        <v>136.46</v>
      </c>
      <c r="Q95" s="240"/>
      <c r="R95" s="228">
        <f>IF(P95="","",T95*M95*LOOKUP(RIGHT($D$2,3),定数!$A$6:$A$13,定数!$B$6:$B$13))</f>
        <v>62850.469651014166</v>
      </c>
      <c r="S95" s="228"/>
      <c r="T95" s="229">
        <f t="shared" si="12"/>
        <v>46.999999999999886</v>
      </c>
      <c r="U95" s="229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221">
        <f t="shared" si="9"/>
        <v>1578393.7094627072</v>
      </c>
      <c r="D96" s="221"/>
      <c r="E96" s="96">
        <v>2004</v>
      </c>
      <c r="F96" s="8">
        <v>43750</v>
      </c>
      <c r="G96" s="96" t="s">
        <v>2</v>
      </c>
      <c r="H96" s="240">
        <v>135.24</v>
      </c>
      <c r="I96" s="240"/>
      <c r="J96" s="96">
        <v>53</v>
      </c>
      <c r="K96" s="230">
        <f t="shared" si="10"/>
        <v>47351.811283881216</v>
      </c>
      <c r="L96" s="231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240">
        <v>135.77000000000001</v>
      </c>
      <c r="Q96" s="240"/>
      <c r="R96" s="228">
        <f>IF(P96="","",T96*M96*LOOKUP(RIGHT($D$2,3),定数!$A$6:$A$13,定数!$B$6:$B$13))</f>
        <v>-47351.81128388131</v>
      </c>
      <c r="S96" s="228"/>
      <c r="T96" s="229">
        <f t="shared" si="12"/>
        <v>-53.000000000000114</v>
      </c>
      <c r="U96" s="229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221">
        <f t="shared" si="9"/>
        <v>1531041.8981788259</v>
      </c>
      <c r="D97" s="221"/>
      <c r="E97" s="96">
        <v>2004</v>
      </c>
      <c r="F97" s="8">
        <v>43795</v>
      </c>
      <c r="G97" s="96" t="s">
        <v>3</v>
      </c>
      <c r="H97" s="240">
        <v>136.43</v>
      </c>
      <c r="I97" s="240"/>
      <c r="J97" s="96">
        <v>78</v>
      </c>
      <c r="K97" s="230">
        <f t="shared" si="10"/>
        <v>45931.256945364774</v>
      </c>
      <c r="L97" s="231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240">
        <v>137.56</v>
      </c>
      <c r="Q97" s="240"/>
      <c r="R97" s="228">
        <f>IF(P97="","",T97*M97*LOOKUP(RIGHT($D$2,3),定数!$A$6:$A$13,定数!$B$6:$B$13))</f>
        <v>66541.436343925612</v>
      </c>
      <c r="S97" s="228"/>
      <c r="T97" s="229">
        <f t="shared" si="12"/>
        <v>112.99999999999955</v>
      </c>
      <c r="U97" s="229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221">
        <f t="shared" si="9"/>
        <v>1597583.3345227514</v>
      </c>
      <c r="D98" s="221"/>
      <c r="E98" s="96">
        <v>2004</v>
      </c>
      <c r="F98" s="8">
        <v>43799</v>
      </c>
      <c r="G98" s="96" t="s">
        <v>3</v>
      </c>
      <c r="H98" s="240">
        <v>136.71</v>
      </c>
      <c r="I98" s="240"/>
      <c r="J98" s="96">
        <v>69</v>
      </c>
      <c r="K98" s="230">
        <f t="shared" si="10"/>
        <v>47927.50003568254</v>
      </c>
      <c r="L98" s="231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240">
        <v>137.69999999999999</v>
      </c>
      <c r="Q98" s="240"/>
      <c r="R98" s="228">
        <f>IF(P98="","",T98*M98*LOOKUP(RIGHT($D$2,3),定数!$A$6:$A$13,定数!$B$6:$B$13))</f>
        <v>68765.543529456219</v>
      </c>
      <c r="S98" s="228"/>
      <c r="T98" s="229">
        <f t="shared" si="12"/>
        <v>98.999999999998067</v>
      </c>
      <c r="U98" s="229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221">
        <f t="shared" si="9"/>
        <v>1666348.8780522076</v>
      </c>
      <c r="D99" s="221"/>
      <c r="E99" s="96">
        <v>2004</v>
      </c>
      <c r="F99" s="8">
        <v>43803</v>
      </c>
      <c r="G99" s="96" t="s">
        <v>3</v>
      </c>
      <c r="H99" s="240">
        <v>137.49</v>
      </c>
      <c r="I99" s="240"/>
      <c r="J99" s="96">
        <v>75</v>
      </c>
      <c r="K99" s="230">
        <f t="shared" si="10"/>
        <v>49990.466341566229</v>
      </c>
      <c r="L99" s="231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240">
        <v>138.57</v>
      </c>
      <c r="Q99" s="240"/>
      <c r="R99" s="228">
        <f>IF(P99="","",T99*M99*LOOKUP(RIGHT($D$2,3),定数!$A$6:$A$13,定数!$B$6:$B$13))</f>
        <v>71986.271531854305</v>
      </c>
      <c r="S99" s="228"/>
      <c r="T99" s="229">
        <f t="shared" si="12"/>
        <v>107.99999999999841</v>
      </c>
      <c r="U99" s="229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221">
        <f t="shared" si="9"/>
        <v>1738335.1495840619</v>
      </c>
      <c r="D100" s="221"/>
      <c r="E100" s="96">
        <v>2004</v>
      </c>
      <c r="F100" s="8">
        <v>43807</v>
      </c>
      <c r="G100" s="96" t="s">
        <v>3</v>
      </c>
      <c r="H100" s="240">
        <v>138.27000000000001</v>
      </c>
      <c r="I100" s="240"/>
      <c r="J100" s="96">
        <v>61</v>
      </c>
      <c r="K100" s="230">
        <f t="shared" si="10"/>
        <v>52150.054487521855</v>
      </c>
      <c r="L100" s="231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240">
        <v>139.13999999999999</v>
      </c>
      <c r="Q100" s="240"/>
      <c r="R100" s="228">
        <f>IF(P100="","",T100*M100*LOOKUP(RIGHT($D$2,3),定数!$A$6:$A$13,定数!$B$6:$B$13))</f>
        <v>74377.94656416848</v>
      </c>
      <c r="S100" s="228"/>
      <c r="T100" s="229">
        <f t="shared" si="12"/>
        <v>86.999999999997613</v>
      </c>
      <c r="U100" s="229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221">
        <f t="shared" si="9"/>
        <v>1812713.0961482304</v>
      </c>
      <c r="D101" s="221"/>
      <c r="E101" s="96">
        <v>2004</v>
      </c>
      <c r="F101" s="8">
        <v>43807</v>
      </c>
      <c r="G101" s="96" t="s">
        <v>3</v>
      </c>
      <c r="H101" s="240">
        <v>138.41</v>
      </c>
      <c r="I101" s="240"/>
      <c r="J101" s="96">
        <v>62</v>
      </c>
      <c r="K101" s="230">
        <f t="shared" si="10"/>
        <v>54381.392884446912</v>
      </c>
      <c r="L101" s="231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240">
        <v>139.30000000000001</v>
      </c>
      <c r="Q101" s="240"/>
      <c r="R101" s="228">
        <f>IF(P101="","",T101*M101*LOOKUP(RIGHT($D$2,3),定数!$A$6:$A$13,定数!$B$6:$B$13))</f>
        <v>78063.612366384768</v>
      </c>
      <c r="S101" s="228"/>
      <c r="T101" s="229">
        <f t="shared" si="12"/>
        <v>89.000000000001478</v>
      </c>
      <c r="U101" s="229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221">
        <f t="shared" si="9"/>
        <v>1890776.7085146152</v>
      </c>
      <c r="D102" s="221"/>
      <c r="E102" s="96">
        <v>2005</v>
      </c>
      <c r="F102" s="8">
        <v>43473</v>
      </c>
      <c r="G102" s="96" t="s">
        <v>2</v>
      </c>
      <c r="H102" s="240">
        <v>137.26</v>
      </c>
      <c r="I102" s="240"/>
      <c r="J102" s="96">
        <v>115</v>
      </c>
      <c r="K102" s="230">
        <f t="shared" si="10"/>
        <v>56723.301255438455</v>
      </c>
      <c r="L102" s="231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240">
        <v>135.57</v>
      </c>
      <c r="Q102" s="240"/>
      <c r="R102" s="228">
        <f>IF(P102="","",T102*M102*LOOKUP(RIGHT($D$2,3),定数!$A$6:$A$13,定数!$B$6:$B$13))</f>
        <v>83358.590540600751</v>
      </c>
      <c r="S102" s="228"/>
      <c r="T102" s="229">
        <f t="shared" si="12"/>
        <v>168.99999999999977</v>
      </c>
      <c r="U102" s="229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221">
        <f t="shared" si="9"/>
        <v>1974135.2990552159</v>
      </c>
      <c r="D103" s="221"/>
      <c r="E103" s="96">
        <v>2005</v>
      </c>
      <c r="F103" s="8">
        <v>43479</v>
      </c>
      <c r="G103" s="96" t="s">
        <v>2</v>
      </c>
      <c r="H103" s="240">
        <v>135.15</v>
      </c>
      <c r="I103" s="240"/>
      <c r="J103" s="96">
        <v>107</v>
      </c>
      <c r="K103" s="230">
        <f t="shared" si="10"/>
        <v>59224.058971656472</v>
      </c>
      <c r="L103" s="231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240">
        <v>133.58000000000001</v>
      </c>
      <c r="Q103" s="240"/>
      <c r="R103" s="228">
        <f>IF(P103="","",T103*M103*LOOKUP(RIGHT($D$2,3),定数!$A$6:$A$13,定数!$B$6:$B$13))</f>
        <v>86898.852883645101</v>
      </c>
      <c r="S103" s="228"/>
      <c r="T103" s="229">
        <f t="shared" si="12"/>
        <v>156.99999999999932</v>
      </c>
      <c r="U103" s="229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221">
        <f t="shared" si="9"/>
        <v>2061034.151938861</v>
      </c>
      <c r="D104" s="221"/>
      <c r="E104" s="96">
        <v>2005</v>
      </c>
      <c r="F104" s="8">
        <v>43515</v>
      </c>
      <c r="G104" s="96" t="s">
        <v>3</v>
      </c>
      <c r="H104" s="240">
        <v>138.1</v>
      </c>
      <c r="I104" s="240"/>
      <c r="J104" s="96">
        <v>67</v>
      </c>
      <c r="K104" s="230">
        <f t="shared" si="10"/>
        <v>61831.024558165831</v>
      </c>
      <c r="L104" s="231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240">
        <v>137.43</v>
      </c>
      <c r="Q104" s="240"/>
      <c r="R104" s="228">
        <f>IF(P104="","",T104*M104*LOOKUP(RIGHT($D$2,3),定数!$A$6:$A$13,定数!$B$6:$B$13))</f>
        <v>-61831.024558164674</v>
      </c>
      <c r="S104" s="228"/>
      <c r="T104" s="229">
        <f t="shared" si="12"/>
        <v>-66.999999999998749</v>
      </c>
      <c r="U104" s="229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221">
        <f t="shared" si="9"/>
        <v>1999203.1273806964</v>
      </c>
      <c r="D105" s="221"/>
      <c r="E105" s="96">
        <v>2005</v>
      </c>
      <c r="F105" s="8">
        <v>43533</v>
      </c>
      <c r="G105" s="96" t="s">
        <v>3</v>
      </c>
      <c r="H105" s="240">
        <v>139.32</v>
      </c>
      <c r="I105" s="240"/>
      <c r="J105" s="96">
        <v>61</v>
      </c>
      <c r="K105" s="230">
        <f t="shared" si="10"/>
        <v>59976.093821420887</v>
      </c>
      <c r="L105" s="231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240">
        <v>138.71</v>
      </c>
      <c r="Q105" s="240"/>
      <c r="R105" s="228">
        <f>IF(P105="","",T105*M105*LOOKUP(RIGHT($D$2,3),定数!$A$6:$A$13,定数!$B$6:$B$13))</f>
        <v>-59976.093821419432</v>
      </c>
      <c r="S105" s="228"/>
      <c r="T105" s="229">
        <f t="shared" si="12"/>
        <v>-60.999999999998522</v>
      </c>
      <c r="U105" s="229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221">
        <f t="shared" si="9"/>
        <v>1939227.033559277</v>
      </c>
      <c r="D106" s="221"/>
      <c r="E106" s="96">
        <v>2005</v>
      </c>
      <c r="F106" s="8">
        <v>43553</v>
      </c>
      <c r="G106" s="96" t="s">
        <v>3</v>
      </c>
      <c r="H106" s="240">
        <v>138.31</v>
      </c>
      <c r="I106" s="240"/>
      <c r="J106" s="96">
        <v>38</v>
      </c>
      <c r="K106" s="230">
        <f t="shared" si="10"/>
        <v>58176.811006778305</v>
      </c>
      <c r="L106" s="231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240">
        <v>138.84</v>
      </c>
      <c r="Q106" s="240"/>
      <c r="R106" s="228">
        <f>IF(P106="","",T106*M106*LOOKUP(RIGHT($D$2,3),定数!$A$6:$A$13,定数!$B$6:$B$13))</f>
        <v>81141.341667348868</v>
      </c>
      <c r="S106" s="228"/>
      <c r="T106" s="229">
        <f t="shared" si="12"/>
        <v>53.000000000000114</v>
      </c>
      <c r="U106" s="229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221">
        <f t="shared" si="9"/>
        <v>2020368.3752266257</v>
      </c>
      <c r="D107" s="221"/>
      <c r="E107" s="96">
        <v>2005</v>
      </c>
      <c r="F107" s="8">
        <v>43573</v>
      </c>
      <c r="G107" s="96" t="s">
        <v>3</v>
      </c>
      <c r="H107" s="240">
        <v>139.25</v>
      </c>
      <c r="I107" s="240"/>
      <c r="J107" s="96">
        <v>45</v>
      </c>
      <c r="K107" s="230">
        <f t="shared" si="10"/>
        <v>60611.051256798768</v>
      </c>
      <c r="L107" s="231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240">
        <v>139.88</v>
      </c>
      <c r="Q107" s="240"/>
      <c r="R107" s="228">
        <f>IF(P107="","",T107*M107*LOOKUP(RIGHT($D$2,3),定数!$A$6:$A$13,定数!$B$6:$B$13))</f>
        <v>84855.471759517663</v>
      </c>
      <c r="S107" s="228"/>
      <c r="T107" s="229">
        <f t="shared" si="12"/>
        <v>62.999999999999545</v>
      </c>
      <c r="U107" s="229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221">
        <f t="shared" si="9"/>
        <v>2105223.8469861434</v>
      </c>
      <c r="D108" s="221"/>
      <c r="E108" s="96">
        <v>2005</v>
      </c>
      <c r="F108" s="8">
        <v>43583</v>
      </c>
      <c r="G108" s="96" t="s">
        <v>2</v>
      </c>
      <c r="H108" s="240">
        <v>137.15</v>
      </c>
      <c r="I108" s="240"/>
      <c r="J108" s="96">
        <v>48</v>
      </c>
      <c r="K108" s="230">
        <f t="shared" si="10"/>
        <v>63156.7154095843</v>
      </c>
      <c r="L108" s="231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240">
        <v>136.47</v>
      </c>
      <c r="Q108" s="240"/>
      <c r="R108" s="228">
        <f>IF(P108="","",T108*M108*LOOKUP(RIGHT($D$2,3),定数!$A$6:$A$13,定数!$B$6:$B$13))</f>
        <v>89472.013496911983</v>
      </c>
      <c r="S108" s="228"/>
      <c r="T108" s="229">
        <f t="shared" si="12"/>
        <v>68.000000000000682</v>
      </c>
      <c r="U108" s="229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185" t="s">
        <v>4</v>
      </c>
      <c r="C2" s="185"/>
      <c r="D2" s="191" t="s">
        <v>179</v>
      </c>
      <c r="E2" s="191"/>
      <c r="F2" s="185" t="s">
        <v>5</v>
      </c>
      <c r="G2" s="185"/>
      <c r="H2" s="187" t="s">
        <v>64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264081.69061112858</v>
      </c>
      <c r="Q2" s="187"/>
      <c r="R2" s="1"/>
      <c r="S2" s="1"/>
      <c r="T2" s="1"/>
    </row>
    <row r="3" spans="2:28" ht="57" customHeight="1" x14ac:dyDescent="0.2">
      <c r="B3" s="185" t="s">
        <v>8</v>
      </c>
      <c r="C3" s="185"/>
      <c r="D3" s="247" t="s">
        <v>206</v>
      </c>
      <c r="E3" s="189"/>
      <c r="F3" s="189"/>
      <c r="G3" s="189"/>
      <c r="H3" s="189"/>
      <c r="I3" s="189"/>
      <c r="J3" s="185" t="s">
        <v>9</v>
      </c>
      <c r="K3" s="185"/>
      <c r="L3" s="189" t="s">
        <v>59</v>
      </c>
      <c r="M3" s="190"/>
      <c r="N3" s="190"/>
      <c r="O3" s="190"/>
      <c r="P3" s="190"/>
      <c r="Q3" s="190"/>
      <c r="R3" s="1"/>
      <c r="S3" s="1"/>
    </row>
    <row r="4" spans="2:28" x14ac:dyDescent="0.2">
      <c r="B4" s="185" t="s">
        <v>10</v>
      </c>
      <c r="C4" s="185"/>
      <c r="D4" s="207">
        <f>SUM($R$9:$S$993)</f>
        <v>164081.69061112861</v>
      </c>
      <c r="E4" s="207"/>
      <c r="F4" s="185" t="s">
        <v>11</v>
      </c>
      <c r="G4" s="185"/>
      <c r="H4" s="208">
        <f>SUM($T$9:$U$108)</f>
        <v>2162.9999999999968</v>
      </c>
      <c r="I4" s="187"/>
      <c r="J4" s="209"/>
      <c r="K4" s="209"/>
      <c r="L4" s="186"/>
      <c r="M4" s="186"/>
      <c r="N4" s="209" t="s">
        <v>57</v>
      </c>
      <c r="O4" s="209"/>
      <c r="P4" s="217">
        <f>MAX(Y:Y)</f>
        <v>5.9108947774509146E-2</v>
      </c>
      <c r="Q4" s="217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18" t="s">
        <v>18</v>
      </c>
      <c r="K5" s="185"/>
      <c r="L5" s="219">
        <f>MAX(V9:V993)</f>
        <v>6</v>
      </c>
      <c r="M5" s="220"/>
      <c r="N5" s="17" t="s">
        <v>19</v>
      </c>
      <c r="O5" s="9"/>
      <c r="P5" s="219">
        <f>MAX(W9:W993)</f>
        <v>2</v>
      </c>
      <c r="Q5" s="220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185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8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8" x14ac:dyDescent="0.2">
      <c r="B9" s="39">
        <v>1</v>
      </c>
      <c r="C9" s="221">
        <f>L2</f>
        <v>100000</v>
      </c>
      <c r="D9" s="221"/>
      <c r="E9" s="116">
        <v>2000</v>
      </c>
      <c r="F9" s="119">
        <v>43528</v>
      </c>
      <c r="G9" s="39" t="s">
        <v>2</v>
      </c>
      <c r="H9" s="238">
        <v>103.36</v>
      </c>
      <c r="I9" s="249"/>
      <c r="J9" s="120">
        <v>69</v>
      </c>
      <c r="K9" s="221">
        <f>IF(J9="","",C9*0.03)</f>
        <v>3000</v>
      </c>
      <c r="L9" s="221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22">
        <v>102.5</v>
      </c>
      <c r="Q9" s="223"/>
      <c r="R9" s="228">
        <f>IF(P9="","",T9*M9*LOOKUP(RIGHT($D$2,3),定数!$A$6:$A$13,定数!$B$6:$B$13))</f>
        <v>3739.1304347826062</v>
      </c>
      <c r="S9" s="228"/>
      <c r="T9" s="229">
        <f>IF(P9="","",IF(G9="買",(P9-H9),(H9-P9))*IF(RIGHT($D$2,3)="JPY",100,10000))</f>
        <v>85.999999999999943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221">
        <f t="shared" ref="C10:C73" si="0">IF(R9="","",C9+R9)</f>
        <v>103739.13043478261</v>
      </c>
      <c r="D10" s="221"/>
      <c r="E10" s="87">
        <v>2000</v>
      </c>
      <c r="F10" s="85">
        <v>43821</v>
      </c>
      <c r="G10" s="39" t="s">
        <v>3</v>
      </c>
      <c r="H10" s="222">
        <v>102.95</v>
      </c>
      <c r="I10" s="248"/>
      <c r="J10" s="110">
        <v>69</v>
      </c>
      <c r="K10" s="230">
        <f>IF(J10="","",C10*0.03)</f>
        <v>3112.173913043478</v>
      </c>
      <c r="L10" s="231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240">
        <v>103.91</v>
      </c>
      <c r="Q10" s="240"/>
      <c r="R10" s="228">
        <f>IF(P10="","",T10*M10*LOOKUP(RIGHT($D$2,3),定数!$A$6:$A$13,定数!$B$6:$B$13))</f>
        <v>4329.981096408289</v>
      </c>
      <c r="S10" s="228"/>
      <c r="T10" s="229">
        <f>IF(P10="","",IF(G10="買",(P10-H10),(H10-P10))*IF(RIGHT($D$2,3)="JPY",100,10000))</f>
        <v>95.999999999999375</v>
      </c>
      <c r="U10" s="22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221">
        <f t="shared" si="0"/>
        <v>108069.11153119089</v>
      </c>
      <c r="D11" s="221"/>
      <c r="E11" s="88">
        <v>2001</v>
      </c>
      <c r="F11" s="114">
        <v>43511</v>
      </c>
      <c r="G11" s="39" t="s">
        <v>2</v>
      </c>
      <c r="H11" s="222">
        <v>105.83</v>
      </c>
      <c r="I11" s="248"/>
      <c r="J11" s="110">
        <v>123</v>
      </c>
      <c r="K11" s="230">
        <f t="shared" ref="K11:K74" si="3">IF(J11="","",C11*0.03)</f>
        <v>3242.0733459357266</v>
      </c>
      <c r="L11" s="231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240">
        <v>107.06</v>
      </c>
      <c r="Q11" s="240"/>
      <c r="R11" s="228">
        <f>IF(P11="","",T11*M11*LOOKUP(RIGHT($D$2,3),定数!$A$6:$A$13,定数!$B$6:$B$13))</f>
        <v>-3242.0733459357366</v>
      </c>
      <c r="S11" s="228"/>
      <c r="T11" s="229">
        <f>IF(P11="","",IF(G11="買",(P11-H11),(H11-P11))*IF(RIGHT($D$2,3)="JPY",100,10000))</f>
        <v>-123.0000000000004</v>
      </c>
      <c r="U11" s="229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237">
        <f t="shared" si="0"/>
        <v>104827.03818525515</v>
      </c>
      <c r="D12" s="237"/>
      <c r="E12" s="87">
        <v>2001</v>
      </c>
      <c r="F12" s="85">
        <v>43524</v>
      </c>
      <c r="G12" s="121" t="s">
        <v>3</v>
      </c>
      <c r="H12" s="222">
        <v>107.96</v>
      </c>
      <c r="I12" s="223"/>
      <c r="J12" s="87">
        <v>153</v>
      </c>
      <c r="K12" s="250">
        <f t="shared" si="3"/>
        <v>3144.8111455576545</v>
      </c>
      <c r="L12" s="225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51">
        <v>109.86</v>
      </c>
      <c r="Q12" s="251"/>
      <c r="R12" s="252">
        <f>IF(P12="","",T12*M12*LOOKUP(RIGHT($D$2,3),定数!$A$6:$A$13,定数!$B$6:$B$13))</f>
        <v>3905.321030431086</v>
      </c>
      <c r="S12" s="252"/>
      <c r="T12" s="253">
        <f t="shared" ref="T12:T75" si="4">IF(P12="","",IF(G12="買",(P12-H12),(H12-P12))*IF(RIGHT($D$2,3)="JPY",100,10000))</f>
        <v>190.00000000000057</v>
      </c>
      <c r="U12" s="253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221">
        <f t="shared" si="0"/>
        <v>108732.35921568624</v>
      </c>
      <c r="D13" s="221"/>
      <c r="E13" s="88">
        <v>2001</v>
      </c>
      <c r="F13" s="114">
        <v>43558</v>
      </c>
      <c r="G13" s="44" t="s">
        <v>3</v>
      </c>
      <c r="H13" s="226">
        <v>111.59</v>
      </c>
      <c r="I13" s="254"/>
      <c r="J13" s="110">
        <v>54</v>
      </c>
      <c r="K13" s="230">
        <f t="shared" si="3"/>
        <v>3261.9707764705872</v>
      </c>
      <c r="L13" s="231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240">
        <v>111.05</v>
      </c>
      <c r="Q13" s="240"/>
      <c r="R13" s="228">
        <f>IF(P13="","",T13*M13*LOOKUP(RIGHT($D$2,3),定数!$A$6:$A$13,定数!$B$6:$B$13))</f>
        <v>-3261.970776470625</v>
      </c>
      <c r="S13" s="228"/>
      <c r="T13" s="229">
        <f t="shared" si="4"/>
        <v>-54.000000000000625</v>
      </c>
      <c r="U13" s="229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221">
        <f t="shared" si="0"/>
        <v>105470.38843921562</v>
      </c>
      <c r="D14" s="221"/>
      <c r="E14" s="88">
        <v>2001</v>
      </c>
      <c r="F14" s="114">
        <v>43559</v>
      </c>
      <c r="G14" s="39" t="s">
        <v>3</v>
      </c>
      <c r="H14" s="222">
        <v>111.95</v>
      </c>
      <c r="I14" s="248"/>
      <c r="J14" s="110">
        <v>98</v>
      </c>
      <c r="K14" s="230">
        <f t="shared" si="3"/>
        <v>3164.1116531764683</v>
      </c>
      <c r="L14" s="231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240">
        <v>113.15</v>
      </c>
      <c r="Q14" s="240"/>
      <c r="R14" s="228">
        <f>IF(P14="","",T14*M14*LOOKUP(RIGHT($D$2,3),定数!$A$6:$A$13,定数!$B$6:$B$13))</f>
        <v>3874.4224324609909</v>
      </c>
      <c r="S14" s="228"/>
      <c r="T14" s="229">
        <f t="shared" si="4"/>
        <v>120.00000000000028</v>
      </c>
      <c r="U14" s="229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221">
        <f t="shared" ref="C15" si="7">IF(R14="","",C14+R14)</f>
        <v>109344.81087167661</v>
      </c>
      <c r="D15" s="221"/>
      <c r="E15" s="88">
        <v>2001</v>
      </c>
      <c r="F15" s="114">
        <v>43588</v>
      </c>
      <c r="G15" s="39" t="s">
        <v>2</v>
      </c>
      <c r="H15" s="222">
        <v>108.51</v>
      </c>
      <c r="I15" s="248"/>
      <c r="J15" s="110">
        <v>80</v>
      </c>
      <c r="K15" s="230">
        <f t="shared" si="3"/>
        <v>3280.3443261502985</v>
      </c>
      <c r="L15" s="231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240">
        <v>107.52</v>
      </c>
      <c r="Q15" s="240"/>
      <c r="R15" s="228">
        <f>IF(P15="","",T15*M15*LOOKUP(RIGHT($D$2,3),定数!$A$6:$A$13,定数!$B$6:$B$13))</f>
        <v>4059.426103611032</v>
      </c>
      <c r="S15" s="228"/>
      <c r="T15" s="229">
        <f t="shared" si="4"/>
        <v>99.000000000000909</v>
      </c>
      <c r="U15" s="229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221">
        <f t="shared" si="0"/>
        <v>113404.23697528764</v>
      </c>
      <c r="D16" s="221"/>
      <c r="E16" s="88">
        <v>2001</v>
      </c>
      <c r="F16" s="114">
        <v>43629</v>
      </c>
      <c r="G16" s="39" t="s">
        <v>3</v>
      </c>
      <c r="H16" s="222">
        <v>103.62</v>
      </c>
      <c r="I16" s="248"/>
      <c r="J16" s="110">
        <v>53</v>
      </c>
      <c r="K16" s="230">
        <f t="shared" si="3"/>
        <v>3402.1271092586289</v>
      </c>
      <c r="L16" s="231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240">
        <v>104.25</v>
      </c>
      <c r="Q16" s="240"/>
      <c r="R16" s="228">
        <f>IF(P16="","",T16*M16*LOOKUP(RIGHT($D$2,3),定数!$A$6:$A$13,定数!$B$6:$B$13))</f>
        <v>4044.037884590417</v>
      </c>
      <c r="S16" s="228"/>
      <c r="T16" s="229">
        <f t="shared" si="4"/>
        <v>62.999999999999545</v>
      </c>
      <c r="U16" s="229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221">
        <f t="shared" si="0"/>
        <v>117448.27485987806</v>
      </c>
      <c r="D17" s="221"/>
      <c r="E17" s="116">
        <v>2001</v>
      </c>
      <c r="F17" s="119">
        <v>43631</v>
      </c>
      <c r="G17" s="108" t="s">
        <v>3</v>
      </c>
      <c r="H17" s="222">
        <v>104.99</v>
      </c>
      <c r="I17" s="248"/>
      <c r="J17" s="111">
        <v>51</v>
      </c>
      <c r="K17" s="230">
        <f t="shared" si="3"/>
        <v>3523.4482457963418</v>
      </c>
      <c r="L17" s="231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240">
        <v>105.62</v>
      </c>
      <c r="Q17" s="240"/>
      <c r="R17" s="228">
        <f>IF(P17="","",T17*M17*LOOKUP(RIGHT($D$2,3),定数!$A$6:$A$13,定数!$B$6:$B$13))</f>
        <v>4352.4948918661357</v>
      </c>
      <c r="S17" s="228"/>
      <c r="T17" s="229">
        <f t="shared" si="4"/>
        <v>63.000000000000966</v>
      </c>
      <c r="U17" s="229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221">
        <f t="shared" si="0"/>
        <v>121800.7697517442</v>
      </c>
      <c r="D18" s="221"/>
      <c r="E18" s="87">
        <v>2001</v>
      </c>
      <c r="F18" s="112">
        <v>43687</v>
      </c>
      <c r="G18" s="107" t="s">
        <v>3</v>
      </c>
      <c r="H18" s="226">
        <v>108.92</v>
      </c>
      <c r="I18" s="254"/>
      <c r="J18" s="110">
        <v>46</v>
      </c>
      <c r="K18" s="235">
        <f t="shared" si="3"/>
        <v>3654.023092552326</v>
      </c>
      <c r="L18" s="236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241">
        <v>109.46</v>
      </c>
      <c r="Q18" s="241"/>
      <c r="R18" s="228">
        <f>IF(P18="","",T18*M18*LOOKUP(RIGHT($D$2,3),定数!$A$6:$A$13,定数!$B$6:$B$13))</f>
        <v>4289.5053695178849</v>
      </c>
      <c r="S18" s="228"/>
      <c r="T18" s="229">
        <f t="shared" si="4"/>
        <v>53.999999999999204</v>
      </c>
      <c r="U18" s="229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221">
        <f t="shared" si="0"/>
        <v>126090.27512126208</v>
      </c>
      <c r="D19" s="221"/>
      <c r="E19" s="88">
        <v>2001</v>
      </c>
      <c r="F19" s="114">
        <v>43690</v>
      </c>
      <c r="G19" s="39" t="s">
        <v>3</v>
      </c>
      <c r="H19" s="222">
        <v>109.51</v>
      </c>
      <c r="I19" s="248"/>
      <c r="J19" s="110">
        <v>55</v>
      </c>
      <c r="K19" s="230">
        <f t="shared" si="3"/>
        <v>3782.7082536378621</v>
      </c>
      <c r="L19" s="231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240">
        <v>110.17</v>
      </c>
      <c r="Q19" s="240"/>
      <c r="R19" s="228">
        <f>IF(P19="","",T19*M19*LOOKUP(RIGHT($D$2,3),定数!$A$6:$A$13,定数!$B$6:$B$13))</f>
        <v>4539.2499043654116</v>
      </c>
      <c r="S19" s="228"/>
      <c r="T19" s="229">
        <f t="shared" si="4"/>
        <v>65.999999999999659</v>
      </c>
      <c r="U19" s="229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221">
        <f t="shared" si="0"/>
        <v>130629.52502562749</v>
      </c>
      <c r="D20" s="221"/>
      <c r="E20" s="87">
        <v>2001</v>
      </c>
      <c r="F20" s="112">
        <v>43735</v>
      </c>
      <c r="G20" s="39" t="s">
        <v>3</v>
      </c>
      <c r="H20" s="222">
        <v>109.29</v>
      </c>
      <c r="I20" s="248"/>
      <c r="J20" s="111">
        <v>79</v>
      </c>
      <c r="K20" s="230">
        <f t="shared" si="3"/>
        <v>3918.8857507688244</v>
      </c>
      <c r="L20" s="231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240">
        <v>108.5</v>
      </c>
      <c r="Q20" s="240"/>
      <c r="R20" s="228">
        <f>IF(P20="","",T20*M20*LOOKUP(RIGHT($D$2,3),定数!$A$6:$A$13,定数!$B$6:$B$13))</f>
        <v>-3918.8857507688558</v>
      </c>
      <c r="S20" s="228"/>
      <c r="T20" s="229">
        <f t="shared" si="4"/>
        <v>-79.000000000000625</v>
      </c>
      <c r="U20" s="229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221">
        <f t="shared" si="0"/>
        <v>126710.63927485864</v>
      </c>
      <c r="D21" s="221"/>
      <c r="E21" s="88">
        <v>2001</v>
      </c>
      <c r="F21" s="114">
        <v>43769</v>
      </c>
      <c r="G21" s="39" t="s">
        <v>3</v>
      </c>
      <c r="H21" s="226">
        <v>110.52</v>
      </c>
      <c r="I21" s="254"/>
      <c r="J21" s="110">
        <v>26</v>
      </c>
      <c r="K21" s="230">
        <f t="shared" si="3"/>
        <v>3801.3191782457588</v>
      </c>
      <c r="L21" s="231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240">
        <v>110.26</v>
      </c>
      <c r="Q21" s="240"/>
      <c r="R21" s="228">
        <f>IF(P21="","",T21*M21*LOOKUP(RIGHT($D$2,3),定数!$A$6:$A$13,定数!$B$6:$B$13))</f>
        <v>-3801.3191782456261</v>
      </c>
      <c r="S21" s="228"/>
      <c r="T21" s="229">
        <f t="shared" si="4"/>
        <v>-25.999999999999091</v>
      </c>
      <c r="U21" s="229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55">
        <f t="shared" si="0"/>
        <v>122909.32009661301</v>
      </c>
      <c r="D22" s="255"/>
      <c r="E22" s="88">
        <v>2001</v>
      </c>
      <c r="F22" s="114">
        <v>43778</v>
      </c>
      <c r="G22" s="57" t="s">
        <v>2</v>
      </c>
      <c r="H22" s="222">
        <v>107.99</v>
      </c>
      <c r="I22" s="248"/>
      <c r="J22" s="110">
        <v>68</v>
      </c>
      <c r="K22" s="256">
        <f t="shared" si="3"/>
        <v>3687.2796028983903</v>
      </c>
      <c r="L22" s="257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58">
        <v>107.16</v>
      </c>
      <c r="Q22" s="258"/>
      <c r="R22" s="259">
        <f>IF(P22="","",T22*M22*LOOKUP(RIGHT($D$2,3),定数!$A$6:$A$13,定数!$B$6:$B$13))</f>
        <v>4500.6501035377323</v>
      </c>
      <c r="S22" s="259"/>
      <c r="T22" s="260">
        <f t="shared" si="4"/>
        <v>82.999999999999829</v>
      </c>
      <c r="U22" s="260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221">
        <f t="shared" si="0"/>
        <v>127409.97020015074</v>
      </c>
      <c r="D23" s="221"/>
      <c r="E23" s="88">
        <v>2001</v>
      </c>
      <c r="F23" s="114">
        <v>43795</v>
      </c>
      <c r="G23" s="39" t="s">
        <v>2</v>
      </c>
      <c r="H23" s="222">
        <v>109.34</v>
      </c>
      <c r="I23" s="248"/>
      <c r="J23" s="110">
        <v>45</v>
      </c>
      <c r="K23" s="230">
        <f t="shared" si="3"/>
        <v>3822.2991060045219</v>
      </c>
      <c r="L23" s="231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240">
        <v>109.87</v>
      </c>
      <c r="Q23" s="240"/>
      <c r="R23" s="228">
        <f>IF(P23="","",T23*M23*LOOKUP(RIGHT($D$2,3),定数!$A$6:$A$13,定数!$B$6:$B$13))</f>
        <v>-4501.8189470720026</v>
      </c>
      <c r="S23" s="228"/>
      <c r="T23" s="229">
        <f t="shared" si="4"/>
        <v>-53.000000000000114</v>
      </c>
      <c r="U23" s="229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221">
        <f t="shared" si="0"/>
        <v>122908.15125307874</v>
      </c>
      <c r="D24" s="221"/>
      <c r="E24" s="87">
        <v>2001</v>
      </c>
      <c r="F24" s="85">
        <v>43810</v>
      </c>
      <c r="G24" s="107" t="s">
        <v>3</v>
      </c>
      <c r="H24" s="261">
        <v>112.27</v>
      </c>
      <c r="I24" s="261"/>
      <c r="J24" s="87">
        <v>72</v>
      </c>
      <c r="K24" s="221">
        <f t="shared" si="3"/>
        <v>3687.2445375923621</v>
      </c>
      <c r="L24" s="221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240">
        <v>113.14</v>
      </c>
      <c r="Q24" s="240"/>
      <c r="R24" s="228">
        <f>IF(P24="","",T24*M24*LOOKUP(RIGHT($D$2,3),定数!$A$6:$A$13,定数!$B$6:$B$13))</f>
        <v>4455.420482924128</v>
      </c>
      <c r="S24" s="228"/>
      <c r="T24" s="229">
        <f t="shared" si="4"/>
        <v>87.000000000000455</v>
      </c>
      <c r="U24" s="229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55">
        <f t="shared" si="0"/>
        <v>127363.57173600286</v>
      </c>
      <c r="D25" s="255"/>
      <c r="E25" s="87">
        <v>2001</v>
      </c>
      <c r="F25" s="85">
        <v>43830</v>
      </c>
      <c r="G25" s="109" t="s">
        <v>3</v>
      </c>
      <c r="H25" s="261">
        <v>116.34</v>
      </c>
      <c r="I25" s="261"/>
      <c r="J25" s="87">
        <v>46</v>
      </c>
      <c r="K25" s="255">
        <f t="shared" si="3"/>
        <v>3820.9071520800858</v>
      </c>
      <c r="L25" s="255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58">
        <v>116.88</v>
      </c>
      <c r="Q25" s="258"/>
      <c r="R25" s="259">
        <f>IF(P25="","",T25*M25*LOOKUP(RIGHT($D$2,3),定数!$A$6:$A$13,定数!$B$6:$B$13))</f>
        <v>4485.4127437461211</v>
      </c>
      <c r="S25" s="259"/>
      <c r="T25" s="260">
        <f t="shared" si="4"/>
        <v>53.999999999999204</v>
      </c>
      <c r="U25" s="260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221">
        <f t="shared" si="0"/>
        <v>131848.98447974899</v>
      </c>
      <c r="D26" s="221"/>
      <c r="E26" s="87">
        <v>2002</v>
      </c>
      <c r="F26" s="85">
        <v>43467</v>
      </c>
      <c r="G26" s="107" t="s">
        <v>3</v>
      </c>
      <c r="H26" s="261">
        <v>117.58</v>
      </c>
      <c r="I26" s="261"/>
      <c r="J26" s="87">
        <v>63</v>
      </c>
      <c r="K26" s="221">
        <f t="shared" si="3"/>
        <v>3955.4695343924695</v>
      </c>
      <c r="L26" s="221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240">
        <v>118.34</v>
      </c>
      <c r="Q26" s="240"/>
      <c r="R26" s="228">
        <f>IF(P26="","",T26*M26*LOOKUP(RIGHT($D$2,3),定数!$A$6:$A$13,定数!$B$6:$B$13))</f>
        <v>4771.6775335528528</v>
      </c>
      <c r="S26" s="228"/>
      <c r="T26" s="229">
        <f t="shared" si="4"/>
        <v>76.000000000000512</v>
      </c>
      <c r="U26" s="229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55">
        <f t="shared" si="0"/>
        <v>136620.66201330186</v>
      </c>
      <c r="D27" s="255"/>
      <c r="E27" s="87">
        <v>2002</v>
      </c>
      <c r="F27" s="85">
        <v>43509</v>
      </c>
      <c r="G27" s="109" t="s">
        <v>2</v>
      </c>
      <c r="H27" s="261">
        <v>116.03</v>
      </c>
      <c r="I27" s="261"/>
      <c r="J27" s="87">
        <v>77</v>
      </c>
      <c r="K27" s="255">
        <f t="shared" si="3"/>
        <v>4098.6198603990561</v>
      </c>
      <c r="L27" s="255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58">
        <v>115.08</v>
      </c>
      <c r="Q27" s="258"/>
      <c r="R27" s="259">
        <f>IF(P27="","",T27*M27*LOOKUP(RIGHT($D$2,3),定数!$A$6:$A$13,定数!$B$6:$B$13))</f>
        <v>5056.7387888040448</v>
      </c>
      <c r="S27" s="259"/>
      <c r="T27" s="260">
        <f t="shared" si="4"/>
        <v>95.000000000000284</v>
      </c>
      <c r="U27" s="260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221">
        <f t="shared" si="0"/>
        <v>141677.4008021059</v>
      </c>
      <c r="D28" s="221"/>
      <c r="E28" s="87">
        <v>2002</v>
      </c>
      <c r="F28" s="85">
        <v>43524</v>
      </c>
      <c r="G28" s="107" t="s">
        <v>2</v>
      </c>
      <c r="H28" s="261">
        <v>115.71</v>
      </c>
      <c r="I28" s="261"/>
      <c r="J28" s="87">
        <v>70</v>
      </c>
      <c r="K28" s="221">
        <f t="shared" si="3"/>
        <v>4250.3220240631772</v>
      </c>
      <c r="L28" s="221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240">
        <v>114.84</v>
      </c>
      <c r="Q28" s="240"/>
      <c r="R28" s="228">
        <f>IF(P28="","",T28*M28*LOOKUP(RIGHT($D$2,3),定数!$A$6:$A$13,定数!$B$6:$B$13))</f>
        <v>5282.5430870498903</v>
      </c>
      <c r="S28" s="228"/>
      <c r="T28" s="229">
        <f t="shared" si="4"/>
        <v>86.999999999999034</v>
      </c>
      <c r="U28" s="229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221">
        <f t="shared" si="0"/>
        <v>146959.94388915578</v>
      </c>
      <c r="D29" s="221"/>
      <c r="E29" s="87">
        <v>2002</v>
      </c>
      <c r="F29" s="85">
        <v>43542</v>
      </c>
      <c r="G29" s="107" t="s">
        <v>3</v>
      </c>
      <c r="H29" s="261">
        <v>114.41</v>
      </c>
      <c r="I29" s="261"/>
      <c r="J29" s="87">
        <v>54</v>
      </c>
      <c r="K29" s="221">
        <f t="shared" si="3"/>
        <v>4408.7983166746735</v>
      </c>
      <c r="L29" s="221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240">
        <v>115.06</v>
      </c>
      <c r="Q29" s="240"/>
      <c r="R29" s="228">
        <f>IF(P29="","",T29*M29*LOOKUP(RIGHT($D$2,3),定数!$A$6:$A$13,定数!$B$6:$B$13))</f>
        <v>5306.8868626640051</v>
      </c>
      <c r="S29" s="228"/>
      <c r="T29" s="229">
        <f t="shared" si="4"/>
        <v>65.000000000000568</v>
      </c>
      <c r="U29" s="229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221">
        <f t="shared" si="0"/>
        <v>152266.8307518198</v>
      </c>
      <c r="D30" s="221"/>
      <c r="E30" s="87">
        <v>2002</v>
      </c>
      <c r="F30" s="85">
        <v>43606</v>
      </c>
      <c r="G30" s="107" t="s">
        <v>2</v>
      </c>
      <c r="H30" s="261">
        <v>115.36</v>
      </c>
      <c r="I30" s="261"/>
      <c r="J30" s="87">
        <v>48</v>
      </c>
      <c r="K30" s="221">
        <f t="shared" si="3"/>
        <v>4568.0049225545936</v>
      </c>
      <c r="L30" s="221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240">
        <v>114.78</v>
      </c>
      <c r="Q30" s="240"/>
      <c r="R30" s="228">
        <f>IF(P30="","",T30*M30*LOOKUP(RIGHT($D$2,3),定数!$A$6:$A$13,定数!$B$6:$B$13))</f>
        <v>5519.6726147534509</v>
      </c>
      <c r="S30" s="228"/>
      <c r="T30" s="229">
        <f t="shared" si="4"/>
        <v>57.999999999999829</v>
      </c>
      <c r="U30" s="229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221">
        <f t="shared" si="0"/>
        <v>157786.50336657325</v>
      </c>
      <c r="D31" s="221"/>
      <c r="E31" s="87">
        <v>2002</v>
      </c>
      <c r="F31" s="85">
        <v>43621</v>
      </c>
      <c r="G31" s="107" t="s">
        <v>3</v>
      </c>
      <c r="H31" s="261">
        <v>116.86</v>
      </c>
      <c r="I31" s="261"/>
      <c r="J31" s="87">
        <v>40</v>
      </c>
      <c r="K31" s="221">
        <f t="shared" si="3"/>
        <v>4733.5951009971968</v>
      </c>
      <c r="L31" s="221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240">
        <v>117.33</v>
      </c>
      <c r="Q31" s="240"/>
      <c r="R31" s="228">
        <f>IF(P31="","",T31*M31*LOOKUP(RIGHT($D$2,3),定数!$A$6:$A$13,定数!$B$6:$B$13))</f>
        <v>5561.9742436716924</v>
      </c>
      <c r="S31" s="228"/>
      <c r="T31" s="229">
        <f t="shared" si="4"/>
        <v>46.999999999999886</v>
      </c>
      <c r="U31" s="229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221">
        <f t="shared" si="0"/>
        <v>163348.47761024494</v>
      </c>
      <c r="D32" s="221"/>
      <c r="E32" s="87">
        <v>2002</v>
      </c>
      <c r="F32" s="85">
        <v>43649</v>
      </c>
      <c r="G32" s="107" t="s">
        <v>2</v>
      </c>
      <c r="H32" s="261">
        <v>117.66</v>
      </c>
      <c r="I32" s="261"/>
      <c r="J32" s="87">
        <v>57</v>
      </c>
      <c r="K32" s="221">
        <f t="shared" si="3"/>
        <v>4900.4543283073481</v>
      </c>
      <c r="L32" s="221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240">
        <v>116.97</v>
      </c>
      <c r="Q32" s="240"/>
      <c r="R32" s="228">
        <f>IF(P32="","",T32*M32*LOOKUP(RIGHT($D$2,3),定数!$A$6:$A$13,定数!$B$6:$B$13))</f>
        <v>5932.1289237404544</v>
      </c>
      <c r="S32" s="228"/>
      <c r="T32" s="229">
        <f t="shared" si="4"/>
        <v>68.999999999999773</v>
      </c>
      <c r="U32" s="229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221">
        <f t="shared" si="0"/>
        <v>169280.60653398538</v>
      </c>
      <c r="D33" s="221"/>
      <c r="E33" s="87">
        <v>2002</v>
      </c>
      <c r="F33" s="85">
        <v>43663</v>
      </c>
      <c r="G33" s="107" t="s">
        <v>3</v>
      </c>
      <c r="H33" s="261">
        <v>117.14</v>
      </c>
      <c r="I33" s="261"/>
      <c r="J33" s="87">
        <v>57</v>
      </c>
      <c r="K33" s="221">
        <f t="shared" si="3"/>
        <v>5078.418196019561</v>
      </c>
      <c r="L33" s="221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240">
        <v>117.82</v>
      </c>
      <c r="Q33" s="240"/>
      <c r="R33" s="228">
        <f>IF(P33="","",T33*M33*LOOKUP(RIGHT($D$2,3),定数!$A$6:$A$13,定数!$B$6:$B$13))</f>
        <v>6058.4638127951994</v>
      </c>
      <c r="S33" s="228"/>
      <c r="T33" s="229">
        <f t="shared" si="4"/>
        <v>67.999999999999261</v>
      </c>
      <c r="U33" s="229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221">
        <f t="shared" si="0"/>
        <v>175339.07034678059</v>
      </c>
      <c r="D34" s="221"/>
      <c r="E34" s="87">
        <v>2002</v>
      </c>
      <c r="F34" s="85">
        <v>43670</v>
      </c>
      <c r="G34" s="107" t="s">
        <v>2</v>
      </c>
      <c r="H34" s="261">
        <v>116.6</v>
      </c>
      <c r="I34" s="261"/>
      <c r="J34" s="87">
        <v>43</v>
      </c>
      <c r="K34" s="221">
        <f t="shared" si="3"/>
        <v>5260.1721104034177</v>
      </c>
      <c r="L34" s="221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240">
        <v>115.91</v>
      </c>
      <c r="Q34" s="240"/>
      <c r="R34" s="228">
        <f>IF(P34="","",T34*M34*LOOKUP(RIGHT($D$2,3),定数!$A$6:$A$13,定数!$B$6:$B$13))</f>
        <v>8440.7412934380136</v>
      </c>
      <c r="S34" s="228"/>
      <c r="T34" s="229">
        <f t="shared" si="4"/>
        <v>68.999999999999773</v>
      </c>
      <c r="U34" s="229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221">
        <f t="shared" si="0"/>
        <v>183779.8116402186</v>
      </c>
      <c r="D35" s="221"/>
      <c r="E35" s="87">
        <v>2002</v>
      </c>
      <c r="F35" s="85">
        <v>43675</v>
      </c>
      <c r="G35" s="107" t="s">
        <v>3</v>
      </c>
      <c r="H35" s="261">
        <v>117.6</v>
      </c>
      <c r="I35" s="261"/>
      <c r="J35" s="87">
        <v>63</v>
      </c>
      <c r="K35" s="221">
        <f t="shared" si="3"/>
        <v>5513.3943492065573</v>
      </c>
      <c r="L35" s="221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240">
        <v>118.36</v>
      </c>
      <c r="Q35" s="240"/>
      <c r="R35" s="228">
        <f>IF(P35="","",T35*M35*LOOKUP(RIGHT($D$2,3),定数!$A$6:$A$13,定数!$B$6:$B$13))</f>
        <v>6651.0788974555735</v>
      </c>
      <c r="S35" s="228"/>
      <c r="T35" s="229">
        <f t="shared" si="4"/>
        <v>76.000000000000512</v>
      </c>
      <c r="U35" s="229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221">
        <f t="shared" si="0"/>
        <v>190430.89053767416</v>
      </c>
      <c r="D36" s="221"/>
      <c r="E36" s="87">
        <v>2002</v>
      </c>
      <c r="F36" s="85">
        <v>43676</v>
      </c>
      <c r="G36" s="107" t="s">
        <v>3</v>
      </c>
      <c r="H36" s="261">
        <v>117.76</v>
      </c>
      <c r="I36" s="261"/>
      <c r="J36" s="87">
        <v>55</v>
      </c>
      <c r="K36" s="221">
        <f t="shared" si="3"/>
        <v>5712.926716130225</v>
      </c>
      <c r="L36" s="221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240">
        <v>118.42</v>
      </c>
      <c r="Q36" s="240"/>
      <c r="R36" s="228">
        <f>IF(P36="","",T36*M36*LOOKUP(RIGHT($D$2,3),定数!$A$6:$A$13,定数!$B$6:$B$13))</f>
        <v>6855.5120593562333</v>
      </c>
      <c r="S36" s="228"/>
      <c r="T36" s="229">
        <f t="shared" si="4"/>
        <v>65.999999999999659</v>
      </c>
      <c r="U36" s="229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221">
        <f t="shared" si="0"/>
        <v>197286.40259703039</v>
      </c>
      <c r="D37" s="221"/>
      <c r="E37" s="87">
        <v>2002</v>
      </c>
      <c r="F37" s="85">
        <v>43689</v>
      </c>
      <c r="G37" s="107" t="s">
        <v>2</v>
      </c>
      <c r="H37" s="261">
        <v>116.13</v>
      </c>
      <c r="I37" s="261"/>
      <c r="J37" s="87">
        <v>90</v>
      </c>
      <c r="K37" s="221">
        <f t="shared" si="3"/>
        <v>5918.5920779109119</v>
      </c>
      <c r="L37" s="221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240">
        <v>115.01</v>
      </c>
      <c r="Q37" s="240"/>
      <c r="R37" s="228">
        <f>IF(P37="","",T37*M37*LOOKUP(RIGHT($D$2,3),定数!$A$6:$A$13,定数!$B$6:$B$13))</f>
        <v>7365.3590302890716</v>
      </c>
      <c r="S37" s="228"/>
      <c r="T37" s="229">
        <f t="shared" si="4"/>
        <v>111.99999999999903</v>
      </c>
      <c r="U37" s="229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221">
        <f t="shared" si="0"/>
        <v>204651.76162731947</v>
      </c>
      <c r="D38" s="221"/>
      <c r="E38" s="87">
        <v>2002</v>
      </c>
      <c r="F38" s="85">
        <v>43721</v>
      </c>
      <c r="G38" s="107" t="s">
        <v>3</v>
      </c>
      <c r="H38" s="261">
        <v>117.58</v>
      </c>
      <c r="I38" s="261"/>
      <c r="J38" s="87">
        <v>53</v>
      </c>
      <c r="K38" s="221">
        <f t="shared" si="3"/>
        <v>6139.5528488195841</v>
      </c>
      <c r="L38" s="221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240">
        <v>118.21</v>
      </c>
      <c r="Q38" s="240"/>
      <c r="R38" s="228">
        <f>IF(P38="","",T38*M38*LOOKUP(RIGHT($D$2,3),定数!$A$6:$A$13,定数!$B$6:$B$13))</f>
        <v>7297.9590467100197</v>
      </c>
      <c r="S38" s="228"/>
      <c r="T38" s="229">
        <f t="shared" si="4"/>
        <v>62.999999999999545</v>
      </c>
      <c r="U38" s="229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221">
        <f t="shared" si="0"/>
        <v>211949.72067402949</v>
      </c>
      <c r="D39" s="221"/>
      <c r="E39" s="87">
        <v>2002</v>
      </c>
      <c r="F39" s="85">
        <v>43725</v>
      </c>
      <c r="G39" s="107" t="s">
        <v>3</v>
      </c>
      <c r="H39" s="261">
        <v>118.66</v>
      </c>
      <c r="I39" s="261"/>
      <c r="J39" s="87">
        <v>76</v>
      </c>
      <c r="K39" s="221">
        <f t="shared" si="3"/>
        <v>6358.4916202208842</v>
      </c>
      <c r="L39" s="221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240">
        <v>119.59</v>
      </c>
      <c r="Q39" s="240"/>
      <c r="R39" s="228">
        <f>IF(P39="","",T39*M39*LOOKUP(RIGHT($D$2,3),定数!$A$6:$A$13,定数!$B$6:$B$13))</f>
        <v>7780.7857984282437</v>
      </c>
      <c r="S39" s="228"/>
      <c r="T39" s="229">
        <f t="shared" si="4"/>
        <v>93.000000000000682</v>
      </c>
      <c r="U39" s="229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221">
        <f t="shared" si="0"/>
        <v>219730.50647245772</v>
      </c>
      <c r="D40" s="221"/>
      <c r="E40" s="87">
        <v>2002</v>
      </c>
      <c r="F40" s="85">
        <v>43728</v>
      </c>
      <c r="G40" s="107" t="s">
        <v>3</v>
      </c>
      <c r="H40" s="261">
        <v>119.64</v>
      </c>
      <c r="I40" s="261"/>
      <c r="J40" s="87">
        <v>90</v>
      </c>
      <c r="K40" s="221">
        <f t="shared" si="3"/>
        <v>6591.9151941737318</v>
      </c>
      <c r="L40" s="221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240">
        <v>120.74</v>
      </c>
      <c r="Q40" s="240"/>
      <c r="R40" s="228">
        <f>IF(P40="","",T40*M40*LOOKUP(RIGHT($D$2,3),定数!$A$6:$A$13,定数!$B$6:$B$13))</f>
        <v>8056.7852373234073</v>
      </c>
      <c r="S40" s="228"/>
      <c r="T40" s="229">
        <f t="shared" si="4"/>
        <v>109.99999999999943</v>
      </c>
      <c r="U40" s="229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221">
        <f t="shared" si="0"/>
        <v>227787.29170978113</v>
      </c>
      <c r="D41" s="221"/>
      <c r="E41" s="87">
        <v>2002</v>
      </c>
      <c r="F41" s="85">
        <v>43733</v>
      </c>
      <c r="G41" s="107" t="s">
        <v>2</v>
      </c>
      <c r="H41" s="261">
        <v>119.95</v>
      </c>
      <c r="I41" s="261"/>
      <c r="J41" s="87">
        <v>73</v>
      </c>
      <c r="K41" s="221">
        <f t="shared" si="3"/>
        <v>6833.6187512934339</v>
      </c>
      <c r="L41" s="221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240">
        <v>119.05</v>
      </c>
      <c r="Q41" s="240"/>
      <c r="R41" s="228">
        <f>IF(P41="","",T41*M41*LOOKUP(RIGHT($D$2,3),定数!$A$6:$A$13,定数!$B$6:$B$13))</f>
        <v>8425.0094194029152</v>
      </c>
      <c r="S41" s="228"/>
      <c r="T41" s="229">
        <f t="shared" si="4"/>
        <v>90.000000000000568</v>
      </c>
      <c r="U41" s="229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221">
        <f t="shared" si="0"/>
        <v>236212.30112918405</v>
      </c>
      <c r="D42" s="221"/>
      <c r="E42" s="87">
        <v>2002</v>
      </c>
      <c r="F42" s="85">
        <v>43739</v>
      </c>
      <c r="G42" s="107" t="s">
        <v>3</v>
      </c>
      <c r="H42" s="261">
        <v>120.78</v>
      </c>
      <c r="I42" s="261"/>
      <c r="J42" s="87">
        <v>58</v>
      </c>
      <c r="K42" s="221">
        <f t="shared" si="3"/>
        <v>7086.3690338755214</v>
      </c>
      <c r="L42" s="221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240">
        <v>121.48</v>
      </c>
      <c r="Q42" s="240"/>
      <c r="R42" s="228">
        <f>IF(P42="","",T42*M42*LOOKUP(RIGHT($D$2,3),定数!$A$6:$A$13,定数!$B$6:$B$13))</f>
        <v>8552.5143512291106</v>
      </c>
      <c r="S42" s="228"/>
      <c r="T42" s="229">
        <f t="shared" si="4"/>
        <v>70.000000000000284</v>
      </c>
      <c r="U42" s="229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221">
        <f t="shared" si="0"/>
        <v>244764.81548041315</v>
      </c>
      <c r="D43" s="221"/>
      <c r="E43" s="87">
        <v>2002</v>
      </c>
      <c r="F43" s="85">
        <v>43740</v>
      </c>
      <c r="G43" s="107" t="s">
        <v>3</v>
      </c>
      <c r="H43" s="261">
        <v>120.95</v>
      </c>
      <c r="I43" s="261"/>
      <c r="J43" s="87">
        <v>63</v>
      </c>
      <c r="K43" s="221">
        <f t="shared" si="3"/>
        <v>7342.9444644123942</v>
      </c>
      <c r="L43" s="221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240">
        <v>121.72</v>
      </c>
      <c r="Q43" s="240"/>
      <c r="R43" s="228">
        <f>IF(P43="","",T43*M43*LOOKUP(RIGHT($D$2,3),定数!$A$6:$A$13,定数!$B$6:$B$13))</f>
        <v>8974.7099009484336</v>
      </c>
      <c r="S43" s="228"/>
      <c r="T43" s="229">
        <f t="shared" si="4"/>
        <v>76.999999999999602</v>
      </c>
      <c r="U43" s="229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221">
        <f t="shared" si="0"/>
        <v>253739.52538136157</v>
      </c>
      <c r="D44" s="221"/>
      <c r="E44" s="107">
        <v>2002</v>
      </c>
      <c r="F44" s="8">
        <v>43748</v>
      </c>
      <c r="G44" s="107" t="s">
        <v>3</v>
      </c>
      <c r="H44" s="261">
        <v>122.2</v>
      </c>
      <c r="I44" s="261"/>
      <c r="J44" s="87">
        <v>52</v>
      </c>
      <c r="K44" s="221">
        <f t="shared" si="3"/>
        <v>7612.1857614408473</v>
      </c>
      <c r="L44" s="221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240">
        <v>121.68</v>
      </c>
      <c r="Q44" s="240"/>
      <c r="R44" s="228">
        <f>IF(P44="","",T44*M44*LOOKUP(RIGHT($D$2,3),定数!$A$6:$A$13,定数!$B$6:$B$13))</f>
        <v>-7612.1857614407891</v>
      </c>
      <c r="S44" s="228"/>
      <c r="T44" s="229">
        <f t="shared" si="4"/>
        <v>-51.999999999999602</v>
      </c>
      <c r="U44" s="229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221">
        <f t="shared" si="0"/>
        <v>246127.33961992079</v>
      </c>
      <c r="D45" s="221"/>
      <c r="E45" s="107">
        <v>2002</v>
      </c>
      <c r="F45" s="8">
        <v>43750</v>
      </c>
      <c r="G45" s="107" t="s">
        <v>3</v>
      </c>
      <c r="H45" s="261">
        <v>122.51</v>
      </c>
      <c r="I45" s="261"/>
      <c r="J45" s="87">
        <v>39</v>
      </c>
      <c r="K45" s="221">
        <f t="shared" si="3"/>
        <v>7383.8201885976232</v>
      </c>
      <c r="L45" s="221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240">
        <v>122.97</v>
      </c>
      <c r="Q45" s="240"/>
      <c r="R45" s="228">
        <f>IF(P45="","",T45*M45*LOOKUP(RIGHT($D$2,3),定数!$A$6:$A$13,定数!$B$6:$B$13))</f>
        <v>8709.1212480893864</v>
      </c>
      <c r="S45" s="228"/>
      <c r="T45" s="229">
        <f t="shared" si="4"/>
        <v>45.999999999999375</v>
      </c>
      <c r="U45" s="229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221">
        <f t="shared" si="0"/>
        <v>254836.46086801018</v>
      </c>
      <c r="D46" s="221"/>
      <c r="E46" s="107">
        <v>2002</v>
      </c>
      <c r="F46" s="8">
        <v>43755</v>
      </c>
      <c r="G46" s="107" t="s">
        <v>2</v>
      </c>
      <c r="H46" s="261">
        <v>121.89</v>
      </c>
      <c r="I46" s="261"/>
      <c r="J46" s="87">
        <v>43</v>
      </c>
      <c r="K46" s="221">
        <f t="shared" si="3"/>
        <v>7645.0938260403054</v>
      </c>
      <c r="L46" s="221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240">
        <v>121.37</v>
      </c>
      <c r="Q46" s="240"/>
      <c r="R46" s="228">
        <f>IF(P46="","",T46*M46*LOOKUP(RIGHT($D$2,3),定数!$A$6:$A$13,定数!$B$6:$B$13))</f>
        <v>9245.2297431184397</v>
      </c>
      <c r="S46" s="228"/>
      <c r="T46" s="229">
        <f t="shared" si="4"/>
        <v>51.999999999999602</v>
      </c>
      <c r="U46" s="229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221">
        <f t="shared" si="0"/>
        <v>264081.69061112864</v>
      </c>
      <c r="D47" s="221"/>
      <c r="E47" s="107"/>
      <c r="F47" s="8"/>
      <c r="G47" s="107"/>
      <c r="H47" s="261"/>
      <c r="I47" s="261"/>
      <c r="J47" s="87"/>
      <c r="K47" s="221" t="str">
        <f t="shared" si="3"/>
        <v/>
      </c>
      <c r="L47" s="221"/>
      <c r="M47" s="6" t="str">
        <f>IF(J47="","",(K47/J47)/LOOKUP(RIGHT($D$2,3),定数!$A$6:$A$13,定数!$B$6:$B$13))</f>
        <v/>
      </c>
      <c r="N47" s="107"/>
      <c r="O47" s="8"/>
      <c r="P47" s="240"/>
      <c r="Q47" s="240"/>
      <c r="R47" s="228" t="str">
        <f>IF(P47="","",T47*M47*LOOKUP(RIGHT($D$2,3),定数!$A$6:$A$13,定数!$B$6:$B$13))</f>
        <v/>
      </c>
      <c r="S47" s="228"/>
      <c r="T47" s="229" t="str">
        <f t="shared" si="4"/>
        <v/>
      </c>
      <c r="U47" s="229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221" t="str">
        <f t="shared" si="0"/>
        <v/>
      </c>
      <c r="D48" s="221"/>
      <c r="E48" s="107"/>
      <c r="F48" s="8"/>
      <c r="G48" s="107"/>
      <c r="H48" s="261"/>
      <c r="I48" s="261"/>
      <c r="J48" s="87"/>
      <c r="K48" s="221" t="str">
        <f t="shared" si="3"/>
        <v/>
      </c>
      <c r="L48" s="221"/>
      <c r="M48" s="6" t="str">
        <f>IF(J48="","",(K48/J48)/LOOKUP(RIGHT($D$2,3),定数!$A$6:$A$13,定数!$B$6:$B$13))</f>
        <v/>
      </c>
      <c r="N48" s="107"/>
      <c r="O48" s="8"/>
      <c r="P48" s="240"/>
      <c r="Q48" s="240"/>
      <c r="R48" s="228" t="str">
        <f>IF(P48="","",T48*M48*LOOKUP(RIGHT($D$2,3),定数!$A$6:$A$13,定数!$B$6:$B$13))</f>
        <v/>
      </c>
      <c r="S48" s="228"/>
      <c r="T48" s="229" t="str">
        <f t="shared" si="4"/>
        <v/>
      </c>
      <c r="U48" s="229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221" t="str">
        <f t="shared" si="0"/>
        <v/>
      </c>
      <c r="D49" s="221"/>
      <c r="E49" s="107"/>
      <c r="F49" s="8"/>
      <c r="G49" s="107"/>
      <c r="H49" s="261"/>
      <c r="I49" s="261"/>
      <c r="J49" s="87"/>
      <c r="K49" s="221" t="str">
        <f t="shared" si="3"/>
        <v/>
      </c>
      <c r="L49" s="221"/>
      <c r="M49" s="6" t="str">
        <f>IF(J49="","",(K49/J49)/LOOKUP(RIGHT($D$2,3),定数!$A$6:$A$13,定数!$B$6:$B$13))</f>
        <v/>
      </c>
      <c r="N49" s="107"/>
      <c r="O49" s="8"/>
      <c r="P49" s="240"/>
      <c r="Q49" s="240"/>
      <c r="R49" s="228" t="str">
        <f>IF(P49="","",T49*M49*LOOKUP(RIGHT($D$2,3),定数!$A$6:$A$13,定数!$B$6:$B$13))</f>
        <v/>
      </c>
      <c r="S49" s="228"/>
      <c r="T49" s="229" t="str">
        <f t="shared" si="4"/>
        <v/>
      </c>
      <c r="U49" s="229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221" t="str">
        <f t="shared" si="0"/>
        <v/>
      </c>
      <c r="D50" s="221"/>
      <c r="E50" s="107"/>
      <c r="F50" s="8"/>
      <c r="G50" s="107"/>
      <c r="H50" s="261"/>
      <c r="I50" s="261"/>
      <c r="J50" s="87"/>
      <c r="K50" s="221" t="str">
        <f t="shared" si="3"/>
        <v/>
      </c>
      <c r="L50" s="221"/>
      <c r="M50" s="6" t="str">
        <f>IF(J50="","",(K50/J50)/LOOKUP(RIGHT($D$2,3),定数!$A$6:$A$13,定数!$B$6:$B$13))</f>
        <v/>
      </c>
      <c r="N50" s="107"/>
      <c r="O50" s="8"/>
      <c r="P50" s="240"/>
      <c r="Q50" s="240"/>
      <c r="R50" s="228" t="str">
        <f>IF(P50="","",T50*M50*LOOKUP(RIGHT($D$2,3),定数!$A$6:$A$13,定数!$B$6:$B$13))</f>
        <v/>
      </c>
      <c r="S50" s="228"/>
      <c r="T50" s="229" t="str">
        <f t="shared" si="4"/>
        <v/>
      </c>
      <c r="U50" s="229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221" t="str">
        <f t="shared" si="0"/>
        <v/>
      </c>
      <c r="D51" s="221"/>
      <c r="E51" s="107"/>
      <c r="F51" s="8"/>
      <c r="G51" s="107"/>
      <c r="H51" s="261"/>
      <c r="I51" s="261"/>
      <c r="J51" s="87"/>
      <c r="K51" s="221" t="str">
        <f t="shared" si="3"/>
        <v/>
      </c>
      <c r="L51" s="221"/>
      <c r="M51" s="6" t="str">
        <f>IF(J51="","",(K51/J51)/LOOKUP(RIGHT($D$2,3),定数!$A$6:$A$13,定数!$B$6:$B$13))</f>
        <v/>
      </c>
      <c r="N51" s="107"/>
      <c r="O51" s="8"/>
      <c r="P51" s="240"/>
      <c r="Q51" s="240"/>
      <c r="R51" s="228" t="str">
        <f>IF(P51="","",T51*M51*LOOKUP(RIGHT($D$2,3),定数!$A$6:$A$13,定数!$B$6:$B$13))</f>
        <v/>
      </c>
      <c r="S51" s="228"/>
      <c r="T51" s="229" t="str">
        <f t="shared" si="4"/>
        <v/>
      </c>
      <c r="U51" s="229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221" t="str">
        <f t="shared" si="0"/>
        <v/>
      </c>
      <c r="D52" s="221"/>
      <c r="E52" s="107"/>
      <c r="F52" s="8"/>
      <c r="G52" s="107"/>
      <c r="H52" s="261"/>
      <c r="I52" s="261"/>
      <c r="J52" s="87"/>
      <c r="K52" s="221" t="str">
        <f t="shared" si="3"/>
        <v/>
      </c>
      <c r="L52" s="221"/>
      <c r="M52" s="6" t="str">
        <f>IF(J52="","",(K52/J52)/LOOKUP(RIGHT($D$2,3),定数!$A$6:$A$13,定数!$B$6:$B$13))</f>
        <v/>
      </c>
      <c r="N52" s="107"/>
      <c r="O52" s="8"/>
      <c r="P52" s="240"/>
      <c r="Q52" s="240"/>
      <c r="R52" s="228" t="str">
        <f>IF(P52="","",T52*M52*LOOKUP(RIGHT($D$2,3),定数!$A$6:$A$13,定数!$B$6:$B$13))</f>
        <v/>
      </c>
      <c r="S52" s="228"/>
      <c r="T52" s="229" t="str">
        <f t="shared" si="4"/>
        <v/>
      </c>
      <c r="U52" s="229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221" t="str">
        <f t="shared" si="0"/>
        <v/>
      </c>
      <c r="D53" s="221"/>
      <c r="E53" s="107"/>
      <c r="F53" s="8"/>
      <c r="G53" s="107"/>
      <c r="H53" s="261"/>
      <c r="I53" s="261"/>
      <c r="J53" s="87"/>
      <c r="K53" s="221" t="str">
        <f t="shared" si="3"/>
        <v/>
      </c>
      <c r="L53" s="221"/>
      <c r="M53" s="6" t="str">
        <f>IF(J53="","",(K53/J53)/LOOKUP(RIGHT($D$2,3),定数!$A$6:$A$13,定数!$B$6:$B$13))</f>
        <v/>
      </c>
      <c r="N53" s="107"/>
      <c r="O53" s="8"/>
      <c r="P53" s="240"/>
      <c r="Q53" s="240"/>
      <c r="R53" s="228" t="str">
        <f>IF(P53="","",T53*M53*LOOKUP(RIGHT($D$2,3),定数!$A$6:$A$13,定数!$B$6:$B$13))</f>
        <v/>
      </c>
      <c r="S53" s="228"/>
      <c r="T53" s="229" t="str">
        <f t="shared" si="4"/>
        <v/>
      </c>
      <c r="U53" s="229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221" t="str">
        <f t="shared" si="0"/>
        <v/>
      </c>
      <c r="D54" s="221"/>
      <c r="E54" s="107"/>
      <c r="F54" s="8"/>
      <c r="G54" s="107"/>
      <c r="H54" s="261"/>
      <c r="I54" s="261"/>
      <c r="J54" s="87"/>
      <c r="K54" s="221" t="str">
        <f t="shared" si="3"/>
        <v/>
      </c>
      <c r="L54" s="221"/>
      <c r="M54" s="6" t="str">
        <f>IF(J54="","",(K54/J54)/LOOKUP(RIGHT($D$2,3),定数!$A$6:$A$13,定数!$B$6:$B$13))</f>
        <v/>
      </c>
      <c r="N54" s="107"/>
      <c r="O54" s="8"/>
      <c r="P54" s="240"/>
      <c r="Q54" s="240"/>
      <c r="R54" s="228" t="str">
        <f>IF(P54="","",T54*M54*LOOKUP(RIGHT($D$2,3),定数!$A$6:$A$13,定数!$B$6:$B$13))</f>
        <v/>
      </c>
      <c r="S54" s="228"/>
      <c r="T54" s="229" t="str">
        <f t="shared" si="4"/>
        <v/>
      </c>
      <c r="U54" s="229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221" t="str">
        <f t="shared" si="0"/>
        <v/>
      </c>
      <c r="D55" s="221"/>
      <c r="E55" s="107"/>
      <c r="F55" s="8"/>
      <c r="G55" s="107"/>
      <c r="H55" s="261"/>
      <c r="I55" s="261"/>
      <c r="J55" s="87"/>
      <c r="K55" s="221" t="str">
        <f t="shared" si="3"/>
        <v/>
      </c>
      <c r="L55" s="221"/>
      <c r="M55" s="6" t="str">
        <f>IF(J55="","",(K55/J55)/LOOKUP(RIGHT($D$2,3),定数!$A$6:$A$13,定数!$B$6:$B$13))</f>
        <v/>
      </c>
      <c r="N55" s="107"/>
      <c r="O55" s="8"/>
      <c r="P55" s="240"/>
      <c r="Q55" s="240"/>
      <c r="R55" s="228" t="str">
        <f>IF(P55="","",T55*M55*LOOKUP(RIGHT($D$2,3),定数!$A$6:$A$13,定数!$B$6:$B$13))</f>
        <v/>
      </c>
      <c r="S55" s="228"/>
      <c r="T55" s="229" t="str">
        <f t="shared" si="4"/>
        <v/>
      </c>
      <c r="U55" s="229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221" t="str">
        <f t="shared" si="0"/>
        <v/>
      </c>
      <c r="D56" s="221"/>
      <c r="E56" s="107"/>
      <c r="F56" s="8"/>
      <c r="G56" s="107"/>
      <c r="H56" s="261"/>
      <c r="I56" s="261"/>
      <c r="J56" s="87"/>
      <c r="K56" s="221" t="str">
        <f t="shared" si="3"/>
        <v/>
      </c>
      <c r="L56" s="221"/>
      <c r="M56" s="6" t="str">
        <f>IF(J56="","",(K56/J56)/LOOKUP(RIGHT($D$2,3),定数!$A$6:$A$13,定数!$B$6:$B$13))</f>
        <v/>
      </c>
      <c r="N56" s="107"/>
      <c r="O56" s="8"/>
      <c r="P56" s="240"/>
      <c r="Q56" s="240"/>
      <c r="R56" s="228" t="str">
        <f>IF(P56="","",T56*M56*LOOKUP(RIGHT($D$2,3),定数!$A$6:$A$13,定数!$B$6:$B$13))</f>
        <v/>
      </c>
      <c r="S56" s="228"/>
      <c r="T56" s="229" t="str">
        <f t="shared" si="4"/>
        <v/>
      </c>
      <c r="U56" s="229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221" t="str">
        <f t="shared" si="0"/>
        <v/>
      </c>
      <c r="D57" s="221"/>
      <c r="E57" s="107"/>
      <c r="F57" s="8"/>
      <c r="G57" s="107"/>
      <c r="H57" s="261"/>
      <c r="I57" s="261"/>
      <c r="J57" s="87"/>
      <c r="K57" s="221" t="str">
        <f t="shared" si="3"/>
        <v/>
      </c>
      <c r="L57" s="221"/>
      <c r="M57" s="6" t="str">
        <f>IF(J57="","",(K57/J57)/LOOKUP(RIGHT($D$2,3),定数!$A$6:$A$13,定数!$B$6:$B$13))</f>
        <v/>
      </c>
      <c r="N57" s="107"/>
      <c r="O57" s="8"/>
      <c r="P57" s="240"/>
      <c r="Q57" s="240"/>
      <c r="R57" s="228" t="str">
        <f>IF(P57="","",T57*M57*LOOKUP(RIGHT($D$2,3),定数!$A$6:$A$13,定数!$B$6:$B$13))</f>
        <v/>
      </c>
      <c r="S57" s="228"/>
      <c r="T57" s="229" t="str">
        <f t="shared" si="4"/>
        <v/>
      </c>
      <c r="U57" s="229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221" t="str">
        <f t="shared" si="0"/>
        <v/>
      </c>
      <c r="D58" s="221"/>
      <c r="E58" s="107"/>
      <c r="F58" s="8"/>
      <c r="G58" s="107"/>
      <c r="H58" s="261"/>
      <c r="I58" s="261"/>
      <c r="J58" s="87"/>
      <c r="K58" s="221" t="str">
        <f t="shared" si="3"/>
        <v/>
      </c>
      <c r="L58" s="221"/>
      <c r="M58" s="6" t="str">
        <f>IF(J58="","",(K58/J58)/LOOKUP(RIGHT($D$2,3),定数!$A$6:$A$13,定数!$B$6:$B$13))</f>
        <v/>
      </c>
      <c r="N58" s="107"/>
      <c r="O58" s="8"/>
      <c r="P58" s="240"/>
      <c r="Q58" s="240"/>
      <c r="R58" s="228" t="str">
        <f>IF(P58="","",T58*M58*LOOKUP(RIGHT($D$2,3),定数!$A$6:$A$13,定数!$B$6:$B$13))</f>
        <v/>
      </c>
      <c r="S58" s="228"/>
      <c r="T58" s="229" t="str">
        <f t="shared" si="4"/>
        <v/>
      </c>
      <c r="U58" s="229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221" t="str">
        <f t="shared" si="0"/>
        <v/>
      </c>
      <c r="D59" s="221"/>
      <c r="E59" s="107"/>
      <c r="F59" s="8"/>
      <c r="G59" s="107"/>
      <c r="H59" s="240"/>
      <c r="I59" s="240"/>
      <c r="J59" s="107"/>
      <c r="K59" s="221" t="str">
        <f t="shared" si="3"/>
        <v/>
      </c>
      <c r="L59" s="221"/>
      <c r="M59" s="6" t="str">
        <f>IF(J59="","",(K59/J59)/LOOKUP(RIGHT($D$2,3),定数!$A$6:$A$13,定数!$B$6:$B$13))</f>
        <v/>
      </c>
      <c r="N59" s="107"/>
      <c r="O59" s="8"/>
      <c r="P59" s="240"/>
      <c r="Q59" s="240"/>
      <c r="R59" s="228" t="str">
        <f>IF(P59="","",T59*M59*LOOKUP(RIGHT($D$2,3),定数!$A$6:$A$13,定数!$B$6:$B$13))</f>
        <v/>
      </c>
      <c r="S59" s="228"/>
      <c r="T59" s="229" t="str">
        <f t="shared" si="4"/>
        <v/>
      </c>
      <c r="U59" s="229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221" t="str">
        <f t="shared" si="0"/>
        <v/>
      </c>
      <c r="D60" s="221"/>
      <c r="E60" s="107"/>
      <c r="F60" s="8"/>
      <c r="G60" s="107"/>
      <c r="H60" s="240"/>
      <c r="I60" s="240"/>
      <c r="J60" s="107"/>
      <c r="K60" s="221" t="str">
        <f t="shared" si="3"/>
        <v/>
      </c>
      <c r="L60" s="221"/>
      <c r="M60" s="6" t="str">
        <f>IF(J60="","",(K60/J60)/LOOKUP(RIGHT($D$2,3),定数!$A$6:$A$13,定数!$B$6:$B$13))</f>
        <v/>
      </c>
      <c r="N60" s="107"/>
      <c r="O60" s="8"/>
      <c r="P60" s="240"/>
      <c r="Q60" s="240"/>
      <c r="R60" s="228" t="str">
        <f>IF(P60="","",T60*M60*LOOKUP(RIGHT($D$2,3),定数!$A$6:$A$13,定数!$B$6:$B$13))</f>
        <v/>
      </c>
      <c r="S60" s="228"/>
      <c r="T60" s="229" t="str">
        <f t="shared" si="4"/>
        <v/>
      </c>
      <c r="U60" s="229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221" t="str">
        <f t="shared" si="0"/>
        <v/>
      </c>
      <c r="D61" s="221"/>
      <c r="E61" s="107"/>
      <c r="F61" s="8"/>
      <c r="G61" s="107"/>
      <c r="H61" s="240"/>
      <c r="I61" s="240"/>
      <c r="J61" s="107"/>
      <c r="K61" s="221" t="str">
        <f t="shared" si="3"/>
        <v/>
      </c>
      <c r="L61" s="221"/>
      <c r="M61" s="6" t="str">
        <f>IF(J61="","",(K61/J61)/LOOKUP(RIGHT($D$2,3),定数!$A$6:$A$13,定数!$B$6:$B$13))</f>
        <v/>
      </c>
      <c r="N61" s="107"/>
      <c r="O61" s="8"/>
      <c r="P61" s="240"/>
      <c r="Q61" s="240"/>
      <c r="R61" s="228" t="str">
        <f>IF(P61="","",T61*M61*LOOKUP(RIGHT($D$2,3),定数!$A$6:$A$13,定数!$B$6:$B$13))</f>
        <v/>
      </c>
      <c r="S61" s="228"/>
      <c r="T61" s="229" t="str">
        <f t="shared" si="4"/>
        <v/>
      </c>
      <c r="U61" s="229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221" t="str">
        <f t="shared" si="0"/>
        <v/>
      </c>
      <c r="D62" s="221"/>
      <c r="E62" s="107"/>
      <c r="F62" s="8"/>
      <c r="G62" s="107"/>
      <c r="H62" s="240"/>
      <c r="I62" s="240"/>
      <c r="J62" s="107"/>
      <c r="K62" s="221" t="str">
        <f t="shared" si="3"/>
        <v/>
      </c>
      <c r="L62" s="221"/>
      <c r="M62" s="6" t="str">
        <f>IF(J62="","",(K62/J62)/LOOKUP(RIGHT($D$2,3),定数!$A$6:$A$13,定数!$B$6:$B$13))</f>
        <v/>
      </c>
      <c r="N62" s="107"/>
      <c r="O62" s="8"/>
      <c r="P62" s="240"/>
      <c r="Q62" s="240"/>
      <c r="R62" s="228" t="str">
        <f>IF(P62="","",T62*M62*LOOKUP(RIGHT($D$2,3),定数!$A$6:$A$13,定数!$B$6:$B$13))</f>
        <v/>
      </c>
      <c r="S62" s="228"/>
      <c r="T62" s="229" t="str">
        <f t="shared" si="4"/>
        <v/>
      </c>
      <c r="U62" s="229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221" t="str">
        <f t="shared" si="0"/>
        <v/>
      </c>
      <c r="D63" s="221"/>
      <c r="E63" s="107"/>
      <c r="F63" s="8"/>
      <c r="G63" s="107"/>
      <c r="H63" s="240"/>
      <c r="I63" s="240"/>
      <c r="J63" s="107"/>
      <c r="K63" s="221" t="str">
        <f t="shared" si="3"/>
        <v/>
      </c>
      <c r="L63" s="221"/>
      <c r="M63" s="6" t="str">
        <f>IF(J63="","",(K63/J63)/LOOKUP(RIGHT($D$2,3),定数!$A$6:$A$13,定数!$B$6:$B$13))</f>
        <v/>
      </c>
      <c r="N63" s="107"/>
      <c r="O63" s="8"/>
      <c r="P63" s="240"/>
      <c r="Q63" s="240"/>
      <c r="R63" s="228" t="str">
        <f>IF(P63="","",T63*M63*LOOKUP(RIGHT($D$2,3),定数!$A$6:$A$13,定数!$B$6:$B$13))</f>
        <v/>
      </c>
      <c r="S63" s="228"/>
      <c r="T63" s="229" t="str">
        <f t="shared" si="4"/>
        <v/>
      </c>
      <c r="U63" s="229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221" t="str">
        <f t="shared" si="0"/>
        <v/>
      </c>
      <c r="D64" s="221"/>
      <c r="E64" s="107"/>
      <c r="F64" s="8"/>
      <c r="G64" s="107"/>
      <c r="H64" s="240"/>
      <c r="I64" s="240"/>
      <c r="J64" s="107"/>
      <c r="K64" s="221" t="str">
        <f t="shared" si="3"/>
        <v/>
      </c>
      <c r="L64" s="221"/>
      <c r="M64" s="6" t="str">
        <f>IF(J64="","",(K64/J64)/LOOKUP(RIGHT($D$2,3),定数!$A$6:$A$13,定数!$B$6:$B$13))</f>
        <v/>
      </c>
      <c r="N64" s="107"/>
      <c r="O64" s="8"/>
      <c r="P64" s="240"/>
      <c r="Q64" s="240"/>
      <c r="R64" s="228" t="str">
        <f>IF(P64="","",T64*M64*LOOKUP(RIGHT($D$2,3),定数!$A$6:$A$13,定数!$B$6:$B$13))</f>
        <v/>
      </c>
      <c r="S64" s="228"/>
      <c r="T64" s="229" t="str">
        <f t="shared" si="4"/>
        <v/>
      </c>
      <c r="U64" s="229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221" t="str">
        <f t="shared" si="0"/>
        <v/>
      </c>
      <c r="D65" s="221"/>
      <c r="E65" s="107"/>
      <c r="F65" s="8"/>
      <c r="G65" s="107"/>
      <c r="H65" s="240"/>
      <c r="I65" s="240"/>
      <c r="J65" s="107"/>
      <c r="K65" s="221" t="str">
        <f t="shared" si="3"/>
        <v/>
      </c>
      <c r="L65" s="221"/>
      <c r="M65" s="6" t="str">
        <f>IF(J65="","",(K65/J65)/LOOKUP(RIGHT($D$2,3),定数!$A$6:$A$13,定数!$B$6:$B$13))</f>
        <v/>
      </c>
      <c r="N65" s="107"/>
      <c r="O65" s="8"/>
      <c r="P65" s="240"/>
      <c r="Q65" s="240"/>
      <c r="R65" s="228" t="str">
        <f>IF(P65="","",T65*M65*LOOKUP(RIGHT($D$2,3),定数!$A$6:$A$13,定数!$B$6:$B$13))</f>
        <v/>
      </c>
      <c r="S65" s="228"/>
      <c r="T65" s="229" t="str">
        <f t="shared" si="4"/>
        <v/>
      </c>
      <c r="U65" s="229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221" t="str">
        <f t="shared" si="0"/>
        <v/>
      </c>
      <c r="D66" s="221"/>
      <c r="E66" s="107"/>
      <c r="F66" s="8"/>
      <c r="G66" s="107"/>
      <c r="H66" s="240"/>
      <c r="I66" s="240"/>
      <c r="J66" s="107"/>
      <c r="K66" s="221" t="str">
        <f t="shared" si="3"/>
        <v/>
      </c>
      <c r="L66" s="221"/>
      <c r="M66" s="6" t="str">
        <f>IF(J66="","",(K66/J66)/LOOKUP(RIGHT($D$2,3),定数!$A$6:$A$13,定数!$B$6:$B$13))</f>
        <v/>
      </c>
      <c r="N66" s="107"/>
      <c r="O66" s="8"/>
      <c r="P66" s="240"/>
      <c r="Q66" s="240"/>
      <c r="R66" s="228" t="str">
        <f>IF(P66="","",T66*M66*LOOKUP(RIGHT($D$2,3),定数!$A$6:$A$13,定数!$B$6:$B$13))</f>
        <v/>
      </c>
      <c r="S66" s="228"/>
      <c r="T66" s="229" t="str">
        <f t="shared" si="4"/>
        <v/>
      </c>
      <c r="U66" s="229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221" t="str">
        <f t="shared" si="0"/>
        <v/>
      </c>
      <c r="D67" s="221"/>
      <c r="E67" s="107"/>
      <c r="F67" s="8"/>
      <c r="G67" s="107"/>
      <c r="H67" s="240"/>
      <c r="I67" s="240"/>
      <c r="J67" s="107"/>
      <c r="K67" s="221" t="str">
        <f t="shared" si="3"/>
        <v/>
      </c>
      <c r="L67" s="221"/>
      <c r="M67" s="6" t="str">
        <f>IF(J67="","",(K67/J67)/LOOKUP(RIGHT($D$2,3),定数!$A$6:$A$13,定数!$B$6:$B$13))</f>
        <v/>
      </c>
      <c r="N67" s="107"/>
      <c r="O67" s="8"/>
      <c r="P67" s="240"/>
      <c r="Q67" s="240"/>
      <c r="R67" s="228" t="str">
        <f>IF(P67="","",T67*M67*LOOKUP(RIGHT($D$2,3),定数!$A$6:$A$13,定数!$B$6:$B$13))</f>
        <v/>
      </c>
      <c r="S67" s="228"/>
      <c r="T67" s="229" t="str">
        <f t="shared" si="4"/>
        <v/>
      </c>
      <c r="U67" s="229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221" t="str">
        <f t="shared" si="0"/>
        <v/>
      </c>
      <c r="D68" s="221"/>
      <c r="E68" s="107"/>
      <c r="F68" s="8"/>
      <c r="G68" s="107"/>
      <c r="H68" s="240"/>
      <c r="I68" s="240"/>
      <c r="J68" s="107"/>
      <c r="K68" s="221" t="str">
        <f t="shared" si="3"/>
        <v/>
      </c>
      <c r="L68" s="221"/>
      <c r="M68" s="6" t="str">
        <f>IF(J68="","",(K68/J68)/LOOKUP(RIGHT($D$2,3),定数!$A$6:$A$13,定数!$B$6:$B$13))</f>
        <v/>
      </c>
      <c r="N68" s="107"/>
      <c r="O68" s="8"/>
      <c r="P68" s="240"/>
      <c r="Q68" s="240"/>
      <c r="R68" s="228" t="str">
        <f>IF(P68="","",T68*M68*LOOKUP(RIGHT($D$2,3),定数!$A$6:$A$13,定数!$B$6:$B$13))</f>
        <v/>
      </c>
      <c r="S68" s="228"/>
      <c r="T68" s="229" t="str">
        <f t="shared" si="4"/>
        <v/>
      </c>
      <c r="U68" s="229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221" t="str">
        <f t="shared" si="0"/>
        <v/>
      </c>
      <c r="D69" s="221"/>
      <c r="E69" s="107"/>
      <c r="F69" s="8"/>
      <c r="G69" s="107"/>
      <c r="H69" s="240"/>
      <c r="I69" s="240"/>
      <c r="J69" s="107"/>
      <c r="K69" s="221" t="str">
        <f t="shared" si="3"/>
        <v/>
      </c>
      <c r="L69" s="221"/>
      <c r="M69" s="6" t="str">
        <f>IF(J69="","",(K69/J69)/LOOKUP(RIGHT($D$2,3),定数!$A$6:$A$13,定数!$B$6:$B$13))</f>
        <v/>
      </c>
      <c r="N69" s="107"/>
      <c r="O69" s="8"/>
      <c r="P69" s="240"/>
      <c r="Q69" s="240"/>
      <c r="R69" s="228" t="str">
        <f>IF(P69="","",T69*M69*LOOKUP(RIGHT($D$2,3),定数!$A$6:$A$13,定数!$B$6:$B$13))</f>
        <v/>
      </c>
      <c r="S69" s="228"/>
      <c r="T69" s="229" t="str">
        <f t="shared" si="4"/>
        <v/>
      </c>
      <c r="U69" s="229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221" t="str">
        <f t="shared" si="0"/>
        <v/>
      </c>
      <c r="D70" s="221"/>
      <c r="E70" s="107"/>
      <c r="F70" s="8"/>
      <c r="G70" s="107"/>
      <c r="H70" s="240"/>
      <c r="I70" s="240"/>
      <c r="J70" s="107"/>
      <c r="K70" s="221" t="str">
        <f t="shared" si="3"/>
        <v/>
      </c>
      <c r="L70" s="221"/>
      <c r="M70" s="6" t="str">
        <f>IF(J70="","",(K70/J70)/LOOKUP(RIGHT($D$2,3),定数!$A$6:$A$13,定数!$B$6:$B$13))</f>
        <v/>
      </c>
      <c r="N70" s="107"/>
      <c r="O70" s="8"/>
      <c r="P70" s="240"/>
      <c r="Q70" s="240"/>
      <c r="R70" s="228" t="str">
        <f>IF(P70="","",T70*M70*LOOKUP(RIGHT($D$2,3),定数!$A$6:$A$13,定数!$B$6:$B$13))</f>
        <v/>
      </c>
      <c r="S70" s="228"/>
      <c r="T70" s="229" t="str">
        <f t="shared" si="4"/>
        <v/>
      </c>
      <c r="U70" s="229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221" t="str">
        <f t="shared" si="0"/>
        <v/>
      </c>
      <c r="D71" s="221"/>
      <c r="E71" s="107"/>
      <c r="F71" s="8"/>
      <c r="G71" s="107"/>
      <c r="H71" s="240"/>
      <c r="I71" s="240"/>
      <c r="J71" s="107"/>
      <c r="K71" s="221" t="str">
        <f t="shared" si="3"/>
        <v/>
      </c>
      <c r="L71" s="221"/>
      <c r="M71" s="6" t="str">
        <f>IF(J71="","",(K71/J71)/LOOKUP(RIGHT($D$2,3),定数!$A$6:$A$13,定数!$B$6:$B$13))</f>
        <v/>
      </c>
      <c r="N71" s="107"/>
      <c r="O71" s="8"/>
      <c r="P71" s="240"/>
      <c r="Q71" s="240"/>
      <c r="R71" s="228" t="str">
        <f>IF(P71="","",T71*M71*LOOKUP(RIGHT($D$2,3),定数!$A$6:$A$13,定数!$B$6:$B$13))</f>
        <v/>
      </c>
      <c r="S71" s="228"/>
      <c r="T71" s="229" t="str">
        <f t="shared" si="4"/>
        <v/>
      </c>
      <c r="U71" s="229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221" t="str">
        <f t="shared" si="0"/>
        <v/>
      </c>
      <c r="D72" s="221"/>
      <c r="E72" s="107"/>
      <c r="F72" s="8"/>
      <c r="G72" s="107"/>
      <c r="H72" s="240"/>
      <c r="I72" s="240"/>
      <c r="J72" s="107"/>
      <c r="K72" s="221" t="str">
        <f t="shared" si="3"/>
        <v/>
      </c>
      <c r="L72" s="221"/>
      <c r="M72" s="6" t="str">
        <f>IF(J72="","",(K72/J72)/LOOKUP(RIGHT($D$2,3),定数!$A$6:$A$13,定数!$B$6:$B$13))</f>
        <v/>
      </c>
      <c r="N72" s="107"/>
      <c r="O72" s="8"/>
      <c r="P72" s="240"/>
      <c r="Q72" s="240"/>
      <c r="R72" s="228" t="str">
        <f>IF(P72="","",T72*M72*LOOKUP(RIGHT($D$2,3),定数!$A$6:$A$13,定数!$B$6:$B$13))</f>
        <v/>
      </c>
      <c r="S72" s="228"/>
      <c r="T72" s="229" t="str">
        <f t="shared" si="4"/>
        <v/>
      </c>
      <c r="U72" s="229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221" t="str">
        <f t="shared" si="0"/>
        <v/>
      </c>
      <c r="D73" s="221"/>
      <c r="E73" s="107"/>
      <c r="F73" s="8"/>
      <c r="G73" s="107"/>
      <c r="H73" s="240"/>
      <c r="I73" s="240"/>
      <c r="J73" s="107"/>
      <c r="K73" s="221" t="str">
        <f t="shared" si="3"/>
        <v/>
      </c>
      <c r="L73" s="221"/>
      <c r="M73" s="6" t="str">
        <f>IF(J73="","",(K73/J73)/LOOKUP(RIGHT($D$2,3),定数!$A$6:$A$13,定数!$B$6:$B$13))</f>
        <v/>
      </c>
      <c r="N73" s="107"/>
      <c r="O73" s="8"/>
      <c r="P73" s="240"/>
      <c r="Q73" s="240"/>
      <c r="R73" s="228" t="str">
        <f>IF(P73="","",T73*M73*LOOKUP(RIGHT($D$2,3),定数!$A$6:$A$13,定数!$B$6:$B$13))</f>
        <v/>
      </c>
      <c r="S73" s="228"/>
      <c r="T73" s="229" t="str">
        <f t="shared" si="4"/>
        <v/>
      </c>
      <c r="U73" s="229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221" t="str">
        <f t="shared" ref="C74:C108" si="9">IF(R73="","",C73+R73)</f>
        <v/>
      </c>
      <c r="D74" s="221"/>
      <c r="E74" s="107"/>
      <c r="F74" s="8"/>
      <c r="G74" s="107"/>
      <c r="H74" s="240"/>
      <c r="I74" s="240"/>
      <c r="J74" s="107"/>
      <c r="K74" s="221" t="str">
        <f t="shared" si="3"/>
        <v/>
      </c>
      <c r="L74" s="221"/>
      <c r="M74" s="6" t="str">
        <f>IF(J74="","",(K74/J74)/LOOKUP(RIGHT($D$2,3),定数!$A$6:$A$13,定数!$B$6:$B$13))</f>
        <v/>
      </c>
      <c r="N74" s="107"/>
      <c r="O74" s="8"/>
      <c r="P74" s="240"/>
      <c r="Q74" s="240"/>
      <c r="R74" s="228" t="str">
        <f>IF(P74="","",T74*M74*LOOKUP(RIGHT($D$2,3),定数!$A$6:$A$13,定数!$B$6:$B$13))</f>
        <v/>
      </c>
      <c r="S74" s="228"/>
      <c r="T74" s="229" t="str">
        <f t="shared" si="4"/>
        <v/>
      </c>
      <c r="U74" s="229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221" t="str">
        <f t="shared" si="9"/>
        <v/>
      </c>
      <c r="D75" s="221"/>
      <c r="E75" s="107"/>
      <c r="F75" s="8"/>
      <c r="G75" s="107"/>
      <c r="H75" s="240"/>
      <c r="I75" s="240"/>
      <c r="J75" s="107"/>
      <c r="K75" s="221" t="str">
        <f t="shared" ref="K75:K108" si="10">IF(J75="","",C75*0.03)</f>
        <v/>
      </c>
      <c r="L75" s="221"/>
      <c r="M75" s="6" t="str">
        <f>IF(J75="","",(K75/J75)/LOOKUP(RIGHT($D$2,3),定数!$A$6:$A$13,定数!$B$6:$B$13))</f>
        <v/>
      </c>
      <c r="N75" s="107"/>
      <c r="O75" s="8"/>
      <c r="P75" s="240"/>
      <c r="Q75" s="240"/>
      <c r="R75" s="228" t="str">
        <f>IF(P75="","",T75*M75*LOOKUP(RIGHT($D$2,3),定数!$A$6:$A$13,定数!$B$6:$B$13))</f>
        <v/>
      </c>
      <c r="S75" s="228"/>
      <c r="T75" s="229" t="str">
        <f t="shared" si="4"/>
        <v/>
      </c>
      <c r="U75" s="22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221" t="str">
        <f t="shared" si="9"/>
        <v/>
      </c>
      <c r="D76" s="221"/>
      <c r="E76" s="107"/>
      <c r="F76" s="8"/>
      <c r="G76" s="107"/>
      <c r="H76" s="240"/>
      <c r="I76" s="240"/>
      <c r="J76" s="107"/>
      <c r="K76" s="221" t="str">
        <f t="shared" si="10"/>
        <v/>
      </c>
      <c r="L76" s="221"/>
      <c r="M76" s="6" t="str">
        <f>IF(J76="","",(K76/J76)/LOOKUP(RIGHT($D$2,3),定数!$A$6:$A$13,定数!$B$6:$B$13))</f>
        <v/>
      </c>
      <c r="N76" s="107"/>
      <c r="O76" s="8"/>
      <c r="P76" s="240"/>
      <c r="Q76" s="240"/>
      <c r="R76" s="228" t="str">
        <f>IF(P76="","",T76*M76*LOOKUP(RIGHT($D$2,3),定数!$A$6:$A$13,定数!$B$6:$B$13))</f>
        <v/>
      </c>
      <c r="S76" s="228"/>
      <c r="T76" s="229" t="str">
        <f t="shared" ref="T76:T108" si="12">IF(P76="","",IF(G76="買",(P76-H76),(H76-P76))*IF(RIGHT($D$2,3)="JPY",100,10000))</f>
        <v/>
      </c>
      <c r="U76" s="22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221" t="str">
        <f t="shared" si="9"/>
        <v/>
      </c>
      <c r="D77" s="221"/>
      <c r="E77" s="107"/>
      <c r="F77" s="8"/>
      <c r="G77" s="107"/>
      <c r="H77" s="240"/>
      <c r="I77" s="240"/>
      <c r="J77" s="107"/>
      <c r="K77" s="221" t="str">
        <f t="shared" si="10"/>
        <v/>
      </c>
      <c r="L77" s="221"/>
      <c r="M77" s="6" t="str">
        <f>IF(J77="","",(K77/J77)/LOOKUP(RIGHT($D$2,3),定数!$A$6:$A$13,定数!$B$6:$B$13))</f>
        <v/>
      </c>
      <c r="N77" s="107"/>
      <c r="O77" s="8"/>
      <c r="P77" s="240"/>
      <c r="Q77" s="240"/>
      <c r="R77" s="228" t="str">
        <f>IF(P77="","",T77*M77*LOOKUP(RIGHT($D$2,3),定数!$A$6:$A$13,定数!$B$6:$B$13))</f>
        <v/>
      </c>
      <c r="S77" s="228"/>
      <c r="T77" s="229" t="str">
        <f t="shared" si="12"/>
        <v/>
      </c>
      <c r="U77" s="22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221" t="str">
        <f t="shared" si="9"/>
        <v/>
      </c>
      <c r="D78" s="221"/>
      <c r="E78" s="107"/>
      <c r="F78" s="8"/>
      <c r="G78" s="107"/>
      <c r="H78" s="240"/>
      <c r="I78" s="240"/>
      <c r="J78" s="107"/>
      <c r="K78" s="221" t="str">
        <f t="shared" si="10"/>
        <v/>
      </c>
      <c r="L78" s="221"/>
      <c r="M78" s="6" t="str">
        <f>IF(J78="","",(K78/J78)/LOOKUP(RIGHT($D$2,3),定数!$A$6:$A$13,定数!$B$6:$B$13))</f>
        <v/>
      </c>
      <c r="N78" s="107"/>
      <c r="O78" s="8"/>
      <c r="P78" s="240"/>
      <c r="Q78" s="240"/>
      <c r="R78" s="228" t="str">
        <f>IF(P78="","",T78*M78*LOOKUP(RIGHT($D$2,3),定数!$A$6:$A$13,定数!$B$6:$B$13))</f>
        <v/>
      </c>
      <c r="S78" s="228"/>
      <c r="T78" s="229" t="str">
        <f t="shared" si="12"/>
        <v/>
      </c>
      <c r="U78" s="22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221" t="str">
        <f t="shared" si="9"/>
        <v/>
      </c>
      <c r="D79" s="221"/>
      <c r="E79" s="107"/>
      <c r="F79" s="8"/>
      <c r="G79" s="107"/>
      <c r="H79" s="240"/>
      <c r="I79" s="240"/>
      <c r="J79" s="107"/>
      <c r="K79" s="221" t="str">
        <f t="shared" si="10"/>
        <v/>
      </c>
      <c r="L79" s="221"/>
      <c r="M79" s="6" t="str">
        <f>IF(J79="","",(K79/J79)/LOOKUP(RIGHT($D$2,3),定数!$A$6:$A$13,定数!$B$6:$B$13))</f>
        <v/>
      </c>
      <c r="N79" s="107"/>
      <c r="O79" s="8"/>
      <c r="P79" s="240"/>
      <c r="Q79" s="240"/>
      <c r="R79" s="228" t="str">
        <f>IF(P79="","",T79*M79*LOOKUP(RIGHT($D$2,3),定数!$A$6:$A$13,定数!$B$6:$B$13))</f>
        <v/>
      </c>
      <c r="S79" s="228"/>
      <c r="T79" s="229" t="str">
        <f t="shared" si="12"/>
        <v/>
      </c>
      <c r="U79" s="22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221" t="str">
        <f t="shared" si="9"/>
        <v/>
      </c>
      <c r="D80" s="221"/>
      <c r="E80" s="107"/>
      <c r="F80" s="8"/>
      <c r="G80" s="107"/>
      <c r="H80" s="240"/>
      <c r="I80" s="240"/>
      <c r="J80" s="107"/>
      <c r="K80" s="221" t="str">
        <f t="shared" si="10"/>
        <v/>
      </c>
      <c r="L80" s="221"/>
      <c r="M80" s="6" t="str">
        <f>IF(J80="","",(K80/J80)/LOOKUP(RIGHT($D$2,3),定数!$A$6:$A$13,定数!$B$6:$B$13))</f>
        <v/>
      </c>
      <c r="N80" s="107"/>
      <c r="O80" s="8"/>
      <c r="P80" s="240"/>
      <c r="Q80" s="240"/>
      <c r="R80" s="228" t="str">
        <f>IF(P80="","",T80*M80*LOOKUP(RIGHT($D$2,3),定数!$A$6:$A$13,定数!$B$6:$B$13))</f>
        <v/>
      </c>
      <c r="S80" s="228"/>
      <c r="T80" s="229" t="str">
        <f t="shared" si="12"/>
        <v/>
      </c>
      <c r="U80" s="22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221" t="str">
        <f t="shared" si="9"/>
        <v/>
      </c>
      <c r="D81" s="221"/>
      <c r="E81" s="107"/>
      <c r="F81" s="8"/>
      <c r="G81" s="107"/>
      <c r="H81" s="240"/>
      <c r="I81" s="240"/>
      <c r="J81" s="107"/>
      <c r="K81" s="221" t="str">
        <f t="shared" si="10"/>
        <v/>
      </c>
      <c r="L81" s="221"/>
      <c r="M81" s="6" t="str">
        <f>IF(J81="","",(K81/J81)/LOOKUP(RIGHT($D$2,3),定数!$A$6:$A$13,定数!$B$6:$B$13))</f>
        <v/>
      </c>
      <c r="N81" s="107"/>
      <c r="O81" s="8"/>
      <c r="P81" s="240"/>
      <c r="Q81" s="240"/>
      <c r="R81" s="228" t="str">
        <f>IF(P81="","",T81*M81*LOOKUP(RIGHT($D$2,3),定数!$A$6:$A$13,定数!$B$6:$B$13))</f>
        <v/>
      </c>
      <c r="S81" s="228"/>
      <c r="T81" s="229" t="str">
        <f t="shared" si="12"/>
        <v/>
      </c>
      <c r="U81" s="22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221" t="str">
        <f t="shared" si="9"/>
        <v/>
      </c>
      <c r="D82" s="221"/>
      <c r="E82" s="107"/>
      <c r="F82" s="8"/>
      <c r="G82" s="107"/>
      <c r="H82" s="240"/>
      <c r="I82" s="240"/>
      <c r="J82" s="107"/>
      <c r="K82" s="221" t="str">
        <f t="shared" si="10"/>
        <v/>
      </c>
      <c r="L82" s="221"/>
      <c r="M82" s="6" t="str">
        <f>IF(J82="","",(K82/J82)/LOOKUP(RIGHT($D$2,3),定数!$A$6:$A$13,定数!$B$6:$B$13))</f>
        <v/>
      </c>
      <c r="N82" s="107"/>
      <c r="O82" s="8"/>
      <c r="P82" s="240"/>
      <c r="Q82" s="240"/>
      <c r="R82" s="228" t="str">
        <f>IF(P82="","",T82*M82*LOOKUP(RIGHT($D$2,3),定数!$A$6:$A$13,定数!$B$6:$B$13))</f>
        <v/>
      </c>
      <c r="S82" s="228"/>
      <c r="T82" s="229" t="str">
        <f t="shared" si="12"/>
        <v/>
      </c>
      <c r="U82" s="22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221" t="str">
        <f t="shared" si="9"/>
        <v/>
      </c>
      <c r="D83" s="221"/>
      <c r="E83" s="107"/>
      <c r="F83" s="8"/>
      <c r="G83" s="107"/>
      <c r="H83" s="240"/>
      <c r="I83" s="240"/>
      <c r="J83" s="107"/>
      <c r="K83" s="221" t="str">
        <f t="shared" si="10"/>
        <v/>
      </c>
      <c r="L83" s="221"/>
      <c r="M83" s="6" t="str">
        <f>IF(J83="","",(K83/J83)/LOOKUP(RIGHT($D$2,3),定数!$A$6:$A$13,定数!$B$6:$B$13))</f>
        <v/>
      </c>
      <c r="N83" s="107"/>
      <c r="O83" s="8"/>
      <c r="P83" s="240"/>
      <c r="Q83" s="240"/>
      <c r="R83" s="228" t="str">
        <f>IF(P83="","",T83*M83*LOOKUP(RIGHT($D$2,3),定数!$A$6:$A$13,定数!$B$6:$B$13))</f>
        <v/>
      </c>
      <c r="S83" s="228"/>
      <c r="T83" s="229" t="str">
        <f t="shared" si="12"/>
        <v/>
      </c>
      <c r="U83" s="22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221" t="str">
        <f t="shared" si="9"/>
        <v/>
      </c>
      <c r="D84" s="221"/>
      <c r="E84" s="107"/>
      <c r="F84" s="8"/>
      <c r="G84" s="107"/>
      <c r="H84" s="240"/>
      <c r="I84" s="240"/>
      <c r="J84" s="107"/>
      <c r="K84" s="221" t="str">
        <f t="shared" si="10"/>
        <v/>
      </c>
      <c r="L84" s="221"/>
      <c r="M84" s="6" t="str">
        <f>IF(J84="","",(K84/J84)/LOOKUP(RIGHT($D$2,3),定数!$A$6:$A$13,定数!$B$6:$B$13))</f>
        <v/>
      </c>
      <c r="N84" s="107"/>
      <c r="O84" s="8"/>
      <c r="P84" s="240"/>
      <c r="Q84" s="240"/>
      <c r="R84" s="228" t="str">
        <f>IF(P84="","",T84*M84*LOOKUP(RIGHT($D$2,3),定数!$A$6:$A$13,定数!$B$6:$B$13))</f>
        <v/>
      </c>
      <c r="S84" s="228"/>
      <c r="T84" s="229" t="str">
        <f t="shared" si="12"/>
        <v/>
      </c>
      <c r="U84" s="22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221" t="str">
        <f t="shared" si="9"/>
        <v/>
      </c>
      <c r="D85" s="221"/>
      <c r="E85" s="107"/>
      <c r="F85" s="8"/>
      <c r="G85" s="107"/>
      <c r="H85" s="240"/>
      <c r="I85" s="240"/>
      <c r="J85" s="107"/>
      <c r="K85" s="221" t="str">
        <f t="shared" si="10"/>
        <v/>
      </c>
      <c r="L85" s="221"/>
      <c r="M85" s="6" t="str">
        <f>IF(J85="","",(K85/J85)/LOOKUP(RIGHT($D$2,3),定数!$A$6:$A$13,定数!$B$6:$B$13))</f>
        <v/>
      </c>
      <c r="N85" s="107"/>
      <c r="O85" s="8"/>
      <c r="P85" s="240"/>
      <c r="Q85" s="240"/>
      <c r="R85" s="228" t="str">
        <f>IF(P85="","",T85*M85*LOOKUP(RIGHT($D$2,3),定数!$A$6:$A$13,定数!$B$6:$B$13))</f>
        <v/>
      </c>
      <c r="S85" s="228"/>
      <c r="T85" s="229" t="str">
        <f t="shared" si="12"/>
        <v/>
      </c>
      <c r="U85" s="22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221" t="str">
        <f t="shared" si="9"/>
        <v/>
      </c>
      <c r="D86" s="221"/>
      <c r="E86" s="107"/>
      <c r="F86" s="8"/>
      <c r="G86" s="107"/>
      <c r="H86" s="240"/>
      <c r="I86" s="240"/>
      <c r="J86" s="107"/>
      <c r="K86" s="221" t="str">
        <f t="shared" si="10"/>
        <v/>
      </c>
      <c r="L86" s="221"/>
      <c r="M86" s="6" t="str">
        <f>IF(J86="","",(K86/J86)/LOOKUP(RIGHT($D$2,3),定数!$A$6:$A$13,定数!$B$6:$B$13))</f>
        <v/>
      </c>
      <c r="N86" s="107"/>
      <c r="O86" s="8"/>
      <c r="P86" s="240"/>
      <c r="Q86" s="240"/>
      <c r="R86" s="228" t="str">
        <f>IF(P86="","",T86*M86*LOOKUP(RIGHT($D$2,3),定数!$A$6:$A$13,定数!$B$6:$B$13))</f>
        <v/>
      </c>
      <c r="S86" s="228"/>
      <c r="T86" s="229" t="str">
        <f t="shared" si="12"/>
        <v/>
      </c>
      <c r="U86" s="22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221" t="str">
        <f t="shared" si="9"/>
        <v/>
      </c>
      <c r="D87" s="221"/>
      <c r="E87" s="107"/>
      <c r="F87" s="8"/>
      <c r="G87" s="107"/>
      <c r="H87" s="240"/>
      <c r="I87" s="240"/>
      <c r="J87" s="107"/>
      <c r="K87" s="221" t="str">
        <f t="shared" si="10"/>
        <v/>
      </c>
      <c r="L87" s="221"/>
      <c r="M87" s="6" t="str">
        <f>IF(J87="","",(K87/J87)/LOOKUP(RIGHT($D$2,3),定数!$A$6:$A$13,定数!$B$6:$B$13))</f>
        <v/>
      </c>
      <c r="N87" s="107"/>
      <c r="O87" s="8"/>
      <c r="P87" s="240"/>
      <c r="Q87" s="240"/>
      <c r="R87" s="228" t="str">
        <f>IF(P87="","",T87*M87*LOOKUP(RIGHT($D$2,3),定数!$A$6:$A$13,定数!$B$6:$B$13))</f>
        <v/>
      </c>
      <c r="S87" s="228"/>
      <c r="T87" s="229" t="str">
        <f t="shared" si="12"/>
        <v/>
      </c>
      <c r="U87" s="22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221" t="str">
        <f t="shared" si="9"/>
        <v/>
      </c>
      <c r="D88" s="221"/>
      <c r="E88" s="107"/>
      <c r="F88" s="8"/>
      <c r="G88" s="107"/>
      <c r="H88" s="240"/>
      <c r="I88" s="240"/>
      <c r="J88" s="107"/>
      <c r="K88" s="221" t="str">
        <f t="shared" si="10"/>
        <v/>
      </c>
      <c r="L88" s="221"/>
      <c r="M88" s="6" t="str">
        <f>IF(J88="","",(K88/J88)/LOOKUP(RIGHT($D$2,3),定数!$A$6:$A$13,定数!$B$6:$B$13))</f>
        <v/>
      </c>
      <c r="N88" s="107"/>
      <c r="O88" s="8"/>
      <c r="P88" s="240"/>
      <c r="Q88" s="240"/>
      <c r="R88" s="228" t="str">
        <f>IF(P88="","",T88*M88*LOOKUP(RIGHT($D$2,3),定数!$A$6:$A$13,定数!$B$6:$B$13))</f>
        <v/>
      </c>
      <c r="S88" s="228"/>
      <c r="T88" s="229" t="str">
        <f t="shared" si="12"/>
        <v/>
      </c>
      <c r="U88" s="22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221" t="str">
        <f t="shared" si="9"/>
        <v/>
      </c>
      <c r="D89" s="221"/>
      <c r="E89" s="107"/>
      <c r="F89" s="8"/>
      <c r="G89" s="107"/>
      <c r="H89" s="240"/>
      <c r="I89" s="240"/>
      <c r="J89" s="107"/>
      <c r="K89" s="221" t="str">
        <f t="shared" si="10"/>
        <v/>
      </c>
      <c r="L89" s="221"/>
      <c r="M89" s="6" t="str">
        <f>IF(J89="","",(K89/J89)/LOOKUP(RIGHT($D$2,3),定数!$A$6:$A$13,定数!$B$6:$B$13))</f>
        <v/>
      </c>
      <c r="N89" s="107"/>
      <c r="O89" s="8"/>
      <c r="P89" s="240"/>
      <c r="Q89" s="240"/>
      <c r="R89" s="228" t="str">
        <f>IF(P89="","",T89*M89*LOOKUP(RIGHT($D$2,3),定数!$A$6:$A$13,定数!$B$6:$B$13))</f>
        <v/>
      </c>
      <c r="S89" s="228"/>
      <c r="T89" s="229" t="str">
        <f t="shared" si="12"/>
        <v/>
      </c>
      <c r="U89" s="22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221" t="str">
        <f t="shared" si="9"/>
        <v/>
      </c>
      <c r="D90" s="221"/>
      <c r="E90" s="107"/>
      <c r="F90" s="8"/>
      <c r="G90" s="107"/>
      <c r="H90" s="240"/>
      <c r="I90" s="240"/>
      <c r="J90" s="107"/>
      <c r="K90" s="221" t="str">
        <f t="shared" si="10"/>
        <v/>
      </c>
      <c r="L90" s="221"/>
      <c r="M90" s="6" t="str">
        <f>IF(J90="","",(K90/J90)/LOOKUP(RIGHT($D$2,3),定数!$A$6:$A$13,定数!$B$6:$B$13))</f>
        <v/>
      </c>
      <c r="N90" s="107"/>
      <c r="O90" s="8"/>
      <c r="P90" s="240"/>
      <c r="Q90" s="240"/>
      <c r="R90" s="228" t="str">
        <f>IF(P90="","",T90*M90*LOOKUP(RIGHT($D$2,3),定数!$A$6:$A$13,定数!$B$6:$B$13))</f>
        <v/>
      </c>
      <c r="S90" s="228"/>
      <c r="T90" s="229" t="str">
        <f t="shared" si="12"/>
        <v/>
      </c>
      <c r="U90" s="22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221" t="str">
        <f t="shared" si="9"/>
        <v/>
      </c>
      <c r="D91" s="221"/>
      <c r="E91" s="107"/>
      <c r="F91" s="8"/>
      <c r="G91" s="107"/>
      <c r="H91" s="240"/>
      <c r="I91" s="240"/>
      <c r="J91" s="107"/>
      <c r="K91" s="221" t="str">
        <f t="shared" si="10"/>
        <v/>
      </c>
      <c r="L91" s="221"/>
      <c r="M91" s="6" t="str">
        <f>IF(J91="","",(K91/J91)/LOOKUP(RIGHT($D$2,3),定数!$A$6:$A$13,定数!$B$6:$B$13))</f>
        <v/>
      </c>
      <c r="N91" s="107"/>
      <c r="O91" s="8"/>
      <c r="P91" s="240"/>
      <c r="Q91" s="240"/>
      <c r="R91" s="228" t="str">
        <f>IF(P91="","",T91*M91*LOOKUP(RIGHT($D$2,3),定数!$A$6:$A$13,定数!$B$6:$B$13))</f>
        <v/>
      </c>
      <c r="S91" s="228"/>
      <c r="T91" s="229" t="str">
        <f t="shared" si="12"/>
        <v/>
      </c>
      <c r="U91" s="22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221" t="str">
        <f t="shared" si="9"/>
        <v/>
      </c>
      <c r="D92" s="221"/>
      <c r="E92" s="107"/>
      <c r="F92" s="8"/>
      <c r="G92" s="107"/>
      <c r="H92" s="240"/>
      <c r="I92" s="240"/>
      <c r="J92" s="107"/>
      <c r="K92" s="221" t="str">
        <f t="shared" si="10"/>
        <v/>
      </c>
      <c r="L92" s="221"/>
      <c r="M92" s="6" t="str">
        <f>IF(J92="","",(K92/J92)/LOOKUP(RIGHT($D$2,3),定数!$A$6:$A$13,定数!$B$6:$B$13))</f>
        <v/>
      </c>
      <c r="N92" s="107"/>
      <c r="O92" s="8"/>
      <c r="P92" s="240"/>
      <c r="Q92" s="240"/>
      <c r="R92" s="228" t="str">
        <f>IF(P92="","",T92*M92*LOOKUP(RIGHT($D$2,3),定数!$A$6:$A$13,定数!$B$6:$B$13))</f>
        <v/>
      </c>
      <c r="S92" s="228"/>
      <c r="T92" s="229" t="str">
        <f t="shared" si="12"/>
        <v/>
      </c>
      <c r="U92" s="22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221" t="str">
        <f t="shared" si="9"/>
        <v/>
      </c>
      <c r="D93" s="221"/>
      <c r="E93" s="107"/>
      <c r="F93" s="8"/>
      <c r="G93" s="107"/>
      <c r="H93" s="240"/>
      <c r="I93" s="240"/>
      <c r="J93" s="107"/>
      <c r="K93" s="221" t="str">
        <f t="shared" si="10"/>
        <v/>
      </c>
      <c r="L93" s="221"/>
      <c r="M93" s="6" t="str">
        <f>IF(J93="","",(K93/J93)/LOOKUP(RIGHT($D$2,3),定数!$A$6:$A$13,定数!$B$6:$B$13))</f>
        <v/>
      </c>
      <c r="N93" s="107"/>
      <c r="O93" s="8"/>
      <c r="P93" s="240"/>
      <c r="Q93" s="240"/>
      <c r="R93" s="228" t="str">
        <f>IF(P93="","",T93*M93*LOOKUP(RIGHT($D$2,3),定数!$A$6:$A$13,定数!$B$6:$B$13))</f>
        <v/>
      </c>
      <c r="S93" s="228"/>
      <c r="T93" s="229" t="str">
        <f t="shared" si="12"/>
        <v/>
      </c>
      <c r="U93" s="22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221" t="str">
        <f t="shared" si="9"/>
        <v/>
      </c>
      <c r="D94" s="221"/>
      <c r="E94" s="107"/>
      <c r="F94" s="8"/>
      <c r="G94" s="107"/>
      <c r="H94" s="240"/>
      <c r="I94" s="240"/>
      <c r="J94" s="107"/>
      <c r="K94" s="221" t="str">
        <f t="shared" si="10"/>
        <v/>
      </c>
      <c r="L94" s="221"/>
      <c r="M94" s="6" t="str">
        <f>IF(J94="","",(K94/J94)/LOOKUP(RIGHT($D$2,3),定数!$A$6:$A$13,定数!$B$6:$B$13))</f>
        <v/>
      </c>
      <c r="N94" s="107"/>
      <c r="O94" s="8"/>
      <c r="P94" s="240"/>
      <c r="Q94" s="240"/>
      <c r="R94" s="228" t="str">
        <f>IF(P94="","",T94*M94*LOOKUP(RIGHT($D$2,3),定数!$A$6:$A$13,定数!$B$6:$B$13))</f>
        <v/>
      </c>
      <c r="S94" s="228"/>
      <c r="T94" s="229" t="str">
        <f t="shared" si="12"/>
        <v/>
      </c>
      <c r="U94" s="22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221" t="str">
        <f t="shared" si="9"/>
        <v/>
      </c>
      <c r="D95" s="221"/>
      <c r="E95" s="107"/>
      <c r="F95" s="8"/>
      <c r="G95" s="107"/>
      <c r="H95" s="240"/>
      <c r="I95" s="240"/>
      <c r="J95" s="107"/>
      <c r="K95" s="221" t="str">
        <f t="shared" si="10"/>
        <v/>
      </c>
      <c r="L95" s="221"/>
      <c r="M95" s="6" t="str">
        <f>IF(J95="","",(K95/J95)/LOOKUP(RIGHT($D$2,3),定数!$A$6:$A$13,定数!$B$6:$B$13))</f>
        <v/>
      </c>
      <c r="N95" s="107"/>
      <c r="O95" s="8"/>
      <c r="P95" s="240"/>
      <c r="Q95" s="240"/>
      <c r="R95" s="228" t="str">
        <f>IF(P95="","",T95*M95*LOOKUP(RIGHT($D$2,3),定数!$A$6:$A$13,定数!$B$6:$B$13))</f>
        <v/>
      </c>
      <c r="S95" s="228"/>
      <c r="T95" s="229" t="str">
        <f t="shared" si="12"/>
        <v/>
      </c>
      <c r="U95" s="22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221" t="str">
        <f t="shared" si="9"/>
        <v/>
      </c>
      <c r="D96" s="221"/>
      <c r="E96" s="107"/>
      <c r="F96" s="8"/>
      <c r="G96" s="107"/>
      <c r="H96" s="240"/>
      <c r="I96" s="240"/>
      <c r="J96" s="107"/>
      <c r="K96" s="221" t="str">
        <f t="shared" si="10"/>
        <v/>
      </c>
      <c r="L96" s="221"/>
      <c r="M96" s="6" t="str">
        <f>IF(J96="","",(K96/J96)/LOOKUP(RIGHT($D$2,3),定数!$A$6:$A$13,定数!$B$6:$B$13))</f>
        <v/>
      </c>
      <c r="N96" s="107"/>
      <c r="O96" s="8"/>
      <c r="P96" s="240"/>
      <c r="Q96" s="240"/>
      <c r="R96" s="228" t="str">
        <f>IF(P96="","",T96*M96*LOOKUP(RIGHT($D$2,3),定数!$A$6:$A$13,定数!$B$6:$B$13))</f>
        <v/>
      </c>
      <c r="S96" s="228"/>
      <c r="T96" s="229" t="str">
        <f t="shared" si="12"/>
        <v/>
      </c>
      <c r="U96" s="22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221" t="str">
        <f t="shared" si="9"/>
        <v/>
      </c>
      <c r="D97" s="221"/>
      <c r="E97" s="107"/>
      <c r="F97" s="8"/>
      <c r="G97" s="107"/>
      <c r="H97" s="240"/>
      <c r="I97" s="240"/>
      <c r="J97" s="107"/>
      <c r="K97" s="221" t="str">
        <f t="shared" si="10"/>
        <v/>
      </c>
      <c r="L97" s="221"/>
      <c r="M97" s="6" t="str">
        <f>IF(J97="","",(K97/J97)/LOOKUP(RIGHT($D$2,3),定数!$A$6:$A$13,定数!$B$6:$B$13))</f>
        <v/>
      </c>
      <c r="N97" s="107"/>
      <c r="O97" s="8"/>
      <c r="P97" s="240"/>
      <c r="Q97" s="240"/>
      <c r="R97" s="228" t="str">
        <f>IF(P97="","",T97*M97*LOOKUP(RIGHT($D$2,3),定数!$A$6:$A$13,定数!$B$6:$B$13))</f>
        <v/>
      </c>
      <c r="S97" s="228"/>
      <c r="T97" s="229" t="str">
        <f t="shared" si="12"/>
        <v/>
      </c>
      <c r="U97" s="22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221" t="str">
        <f t="shared" si="9"/>
        <v/>
      </c>
      <c r="D98" s="221"/>
      <c r="E98" s="107"/>
      <c r="F98" s="8"/>
      <c r="G98" s="107"/>
      <c r="H98" s="240"/>
      <c r="I98" s="240"/>
      <c r="J98" s="107"/>
      <c r="K98" s="221" t="str">
        <f t="shared" si="10"/>
        <v/>
      </c>
      <c r="L98" s="221"/>
      <c r="M98" s="6" t="str">
        <f>IF(J98="","",(K98/J98)/LOOKUP(RIGHT($D$2,3),定数!$A$6:$A$13,定数!$B$6:$B$13))</f>
        <v/>
      </c>
      <c r="N98" s="107"/>
      <c r="O98" s="8"/>
      <c r="P98" s="240"/>
      <c r="Q98" s="240"/>
      <c r="R98" s="228" t="str">
        <f>IF(P98="","",T98*M98*LOOKUP(RIGHT($D$2,3),定数!$A$6:$A$13,定数!$B$6:$B$13))</f>
        <v/>
      </c>
      <c r="S98" s="228"/>
      <c r="T98" s="229" t="str">
        <f t="shared" si="12"/>
        <v/>
      </c>
      <c r="U98" s="22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221" t="str">
        <f t="shared" si="9"/>
        <v/>
      </c>
      <c r="D99" s="221"/>
      <c r="E99" s="107"/>
      <c r="F99" s="8"/>
      <c r="G99" s="107"/>
      <c r="H99" s="240"/>
      <c r="I99" s="240"/>
      <c r="J99" s="107"/>
      <c r="K99" s="221" t="str">
        <f t="shared" si="10"/>
        <v/>
      </c>
      <c r="L99" s="221"/>
      <c r="M99" s="6" t="str">
        <f>IF(J99="","",(K99/J99)/LOOKUP(RIGHT($D$2,3),定数!$A$6:$A$13,定数!$B$6:$B$13))</f>
        <v/>
      </c>
      <c r="N99" s="107"/>
      <c r="O99" s="8"/>
      <c r="P99" s="240"/>
      <c r="Q99" s="240"/>
      <c r="R99" s="228" t="str">
        <f>IF(P99="","",T99*M99*LOOKUP(RIGHT($D$2,3),定数!$A$6:$A$13,定数!$B$6:$B$13))</f>
        <v/>
      </c>
      <c r="S99" s="228"/>
      <c r="T99" s="229" t="str">
        <f t="shared" si="12"/>
        <v/>
      </c>
      <c r="U99" s="22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221" t="str">
        <f t="shared" si="9"/>
        <v/>
      </c>
      <c r="D100" s="221"/>
      <c r="E100" s="107"/>
      <c r="F100" s="8"/>
      <c r="G100" s="107"/>
      <c r="H100" s="240"/>
      <c r="I100" s="240"/>
      <c r="J100" s="107"/>
      <c r="K100" s="221" t="str">
        <f t="shared" si="10"/>
        <v/>
      </c>
      <c r="L100" s="221"/>
      <c r="M100" s="6" t="str">
        <f>IF(J100="","",(K100/J100)/LOOKUP(RIGHT($D$2,3),定数!$A$6:$A$13,定数!$B$6:$B$13))</f>
        <v/>
      </c>
      <c r="N100" s="107"/>
      <c r="O100" s="8"/>
      <c r="P100" s="240"/>
      <c r="Q100" s="240"/>
      <c r="R100" s="228" t="str">
        <f>IF(P100="","",T100*M100*LOOKUP(RIGHT($D$2,3),定数!$A$6:$A$13,定数!$B$6:$B$13))</f>
        <v/>
      </c>
      <c r="S100" s="228"/>
      <c r="T100" s="229" t="str">
        <f t="shared" si="12"/>
        <v/>
      </c>
      <c r="U100" s="22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221" t="str">
        <f t="shared" si="9"/>
        <v/>
      </c>
      <c r="D101" s="221"/>
      <c r="E101" s="107"/>
      <c r="F101" s="8"/>
      <c r="G101" s="107"/>
      <c r="H101" s="240"/>
      <c r="I101" s="240"/>
      <c r="J101" s="107"/>
      <c r="K101" s="221" t="str">
        <f t="shared" si="10"/>
        <v/>
      </c>
      <c r="L101" s="221"/>
      <c r="M101" s="6" t="str">
        <f>IF(J101="","",(K101/J101)/LOOKUP(RIGHT($D$2,3),定数!$A$6:$A$13,定数!$B$6:$B$13))</f>
        <v/>
      </c>
      <c r="N101" s="107"/>
      <c r="O101" s="8"/>
      <c r="P101" s="240"/>
      <c r="Q101" s="240"/>
      <c r="R101" s="228" t="str">
        <f>IF(P101="","",T101*M101*LOOKUP(RIGHT($D$2,3),定数!$A$6:$A$13,定数!$B$6:$B$13))</f>
        <v/>
      </c>
      <c r="S101" s="228"/>
      <c r="T101" s="229" t="str">
        <f t="shared" si="12"/>
        <v/>
      </c>
      <c r="U101" s="22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221" t="str">
        <f t="shared" si="9"/>
        <v/>
      </c>
      <c r="D102" s="221"/>
      <c r="E102" s="107"/>
      <c r="F102" s="8"/>
      <c r="G102" s="107"/>
      <c r="H102" s="240"/>
      <c r="I102" s="240"/>
      <c r="J102" s="107"/>
      <c r="K102" s="221" t="str">
        <f t="shared" si="10"/>
        <v/>
      </c>
      <c r="L102" s="221"/>
      <c r="M102" s="6" t="str">
        <f>IF(J102="","",(K102/J102)/LOOKUP(RIGHT($D$2,3),定数!$A$6:$A$13,定数!$B$6:$B$13))</f>
        <v/>
      </c>
      <c r="N102" s="107"/>
      <c r="O102" s="8"/>
      <c r="P102" s="240"/>
      <c r="Q102" s="240"/>
      <c r="R102" s="228" t="str">
        <f>IF(P102="","",T102*M102*LOOKUP(RIGHT($D$2,3),定数!$A$6:$A$13,定数!$B$6:$B$13))</f>
        <v/>
      </c>
      <c r="S102" s="228"/>
      <c r="T102" s="229" t="str">
        <f t="shared" si="12"/>
        <v/>
      </c>
      <c r="U102" s="22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221" t="str">
        <f t="shared" si="9"/>
        <v/>
      </c>
      <c r="D103" s="221"/>
      <c r="E103" s="107"/>
      <c r="F103" s="8"/>
      <c r="G103" s="107"/>
      <c r="H103" s="240"/>
      <c r="I103" s="240"/>
      <c r="J103" s="107"/>
      <c r="K103" s="221" t="str">
        <f t="shared" si="10"/>
        <v/>
      </c>
      <c r="L103" s="221"/>
      <c r="M103" s="6" t="str">
        <f>IF(J103="","",(K103/J103)/LOOKUP(RIGHT($D$2,3),定数!$A$6:$A$13,定数!$B$6:$B$13))</f>
        <v/>
      </c>
      <c r="N103" s="107"/>
      <c r="O103" s="8"/>
      <c r="P103" s="240"/>
      <c r="Q103" s="240"/>
      <c r="R103" s="228" t="str">
        <f>IF(P103="","",T103*M103*LOOKUP(RIGHT($D$2,3),定数!$A$6:$A$13,定数!$B$6:$B$13))</f>
        <v/>
      </c>
      <c r="S103" s="228"/>
      <c r="T103" s="229" t="str">
        <f t="shared" si="12"/>
        <v/>
      </c>
      <c r="U103" s="22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221" t="str">
        <f t="shared" si="9"/>
        <v/>
      </c>
      <c r="D104" s="221"/>
      <c r="E104" s="107"/>
      <c r="F104" s="8"/>
      <c r="G104" s="107"/>
      <c r="H104" s="240"/>
      <c r="I104" s="240"/>
      <c r="J104" s="107"/>
      <c r="K104" s="221" t="str">
        <f t="shared" si="10"/>
        <v/>
      </c>
      <c r="L104" s="221"/>
      <c r="M104" s="6" t="str">
        <f>IF(J104="","",(K104/J104)/LOOKUP(RIGHT($D$2,3),定数!$A$6:$A$13,定数!$B$6:$B$13))</f>
        <v/>
      </c>
      <c r="N104" s="107"/>
      <c r="O104" s="8"/>
      <c r="P104" s="240"/>
      <c r="Q104" s="240"/>
      <c r="R104" s="228" t="str">
        <f>IF(P104="","",T104*M104*LOOKUP(RIGHT($D$2,3),定数!$A$6:$A$13,定数!$B$6:$B$13))</f>
        <v/>
      </c>
      <c r="S104" s="228"/>
      <c r="T104" s="229" t="str">
        <f t="shared" si="12"/>
        <v/>
      </c>
      <c r="U104" s="22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221" t="str">
        <f t="shared" si="9"/>
        <v/>
      </c>
      <c r="D105" s="221"/>
      <c r="E105" s="107"/>
      <c r="F105" s="8"/>
      <c r="G105" s="107"/>
      <c r="H105" s="240"/>
      <c r="I105" s="240"/>
      <c r="J105" s="107"/>
      <c r="K105" s="221" t="str">
        <f t="shared" si="10"/>
        <v/>
      </c>
      <c r="L105" s="221"/>
      <c r="M105" s="6" t="str">
        <f>IF(J105="","",(K105/J105)/LOOKUP(RIGHT($D$2,3),定数!$A$6:$A$13,定数!$B$6:$B$13))</f>
        <v/>
      </c>
      <c r="N105" s="107"/>
      <c r="O105" s="8"/>
      <c r="P105" s="240"/>
      <c r="Q105" s="240"/>
      <c r="R105" s="228" t="str">
        <f>IF(P105="","",T105*M105*LOOKUP(RIGHT($D$2,3),定数!$A$6:$A$13,定数!$B$6:$B$13))</f>
        <v/>
      </c>
      <c r="S105" s="228"/>
      <c r="T105" s="229" t="str">
        <f t="shared" si="12"/>
        <v/>
      </c>
      <c r="U105" s="22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221" t="str">
        <f t="shared" si="9"/>
        <v/>
      </c>
      <c r="D106" s="221"/>
      <c r="E106" s="107"/>
      <c r="F106" s="8"/>
      <c r="G106" s="107"/>
      <c r="H106" s="240"/>
      <c r="I106" s="240"/>
      <c r="J106" s="107"/>
      <c r="K106" s="221" t="str">
        <f t="shared" si="10"/>
        <v/>
      </c>
      <c r="L106" s="221"/>
      <c r="M106" s="6" t="str">
        <f>IF(J106="","",(K106/J106)/LOOKUP(RIGHT($D$2,3),定数!$A$6:$A$13,定数!$B$6:$B$13))</f>
        <v/>
      </c>
      <c r="N106" s="107"/>
      <c r="O106" s="8"/>
      <c r="P106" s="240"/>
      <c r="Q106" s="240"/>
      <c r="R106" s="228" t="str">
        <f>IF(P106="","",T106*M106*LOOKUP(RIGHT($D$2,3),定数!$A$6:$A$13,定数!$B$6:$B$13))</f>
        <v/>
      </c>
      <c r="S106" s="228"/>
      <c r="T106" s="229" t="str">
        <f t="shared" si="12"/>
        <v/>
      </c>
      <c r="U106" s="22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221" t="str">
        <f t="shared" si="9"/>
        <v/>
      </c>
      <c r="D107" s="221"/>
      <c r="E107" s="107"/>
      <c r="F107" s="8"/>
      <c r="G107" s="107"/>
      <c r="H107" s="240"/>
      <c r="I107" s="240"/>
      <c r="J107" s="107"/>
      <c r="K107" s="221" t="str">
        <f t="shared" si="10"/>
        <v/>
      </c>
      <c r="L107" s="221"/>
      <c r="M107" s="6" t="str">
        <f>IF(J107="","",(K107/J107)/LOOKUP(RIGHT($D$2,3),定数!$A$6:$A$13,定数!$B$6:$B$13))</f>
        <v/>
      </c>
      <c r="N107" s="107"/>
      <c r="O107" s="8"/>
      <c r="P107" s="240"/>
      <c r="Q107" s="240"/>
      <c r="R107" s="228" t="str">
        <f>IF(P107="","",T107*M107*LOOKUP(RIGHT($D$2,3),定数!$A$6:$A$13,定数!$B$6:$B$13))</f>
        <v/>
      </c>
      <c r="S107" s="228"/>
      <c r="T107" s="229" t="str">
        <f t="shared" si="12"/>
        <v/>
      </c>
      <c r="U107" s="22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221" t="str">
        <f t="shared" si="9"/>
        <v/>
      </c>
      <c r="D108" s="221"/>
      <c r="E108" s="107"/>
      <c r="F108" s="8"/>
      <c r="G108" s="107"/>
      <c r="H108" s="240"/>
      <c r="I108" s="240"/>
      <c r="J108" s="107"/>
      <c r="K108" s="221" t="str">
        <f t="shared" si="10"/>
        <v/>
      </c>
      <c r="L108" s="221"/>
      <c r="M108" s="6" t="str">
        <f>IF(J108="","",(K108/J108)/LOOKUP(RIGHT($D$2,3),定数!$A$6:$A$13,定数!$B$6:$B$13))</f>
        <v/>
      </c>
      <c r="N108" s="107"/>
      <c r="O108" s="8"/>
      <c r="P108" s="240"/>
      <c r="Q108" s="240"/>
      <c r="R108" s="228" t="str">
        <f>IF(P108="","",T108*M108*LOOKUP(RIGHT($D$2,3),定数!$A$6:$A$13,定数!$B$6:$B$13))</f>
        <v/>
      </c>
      <c r="S108" s="228"/>
      <c r="T108" s="229" t="str">
        <f t="shared" si="12"/>
        <v/>
      </c>
      <c r="U108" s="22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185" t="s">
        <v>4</v>
      </c>
      <c r="C2" s="185"/>
      <c r="D2" s="191" t="s">
        <v>179</v>
      </c>
      <c r="E2" s="191"/>
      <c r="F2" s="185" t="s">
        <v>5</v>
      </c>
      <c r="G2" s="185"/>
      <c r="H2" s="187" t="s">
        <v>64</v>
      </c>
      <c r="I2" s="187"/>
      <c r="J2" s="185" t="s">
        <v>6</v>
      </c>
      <c r="K2" s="185"/>
      <c r="L2" s="193">
        <v>100000</v>
      </c>
      <c r="M2" s="191"/>
      <c r="N2" s="185" t="s">
        <v>7</v>
      </c>
      <c r="O2" s="185"/>
      <c r="P2" s="186">
        <f>SUM(L2,D4)</f>
        <v>235618.9207038864</v>
      </c>
      <c r="Q2" s="187"/>
      <c r="R2" s="1"/>
      <c r="S2" s="1"/>
      <c r="T2" s="1"/>
    </row>
    <row r="3" spans="2:25" ht="57" customHeight="1" x14ac:dyDescent="0.2">
      <c r="B3" s="185" t="s">
        <v>8</v>
      </c>
      <c r="C3" s="185"/>
      <c r="D3" s="189" t="s">
        <v>196</v>
      </c>
      <c r="E3" s="189"/>
      <c r="F3" s="189"/>
      <c r="G3" s="189"/>
      <c r="H3" s="189"/>
      <c r="I3" s="189"/>
      <c r="J3" s="185" t="s">
        <v>9</v>
      </c>
      <c r="K3" s="185"/>
      <c r="L3" s="189" t="s">
        <v>60</v>
      </c>
      <c r="M3" s="190"/>
      <c r="N3" s="190"/>
      <c r="O3" s="190"/>
      <c r="P3" s="190"/>
      <c r="Q3" s="190"/>
      <c r="R3" s="1"/>
      <c r="S3" s="1"/>
    </row>
    <row r="4" spans="2:25" x14ac:dyDescent="0.2">
      <c r="B4" s="185" t="s">
        <v>10</v>
      </c>
      <c r="C4" s="185"/>
      <c r="D4" s="207">
        <f>SUM($R$9:$S$993)</f>
        <v>135618.9207038864</v>
      </c>
      <c r="E4" s="207"/>
      <c r="F4" s="185" t="s">
        <v>11</v>
      </c>
      <c r="G4" s="185"/>
      <c r="H4" s="208">
        <f>SUM($T$9:$U$108)</f>
        <v>2101.9999999999936</v>
      </c>
      <c r="I4" s="187"/>
      <c r="J4" s="209" t="s">
        <v>58</v>
      </c>
      <c r="K4" s="209"/>
      <c r="L4" s="186">
        <f>MAX($C$9:$D$990)-C9</f>
        <v>137024.04887530379</v>
      </c>
      <c r="M4" s="186"/>
      <c r="N4" s="209" t="s">
        <v>57</v>
      </c>
      <c r="O4" s="209"/>
      <c r="P4" s="217">
        <f>MAX(Y:Y)</f>
        <v>0.16513372883783928</v>
      </c>
      <c r="Q4" s="217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18" t="s">
        <v>18</v>
      </c>
      <c r="K5" s="185"/>
      <c r="L5" s="219">
        <f>MAX(V9:V993)</f>
        <v>4</v>
      </c>
      <c r="M5" s="220"/>
      <c r="N5" s="17" t="s">
        <v>19</v>
      </c>
      <c r="O5" s="9"/>
      <c r="P5" s="219">
        <f>MAX(W9:W993)</f>
        <v>6</v>
      </c>
      <c r="Q5" s="220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23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5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  <c r="Y8" t="s">
        <v>56</v>
      </c>
    </row>
    <row r="9" spans="2:25" x14ac:dyDescent="0.2">
      <c r="B9" s="34">
        <v>1</v>
      </c>
      <c r="C9" s="221">
        <f>L2</f>
        <v>100000</v>
      </c>
      <c r="D9" s="221"/>
      <c r="E9" s="87">
        <v>2000</v>
      </c>
      <c r="F9" s="85">
        <v>43528</v>
      </c>
      <c r="G9" s="107" t="s">
        <v>2</v>
      </c>
      <c r="H9" s="261">
        <v>103.36</v>
      </c>
      <c r="I9" s="261"/>
      <c r="J9" s="87">
        <v>69</v>
      </c>
      <c r="K9" s="221">
        <v>3000</v>
      </c>
      <c r="L9" s="221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222">
        <v>102.01</v>
      </c>
      <c r="Q9" s="223"/>
      <c r="R9" s="228">
        <f>IF(P9="","",T9*M9*LOOKUP(RIGHT($D$2,3),定数!$A$6:$A$13,定数!$B$6:$B$13))</f>
        <v>5869.5652173912795</v>
      </c>
      <c r="S9" s="228"/>
      <c r="T9" s="229">
        <f>IF(P9="","",IF(G9="買",(P9-H9),(H9-P9))*IF(RIGHT($D$2,3)="JPY",100,10000))</f>
        <v>134.99999999999943</v>
      </c>
      <c r="U9" s="229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221">
        <f t="shared" ref="C10:C73" si="0">IF(R9="","",C9+R9)</f>
        <v>105869.56521739128</v>
      </c>
      <c r="D10" s="221"/>
      <c r="E10" s="87">
        <v>2000</v>
      </c>
      <c r="F10" s="85">
        <v>43821</v>
      </c>
      <c r="G10" s="107" t="s">
        <v>3</v>
      </c>
      <c r="H10" s="261">
        <v>102.95</v>
      </c>
      <c r="I10" s="261"/>
      <c r="J10" s="87">
        <v>69</v>
      </c>
      <c r="K10" s="221">
        <f>IF(J10="","",C10*0.03)</f>
        <v>3176.0869565217386</v>
      </c>
      <c r="L10" s="221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240">
        <v>104.48</v>
      </c>
      <c r="Q10" s="240"/>
      <c r="R10" s="228">
        <f>IF(P10="","",T10*M10*LOOKUP(RIGHT($D$2,3),定数!$A$6:$A$13,定数!$B$6:$B$13))</f>
        <v>7042.6275992438605</v>
      </c>
      <c r="S10" s="228"/>
      <c r="T10" s="229">
        <f>IF(P10="","",IF(G10="買",(P10-H10),(H10-P10))*IF(RIGHT($D$2,3)="JPY",100,10000))</f>
        <v>153.00000000000011</v>
      </c>
      <c r="U10" s="229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221">
        <f t="shared" ref="C11:C16" si="3">IF(R10="","",C10+R10)</f>
        <v>112912.19281663514</v>
      </c>
      <c r="D11" s="221"/>
      <c r="E11" s="87">
        <v>2001</v>
      </c>
      <c r="F11" s="85">
        <v>43511</v>
      </c>
      <c r="G11" s="107" t="s">
        <v>2</v>
      </c>
      <c r="H11" s="261">
        <v>105.83</v>
      </c>
      <c r="I11" s="261"/>
      <c r="J11" s="87">
        <v>123</v>
      </c>
      <c r="K11" s="221">
        <f t="shared" ref="K11:K74" si="4">IF(J11="","",C11*0.03)</f>
        <v>3387.3657844990544</v>
      </c>
      <c r="L11" s="221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240">
        <v>107.06</v>
      </c>
      <c r="Q11" s="240"/>
      <c r="R11" s="228">
        <f>IF(P11="","",T11*M11*LOOKUP(RIGHT($D$2,3),定数!$A$6:$A$13,定数!$B$6:$B$13))</f>
        <v>-3387.3657844990653</v>
      </c>
      <c r="S11" s="228"/>
      <c r="T11" s="229">
        <f>IF(P11="","",IF(G11="買",(P11-H11),(H11-P11))*IF(RIGHT($D$2,3)="JPY",100,10000))</f>
        <v>-123.0000000000004</v>
      </c>
      <c r="U11" s="229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221">
        <f t="shared" si="3"/>
        <v>109524.82703213608</v>
      </c>
      <c r="D12" s="221"/>
      <c r="E12" s="87">
        <v>2001</v>
      </c>
      <c r="F12" s="85">
        <v>43524</v>
      </c>
      <c r="G12" s="107" t="s">
        <v>3</v>
      </c>
      <c r="H12" s="261">
        <v>107.96</v>
      </c>
      <c r="I12" s="261"/>
      <c r="J12" s="87">
        <v>153</v>
      </c>
      <c r="K12" s="221">
        <f t="shared" si="4"/>
        <v>3285.7448109640823</v>
      </c>
      <c r="L12" s="221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240">
        <v>110.97</v>
      </c>
      <c r="Q12" s="240"/>
      <c r="R12" s="228">
        <f>IF(P12="","",T12*M12*LOOKUP(RIGHT($D$2,3),定数!$A$6:$A$13,定数!$B$6:$B$13))</f>
        <v>6464.1123405241206</v>
      </c>
      <c r="S12" s="228"/>
      <c r="T12" s="229">
        <f t="shared" ref="T12:T75" si="5">IF(P12="","",IF(G12="買",(P12-H12),(H12-P12))*IF(RIGHT($D$2,3)="JPY",100,10000))</f>
        <v>301.00000000000051</v>
      </c>
      <c r="U12" s="229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221">
        <f t="shared" si="3"/>
        <v>115988.9393726602</v>
      </c>
      <c r="D13" s="221"/>
      <c r="E13" s="87">
        <v>2001</v>
      </c>
      <c r="F13" s="85">
        <v>43558</v>
      </c>
      <c r="G13" s="107" t="s">
        <v>3</v>
      </c>
      <c r="H13" s="261">
        <v>111.59</v>
      </c>
      <c r="I13" s="261"/>
      <c r="J13" s="87">
        <v>54</v>
      </c>
      <c r="K13" s="221">
        <f t="shared" si="4"/>
        <v>3479.6681811798057</v>
      </c>
      <c r="L13" s="221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240">
        <v>111.05</v>
      </c>
      <c r="Q13" s="240"/>
      <c r="R13" s="228">
        <f>IF(P13="","",T13*M13*LOOKUP(RIGHT($D$2,3),定数!$A$6:$A$13,定数!$B$6:$B$13))</f>
        <v>-3479.6681811798462</v>
      </c>
      <c r="S13" s="228"/>
      <c r="T13" s="229">
        <f t="shared" si="5"/>
        <v>-54.000000000000625</v>
      </c>
      <c r="U13" s="229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221">
        <f t="shared" si="3"/>
        <v>112509.27119148035</v>
      </c>
      <c r="D14" s="221"/>
      <c r="E14" s="87">
        <v>2001</v>
      </c>
      <c r="F14" s="85">
        <v>43559</v>
      </c>
      <c r="G14" s="107" t="s">
        <v>3</v>
      </c>
      <c r="H14" s="261">
        <v>111.95</v>
      </c>
      <c r="I14" s="261"/>
      <c r="J14" s="87">
        <v>98</v>
      </c>
      <c r="K14" s="221">
        <f t="shared" si="4"/>
        <v>3375.2781357444105</v>
      </c>
      <c r="L14" s="221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240">
        <v>113.86</v>
      </c>
      <c r="Q14" s="240"/>
      <c r="R14" s="228">
        <f>IF(P14="","",T14*M14*LOOKUP(RIGHT($D$2,3),定数!$A$6:$A$13,定数!$B$6:$B$13))</f>
        <v>6578.3482033385835</v>
      </c>
      <c r="S14" s="228"/>
      <c r="T14" s="229">
        <f t="shared" si="5"/>
        <v>190.99999999999966</v>
      </c>
      <c r="U14" s="229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221">
        <f t="shared" si="3"/>
        <v>119087.61939481893</v>
      </c>
      <c r="D15" s="221"/>
      <c r="E15" s="87">
        <v>2001</v>
      </c>
      <c r="F15" s="85">
        <v>43588</v>
      </c>
      <c r="G15" s="107" t="s">
        <v>2</v>
      </c>
      <c r="H15" s="261">
        <v>108.51</v>
      </c>
      <c r="I15" s="261"/>
      <c r="J15" s="87">
        <v>80</v>
      </c>
      <c r="K15" s="221">
        <f t="shared" si="4"/>
        <v>3572.6285818445676</v>
      </c>
      <c r="L15" s="221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240">
        <v>106.96</v>
      </c>
      <c r="Q15" s="240"/>
      <c r="R15" s="228">
        <f>IF(P15="","",T15*M15*LOOKUP(RIGHT($D$2,3),定数!$A$6:$A$13,定数!$B$6:$B$13))</f>
        <v>6921.9678773239011</v>
      </c>
      <c r="S15" s="228"/>
      <c r="T15" s="229">
        <f t="shared" si="5"/>
        <v>155.00000000000114</v>
      </c>
      <c r="U15" s="229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221">
        <f t="shared" si="3"/>
        <v>126009.58727214283</v>
      </c>
      <c r="D16" s="221"/>
      <c r="E16" s="87">
        <v>2001</v>
      </c>
      <c r="F16" s="85">
        <v>43629</v>
      </c>
      <c r="G16" s="107" t="s">
        <v>3</v>
      </c>
      <c r="H16" s="261">
        <v>103.62</v>
      </c>
      <c r="I16" s="261"/>
      <c r="J16" s="87">
        <v>53</v>
      </c>
      <c r="K16" s="221">
        <f t="shared" si="4"/>
        <v>3780.2876181642846</v>
      </c>
      <c r="L16" s="221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240">
        <v>104.63</v>
      </c>
      <c r="Q16" s="240"/>
      <c r="R16" s="228">
        <f>IF(P16="","",T16*M16*LOOKUP(RIGHT($D$2,3),定数!$A$6:$A$13,定数!$B$6:$B$13))</f>
        <v>7203.9443289545143</v>
      </c>
      <c r="S16" s="228"/>
      <c r="T16" s="229">
        <f t="shared" si="5"/>
        <v>100.99999999999909</v>
      </c>
      <c r="U16" s="229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221">
        <f t="shared" si="0"/>
        <v>133213.53160109735</v>
      </c>
      <c r="D17" s="221"/>
      <c r="E17" s="87">
        <v>2001</v>
      </c>
      <c r="F17" s="85">
        <v>43631</v>
      </c>
      <c r="G17" s="107" t="s">
        <v>3</v>
      </c>
      <c r="H17" s="261">
        <v>104.99</v>
      </c>
      <c r="I17" s="261"/>
      <c r="J17" s="87">
        <v>51</v>
      </c>
      <c r="K17" s="221">
        <f t="shared" si="4"/>
        <v>3996.4059480329202</v>
      </c>
      <c r="L17" s="221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240">
        <v>105.98</v>
      </c>
      <c r="Q17" s="240"/>
      <c r="R17" s="228">
        <f>IF(P17="","",T17*M17*LOOKUP(RIGHT($D$2,3),定数!$A$6:$A$13,定数!$B$6:$B$13))</f>
        <v>7757.729193240446</v>
      </c>
      <c r="S17" s="228"/>
      <c r="T17" s="229">
        <f t="shared" si="5"/>
        <v>99.000000000000909</v>
      </c>
      <c r="U17" s="229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221">
        <f t="shared" si="0"/>
        <v>140971.26079433778</v>
      </c>
      <c r="D18" s="221"/>
      <c r="E18" s="87">
        <v>2001</v>
      </c>
      <c r="F18" s="85">
        <v>43687</v>
      </c>
      <c r="G18" s="107" t="s">
        <v>3</v>
      </c>
      <c r="H18" s="261">
        <v>108.92</v>
      </c>
      <c r="I18" s="261"/>
      <c r="J18" s="87">
        <v>46</v>
      </c>
      <c r="K18" s="221">
        <f t="shared" si="4"/>
        <v>4229.1378238301331</v>
      </c>
      <c r="L18" s="221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240">
        <v>108.46</v>
      </c>
      <c r="Q18" s="240"/>
      <c r="R18" s="228">
        <f>IF(P18="","",T18*M18*LOOKUP(RIGHT($D$2,3),定数!$A$6:$A$13,定数!$B$6:$B$13))</f>
        <v>-4229.1378238302068</v>
      </c>
      <c r="S18" s="228"/>
      <c r="T18" s="229">
        <f t="shared" si="5"/>
        <v>-46.000000000000796</v>
      </c>
      <c r="U18" s="229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221">
        <f t="shared" si="0"/>
        <v>136742.12297050757</v>
      </c>
      <c r="D19" s="221"/>
      <c r="E19" s="87">
        <v>2001</v>
      </c>
      <c r="F19" s="85">
        <v>43690</v>
      </c>
      <c r="G19" s="107" t="s">
        <v>3</v>
      </c>
      <c r="H19" s="261">
        <v>109.51</v>
      </c>
      <c r="I19" s="261"/>
      <c r="J19" s="87">
        <v>55</v>
      </c>
      <c r="K19" s="221">
        <f t="shared" si="4"/>
        <v>4102.263689115227</v>
      </c>
      <c r="L19" s="221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240">
        <v>108.96</v>
      </c>
      <c r="Q19" s="240"/>
      <c r="R19" s="228">
        <f>IF(P19="","",T19*M19*LOOKUP(RIGHT($D$2,3),定数!$A$6:$A$13,定数!$B$6:$B$13))</f>
        <v>-4102.2636891153115</v>
      </c>
      <c r="S19" s="228"/>
      <c r="T19" s="229">
        <f t="shared" si="5"/>
        <v>-55.000000000001137</v>
      </c>
      <c r="U19" s="229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221">
        <f t="shared" si="0"/>
        <v>132639.85928139224</v>
      </c>
      <c r="D20" s="221"/>
      <c r="E20" s="87">
        <v>2001</v>
      </c>
      <c r="F20" s="85">
        <v>43735</v>
      </c>
      <c r="G20" s="107" t="s">
        <v>3</v>
      </c>
      <c r="H20" s="261">
        <v>109.29</v>
      </c>
      <c r="I20" s="261"/>
      <c r="J20" s="87">
        <v>79</v>
      </c>
      <c r="K20" s="221">
        <f t="shared" si="4"/>
        <v>3979.1957784417673</v>
      </c>
      <c r="L20" s="221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240">
        <v>108.5</v>
      </c>
      <c r="Q20" s="240"/>
      <c r="R20" s="228">
        <f>IF(P20="","",T20*M20*LOOKUP(RIGHT($D$2,3),定数!$A$6:$A$13,定数!$B$6:$B$13))</f>
        <v>-3979.1957784417982</v>
      </c>
      <c r="S20" s="228"/>
      <c r="T20" s="229">
        <f t="shared" si="5"/>
        <v>-79.000000000000625</v>
      </c>
      <c r="U20" s="229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221">
        <f t="shared" si="0"/>
        <v>128660.66350295044</v>
      </c>
      <c r="D21" s="221"/>
      <c r="E21" s="87">
        <v>2001</v>
      </c>
      <c r="F21" s="85">
        <v>43769</v>
      </c>
      <c r="G21" s="107" t="s">
        <v>3</v>
      </c>
      <c r="H21" s="261">
        <v>110.52</v>
      </c>
      <c r="I21" s="261"/>
      <c r="J21" s="87">
        <v>26</v>
      </c>
      <c r="K21" s="221">
        <f t="shared" si="4"/>
        <v>3859.8199050885132</v>
      </c>
      <c r="L21" s="221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240">
        <v>110.26</v>
      </c>
      <c r="Q21" s="240"/>
      <c r="R21" s="228">
        <f>IF(P21="","",T21*M21*LOOKUP(RIGHT($D$2,3),定数!$A$6:$A$13,定数!$B$6:$B$13))</f>
        <v>-3859.8199050883786</v>
      </c>
      <c r="S21" s="228"/>
      <c r="T21" s="229">
        <f t="shared" si="5"/>
        <v>-25.999999999999091</v>
      </c>
      <c r="U21" s="229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221">
        <f t="shared" si="0"/>
        <v>124800.84359786205</v>
      </c>
      <c r="D22" s="221"/>
      <c r="E22" s="87">
        <v>2001</v>
      </c>
      <c r="F22" s="85">
        <v>43778</v>
      </c>
      <c r="G22" s="107" t="s">
        <v>2</v>
      </c>
      <c r="H22" s="261">
        <v>107.99</v>
      </c>
      <c r="I22" s="261"/>
      <c r="J22" s="87">
        <v>68</v>
      </c>
      <c r="K22" s="221">
        <f t="shared" si="4"/>
        <v>3744.0253079358613</v>
      </c>
      <c r="L22" s="221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240">
        <v>108.62</v>
      </c>
      <c r="Q22" s="240"/>
      <c r="R22" s="228">
        <f>IF(P22="","",T22*M22*LOOKUP(RIGHT($D$2,3),定数!$A$6:$A$13,定数!$B$6:$B$13))</f>
        <v>-3468.7293294112187</v>
      </c>
      <c r="S22" s="228"/>
      <c r="T22" s="229">
        <f t="shared" si="5"/>
        <v>-63.000000000000966</v>
      </c>
      <c r="U22" s="229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221">
        <f t="shared" si="0"/>
        <v>121332.11426845084</v>
      </c>
      <c r="D23" s="221"/>
      <c r="E23" s="87">
        <v>2001</v>
      </c>
      <c r="F23" s="85">
        <v>43795</v>
      </c>
      <c r="G23" s="107" t="s">
        <v>3</v>
      </c>
      <c r="H23" s="261">
        <v>109.34</v>
      </c>
      <c r="I23" s="261"/>
      <c r="J23" s="87">
        <v>45</v>
      </c>
      <c r="K23" s="221">
        <f t="shared" si="4"/>
        <v>3639.9634280535251</v>
      </c>
      <c r="L23" s="221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240">
        <v>108.89</v>
      </c>
      <c r="Q23" s="240"/>
      <c r="R23" s="228">
        <f>IF(P23="","",T23*M23*LOOKUP(RIGHT($D$2,3),定数!$A$6:$A$13,定数!$B$6:$B$13))</f>
        <v>-3639.9634280535479</v>
      </c>
      <c r="S23" s="228"/>
      <c r="T23" s="229">
        <f t="shared" si="5"/>
        <v>-45.000000000000284</v>
      </c>
      <c r="U23" s="229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221">
        <f t="shared" si="0"/>
        <v>117692.15084039728</v>
      </c>
      <c r="D24" s="221"/>
      <c r="E24" s="87">
        <v>2001</v>
      </c>
      <c r="F24" s="85">
        <v>43810</v>
      </c>
      <c r="G24" s="107" t="s">
        <v>3</v>
      </c>
      <c r="H24" s="261">
        <v>112.27</v>
      </c>
      <c r="I24" s="261"/>
      <c r="J24" s="87">
        <v>72</v>
      </c>
      <c r="K24" s="221">
        <f t="shared" si="4"/>
        <v>3530.7645252119182</v>
      </c>
      <c r="L24" s="221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240">
        <v>113.66</v>
      </c>
      <c r="Q24" s="240"/>
      <c r="R24" s="228">
        <f>IF(P24="","",T24*M24*LOOKUP(RIGHT($D$2,3),定数!$A$6:$A$13,定数!$B$6:$B$13))</f>
        <v>6816.337069506345</v>
      </c>
      <c r="S24" s="228"/>
      <c r="T24" s="229">
        <f t="shared" si="5"/>
        <v>139.00000000000006</v>
      </c>
      <c r="U24" s="229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221">
        <f t="shared" si="0"/>
        <v>124508.48790990363</v>
      </c>
      <c r="D25" s="221"/>
      <c r="E25" s="87">
        <v>2001</v>
      </c>
      <c r="F25" s="85">
        <v>43830</v>
      </c>
      <c r="G25" s="107" t="s">
        <v>3</v>
      </c>
      <c r="H25" s="261">
        <v>116.34</v>
      </c>
      <c r="I25" s="261"/>
      <c r="J25" s="87">
        <v>46</v>
      </c>
      <c r="K25" s="221">
        <f t="shared" si="4"/>
        <v>3735.2546372971087</v>
      </c>
      <c r="L25" s="221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240">
        <v>117.21</v>
      </c>
      <c r="Q25" s="240"/>
      <c r="R25" s="228">
        <f>IF(P25="","",T25*M25*LOOKUP(RIGHT($D$2,3),定数!$A$6:$A$13,定数!$B$6:$B$13))</f>
        <v>7064.5033357574976</v>
      </c>
      <c r="S25" s="228"/>
      <c r="T25" s="229">
        <f t="shared" si="5"/>
        <v>86.999999999999034</v>
      </c>
      <c r="U25" s="229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221">
        <f t="shared" si="0"/>
        <v>131572.99124566113</v>
      </c>
      <c r="D26" s="221"/>
      <c r="E26" s="87">
        <v>2002</v>
      </c>
      <c r="F26" s="85">
        <v>43467</v>
      </c>
      <c r="G26" s="107" t="s">
        <v>3</v>
      </c>
      <c r="H26" s="261">
        <v>117.58</v>
      </c>
      <c r="I26" s="261"/>
      <c r="J26" s="87">
        <v>63</v>
      </c>
      <c r="K26" s="221">
        <f t="shared" si="4"/>
        <v>3947.1897373698339</v>
      </c>
      <c r="L26" s="221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240">
        <v>118.79</v>
      </c>
      <c r="Q26" s="240"/>
      <c r="R26" s="228">
        <f>IF(P26="","",T26*M26*LOOKUP(RIGHT($D$2,3),定数!$A$6:$A$13,定数!$B$6:$B$13))</f>
        <v>7581.1104479643345</v>
      </c>
      <c r="S26" s="228"/>
      <c r="T26" s="229">
        <f t="shared" si="5"/>
        <v>121.0000000000008</v>
      </c>
      <c r="U26" s="229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221">
        <f t="shared" si="0"/>
        <v>139154.10169362547</v>
      </c>
      <c r="D27" s="221"/>
      <c r="E27" s="87">
        <v>2002</v>
      </c>
      <c r="F27" s="85">
        <v>43509</v>
      </c>
      <c r="G27" s="107" t="s">
        <v>2</v>
      </c>
      <c r="H27" s="261">
        <v>116.03</v>
      </c>
      <c r="I27" s="261"/>
      <c r="J27" s="87">
        <v>77</v>
      </c>
      <c r="K27" s="221">
        <f t="shared" si="4"/>
        <v>4174.6230508087638</v>
      </c>
      <c r="L27" s="221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240">
        <v>116.8</v>
      </c>
      <c r="Q27" s="240"/>
      <c r="R27" s="228">
        <f>IF(P27="","",T27*M27*LOOKUP(RIGHT($D$2,3),定数!$A$6:$A$13,定数!$B$6:$B$13))</f>
        <v>-4174.6230508087419</v>
      </c>
      <c r="S27" s="228"/>
      <c r="T27" s="229">
        <f t="shared" si="5"/>
        <v>-76.999999999999602</v>
      </c>
      <c r="U27" s="229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221">
        <f t="shared" si="0"/>
        <v>134979.47864281674</v>
      </c>
      <c r="D28" s="221"/>
      <c r="E28" s="87">
        <v>2002</v>
      </c>
      <c r="F28" s="85">
        <v>43524</v>
      </c>
      <c r="G28" s="107" t="s">
        <v>2</v>
      </c>
      <c r="H28" s="261">
        <v>115.71</v>
      </c>
      <c r="I28" s="261"/>
      <c r="J28" s="87">
        <v>70</v>
      </c>
      <c r="K28" s="221">
        <f t="shared" si="4"/>
        <v>4049.3843592845024</v>
      </c>
      <c r="L28" s="221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240">
        <v>114.34</v>
      </c>
      <c r="Q28" s="240"/>
      <c r="R28" s="228">
        <f>IF(P28="","",T28*M28*LOOKUP(RIGHT($D$2,3),定数!$A$6:$A$13,定数!$B$6:$B$13))</f>
        <v>7925.2236745996124</v>
      </c>
      <c r="S28" s="228"/>
      <c r="T28" s="229">
        <f t="shared" si="5"/>
        <v>136.99999999999903</v>
      </c>
      <c r="U28" s="229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221">
        <f t="shared" si="0"/>
        <v>142904.70231741635</v>
      </c>
      <c r="D29" s="221"/>
      <c r="E29" s="87">
        <v>2002</v>
      </c>
      <c r="F29" s="85">
        <v>43542</v>
      </c>
      <c r="G29" s="107" t="s">
        <v>3</v>
      </c>
      <c r="H29" s="261">
        <v>114.41</v>
      </c>
      <c r="I29" s="261"/>
      <c r="J29" s="87">
        <v>54</v>
      </c>
      <c r="K29" s="221">
        <f t="shared" si="4"/>
        <v>4287.1410695224904</v>
      </c>
      <c r="L29" s="221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240">
        <v>115.44</v>
      </c>
      <c r="Q29" s="240"/>
      <c r="R29" s="228">
        <f>IF(P29="","",T29*M29*LOOKUP(RIGHT($D$2,3),定数!$A$6:$A$13,定数!$B$6:$B$13))</f>
        <v>8177.3246326077224</v>
      </c>
      <c r="S29" s="228"/>
      <c r="T29" s="229">
        <f t="shared" si="5"/>
        <v>103.00000000000011</v>
      </c>
      <c r="U29" s="229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221">
        <f t="shared" si="0"/>
        <v>151082.02695002407</v>
      </c>
      <c r="D30" s="221"/>
      <c r="E30" s="87">
        <v>2002</v>
      </c>
      <c r="F30" s="85">
        <v>43606</v>
      </c>
      <c r="G30" s="107" t="s">
        <v>2</v>
      </c>
      <c r="H30" s="261">
        <v>115.36</v>
      </c>
      <c r="I30" s="261"/>
      <c r="J30" s="87">
        <v>48</v>
      </c>
      <c r="K30" s="221">
        <f t="shared" si="4"/>
        <v>4532.4608085007221</v>
      </c>
      <c r="L30" s="221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240">
        <v>114.45</v>
      </c>
      <c r="Q30" s="240"/>
      <c r="R30" s="228">
        <f>IF(P30="","",T30*M30*LOOKUP(RIGHT($D$2,3),定数!$A$6:$A$13,定数!$B$6:$B$13))</f>
        <v>8592.7902827825874</v>
      </c>
      <c r="S30" s="228"/>
      <c r="T30" s="229">
        <f t="shared" si="5"/>
        <v>90.999999999999659</v>
      </c>
      <c r="U30" s="229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221">
        <f t="shared" si="0"/>
        <v>159674.81723280664</v>
      </c>
      <c r="D31" s="221"/>
      <c r="E31" s="87">
        <v>2002</v>
      </c>
      <c r="F31" s="112">
        <v>43621</v>
      </c>
      <c r="G31" s="107" t="s">
        <v>3</v>
      </c>
      <c r="H31" s="240">
        <v>116.86</v>
      </c>
      <c r="I31" s="240"/>
      <c r="J31" s="107">
        <v>40</v>
      </c>
      <c r="K31" s="221">
        <f t="shared" si="4"/>
        <v>4790.2445169841994</v>
      </c>
      <c r="L31" s="221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240">
        <v>117.61</v>
      </c>
      <c r="Q31" s="240"/>
      <c r="R31" s="228">
        <f>IF(P31="","",T31*M31*LOOKUP(RIGHT($D$2,3),定数!$A$6:$A$13,定数!$B$6:$B$13))</f>
        <v>8981.7084693453744</v>
      </c>
      <c r="S31" s="228"/>
      <c r="T31" s="229">
        <f t="shared" si="5"/>
        <v>75</v>
      </c>
      <c r="U31" s="229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221">
        <f t="shared" si="0"/>
        <v>168656.52570215202</v>
      </c>
      <c r="D32" s="221"/>
      <c r="E32" s="87">
        <v>2002</v>
      </c>
      <c r="F32" s="112">
        <v>43649</v>
      </c>
      <c r="G32" s="107" t="s">
        <v>2</v>
      </c>
      <c r="H32" s="240">
        <v>117.66</v>
      </c>
      <c r="I32" s="240"/>
      <c r="J32" s="107">
        <v>57</v>
      </c>
      <c r="K32" s="221">
        <f t="shared" si="4"/>
        <v>5059.6957710645602</v>
      </c>
      <c r="L32" s="221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240">
        <v>116.57</v>
      </c>
      <c r="Q32" s="240"/>
      <c r="R32" s="228">
        <f>IF(P32="","",T32*M32*LOOKUP(RIGHT($D$2,3),定数!$A$6:$A$13,定数!$B$6:$B$13))</f>
        <v>9675.5585797550666</v>
      </c>
      <c r="S32" s="228"/>
      <c r="T32" s="229">
        <f t="shared" si="5"/>
        <v>109.00000000000034</v>
      </c>
      <c r="U32" s="229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221">
        <f t="shared" si="0"/>
        <v>178332.0842819071</v>
      </c>
      <c r="D33" s="221"/>
      <c r="E33" s="87">
        <v>2002</v>
      </c>
      <c r="F33" s="85">
        <v>43663</v>
      </c>
      <c r="G33" s="107" t="s">
        <v>3</v>
      </c>
      <c r="H33" s="240">
        <v>117.14</v>
      </c>
      <c r="I33" s="240"/>
      <c r="J33" s="107">
        <v>57</v>
      </c>
      <c r="K33" s="221">
        <f t="shared" si="4"/>
        <v>5349.962528457213</v>
      </c>
      <c r="L33" s="221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240">
        <v>116.57</v>
      </c>
      <c r="Q33" s="240"/>
      <c r="R33" s="228">
        <f>IF(P33="","",T33*M33*LOOKUP(RIGHT($D$2,3),定数!$A$6:$A$13,定数!$B$6:$B$13))</f>
        <v>-5349.9625284572821</v>
      </c>
      <c r="S33" s="228"/>
      <c r="T33" s="229">
        <f t="shared" si="5"/>
        <v>-57.000000000000739</v>
      </c>
      <c r="U33" s="229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221">
        <f t="shared" si="0"/>
        <v>172982.12175344981</v>
      </c>
      <c r="D34" s="221"/>
      <c r="E34" s="87">
        <v>2002</v>
      </c>
      <c r="F34" s="85">
        <v>43670</v>
      </c>
      <c r="G34" s="107" t="s">
        <v>2</v>
      </c>
      <c r="H34" s="240">
        <v>116.6</v>
      </c>
      <c r="I34" s="240"/>
      <c r="J34" s="107">
        <v>43</v>
      </c>
      <c r="K34" s="221">
        <f t="shared" si="4"/>
        <v>5189.4636526034947</v>
      </c>
      <c r="L34" s="221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240">
        <v>115.51</v>
      </c>
      <c r="Q34" s="240"/>
      <c r="R34" s="228">
        <f>IF(P34="","",T34*M34*LOOKUP(RIGHT($D$2,3),定数!$A$6:$A$13,定数!$B$6:$B$13))</f>
        <v>13154.686933343612</v>
      </c>
      <c r="S34" s="228"/>
      <c r="T34" s="229">
        <f t="shared" si="5"/>
        <v>108.99999999999892</v>
      </c>
      <c r="U34" s="229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221">
        <f t="shared" si="0"/>
        <v>186136.80868679343</v>
      </c>
      <c r="D35" s="221"/>
      <c r="E35" s="87">
        <v>2002</v>
      </c>
      <c r="F35" s="85">
        <v>43675</v>
      </c>
      <c r="G35" s="107" t="s">
        <v>3</v>
      </c>
      <c r="H35" s="240">
        <v>117.6</v>
      </c>
      <c r="I35" s="240"/>
      <c r="J35" s="107">
        <v>63</v>
      </c>
      <c r="K35" s="221">
        <f t="shared" si="4"/>
        <v>5584.1042606038027</v>
      </c>
      <c r="L35" s="221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240">
        <v>116.97</v>
      </c>
      <c r="Q35" s="240"/>
      <c r="R35" s="228">
        <f>IF(P35="","",T35*M35*LOOKUP(RIGHT($D$2,3),定数!$A$6:$A$13,定数!$B$6:$B$13))</f>
        <v>-5584.1042606037618</v>
      </c>
      <c r="S35" s="228"/>
      <c r="T35" s="229">
        <f t="shared" si="5"/>
        <v>-62.999999999999545</v>
      </c>
      <c r="U35" s="229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221">
        <f t="shared" si="0"/>
        <v>180552.70442618968</v>
      </c>
      <c r="D36" s="221"/>
      <c r="E36" s="87">
        <v>2002</v>
      </c>
      <c r="F36" s="85">
        <v>43676</v>
      </c>
      <c r="G36" s="107" t="s">
        <v>3</v>
      </c>
      <c r="H36" s="240">
        <v>117.76</v>
      </c>
      <c r="I36" s="240"/>
      <c r="J36" s="107">
        <v>55</v>
      </c>
      <c r="K36" s="221">
        <f t="shared" si="4"/>
        <v>5416.58113278569</v>
      </c>
      <c r="L36" s="221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240">
        <v>117.21</v>
      </c>
      <c r="Q36" s="240"/>
      <c r="R36" s="228">
        <f>IF(P36="","",T36*M36*LOOKUP(RIGHT($D$2,3),定数!$A$6:$A$13,定数!$B$6:$B$13))</f>
        <v>-5416.5811327858028</v>
      </c>
      <c r="S36" s="228"/>
      <c r="T36" s="229">
        <f t="shared" si="5"/>
        <v>-55.000000000001137</v>
      </c>
      <c r="U36" s="229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221">
        <f t="shared" si="0"/>
        <v>175136.12329340389</v>
      </c>
      <c r="D37" s="221"/>
      <c r="E37" s="115">
        <v>2002</v>
      </c>
      <c r="F37" s="85">
        <v>43689</v>
      </c>
      <c r="G37" s="107" t="s">
        <v>2</v>
      </c>
      <c r="H37" s="240">
        <v>116.13</v>
      </c>
      <c r="I37" s="240"/>
      <c r="J37" s="107">
        <v>90</v>
      </c>
      <c r="K37" s="221">
        <f t="shared" si="4"/>
        <v>5254.0836988021165</v>
      </c>
      <c r="L37" s="221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240">
        <v>114.37</v>
      </c>
      <c r="Q37" s="240"/>
      <c r="R37" s="228">
        <f>IF(P37="","",T37*M37*LOOKUP(RIGHT($D$2,3),定数!$A$6:$A$13,定数!$B$6:$B$13))</f>
        <v>10274.652566546309</v>
      </c>
      <c r="S37" s="228"/>
      <c r="T37" s="229">
        <f t="shared" si="5"/>
        <v>175.99999999999909</v>
      </c>
      <c r="U37" s="229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221">
        <f t="shared" si="0"/>
        <v>185410.7758599502</v>
      </c>
      <c r="D38" s="221"/>
      <c r="E38" s="87">
        <v>2002</v>
      </c>
      <c r="F38" s="85">
        <v>43721</v>
      </c>
      <c r="G38" s="107" t="s">
        <v>3</v>
      </c>
      <c r="H38" s="240">
        <v>117.58</v>
      </c>
      <c r="I38" s="240"/>
      <c r="J38" s="107">
        <v>53</v>
      </c>
      <c r="K38" s="221">
        <f t="shared" si="4"/>
        <v>5562.3232757985061</v>
      </c>
      <c r="L38" s="221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240">
        <v>118.59</v>
      </c>
      <c r="Q38" s="240"/>
      <c r="R38" s="228">
        <f>IF(P38="","",T38*M38*LOOKUP(RIGHT($D$2,3),定数!$A$6:$A$13,定数!$B$6:$B$13))</f>
        <v>10599.899072748149</v>
      </c>
      <c r="S38" s="228"/>
      <c r="T38" s="229">
        <f t="shared" si="5"/>
        <v>101.00000000000051</v>
      </c>
      <c r="U38" s="229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221">
        <f t="shared" si="0"/>
        <v>196010.67493269834</v>
      </c>
      <c r="D39" s="221"/>
      <c r="E39" s="87">
        <v>2002</v>
      </c>
      <c r="F39" s="85">
        <v>43725</v>
      </c>
      <c r="G39" s="107" t="s">
        <v>3</v>
      </c>
      <c r="H39" s="240">
        <v>118.66</v>
      </c>
      <c r="I39" s="240"/>
      <c r="J39" s="107">
        <v>76</v>
      </c>
      <c r="K39" s="221">
        <f t="shared" si="4"/>
        <v>5880.3202479809497</v>
      </c>
      <c r="L39" s="221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240">
        <v>120.13</v>
      </c>
      <c r="Q39" s="240"/>
      <c r="R39" s="228">
        <f>IF(P39="","",T39*M39*LOOKUP(RIGHT($D$2,3),定数!$A$6:$A$13,定数!$B$6:$B$13))</f>
        <v>11373.777321752619</v>
      </c>
      <c r="S39" s="228"/>
      <c r="T39" s="229">
        <f t="shared" si="5"/>
        <v>146.99999999999989</v>
      </c>
      <c r="U39" s="229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221">
        <f t="shared" si="0"/>
        <v>207384.45225445097</v>
      </c>
      <c r="D40" s="221"/>
      <c r="E40" s="87">
        <v>2002</v>
      </c>
      <c r="F40" s="85">
        <v>43728</v>
      </c>
      <c r="G40" s="107" t="s">
        <v>3</v>
      </c>
      <c r="H40" s="240">
        <v>119.64</v>
      </c>
      <c r="I40" s="240"/>
      <c r="J40" s="107">
        <v>90</v>
      </c>
      <c r="K40" s="221">
        <f t="shared" si="4"/>
        <v>6221.5335676335289</v>
      </c>
      <c r="L40" s="221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240">
        <v>121.39</v>
      </c>
      <c r="Q40" s="240"/>
      <c r="R40" s="228">
        <f>IF(P40="","",T40*M40*LOOKUP(RIGHT($D$2,3),定数!$A$6:$A$13,定数!$B$6:$B$13))</f>
        <v>12097.42638150964</v>
      </c>
      <c r="S40" s="228"/>
      <c r="T40" s="229">
        <f t="shared" si="5"/>
        <v>175</v>
      </c>
      <c r="U40" s="229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221">
        <f t="shared" si="0"/>
        <v>219481.8786359606</v>
      </c>
      <c r="D41" s="221"/>
      <c r="E41" s="87">
        <v>2002</v>
      </c>
      <c r="F41" s="85">
        <v>43734</v>
      </c>
      <c r="G41" s="107" t="s">
        <v>2</v>
      </c>
      <c r="H41" s="240">
        <v>119.95</v>
      </c>
      <c r="I41" s="240"/>
      <c r="J41" s="107">
        <v>73</v>
      </c>
      <c r="K41" s="221">
        <f t="shared" si="4"/>
        <v>6584.4563590788175</v>
      </c>
      <c r="L41" s="221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240">
        <v>120.68</v>
      </c>
      <c r="Q41" s="240"/>
      <c r="R41" s="228">
        <f>IF(P41="","",T41*M41*LOOKUP(RIGHT($D$2,3),定数!$A$6:$A$13,定数!$B$6:$B$13))</f>
        <v>-6584.4563590788539</v>
      </c>
      <c r="S41" s="228"/>
      <c r="T41" s="229">
        <f t="shared" si="5"/>
        <v>-73.000000000000398</v>
      </c>
      <c r="U41" s="229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221">
        <f t="shared" si="0"/>
        <v>212897.42227688176</v>
      </c>
      <c r="D42" s="221"/>
      <c r="E42" s="107">
        <v>2002</v>
      </c>
      <c r="F42" s="8">
        <v>43739</v>
      </c>
      <c r="G42" s="107" t="s">
        <v>3</v>
      </c>
      <c r="H42" s="240">
        <v>120.89</v>
      </c>
      <c r="I42" s="240"/>
      <c r="J42" s="107">
        <v>58</v>
      </c>
      <c r="K42" s="221">
        <f t="shared" si="4"/>
        <v>6386.9226683064526</v>
      </c>
      <c r="L42" s="221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240">
        <v>121.89</v>
      </c>
      <c r="Q42" s="240"/>
      <c r="R42" s="228">
        <f>IF(P42="","",T42*M42*LOOKUP(RIGHT($D$2,3),定数!$A$6:$A$13,定数!$B$6:$B$13))</f>
        <v>11011.935635011125</v>
      </c>
      <c r="S42" s="228"/>
      <c r="T42" s="229">
        <f t="shared" si="5"/>
        <v>100</v>
      </c>
      <c r="U42" s="229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221">
        <f t="shared" si="0"/>
        <v>223909.35791189288</v>
      </c>
      <c r="D43" s="221"/>
      <c r="E43" s="107">
        <v>2002</v>
      </c>
      <c r="F43" s="8">
        <v>43740</v>
      </c>
      <c r="G43" s="107" t="s">
        <v>3</v>
      </c>
      <c r="H43" s="240">
        <v>120.95</v>
      </c>
      <c r="I43" s="240"/>
      <c r="J43" s="107">
        <v>63</v>
      </c>
      <c r="K43" s="221">
        <f t="shared" si="4"/>
        <v>6717.2807373567857</v>
      </c>
      <c r="L43" s="221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240">
        <v>122.18</v>
      </c>
      <c r="Q43" s="240"/>
      <c r="R43" s="228">
        <f>IF(P43="","",T43*M43*LOOKUP(RIGHT($D$2,3),定数!$A$6:$A$13,定数!$B$6:$B$13))</f>
        <v>13114.690963410907</v>
      </c>
      <c r="S43" s="228"/>
      <c r="T43" s="229">
        <f t="shared" si="5"/>
        <v>123.0000000000004</v>
      </c>
      <c r="U43" s="229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221">
        <f t="shared" si="0"/>
        <v>237024.04887530379</v>
      </c>
      <c r="D44" s="221"/>
      <c r="E44" s="107">
        <v>2002</v>
      </c>
      <c r="F44" s="8">
        <v>43748</v>
      </c>
      <c r="G44" s="107" t="s">
        <v>3</v>
      </c>
      <c r="H44" s="240">
        <v>122.2</v>
      </c>
      <c r="I44" s="240"/>
      <c r="J44" s="107">
        <v>52</v>
      </c>
      <c r="K44" s="221">
        <f t="shared" si="4"/>
        <v>7110.7214662591132</v>
      </c>
      <c r="L44" s="221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240">
        <v>121.68</v>
      </c>
      <c r="Q44" s="240"/>
      <c r="R44" s="228">
        <f>IF(P44="","",T44*M44*LOOKUP(RIGHT($D$2,3),定数!$A$6:$A$13,定数!$B$6:$B$13))</f>
        <v>-7110.7214662590577</v>
      </c>
      <c r="S44" s="228"/>
      <c r="T44" s="229">
        <f t="shared" si="5"/>
        <v>-51.999999999999602</v>
      </c>
      <c r="U44" s="229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221">
        <f t="shared" si="0"/>
        <v>229913.32740904472</v>
      </c>
      <c r="D45" s="221"/>
      <c r="E45" s="107">
        <v>2002</v>
      </c>
      <c r="F45" s="8">
        <v>43750</v>
      </c>
      <c r="G45" s="107" t="s">
        <v>3</v>
      </c>
      <c r="H45" s="240">
        <v>122.51</v>
      </c>
      <c r="I45" s="240"/>
      <c r="J45" s="107">
        <v>39</v>
      </c>
      <c r="K45" s="221">
        <f t="shared" si="4"/>
        <v>6897.3998222713417</v>
      </c>
      <c r="L45" s="221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240">
        <v>122.12</v>
      </c>
      <c r="Q45" s="240"/>
      <c r="R45" s="228">
        <f>IF(P45="","",T45*M45*LOOKUP(RIGHT($D$2,3),定数!$A$6:$A$13,定数!$B$6:$B$13))</f>
        <v>-6897.3998222713517</v>
      </c>
      <c r="S45" s="228"/>
      <c r="T45" s="229">
        <f t="shared" si="5"/>
        <v>-39.000000000000057</v>
      </c>
      <c r="U45" s="229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221">
        <f t="shared" si="0"/>
        <v>223015.92758677338</v>
      </c>
      <c r="D46" s="221"/>
      <c r="E46" s="107">
        <v>2002</v>
      </c>
      <c r="F46" s="8">
        <v>43755</v>
      </c>
      <c r="G46" s="107" t="s">
        <v>2</v>
      </c>
      <c r="H46" s="240">
        <v>121.89</v>
      </c>
      <c r="I46" s="240"/>
      <c r="J46" s="107">
        <v>43</v>
      </c>
      <c r="K46" s="221">
        <f t="shared" si="4"/>
        <v>6690.4778276032011</v>
      </c>
      <c r="L46" s="221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240">
        <v>121.08</v>
      </c>
      <c r="Q46" s="240"/>
      <c r="R46" s="228">
        <f>IF(P46="","",T46*M46*LOOKUP(RIGHT($D$2,3),定数!$A$6:$A$13,定数!$B$6:$B$13))</f>
        <v>12602.993117113041</v>
      </c>
      <c r="S46" s="228"/>
      <c r="T46" s="229">
        <f t="shared" si="5"/>
        <v>81.000000000000227</v>
      </c>
      <c r="U46" s="229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221">
        <f t="shared" si="0"/>
        <v>235618.92070388643</v>
      </c>
      <c r="D47" s="221"/>
      <c r="E47" s="107">
        <v>2002</v>
      </c>
      <c r="F47" s="8"/>
      <c r="G47" s="107"/>
      <c r="H47" s="240"/>
      <c r="I47" s="240"/>
      <c r="J47" s="107"/>
      <c r="K47" s="221" t="str">
        <f t="shared" si="4"/>
        <v/>
      </c>
      <c r="L47" s="221"/>
      <c r="M47" s="6" t="str">
        <f>IF(J47="","",(K47/J47)/LOOKUP(RIGHT($D$2,3),定数!$A$6:$A$13,定数!$B$6:$B$13))</f>
        <v/>
      </c>
      <c r="N47" s="107"/>
      <c r="O47" s="8"/>
      <c r="P47" s="240"/>
      <c r="Q47" s="240"/>
      <c r="R47" s="228" t="str">
        <f>IF(P47="","",T47*M47*LOOKUP(RIGHT($D$2,3),定数!$A$6:$A$13,定数!$B$6:$B$13))</f>
        <v/>
      </c>
      <c r="S47" s="228"/>
      <c r="T47" s="229" t="str">
        <f t="shared" si="5"/>
        <v/>
      </c>
      <c r="U47" s="229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221" t="str">
        <f t="shared" si="0"/>
        <v/>
      </c>
      <c r="D48" s="221"/>
      <c r="E48" s="107"/>
      <c r="F48" s="8"/>
      <c r="G48" s="107"/>
      <c r="H48" s="240"/>
      <c r="I48" s="240"/>
      <c r="J48" s="107"/>
      <c r="K48" s="221" t="str">
        <f t="shared" si="4"/>
        <v/>
      </c>
      <c r="L48" s="221"/>
      <c r="M48" s="6" t="str">
        <f>IF(J48="","",(K48/J48)/LOOKUP(RIGHT($D$2,3),定数!$A$6:$A$13,定数!$B$6:$B$13))</f>
        <v/>
      </c>
      <c r="N48" s="107"/>
      <c r="O48" s="8"/>
      <c r="P48" s="240"/>
      <c r="Q48" s="240"/>
      <c r="R48" s="228" t="str">
        <f>IF(P48="","",T48*M48*LOOKUP(RIGHT($D$2,3),定数!$A$6:$A$13,定数!$B$6:$B$13))</f>
        <v/>
      </c>
      <c r="S48" s="228"/>
      <c r="T48" s="229" t="str">
        <f t="shared" si="5"/>
        <v/>
      </c>
      <c r="U48" s="229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221" t="str">
        <f t="shared" si="0"/>
        <v/>
      </c>
      <c r="D49" s="221"/>
      <c r="E49" s="107"/>
      <c r="F49" s="8"/>
      <c r="G49" s="107"/>
      <c r="H49" s="240"/>
      <c r="I49" s="240"/>
      <c r="J49" s="107"/>
      <c r="K49" s="221" t="str">
        <f t="shared" si="4"/>
        <v/>
      </c>
      <c r="L49" s="221"/>
      <c r="M49" s="6" t="str">
        <f>IF(J49="","",(K49/J49)/LOOKUP(RIGHT($D$2,3),定数!$A$6:$A$13,定数!$B$6:$B$13))</f>
        <v/>
      </c>
      <c r="N49" s="107"/>
      <c r="O49" s="8"/>
      <c r="P49" s="240"/>
      <c r="Q49" s="240"/>
      <c r="R49" s="228" t="str">
        <f>IF(P49="","",T49*M49*LOOKUP(RIGHT($D$2,3),定数!$A$6:$A$13,定数!$B$6:$B$13))</f>
        <v/>
      </c>
      <c r="S49" s="228"/>
      <c r="T49" s="229" t="str">
        <f t="shared" si="5"/>
        <v/>
      </c>
      <c r="U49" s="229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221" t="str">
        <f t="shared" si="0"/>
        <v/>
      </c>
      <c r="D50" s="221"/>
      <c r="E50" s="107"/>
      <c r="F50" s="8"/>
      <c r="G50" s="107"/>
      <c r="H50" s="240"/>
      <c r="I50" s="240"/>
      <c r="J50" s="107"/>
      <c r="K50" s="221" t="str">
        <f t="shared" si="4"/>
        <v/>
      </c>
      <c r="L50" s="221"/>
      <c r="M50" s="6" t="str">
        <f>IF(J50="","",(K50/J50)/LOOKUP(RIGHT($D$2,3),定数!$A$6:$A$13,定数!$B$6:$B$13))</f>
        <v/>
      </c>
      <c r="N50" s="107"/>
      <c r="O50" s="8"/>
      <c r="P50" s="240"/>
      <c r="Q50" s="240"/>
      <c r="R50" s="228" t="str">
        <f>IF(P50="","",T50*M50*LOOKUP(RIGHT($D$2,3),定数!$A$6:$A$13,定数!$B$6:$B$13))</f>
        <v/>
      </c>
      <c r="S50" s="228"/>
      <c r="T50" s="229" t="str">
        <f t="shared" si="5"/>
        <v/>
      </c>
      <c r="U50" s="229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221" t="str">
        <f t="shared" si="0"/>
        <v/>
      </c>
      <c r="D51" s="221"/>
      <c r="E51" s="107"/>
      <c r="F51" s="8"/>
      <c r="G51" s="107"/>
      <c r="H51" s="240"/>
      <c r="I51" s="240"/>
      <c r="J51" s="107"/>
      <c r="K51" s="221" t="str">
        <f t="shared" si="4"/>
        <v/>
      </c>
      <c r="L51" s="221"/>
      <c r="M51" s="6" t="str">
        <f>IF(J51="","",(K51/J51)/LOOKUP(RIGHT($D$2,3),定数!$A$6:$A$13,定数!$B$6:$B$13))</f>
        <v/>
      </c>
      <c r="N51" s="107"/>
      <c r="O51" s="8"/>
      <c r="P51" s="240"/>
      <c r="Q51" s="240"/>
      <c r="R51" s="228" t="str">
        <f>IF(P51="","",T51*M51*LOOKUP(RIGHT($D$2,3),定数!$A$6:$A$13,定数!$B$6:$B$13))</f>
        <v/>
      </c>
      <c r="S51" s="228"/>
      <c r="T51" s="229" t="str">
        <f t="shared" si="5"/>
        <v/>
      </c>
      <c r="U51" s="229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221" t="str">
        <f t="shared" si="0"/>
        <v/>
      </c>
      <c r="D52" s="221"/>
      <c r="E52" s="107"/>
      <c r="F52" s="8"/>
      <c r="G52" s="107"/>
      <c r="H52" s="240"/>
      <c r="I52" s="240"/>
      <c r="J52" s="107"/>
      <c r="K52" s="221" t="str">
        <f t="shared" si="4"/>
        <v/>
      </c>
      <c r="L52" s="221"/>
      <c r="M52" s="6" t="str">
        <f>IF(J52="","",(K52/J52)/LOOKUP(RIGHT($D$2,3),定数!$A$6:$A$13,定数!$B$6:$B$13))</f>
        <v/>
      </c>
      <c r="N52" s="107"/>
      <c r="O52" s="8"/>
      <c r="P52" s="240"/>
      <c r="Q52" s="240"/>
      <c r="R52" s="228" t="str">
        <f>IF(P52="","",T52*M52*LOOKUP(RIGHT($D$2,3),定数!$A$6:$A$13,定数!$B$6:$B$13))</f>
        <v/>
      </c>
      <c r="S52" s="228"/>
      <c r="T52" s="229" t="str">
        <f t="shared" si="5"/>
        <v/>
      </c>
      <c r="U52" s="229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221" t="str">
        <f t="shared" si="0"/>
        <v/>
      </c>
      <c r="D53" s="221"/>
      <c r="E53" s="107"/>
      <c r="F53" s="8"/>
      <c r="G53" s="107"/>
      <c r="H53" s="240"/>
      <c r="I53" s="240"/>
      <c r="J53" s="107"/>
      <c r="K53" s="221" t="str">
        <f t="shared" si="4"/>
        <v/>
      </c>
      <c r="L53" s="221"/>
      <c r="M53" s="6" t="str">
        <f>IF(J53="","",(K53/J53)/LOOKUP(RIGHT($D$2,3),定数!$A$6:$A$13,定数!$B$6:$B$13))</f>
        <v/>
      </c>
      <c r="N53" s="107"/>
      <c r="O53" s="8"/>
      <c r="P53" s="240"/>
      <c r="Q53" s="240"/>
      <c r="R53" s="228" t="str">
        <f>IF(P53="","",T53*M53*LOOKUP(RIGHT($D$2,3),定数!$A$6:$A$13,定数!$B$6:$B$13))</f>
        <v/>
      </c>
      <c r="S53" s="228"/>
      <c r="T53" s="229" t="str">
        <f t="shared" si="5"/>
        <v/>
      </c>
      <c r="U53" s="229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221" t="str">
        <f t="shared" si="0"/>
        <v/>
      </c>
      <c r="D54" s="221"/>
      <c r="E54" s="107"/>
      <c r="F54" s="8"/>
      <c r="G54" s="107"/>
      <c r="H54" s="240"/>
      <c r="I54" s="240"/>
      <c r="J54" s="107"/>
      <c r="K54" s="221" t="str">
        <f t="shared" si="4"/>
        <v/>
      </c>
      <c r="L54" s="221"/>
      <c r="M54" s="6" t="str">
        <f>IF(J54="","",(K54/J54)/LOOKUP(RIGHT($D$2,3),定数!$A$6:$A$13,定数!$B$6:$B$13))</f>
        <v/>
      </c>
      <c r="N54" s="107"/>
      <c r="O54" s="8"/>
      <c r="P54" s="240"/>
      <c r="Q54" s="240"/>
      <c r="R54" s="228" t="str">
        <f>IF(P54="","",T54*M54*LOOKUP(RIGHT($D$2,3),定数!$A$6:$A$13,定数!$B$6:$B$13))</f>
        <v/>
      </c>
      <c r="S54" s="228"/>
      <c r="T54" s="229" t="str">
        <f t="shared" si="5"/>
        <v/>
      </c>
      <c r="U54" s="229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221" t="str">
        <f t="shared" si="0"/>
        <v/>
      </c>
      <c r="D55" s="221"/>
      <c r="E55" s="107"/>
      <c r="F55" s="8"/>
      <c r="G55" s="107"/>
      <c r="H55" s="240"/>
      <c r="I55" s="240"/>
      <c r="J55" s="107"/>
      <c r="K55" s="221" t="str">
        <f t="shared" si="4"/>
        <v/>
      </c>
      <c r="L55" s="221"/>
      <c r="M55" s="6" t="str">
        <f>IF(J55="","",(K55/J55)/LOOKUP(RIGHT($D$2,3),定数!$A$6:$A$13,定数!$B$6:$B$13))</f>
        <v/>
      </c>
      <c r="N55" s="107"/>
      <c r="O55" s="8"/>
      <c r="P55" s="240"/>
      <c r="Q55" s="240"/>
      <c r="R55" s="228" t="str">
        <f>IF(P55="","",T55*M55*LOOKUP(RIGHT($D$2,3),定数!$A$6:$A$13,定数!$B$6:$B$13))</f>
        <v/>
      </c>
      <c r="S55" s="228"/>
      <c r="T55" s="229" t="str">
        <f t="shared" si="5"/>
        <v/>
      </c>
      <c r="U55" s="229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221" t="str">
        <f t="shared" si="0"/>
        <v/>
      </c>
      <c r="D56" s="221"/>
      <c r="E56" s="107"/>
      <c r="F56" s="8"/>
      <c r="G56" s="107"/>
      <c r="H56" s="240"/>
      <c r="I56" s="240"/>
      <c r="J56" s="107"/>
      <c r="K56" s="221" t="str">
        <f t="shared" si="4"/>
        <v/>
      </c>
      <c r="L56" s="221"/>
      <c r="M56" s="6" t="str">
        <f>IF(J56="","",(K56/J56)/LOOKUP(RIGHT($D$2,3),定数!$A$6:$A$13,定数!$B$6:$B$13))</f>
        <v/>
      </c>
      <c r="N56" s="107"/>
      <c r="O56" s="8"/>
      <c r="P56" s="240"/>
      <c r="Q56" s="240"/>
      <c r="R56" s="228" t="str">
        <f>IF(P56="","",T56*M56*LOOKUP(RIGHT($D$2,3),定数!$A$6:$A$13,定数!$B$6:$B$13))</f>
        <v/>
      </c>
      <c r="S56" s="228"/>
      <c r="T56" s="229" t="str">
        <f t="shared" si="5"/>
        <v/>
      </c>
      <c r="U56" s="229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221" t="str">
        <f t="shared" si="0"/>
        <v/>
      </c>
      <c r="D57" s="221"/>
      <c r="E57" s="107"/>
      <c r="F57" s="8"/>
      <c r="G57" s="107"/>
      <c r="H57" s="240"/>
      <c r="I57" s="240"/>
      <c r="J57" s="107"/>
      <c r="K57" s="221" t="str">
        <f t="shared" si="4"/>
        <v/>
      </c>
      <c r="L57" s="221"/>
      <c r="M57" s="6" t="str">
        <f>IF(J57="","",(K57/J57)/LOOKUP(RIGHT($D$2,3),定数!$A$6:$A$13,定数!$B$6:$B$13))</f>
        <v/>
      </c>
      <c r="N57" s="107"/>
      <c r="O57" s="8"/>
      <c r="P57" s="240"/>
      <c r="Q57" s="240"/>
      <c r="R57" s="228" t="str">
        <f>IF(P57="","",T57*M57*LOOKUP(RIGHT($D$2,3),定数!$A$6:$A$13,定数!$B$6:$B$13))</f>
        <v/>
      </c>
      <c r="S57" s="228"/>
      <c r="T57" s="229" t="str">
        <f t="shared" si="5"/>
        <v/>
      </c>
      <c r="U57" s="229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221" t="str">
        <f t="shared" si="0"/>
        <v/>
      </c>
      <c r="D58" s="221"/>
      <c r="E58" s="107"/>
      <c r="F58" s="8"/>
      <c r="G58" s="107"/>
      <c r="H58" s="240"/>
      <c r="I58" s="240"/>
      <c r="J58" s="107"/>
      <c r="K58" s="221" t="str">
        <f t="shared" si="4"/>
        <v/>
      </c>
      <c r="L58" s="221"/>
      <c r="M58" s="6" t="str">
        <f>IF(J58="","",(K58/J58)/LOOKUP(RIGHT($D$2,3),定数!$A$6:$A$13,定数!$B$6:$B$13))</f>
        <v/>
      </c>
      <c r="N58" s="107"/>
      <c r="O58" s="8"/>
      <c r="P58" s="240"/>
      <c r="Q58" s="240"/>
      <c r="R58" s="228" t="str">
        <f>IF(P58="","",T58*M58*LOOKUP(RIGHT($D$2,3),定数!$A$6:$A$13,定数!$B$6:$B$13))</f>
        <v/>
      </c>
      <c r="S58" s="228"/>
      <c r="T58" s="229" t="str">
        <f t="shared" si="5"/>
        <v/>
      </c>
      <c r="U58" s="229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221" t="str">
        <f t="shared" si="0"/>
        <v/>
      </c>
      <c r="D59" s="221"/>
      <c r="E59" s="107"/>
      <c r="F59" s="8"/>
      <c r="G59" s="107"/>
      <c r="H59" s="240"/>
      <c r="I59" s="240"/>
      <c r="J59" s="107"/>
      <c r="K59" s="221" t="str">
        <f t="shared" si="4"/>
        <v/>
      </c>
      <c r="L59" s="221"/>
      <c r="M59" s="6" t="str">
        <f>IF(J59="","",(K59/J59)/LOOKUP(RIGHT($D$2,3),定数!$A$6:$A$13,定数!$B$6:$B$13))</f>
        <v/>
      </c>
      <c r="N59" s="107"/>
      <c r="O59" s="8"/>
      <c r="P59" s="240"/>
      <c r="Q59" s="240"/>
      <c r="R59" s="228" t="str">
        <f>IF(P59="","",T59*M59*LOOKUP(RIGHT($D$2,3),定数!$A$6:$A$13,定数!$B$6:$B$13))</f>
        <v/>
      </c>
      <c r="S59" s="228"/>
      <c r="T59" s="229" t="str">
        <f t="shared" si="5"/>
        <v/>
      </c>
      <c r="U59" s="229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221" t="str">
        <f t="shared" si="0"/>
        <v/>
      </c>
      <c r="D60" s="221"/>
      <c r="E60" s="107"/>
      <c r="F60" s="8"/>
      <c r="G60" s="107"/>
      <c r="H60" s="240"/>
      <c r="I60" s="240"/>
      <c r="J60" s="107"/>
      <c r="K60" s="221" t="str">
        <f t="shared" si="4"/>
        <v/>
      </c>
      <c r="L60" s="221"/>
      <c r="M60" s="6" t="str">
        <f>IF(J60="","",(K60/J60)/LOOKUP(RIGHT($D$2,3),定数!$A$6:$A$13,定数!$B$6:$B$13))</f>
        <v/>
      </c>
      <c r="N60" s="107"/>
      <c r="O60" s="8"/>
      <c r="P60" s="240"/>
      <c r="Q60" s="240"/>
      <c r="R60" s="228" t="str">
        <f>IF(P60="","",T60*M60*LOOKUP(RIGHT($D$2,3),定数!$A$6:$A$13,定数!$B$6:$B$13))</f>
        <v/>
      </c>
      <c r="S60" s="228"/>
      <c r="T60" s="229" t="str">
        <f t="shared" si="5"/>
        <v/>
      </c>
      <c r="U60" s="229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221" t="str">
        <f t="shared" si="0"/>
        <v/>
      </c>
      <c r="D61" s="221"/>
      <c r="E61" s="107"/>
      <c r="F61" s="8"/>
      <c r="G61" s="107"/>
      <c r="H61" s="240"/>
      <c r="I61" s="240"/>
      <c r="J61" s="107"/>
      <c r="K61" s="221" t="str">
        <f t="shared" si="4"/>
        <v/>
      </c>
      <c r="L61" s="221"/>
      <c r="M61" s="6" t="str">
        <f>IF(J61="","",(K61/J61)/LOOKUP(RIGHT($D$2,3),定数!$A$6:$A$13,定数!$B$6:$B$13))</f>
        <v/>
      </c>
      <c r="N61" s="107"/>
      <c r="O61" s="8"/>
      <c r="P61" s="240"/>
      <c r="Q61" s="240"/>
      <c r="R61" s="228" t="str">
        <f>IF(P61="","",T61*M61*LOOKUP(RIGHT($D$2,3),定数!$A$6:$A$13,定数!$B$6:$B$13))</f>
        <v/>
      </c>
      <c r="S61" s="228"/>
      <c r="T61" s="229" t="str">
        <f t="shared" si="5"/>
        <v/>
      </c>
      <c r="U61" s="229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221" t="str">
        <f t="shared" si="0"/>
        <v/>
      </c>
      <c r="D62" s="221"/>
      <c r="E62" s="107"/>
      <c r="F62" s="8"/>
      <c r="G62" s="107"/>
      <c r="H62" s="240"/>
      <c r="I62" s="240"/>
      <c r="J62" s="107"/>
      <c r="K62" s="221" t="str">
        <f t="shared" si="4"/>
        <v/>
      </c>
      <c r="L62" s="221"/>
      <c r="M62" s="6" t="str">
        <f>IF(J62="","",(K62/J62)/LOOKUP(RIGHT($D$2,3),定数!$A$6:$A$13,定数!$B$6:$B$13))</f>
        <v/>
      </c>
      <c r="N62" s="107"/>
      <c r="O62" s="8"/>
      <c r="P62" s="240"/>
      <c r="Q62" s="240"/>
      <c r="R62" s="228" t="str">
        <f>IF(P62="","",T62*M62*LOOKUP(RIGHT($D$2,3),定数!$A$6:$A$13,定数!$B$6:$B$13))</f>
        <v/>
      </c>
      <c r="S62" s="228"/>
      <c r="T62" s="229" t="str">
        <f t="shared" si="5"/>
        <v/>
      </c>
      <c r="U62" s="229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221" t="str">
        <f t="shared" si="0"/>
        <v/>
      </c>
      <c r="D63" s="221"/>
      <c r="E63" s="107"/>
      <c r="F63" s="8"/>
      <c r="G63" s="107"/>
      <c r="H63" s="240"/>
      <c r="I63" s="240"/>
      <c r="J63" s="107"/>
      <c r="K63" s="221" t="str">
        <f t="shared" si="4"/>
        <v/>
      </c>
      <c r="L63" s="221"/>
      <c r="M63" s="6" t="str">
        <f>IF(J63="","",(K63/J63)/LOOKUP(RIGHT($D$2,3),定数!$A$6:$A$13,定数!$B$6:$B$13))</f>
        <v/>
      </c>
      <c r="N63" s="107"/>
      <c r="O63" s="8"/>
      <c r="P63" s="240"/>
      <c r="Q63" s="240"/>
      <c r="R63" s="228" t="str">
        <f>IF(P63="","",T63*M63*LOOKUP(RIGHT($D$2,3),定数!$A$6:$A$13,定数!$B$6:$B$13))</f>
        <v/>
      </c>
      <c r="S63" s="228"/>
      <c r="T63" s="229" t="str">
        <f t="shared" si="5"/>
        <v/>
      </c>
      <c r="U63" s="229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221" t="str">
        <f t="shared" si="0"/>
        <v/>
      </c>
      <c r="D64" s="221"/>
      <c r="E64" s="107"/>
      <c r="F64" s="8"/>
      <c r="G64" s="107"/>
      <c r="H64" s="240"/>
      <c r="I64" s="240"/>
      <c r="J64" s="107"/>
      <c r="K64" s="221" t="str">
        <f t="shared" si="4"/>
        <v/>
      </c>
      <c r="L64" s="221"/>
      <c r="M64" s="6" t="str">
        <f>IF(J64="","",(K64/J64)/LOOKUP(RIGHT($D$2,3),定数!$A$6:$A$13,定数!$B$6:$B$13))</f>
        <v/>
      </c>
      <c r="N64" s="107"/>
      <c r="O64" s="8"/>
      <c r="P64" s="240"/>
      <c r="Q64" s="240"/>
      <c r="R64" s="228" t="str">
        <f>IF(P64="","",T64*M64*LOOKUP(RIGHT($D$2,3),定数!$A$6:$A$13,定数!$B$6:$B$13))</f>
        <v/>
      </c>
      <c r="S64" s="228"/>
      <c r="T64" s="229" t="str">
        <f t="shared" si="5"/>
        <v/>
      </c>
      <c r="U64" s="229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221" t="str">
        <f t="shared" si="0"/>
        <v/>
      </c>
      <c r="D65" s="221"/>
      <c r="E65" s="107"/>
      <c r="F65" s="8"/>
      <c r="G65" s="107"/>
      <c r="H65" s="240"/>
      <c r="I65" s="240"/>
      <c r="J65" s="107"/>
      <c r="K65" s="221" t="str">
        <f t="shared" si="4"/>
        <v/>
      </c>
      <c r="L65" s="221"/>
      <c r="M65" s="6" t="str">
        <f>IF(J65="","",(K65/J65)/LOOKUP(RIGHT($D$2,3),定数!$A$6:$A$13,定数!$B$6:$B$13))</f>
        <v/>
      </c>
      <c r="N65" s="107"/>
      <c r="O65" s="8"/>
      <c r="P65" s="240"/>
      <c r="Q65" s="240"/>
      <c r="R65" s="228" t="str">
        <f>IF(P65="","",T65*M65*LOOKUP(RIGHT($D$2,3),定数!$A$6:$A$13,定数!$B$6:$B$13))</f>
        <v/>
      </c>
      <c r="S65" s="228"/>
      <c r="T65" s="229" t="str">
        <f t="shared" si="5"/>
        <v/>
      </c>
      <c r="U65" s="229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221" t="str">
        <f t="shared" si="0"/>
        <v/>
      </c>
      <c r="D66" s="221"/>
      <c r="E66" s="107"/>
      <c r="F66" s="8"/>
      <c r="G66" s="107"/>
      <c r="H66" s="240"/>
      <c r="I66" s="240"/>
      <c r="J66" s="107"/>
      <c r="K66" s="221" t="str">
        <f t="shared" si="4"/>
        <v/>
      </c>
      <c r="L66" s="221"/>
      <c r="M66" s="6" t="str">
        <f>IF(J66="","",(K66/J66)/LOOKUP(RIGHT($D$2,3),定数!$A$6:$A$13,定数!$B$6:$B$13))</f>
        <v/>
      </c>
      <c r="N66" s="107"/>
      <c r="O66" s="8"/>
      <c r="P66" s="240"/>
      <c r="Q66" s="240"/>
      <c r="R66" s="228" t="str">
        <f>IF(P66="","",T66*M66*LOOKUP(RIGHT($D$2,3),定数!$A$6:$A$13,定数!$B$6:$B$13))</f>
        <v/>
      </c>
      <c r="S66" s="228"/>
      <c r="T66" s="229" t="str">
        <f t="shared" si="5"/>
        <v/>
      </c>
      <c r="U66" s="229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221" t="str">
        <f t="shared" si="0"/>
        <v/>
      </c>
      <c r="D67" s="221"/>
      <c r="E67" s="107"/>
      <c r="F67" s="8"/>
      <c r="G67" s="107"/>
      <c r="H67" s="240"/>
      <c r="I67" s="240"/>
      <c r="J67" s="107"/>
      <c r="K67" s="221" t="str">
        <f t="shared" si="4"/>
        <v/>
      </c>
      <c r="L67" s="221"/>
      <c r="M67" s="6" t="str">
        <f>IF(J67="","",(K67/J67)/LOOKUP(RIGHT($D$2,3),定数!$A$6:$A$13,定数!$B$6:$B$13))</f>
        <v/>
      </c>
      <c r="N67" s="107"/>
      <c r="O67" s="8"/>
      <c r="P67" s="240"/>
      <c r="Q67" s="240"/>
      <c r="R67" s="228" t="str">
        <f>IF(P67="","",T67*M67*LOOKUP(RIGHT($D$2,3),定数!$A$6:$A$13,定数!$B$6:$B$13))</f>
        <v/>
      </c>
      <c r="S67" s="228"/>
      <c r="T67" s="229" t="str">
        <f t="shared" si="5"/>
        <v/>
      </c>
      <c r="U67" s="229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221" t="str">
        <f t="shared" si="0"/>
        <v/>
      </c>
      <c r="D68" s="221"/>
      <c r="E68" s="107"/>
      <c r="F68" s="8"/>
      <c r="G68" s="107"/>
      <c r="H68" s="240"/>
      <c r="I68" s="240"/>
      <c r="J68" s="107"/>
      <c r="K68" s="221" t="str">
        <f t="shared" si="4"/>
        <v/>
      </c>
      <c r="L68" s="221"/>
      <c r="M68" s="6" t="str">
        <f>IF(J68="","",(K68/J68)/LOOKUP(RIGHT($D$2,3),定数!$A$6:$A$13,定数!$B$6:$B$13))</f>
        <v/>
      </c>
      <c r="N68" s="107"/>
      <c r="O68" s="8"/>
      <c r="P68" s="240"/>
      <c r="Q68" s="240"/>
      <c r="R68" s="228" t="str">
        <f>IF(P68="","",T68*M68*LOOKUP(RIGHT($D$2,3),定数!$A$6:$A$13,定数!$B$6:$B$13))</f>
        <v/>
      </c>
      <c r="S68" s="228"/>
      <c r="T68" s="229" t="str">
        <f t="shared" si="5"/>
        <v/>
      </c>
      <c r="U68" s="229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221" t="str">
        <f t="shared" si="0"/>
        <v/>
      </c>
      <c r="D69" s="221"/>
      <c r="E69" s="107"/>
      <c r="F69" s="8"/>
      <c r="G69" s="107"/>
      <c r="H69" s="240"/>
      <c r="I69" s="240"/>
      <c r="J69" s="107"/>
      <c r="K69" s="221" t="str">
        <f t="shared" si="4"/>
        <v/>
      </c>
      <c r="L69" s="221"/>
      <c r="M69" s="6" t="str">
        <f>IF(J69="","",(K69/J69)/LOOKUP(RIGHT($D$2,3),定数!$A$6:$A$13,定数!$B$6:$B$13))</f>
        <v/>
      </c>
      <c r="N69" s="107"/>
      <c r="O69" s="8"/>
      <c r="P69" s="240"/>
      <c r="Q69" s="240"/>
      <c r="R69" s="228" t="str">
        <f>IF(P69="","",T69*M69*LOOKUP(RIGHT($D$2,3),定数!$A$6:$A$13,定数!$B$6:$B$13))</f>
        <v/>
      </c>
      <c r="S69" s="228"/>
      <c r="T69" s="229" t="str">
        <f t="shared" si="5"/>
        <v/>
      </c>
      <c r="U69" s="229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221" t="str">
        <f t="shared" si="0"/>
        <v/>
      </c>
      <c r="D70" s="221"/>
      <c r="E70" s="107"/>
      <c r="F70" s="8"/>
      <c r="G70" s="107"/>
      <c r="H70" s="240"/>
      <c r="I70" s="240"/>
      <c r="J70" s="107"/>
      <c r="K70" s="221" t="str">
        <f t="shared" si="4"/>
        <v/>
      </c>
      <c r="L70" s="221"/>
      <c r="M70" s="6" t="str">
        <f>IF(J70="","",(K70/J70)/LOOKUP(RIGHT($D$2,3),定数!$A$6:$A$13,定数!$B$6:$B$13))</f>
        <v/>
      </c>
      <c r="N70" s="107"/>
      <c r="O70" s="8"/>
      <c r="P70" s="240"/>
      <c r="Q70" s="240"/>
      <c r="R70" s="228" t="str">
        <f>IF(P70="","",T70*M70*LOOKUP(RIGHT($D$2,3),定数!$A$6:$A$13,定数!$B$6:$B$13))</f>
        <v/>
      </c>
      <c r="S70" s="228"/>
      <c r="T70" s="229" t="str">
        <f t="shared" si="5"/>
        <v/>
      </c>
      <c r="U70" s="229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221" t="str">
        <f t="shared" si="0"/>
        <v/>
      </c>
      <c r="D71" s="221"/>
      <c r="E71" s="107"/>
      <c r="F71" s="8"/>
      <c r="G71" s="107"/>
      <c r="H71" s="240"/>
      <c r="I71" s="240"/>
      <c r="J71" s="107"/>
      <c r="K71" s="221" t="str">
        <f t="shared" si="4"/>
        <v/>
      </c>
      <c r="L71" s="221"/>
      <c r="M71" s="6" t="str">
        <f>IF(J71="","",(K71/J71)/LOOKUP(RIGHT($D$2,3),定数!$A$6:$A$13,定数!$B$6:$B$13))</f>
        <v/>
      </c>
      <c r="N71" s="107"/>
      <c r="O71" s="8"/>
      <c r="P71" s="240"/>
      <c r="Q71" s="240"/>
      <c r="R71" s="228" t="str">
        <f>IF(P71="","",T71*M71*LOOKUP(RIGHT($D$2,3),定数!$A$6:$A$13,定数!$B$6:$B$13))</f>
        <v/>
      </c>
      <c r="S71" s="228"/>
      <c r="T71" s="229" t="str">
        <f t="shared" si="5"/>
        <v/>
      </c>
      <c r="U71" s="229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221" t="str">
        <f t="shared" si="0"/>
        <v/>
      </c>
      <c r="D72" s="221"/>
      <c r="E72" s="107"/>
      <c r="F72" s="8"/>
      <c r="G72" s="107"/>
      <c r="H72" s="240"/>
      <c r="I72" s="240"/>
      <c r="J72" s="107"/>
      <c r="K72" s="221" t="str">
        <f t="shared" si="4"/>
        <v/>
      </c>
      <c r="L72" s="221"/>
      <c r="M72" s="6" t="str">
        <f>IF(J72="","",(K72/J72)/LOOKUP(RIGHT($D$2,3),定数!$A$6:$A$13,定数!$B$6:$B$13))</f>
        <v/>
      </c>
      <c r="N72" s="107"/>
      <c r="O72" s="8"/>
      <c r="P72" s="240"/>
      <c r="Q72" s="240"/>
      <c r="R72" s="228" t="str">
        <f>IF(P72="","",T72*M72*LOOKUP(RIGHT($D$2,3),定数!$A$6:$A$13,定数!$B$6:$B$13))</f>
        <v/>
      </c>
      <c r="S72" s="228"/>
      <c r="T72" s="229" t="str">
        <f t="shared" si="5"/>
        <v/>
      </c>
      <c r="U72" s="229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221" t="str">
        <f t="shared" si="0"/>
        <v/>
      </c>
      <c r="D73" s="221"/>
      <c r="E73" s="107"/>
      <c r="F73" s="8"/>
      <c r="G73" s="107"/>
      <c r="H73" s="240"/>
      <c r="I73" s="240"/>
      <c r="J73" s="107"/>
      <c r="K73" s="221" t="str">
        <f t="shared" si="4"/>
        <v/>
      </c>
      <c r="L73" s="221"/>
      <c r="M73" s="6" t="str">
        <f>IF(J73="","",(K73/J73)/LOOKUP(RIGHT($D$2,3),定数!$A$6:$A$13,定数!$B$6:$B$13))</f>
        <v/>
      </c>
      <c r="N73" s="107"/>
      <c r="O73" s="8"/>
      <c r="P73" s="240"/>
      <c r="Q73" s="240"/>
      <c r="R73" s="228" t="str">
        <f>IF(P73="","",T73*M73*LOOKUP(RIGHT($D$2,3),定数!$A$6:$A$13,定数!$B$6:$B$13))</f>
        <v/>
      </c>
      <c r="S73" s="228"/>
      <c r="T73" s="229" t="str">
        <f t="shared" si="5"/>
        <v/>
      </c>
      <c r="U73" s="229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221" t="str">
        <f t="shared" ref="C74:C108" si="9">IF(R73="","",C73+R73)</f>
        <v/>
      </c>
      <c r="D74" s="221"/>
      <c r="E74" s="107"/>
      <c r="F74" s="8"/>
      <c r="G74" s="107"/>
      <c r="H74" s="240"/>
      <c r="I74" s="240"/>
      <c r="J74" s="107"/>
      <c r="K74" s="221" t="str">
        <f t="shared" si="4"/>
        <v/>
      </c>
      <c r="L74" s="221"/>
      <c r="M74" s="6" t="str">
        <f>IF(J74="","",(K74/J74)/LOOKUP(RIGHT($D$2,3),定数!$A$6:$A$13,定数!$B$6:$B$13))</f>
        <v/>
      </c>
      <c r="N74" s="107"/>
      <c r="O74" s="8"/>
      <c r="P74" s="240"/>
      <c r="Q74" s="240"/>
      <c r="R74" s="228" t="str">
        <f>IF(P74="","",T74*M74*LOOKUP(RIGHT($D$2,3),定数!$A$6:$A$13,定数!$B$6:$B$13))</f>
        <v/>
      </c>
      <c r="S74" s="228"/>
      <c r="T74" s="229" t="str">
        <f t="shared" si="5"/>
        <v/>
      </c>
      <c r="U74" s="229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221" t="str">
        <f t="shared" si="9"/>
        <v/>
      </c>
      <c r="D75" s="221"/>
      <c r="E75" s="107"/>
      <c r="F75" s="8"/>
      <c r="G75" s="107"/>
      <c r="H75" s="240"/>
      <c r="I75" s="240"/>
      <c r="J75" s="107"/>
      <c r="K75" s="221" t="str">
        <f t="shared" ref="K75:K108" si="10">IF(J75="","",C75*0.03)</f>
        <v/>
      </c>
      <c r="L75" s="221"/>
      <c r="M75" s="6" t="str">
        <f>IF(J75="","",(K75/J75)/LOOKUP(RIGHT($D$2,3),定数!$A$6:$A$13,定数!$B$6:$B$13))</f>
        <v/>
      </c>
      <c r="N75" s="107"/>
      <c r="O75" s="8"/>
      <c r="P75" s="240"/>
      <c r="Q75" s="240"/>
      <c r="R75" s="228" t="str">
        <f>IF(P75="","",T75*M75*LOOKUP(RIGHT($D$2,3),定数!$A$6:$A$13,定数!$B$6:$B$13))</f>
        <v/>
      </c>
      <c r="S75" s="228"/>
      <c r="T75" s="229" t="str">
        <f t="shared" si="5"/>
        <v/>
      </c>
      <c r="U75" s="229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221" t="str">
        <f t="shared" si="9"/>
        <v/>
      </c>
      <c r="D76" s="221"/>
      <c r="E76" s="107"/>
      <c r="F76" s="8"/>
      <c r="G76" s="107"/>
      <c r="H76" s="240"/>
      <c r="I76" s="240"/>
      <c r="J76" s="107"/>
      <c r="K76" s="221" t="str">
        <f t="shared" si="10"/>
        <v/>
      </c>
      <c r="L76" s="221"/>
      <c r="M76" s="6" t="str">
        <f>IF(J76="","",(K76/J76)/LOOKUP(RIGHT($D$2,3),定数!$A$6:$A$13,定数!$B$6:$B$13))</f>
        <v/>
      </c>
      <c r="N76" s="107"/>
      <c r="O76" s="8"/>
      <c r="P76" s="240"/>
      <c r="Q76" s="240"/>
      <c r="R76" s="228" t="str">
        <f>IF(P76="","",T76*M76*LOOKUP(RIGHT($D$2,3),定数!$A$6:$A$13,定数!$B$6:$B$13))</f>
        <v/>
      </c>
      <c r="S76" s="228"/>
      <c r="T76" s="229" t="str">
        <f t="shared" ref="T76:T108" si="12">IF(P76="","",IF(G76="買",(P76-H76),(H76-P76))*IF(RIGHT($D$2,3)="JPY",100,10000))</f>
        <v/>
      </c>
      <c r="U76" s="229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221" t="str">
        <f t="shared" si="9"/>
        <v/>
      </c>
      <c r="D77" s="221"/>
      <c r="E77" s="107"/>
      <c r="F77" s="8"/>
      <c r="G77" s="107"/>
      <c r="H77" s="240"/>
      <c r="I77" s="240"/>
      <c r="J77" s="107"/>
      <c r="K77" s="221" t="str">
        <f t="shared" si="10"/>
        <v/>
      </c>
      <c r="L77" s="221"/>
      <c r="M77" s="6" t="str">
        <f>IF(J77="","",(K77/J77)/LOOKUP(RIGHT($D$2,3),定数!$A$6:$A$13,定数!$B$6:$B$13))</f>
        <v/>
      </c>
      <c r="N77" s="107"/>
      <c r="O77" s="8"/>
      <c r="P77" s="240"/>
      <c r="Q77" s="240"/>
      <c r="R77" s="228" t="str">
        <f>IF(P77="","",T77*M77*LOOKUP(RIGHT($D$2,3),定数!$A$6:$A$13,定数!$B$6:$B$13))</f>
        <v/>
      </c>
      <c r="S77" s="228"/>
      <c r="T77" s="229" t="str">
        <f t="shared" si="12"/>
        <v/>
      </c>
      <c r="U77" s="229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221" t="str">
        <f t="shared" si="9"/>
        <v/>
      </c>
      <c r="D78" s="221"/>
      <c r="E78" s="107"/>
      <c r="F78" s="8"/>
      <c r="G78" s="107"/>
      <c r="H78" s="240"/>
      <c r="I78" s="240"/>
      <c r="J78" s="107"/>
      <c r="K78" s="221" t="str">
        <f t="shared" si="10"/>
        <v/>
      </c>
      <c r="L78" s="221"/>
      <c r="M78" s="6" t="str">
        <f>IF(J78="","",(K78/J78)/LOOKUP(RIGHT($D$2,3),定数!$A$6:$A$13,定数!$B$6:$B$13))</f>
        <v/>
      </c>
      <c r="N78" s="107"/>
      <c r="O78" s="8"/>
      <c r="P78" s="240"/>
      <c r="Q78" s="240"/>
      <c r="R78" s="228" t="str">
        <f>IF(P78="","",T78*M78*LOOKUP(RIGHT($D$2,3),定数!$A$6:$A$13,定数!$B$6:$B$13))</f>
        <v/>
      </c>
      <c r="S78" s="228"/>
      <c r="T78" s="229" t="str">
        <f t="shared" si="12"/>
        <v/>
      </c>
      <c r="U78" s="229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221" t="str">
        <f t="shared" si="9"/>
        <v/>
      </c>
      <c r="D79" s="221"/>
      <c r="E79" s="107"/>
      <c r="F79" s="8"/>
      <c r="G79" s="107"/>
      <c r="H79" s="240"/>
      <c r="I79" s="240"/>
      <c r="J79" s="107"/>
      <c r="K79" s="221" t="str">
        <f t="shared" si="10"/>
        <v/>
      </c>
      <c r="L79" s="221"/>
      <c r="M79" s="6" t="str">
        <f>IF(J79="","",(K79/J79)/LOOKUP(RIGHT($D$2,3),定数!$A$6:$A$13,定数!$B$6:$B$13))</f>
        <v/>
      </c>
      <c r="N79" s="107"/>
      <c r="O79" s="8"/>
      <c r="P79" s="240"/>
      <c r="Q79" s="240"/>
      <c r="R79" s="228" t="str">
        <f>IF(P79="","",T79*M79*LOOKUP(RIGHT($D$2,3),定数!$A$6:$A$13,定数!$B$6:$B$13))</f>
        <v/>
      </c>
      <c r="S79" s="228"/>
      <c r="T79" s="229" t="str">
        <f t="shared" si="12"/>
        <v/>
      </c>
      <c r="U79" s="229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221" t="str">
        <f t="shared" si="9"/>
        <v/>
      </c>
      <c r="D80" s="221"/>
      <c r="E80" s="107"/>
      <c r="F80" s="8"/>
      <c r="G80" s="107"/>
      <c r="H80" s="240"/>
      <c r="I80" s="240"/>
      <c r="J80" s="107"/>
      <c r="K80" s="221" t="str">
        <f t="shared" si="10"/>
        <v/>
      </c>
      <c r="L80" s="221"/>
      <c r="M80" s="6" t="str">
        <f>IF(J80="","",(K80/J80)/LOOKUP(RIGHT($D$2,3),定数!$A$6:$A$13,定数!$B$6:$B$13))</f>
        <v/>
      </c>
      <c r="N80" s="107"/>
      <c r="O80" s="8"/>
      <c r="P80" s="240"/>
      <c r="Q80" s="240"/>
      <c r="R80" s="228" t="str">
        <f>IF(P80="","",T80*M80*LOOKUP(RIGHT($D$2,3),定数!$A$6:$A$13,定数!$B$6:$B$13))</f>
        <v/>
      </c>
      <c r="S80" s="228"/>
      <c r="T80" s="229" t="str">
        <f t="shared" si="12"/>
        <v/>
      </c>
      <c r="U80" s="229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221" t="str">
        <f t="shared" si="9"/>
        <v/>
      </c>
      <c r="D81" s="221"/>
      <c r="E81" s="107"/>
      <c r="F81" s="8"/>
      <c r="G81" s="107"/>
      <c r="H81" s="240"/>
      <c r="I81" s="240"/>
      <c r="J81" s="107"/>
      <c r="K81" s="221" t="str">
        <f t="shared" si="10"/>
        <v/>
      </c>
      <c r="L81" s="221"/>
      <c r="M81" s="6" t="str">
        <f>IF(J81="","",(K81/J81)/LOOKUP(RIGHT($D$2,3),定数!$A$6:$A$13,定数!$B$6:$B$13))</f>
        <v/>
      </c>
      <c r="N81" s="107"/>
      <c r="O81" s="8"/>
      <c r="P81" s="240"/>
      <c r="Q81" s="240"/>
      <c r="R81" s="228" t="str">
        <f>IF(P81="","",T81*M81*LOOKUP(RIGHT($D$2,3),定数!$A$6:$A$13,定数!$B$6:$B$13))</f>
        <v/>
      </c>
      <c r="S81" s="228"/>
      <c r="T81" s="229" t="str">
        <f t="shared" si="12"/>
        <v/>
      </c>
      <c r="U81" s="229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221" t="str">
        <f t="shared" si="9"/>
        <v/>
      </c>
      <c r="D82" s="221"/>
      <c r="E82" s="107"/>
      <c r="F82" s="8"/>
      <c r="G82" s="107"/>
      <c r="H82" s="240"/>
      <c r="I82" s="240"/>
      <c r="J82" s="107"/>
      <c r="K82" s="221" t="str">
        <f t="shared" si="10"/>
        <v/>
      </c>
      <c r="L82" s="221"/>
      <c r="M82" s="6" t="str">
        <f>IF(J82="","",(K82/J82)/LOOKUP(RIGHT($D$2,3),定数!$A$6:$A$13,定数!$B$6:$B$13))</f>
        <v/>
      </c>
      <c r="N82" s="107"/>
      <c r="O82" s="8"/>
      <c r="P82" s="240"/>
      <c r="Q82" s="240"/>
      <c r="R82" s="228" t="str">
        <f>IF(P82="","",T82*M82*LOOKUP(RIGHT($D$2,3),定数!$A$6:$A$13,定数!$B$6:$B$13))</f>
        <v/>
      </c>
      <c r="S82" s="228"/>
      <c r="T82" s="229" t="str">
        <f t="shared" si="12"/>
        <v/>
      </c>
      <c r="U82" s="229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221" t="str">
        <f t="shared" si="9"/>
        <v/>
      </c>
      <c r="D83" s="221"/>
      <c r="E83" s="107"/>
      <c r="F83" s="8"/>
      <c r="G83" s="107"/>
      <c r="H83" s="240"/>
      <c r="I83" s="240"/>
      <c r="J83" s="107"/>
      <c r="K83" s="221" t="str">
        <f t="shared" si="10"/>
        <v/>
      </c>
      <c r="L83" s="221"/>
      <c r="M83" s="6" t="str">
        <f>IF(J83="","",(K83/J83)/LOOKUP(RIGHT($D$2,3),定数!$A$6:$A$13,定数!$B$6:$B$13))</f>
        <v/>
      </c>
      <c r="N83" s="107"/>
      <c r="O83" s="8"/>
      <c r="P83" s="240"/>
      <c r="Q83" s="240"/>
      <c r="R83" s="228" t="str">
        <f>IF(P83="","",T83*M83*LOOKUP(RIGHT($D$2,3),定数!$A$6:$A$13,定数!$B$6:$B$13))</f>
        <v/>
      </c>
      <c r="S83" s="228"/>
      <c r="T83" s="229" t="str">
        <f t="shared" si="12"/>
        <v/>
      </c>
      <c r="U83" s="229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221" t="str">
        <f t="shared" si="9"/>
        <v/>
      </c>
      <c r="D84" s="221"/>
      <c r="E84" s="107"/>
      <c r="F84" s="8"/>
      <c r="G84" s="107"/>
      <c r="H84" s="240"/>
      <c r="I84" s="240"/>
      <c r="J84" s="107"/>
      <c r="K84" s="221" t="str">
        <f t="shared" si="10"/>
        <v/>
      </c>
      <c r="L84" s="221"/>
      <c r="M84" s="6" t="str">
        <f>IF(J84="","",(K84/J84)/LOOKUP(RIGHT($D$2,3),定数!$A$6:$A$13,定数!$B$6:$B$13))</f>
        <v/>
      </c>
      <c r="N84" s="107"/>
      <c r="O84" s="8"/>
      <c r="P84" s="240"/>
      <c r="Q84" s="240"/>
      <c r="R84" s="228" t="str">
        <f>IF(P84="","",T84*M84*LOOKUP(RIGHT($D$2,3),定数!$A$6:$A$13,定数!$B$6:$B$13))</f>
        <v/>
      </c>
      <c r="S84" s="228"/>
      <c r="T84" s="229" t="str">
        <f t="shared" si="12"/>
        <v/>
      </c>
      <c r="U84" s="229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221" t="str">
        <f t="shared" si="9"/>
        <v/>
      </c>
      <c r="D85" s="221"/>
      <c r="E85" s="107"/>
      <c r="F85" s="8"/>
      <c r="G85" s="107"/>
      <c r="H85" s="240"/>
      <c r="I85" s="240"/>
      <c r="J85" s="107"/>
      <c r="K85" s="221" t="str">
        <f t="shared" si="10"/>
        <v/>
      </c>
      <c r="L85" s="221"/>
      <c r="M85" s="6" t="str">
        <f>IF(J85="","",(K85/J85)/LOOKUP(RIGHT($D$2,3),定数!$A$6:$A$13,定数!$B$6:$B$13))</f>
        <v/>
      </c>
      <c r="N85" s="107"/>
      <c r="O85" s="8"/>
      <c r="P85" s="240"/>
      <c r="Q85" s="240"/>
      <c r="R85" s="228" t="str">
        <f>IF(P85="","",T85*M85*LOOKUP(RIGHT($D$2,3),定数!$A$6:$A$13,定数!$B$6:$B$13))</f>
        <v/>
      </c>
      <c r="S85" s="228"/>
      <c r="T85" s="229" t="str">
        <f t="shared" si="12"/>
        <v/>
      </c>
      <c r="U85" s="229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221" t="str">
        <f t="shared" si="9"/>
        <v/>
      </c>
      <c r="D86" s="221"/>
      <c r="E86" s="107"/>
      <c r="F86" s="8"/>
      <c r="G86" s="107"/>
      <c r="H86" s="240"/>
      <c r="I86" s="240"/>
      <c r="J86" s="107"/>
      <c r="K86" s="221" t="str">
        <f t="shared" si="10"/>
        <v/>
      </c>
      <c r="L86" s="221"/>
      <c r="M86" s="6" t="str">
        <f>IF(J86="","",(K86/J86)/LOOKUP(RIGHT($D$2,3),定数!$A$6:$A$13,定数!$B$6:$B$13))</f>
        <v/>
      </c>
      <c r="N86" s="107"/>
      <c r="O86" s="8"/>
      <c r="P86" s="240"/>
      <c r="Q86" s="240"/>
      <c r="R86" s="228" t="str">
        <f>IF(P86="","",T86*M86*LOOKUP(RIGHT($D$2,3),定数!$A$6:$A$13,定数!$B$6:$B$13))</f>
        <v/>
      </c>
      <c r="S86" s="228"/>
      <c r="T86" s="229" t="str">
        <f t="shared" si="12"/>
        <v/>
      </c>
      <c r="U86" s="229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221" t="str">
        <f t="shared" si="9"/>
        <v/>
      </c>
      <c r="D87" s="221"/>
      <c r="E87" s="107"/>
      <c r="F87" s="8"/>
      <c r="G87" s="107"/>
      <c r="H87" s="240"/>
      <c r="I87" s="240"/>
      <c r="J87" s="107"/>
      <c r="K87" s="221" t="str">
        <f t="shared" si="10"/>
        <v/>
      </c>
      <c r="L87" s="221"/>
      <c r="M87" s="6" t="str">
        <f>IF(J87="","",(K87/J87)/LOOKUP(RIGHT($D$2,3),定数!$A$6:$A$13,定数!$B$6:$B$13))</f>
        <v/>
      </c>
      <c r="N87" s="107"/>
      <c r="O87" s="8"/>
      <c r="P87" s="240"/>
      <c r="Q87" s="240"/>
      <c r="R87" s="228" t="str">
        <f>IF(P87="","",T87*M87*LOOKUP(RIGHT($D$2,3),定数!$A$6:$A$13,定数!$B$6:$B$13))</f>
        <v/>
      </c>
      <c r="S87" s="228"/>
      <c r="T87" s="229" t="str">
        <f t="shared" si="12"/>
        <v/>
      </c>
      <c r="U87" s="229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221" t="str">
        <f t="shared" si="9"/>
        <v/>
      </c>
      <c r="D88" s="221"/>
      <c r="E88" s="107"/>
      <c r="F88" s="8"/>
      <c r="G88" s="107"/>
      <c r="H88" s="240"/>
      <c r="I88" s="240"/>
      <c r="J88" s="107"/>
      <c r="K88" s="221" t="str">
        <f t="shared" si="10"/>
        <v/>
      </c>
      <c r="L88" s="221"/>
      <c r="M88" s="6" t="str">
        <f>IF(J88="","",(K88/J88)/LOOKUP(RIGHT($D$2,3),定数!$A$6:$A$13,定数!$B$6:$B$13))</f>
        <v/>
      </c>
      <c r="N88" s="107"/>
      <c r="O88" s="8"/>
      <c r="P88" s="240"/>
      <c r="Q88" s="240"/>
      <c r="R88" s="228" t="str">
        <f>IF(P88="","",T88*M88*LOOKUP(RIGHT($D$2,3),定数!$A$6:$A$13,定数!$B$6:$B$13))</f>
        <v/>
      </c>
      <c r="S88" s="228"/>
      <c r="T88" s="229" t="str">
        <f t="shared" si="12"/>
        <v/>
      </c>
      <c r="U88" s="229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221" t="str">
        <f t="shared" si="9"/>
        <v/>
      </c>
      <c r="D89" s="221"/>
      <c r="E89" s="107"/>
      <c r="F89" s="8"/>
      <c r="G89" s="107"/>
      <c r="H89" s="240"/>
      <c r="I89" s="240"/>
      <c r="J89" s="107"/>
      <c r="K89" s="221" t="str">
        <f t="shared" si="10"/>
        <v/>
      </c>
      <c r="L89" s="221"/>
      <c r="M89" s="6" t="str">
        <f>IF(J89="","",(K89/J89)/LOOKUP(RIGHT($D$2,3),定数!$A$6:$A$13,定数!$B$6:$B$13))</f>
        <v/>
      </c>
      <c r="N89" s="107"/>
      <c r="O89" s="8"/>
      <c r="P89" s="240"/>
      <c r="Q89" s="240"/>
      <c r="R89" s="228" t="str">
        <f>IF(P89="","",T89*M89*LOOKUP(RIGHT($D$2,3),定数!$A$6:$A$13,定数!$B$6:$B$13))</f>
        <v/>
      </c>
      <c r="S89" s="228"/>
      <c r="T89" s="229" t="str">
        <f t="shared" si="12"/>
        <v/>
      </c>
      <c r="U89" s="229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221" t="str">
        <f t="shared" si="9"/>
        <v/>
      </c>
      <c r="D90" s="221"/>
      <c r="E90" s="107"/>
      <c r="F90" s="8"/>
      <c r="G90" s="107"/>
      <c r="H90" s="240"/>
      <c r="I90" s="240"/>
      <c r="J90" s="107"/>
      <c r="K90" s="221" t="str">
        <f t="shared" si="10"/>
        <v/>
      </c>
      <c r="L90" s="221"/>
      <c r="M90" s="6" t="str">
        <f>IF(J90="","",(K90/J90)/LOOKUP(RIGHT($D$2,3),定数!$A$6:$A$13,定数!$B$6:$B$13))</f>
        <v/>
      </c>
      <c r="N90" s="107"/>
      <c r="O90" s="8"/>
      <c r="P90" s="240"/>
      <c r="Q90" s="240"/>
      <c r="R90" s="228" t="str">
        <f>IF(P90="","",T90*M90*LOOKUP(RIGHT($D$2,3),定数!$A$6:$A$13,定数!$B$6:$B$13))</f>
        <v/>
      </c>
      <c r="S90" s="228"/>
      <c r="T90" s="229" t="str">
        <f t="shared" si="12"/>
        <v/>
      </c>
      <c r="U90" s="229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221" t="str">
        <f t="shared" si="9"/>
        <v/>
      </c>
      <c r="D91" s="221"/>
      <c r="E91" s="107"/>
      <c r="F91" s="8"/>
      <c r="G91" s="107"/>
      <c r="H91" s="240"/>
      <c r="I91" s="240"/>
      <c r="J91" s="107"/>
      <c r="K91" s="221" t="str">
        <f t="shared" si="10"/>
        <v/>
      </c>
      <c r="L91" s="221"/>
      <c r="M91" s="6" t="str">
        <f>IF(J91="","",(K91/J91)/LOOKUP(RIGHT($D$2,3),定数!$A$6:$A$13,定数!$B$6:$B$13))</f>
        <v/>
      </c>
      <c r="N91" s="107"/>
      <c r="O91" s="8"/>
      <c r="P91" s="240"/>
      <c r="Q91" s="240"/>
      <c r="R91" s="228" t="str">
        <f>IF(P91="","",T91*M91*LOOKUP(RIGHT($D$2,3),定数!$A$6:$A$13,定数!$B$6:$B$13))</f>
        <v/>
      </c>
      <c r="S91" s="228"/>
      <c r="T91" s="229" t="str">
        <f t="shared" si="12"/>
        <v/>
      </c>
      <c r="U91" s="229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221" t="str">
        <f t="shared" si="9"/>
        <v/>
      </c>
      <c r="D92" s="221"/>
      <c r="E92" s="107"/>
      <c r="F92" s="8"/>
      <c r="G92" s="107"/>
      <c r="H92" s="240"/>
      <c r="I92" s="240"/>
      <c r="J92" s="107"/>
      <c r="K92" s="221" t="str">
        <f t="shared" si="10"/>
        <v/>
      </c>
      <c r="L92" s="221"/>
      <c r="M92" s="6" t="str">
        <f>IF(J92="","",(K92/J92)/LOOKUP(RIGHT($D$2,3),定数!$A$6:$A$13,定数!$B$6:$B$13))</f>
        <v/>
      </c>
      <c r="N92" s="107"/>
      <c r="O92" s="8"/>
      <c r="P92" s="240"/>
      <c r="Q92" s="240"/>
      <c r="R92" s="228" t="str">
        <f>IF(P92="","",T92*M92*LOOKUP(RIGHT($D$2,3),定数!$A$6:$A$13,定数!$B$6:$B$13))</f>
        <v/>
      </c>
      <c r="S92" s="228"/>
      <c r="T92" s="229" t="str">
        <f t="shared" si="12"/>
        <v/>
      </c>
      <c r="U92" s="229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221" t="str">
        <f t="shared" si="9"/>
        <v/>
      </c>
      <c r="D93" s="221"/>
      <c r="E93" s="107"/>
      <c r="F93" s="8"/>
      <c r="G93" s="107"/>
      <c r="H93" s="240"/>
      <c r="I93" s="240"/>
      <c r="J93" s="107"/>
      <c r="K93" s="221" t="str">
        <f t="shared" si="10"/>
        <v/>
      </c>
      <c r="L93" s="221"/>
      <c r="M93" s="6" t="str">
        <f>IF(J93="","",(K93/J93)/LOOKUP(RIGHT($D$2,3),定数!$A$6:$A$13,定数!$B$6:$B$13))</f>
        <v/>
      </c>
      <c r="N93" s="107"/>
      <c r="O93" s="8"/>
      <c r="P93" s="240"/>
      <c r="Q93" s="240"/>
      <c r="R93" s="228" t="str">
        <f>IF(P93="","",T93*M93*LOOKUP(RIGHT($D$2,3),定数!$A$6:$A$13,定数!$B$6:$B$13))</f>
        <v/>
      </c>
      <c r="S93" s="228"/>
      <c r="T93" s="229" t="str">
        <f t="shared" si="12"/>
        <v/>
      </c>
      <c r="U93" s="229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221" t="str">
        <f t="shared" si="9"/>
        <v/>
      </c>
      <c r="D94" s="221"/>
      <c r="E94" s="107"/>
      <c r="F94" s="8"/>
      <c r="G94" s="107"/>
      <c r="H94" s="240"/>
      <c r="I94" s="240"/>
      <c r="J94" s="107"/>
      <c r="K94" s="221" t="str">
        <f t="shared" si="10"/>
        <v/>
      </c>
      <c r="L94" s="221"/>
      <c r="M94" s="6" t="str">
        <f>IF(J94="","",(K94/J94)/LOOKUP(RIGHT($D$2,3),定数!$A$6:$A$13,定数!$B$6:$B$13))</f>
        <v/>
      </c>
      <c r="N94" s="107"/>
      <c r="O94" s="8"/>
      <c r="P94" s="240"/>
      <c r="Q94" s="240"/>
      <c r="R94" s="228" t="str">
        <f>IF(P94="","",T94*M94*LOOKUP(RIGHT($D$2,3),定数!$A$6:$A$13,定数!$B$6:$B$13))</f>
        <v/>
      </c>
      <c r="S94" s="228"/>
      <c r="T94" s="229" t="str">
        <f t="shared" si="12"/>
        <v/>
      </c>
      <c r="U94" s="229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221" t="str">
        <f t="shared" si="9"/>
        <v/>
      </c>
      <c r="D95" s="221"/>
      <c r="E95" s="107"/>
      <c r="F95" s="8"/>
      <c r="G95" s="107"/>
      <c r="H95" s="240"/>
      <c r="I95" s="240"/>
      <c r="J95" s="107"/>
      <c r="K95" s="221" t="str">
        <f t="shared" si="10"/>
        <v/>
      </c>
      <c r="L95" s="221"/>
      <c r="M95" s="6" t="str">
        <f>IF(J95="","",(K95/J95)/LOOKUP(RIGHT($D$2,3),定数!$A$6:$A$13,定数!$B$6:$B$13))</f>
        <v/>
      </c>
      <c r="N95" s="107"/>
      <c r="O95" s="8"/>
      <c r="P95" s="240"/>
      <c r="Q95" s="240"/>
      <c r="R95" s="228" t="str">
        <f>IF(P95="","",T95*M95*LOOKUP(RIGHT($D$2,3),定数!$A$6:$A$13,定数!$B$6:$B$13))</f>
        <v/>
      </c>
      <c r="S95" s="228"/>
      <c r="T95" s="229" t="str">
        <f t="shared" si="12"/>
        <v/>
      </c>
      <c r="U95" s="229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221" t="str">
        <f t="shared" si="9"/>
        <v/>
      </c>
      <c r="D96" s="221"/>
      <c r="E96" s="107"/>
      <c r="F96" s="8"/>
      <c r="G96" s="107"/>
      <c r="H96" s="240"/>
      <c r="I96" s="240"/>
      <c r="J96" s="107"/>
      <c r="K96" s="221" t="str">
        <f t="shared" si="10"/>
        <v/>
      </c>
      <c r="L96" s="221"/>
      <c r="M96" s="6" t="str">
        <f>IF(J96="","",(K96/J96)/LOOKUP(RIGHT($D$2,3),定数!$A$6:$A$13,定数!$B$6:$B$13))</f>
        <v/>
      </c>
      <c r="N96" s="107"/>
      <c r="O96" s="8"/>
      <c r="P96" s="240"/>
      <c r="Q96" s="240"/>
      <c r="R96" s="228" t="str">
        <f>IF(P96="","",T96*M96*LOOKUP(RIGHT($D$2,3),定数!$A$6:$A$13,定数!$B$6:$B$13))</f>
        <v/>
      </c>
      <c r="S96" s="228"/>
      <c r="T96" s="229" t="str">
        <f t="shared" si="12"/>
        <v/>
      </c>
      <c r="U96" s="229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221" t="str">
        <f t="shared" si="9"/>
        <v/>
      </c>
      <c r="D97" s="221"/>
      <c r="E97" s="107"/>
      <c r="F97" s="8"/>
      <c r="G97" s="107"/>
      <c r="H97" s="240"/>
      <c r="I97" s="240"/>
      <c r="J97" s="107"/>
      <c r="K97" s="221" t="str">
        <f t="shared" si="10"/>
        <v/>
      </c>
      <c r="L97" s="221"/>
      <c r="M97" s="6" t="str">
        <f>IF(J97="","",(K97/J97)/LOOKUP(RIGHT($D$2,3),定数!$A$6:$A$13,定数!$B$6:$B$13))</f>
        <v/>
      </c>
      <c r="N97" s="107"/>
      <c r="O97" s="8"/>
      <c r="P97" s="240"/>
      <c r="Q97" s="240"/>
      <c r="R97" s="228" t="str">
        <f>IF(P97="","",T97*M97*LOOKUP(RIGHT($D$2,3),定数!$A$6:$A$13,定数!$B$6:$B$13))</f>
        <v/>
      </c>
      <c r="S97" s="228"/>
      <c r="T97" s="229" t="str">
        <f t="shared" si="12"/>
        <v/>
      </c>
      <c r="U97" s="229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221" t="str">
        <f t="shared" si="9"/>
        <v/>
      </c>
      <c r="D98" s="221"/>
      <c r="E98" s="107"/>
      <c r="F98" s="8"/>
      <c r="G98" s="107"/>
      <c r="H98" s="240"/>
      <c r="I98" s="240"/>
      <c r="J98" s="107"/>
      <c r="K98" s="221" t="str">
        <f t="shared" si="10"/>
        <v/>
      </c>
      <c r="L98" s="221"/>
      <c r="M98" s="6" t="str">
        <f>IF(J98="","",(K98/J98)/LOOKUP(RIGHT($D$2,3),定数!$A$6:$A$13,定数!$B$6:$B$13))</f>
        <v/>
      </c>
      <c r="N98" s="107"/>
      <c r="O98" s="8"/>
      <c r="P98" s="240"/>
      <c r="Q98" s="240"/>
      <c r="R98" s="228" t="str">
        <f>IF(P98="","",T98*M98*LOOKUP(RIGHT($D$2,3),定数!$A$6:$A$13,定数!$B$6:$B$13))</f>
        <v/>
      </c>
      <c r="S98" s="228"/>
      <c r="T98" s="229" t="str">
        <f t="shared" si="12"/>
        <v/>
      </c>
      <c r="U98" s="229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221" t="str">
        <f t="shared" si="9"/>
        <v/>
      </c>
      <c r="D99" s="221"/>
      <c r="E99" s="107"/>
      <c r="F99" s="8"/>
      <c r="G99" s="107"/>
      <c r="H99" s="240"/>
      <c r="I99" s="240"/>
      <c r="J99" s="107"/>
      <c r="K99" s="221" t="str">
        <f t="shared" si="10"/>
        <v/>
      </c>
      <c r="L99" s="221"/>
      <c r="M99" s="6" t="str">
        <f>IF(J99="","",(K99/J99)/LOOKUP(RIGHT($D$2,3),定数!$A$6:$A$13,定数!$B$6:$B$13))</f>
        <v/>
      </c>
      <c r="N99" s="107"/>
      <c r="O99" s="8"/>
      <c r="P99" s="240"/>
      <c r="Q99" s="240"/>
      <c r="R99" s="228" t="str">
        <f>IF(P99="","",T99*M99*LOOKUP(RIGHT($D$2,3),定数!$A$6:$A$13,定数!$B$6:$B$13))</f>
        <v/>
      </c>
      <c r="S99" s="228"/>
      <c r="T99" s="229" t="str">
        <f t="shared" si="12"/>
        <v/>
      </c>
      <c r="U99" s="229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221" t="str">
        <f t="shared" si="9"/>
        <v/>
      </c>
      <c r="D100" s="221"/>
      <c r="E100" s="107"/>
      <c r="F100" s="8"/>
      <c r="G100" s="107"/>
      <c r="H100" s="240"/>
      <c r="I100" s="240"/>
      <c r="J100" s="107"/>
      <c r="K100" s="221" t="str">
        <f t="shared" si="10"/>
        <v/>
      </c>
      <c r="L100" s="221"/>
      <c r="M100" s="6" t="str">
        <f>IF(J100="","",(K100/J100)/LOOKUP(RIGHT($D$2,3),定数!$A$6:$A$13,定数!$B$6:$B$13))</f>
        <v/>
      </c>
      <c r="N100" s="107"/>
      <c r="O100" s="8"/>
      <c r="P100" s="240"/>
      <c r="Q100" s="240"/>
      <c r="R100" s="228" t="str">
        <f>IF(P100="","",T100*M100*LOOKUP(RIGHT($D$2,3),定数!$A$6:$A$13,定数!$B$6:$B$13))</f>
        <v/>
      </c>
      <c r="S100" s="228"/>
      <c r="T100" s="229" t="str">
        <f t="shared" si="12"/>
        <v/>
      </c>
      <c r="U100" s="229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221" t="str">
        <f t="shared" si="9"/>
        <v/>
      </c>
      <c r="D101" s="221"/>
      <c r="E101" s="107"/>
      <c r="F101" s="8"/>
      <c r="G101" s="107"/>
      <c r="H101" s="240"/>
      <c r="I101" s="240"/>
      <c r="J101" s="107"/>
      <c r="K101" s="221" t="str">
        <f t="shared" si="10"/>
        <v/>
      </c>
      <c r="L101" s="221"/>
      <c r="M101" s="6" t="str">
        <f>IF(J101="","",(K101/J101)/LOOKUP(RIGHT($D$2,3),定数!$A$6:$A$13,定数!$B$6:$B$13))</f>
        <v/>
      </c>
      <c r="N101" s="107"/>
      <c r="O101" s="8"/>
      <c r="P101" s="240"/>
      <c r="Q101" s="240"/>
      <c r="R101" s="228" t="str">
        <f>IF(P101="","",T101*M101*LOOKUP(RIGHT($D$2,3),定数!$A$6:$A$13,定数!$B$6:$B$13))</f>
        <v/>
      </c>
      <c r="S101" s="228"/>
      <c r="T101" s="229" t="str">
        <f t="shared" si="12"/>
        <v/>
      </c>
      <c r="U101" s="229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221" t="str">
        <f t="shared" si="9"/>
        <v/>
      </c>
      <c r="D102" s="221"/>
      <c r="E102" s="34"/>
      <c r="F102" s="8"/>
      <c r="G102" s="34"/>
      <c r="H102" s="240"/>
      <c r="I102" s="240"/>
      <c r="J102" s="34"/>
      <c r="K102" s="230" t="str">
        <f t="shared" si="10"/>
        <v/>
      </c>
      <c r="L102" s="231"/>
      <c r="M102" s="6" t="str">
        <f>IF(J102="","",(K102/J102)/LOOKUP(RIGHT($D$2,3),定数!$A$6:$A$13,定数!$B$6:$B$13))</f>
        <v/>
      </c>
      <c r="N102" s="34"/>
      <c r="O102" s="8"/>
      <c r="P102" s="240"/>
      <c r="Q102" s="240"/>
      <c r="R102" s="228" t="str">
        <f>IF(P102="","",T102*M102*LOOKUP(RIGHT($D$2,3),定数!$A$6:$A$13,定数!$B$6:$B$13))</f>
        <v/>
      </c>
      <c r="S102" s="228"/>
      <c r="T102" s="229" t="str">
        <f t="shared" si="12"/>
        <v/>
      </c>
      <c r="U102" s="229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221" t="str">
        <f t="shared" si="9"/>
        <v/>
      </c>
      <c r="D103" s="221"/>
      <c r="E103" s="34"/>
      <c r="F103" s="8"/>
      <c r="G103" s="34"/>
      <c r="H103" s="240"/>
      <c r="I103" s="240"/>
      <c r="J103" s="34"/>
      <c r="K103" s="230" t="str">
        <f t="shared" si="10"/>
        <v/>
      </c>
      <c r="L103" s="231"/>
      <c r="M103" s="6" t="str">
        <f>IF(J103="","",(K103/J103)/LOOKUP(RIGHT($D$2,3),定数!$A$6:$A$13,定数!$B$6:$B$13))</f>
        <v/>
      </c>
      <c r="N103" s="34"/>
      <c r="O103" s="8"/>
      <c r="P103" s="240"/>
      <c r="Q103" s="240"/>
      <c r="R103" s="228" t="str">
        <f>IF(P103="","",T103*M103*LOOKUP(RIGHT($D$2,3),定数!$A$6:$A$13,定数!$B$6:$B$13))</f>
        <v/>
      </c>
      <c r="S103" s="228"/>
      <c r="T103" s="229" t="str">
        <f t="shared" si="12"/>
        <v/>
      </c>
      <c r="U103" s="229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221" t="str">
        <f t="shared" si="9"/>
        <v/>
      </c>
      <c r="D104" s="221"/>
      <c r="E104" s="34"/>
      <c r="F104" s="8"/>
      <c r="G104" s="34"/>
      <c r="H104" s="240"/>
      <c r="I104" s="240"/>
      <c r="J104" s="34"/>
      <c r="K104" s="230" t="str">
        <f t="shared" si="10"/>
        <v/>
      </c>
      <c r="L104" s="231"/>
      <c r="M104" s="6" t="str">
        <f>IF(J104="","",(K104/J104)/LOOKUP(RIGHT($D$2,3),定数!$A$6:$A$13,定数!$B$6:$B$13))</f>
        <v/>
      </c>
      <c r="N104" s="34"/>
      <c r="O104" s="8"/>
      <c r="P104" s="240"/>
      <c r="Q104" s="240"/>
      <c r="R104" s="228" t="str">
        <f>IF(P104="","",T104*M104*LOOKUP(RIGHT($D$2,3),定数!$A$6:$A$13,定数!$B$6:$B$13))</f>
        <v/>
      </c>
      <c r="S104" s="228"/>
      <c r="T104" s="229" t="str">
        <f t="shared" si="12"/>
        <v/>
      </c>
      <c r="U104" s="229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221" t="str">
        <f t="shared" si="9"/>
        <v/>
      </c>
      <c r="D105" s="221"/>
      <c r="E105" s="34"/>
      <c r="F105" s="8"/>
      <c r="G105" s="34"/>
      <c r="H105" s="240"/>
      <c r="I105" s="240"/>
      <c r="J105" s="34"/>
      <c r="K105" s="230" t="str">
        <f t="shared" si="10"/>
        <v/>
      </c>
      <c r="L105" s="231"/>
      <c r="M105" s="6" t="str">
        <f>IF(J105="","",(K105/J105)/LOOKUP(RIGHT($D$2,3),定数!$A$6:$A$13,定数!$B$6:$B$13))</f>
        <v/>
      </c>
      <c r="N105" s="34"/>
      <c r="O105" s="8"/>
      <c r="P105" s="240"/>
      <c r="Q105" s="240"/>
      <c r="R105" s="228" t="str">
        <f>IF(P105="","",T105*M105*LOOKUP(RIGHT($D$2,3),定数!$A$6:$A$13,定数!$B$6:$B$13))</f>
        <v/>
      </c>
      <c r="S105" s="228"/>
      <c r="T105" s="229" t="str">
        <f t="shared" si="12"/>
        <v/>
      </c>
      <c r="U105" s="229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221" t="str">
        <f t="shared" si="9"/>
        <v/>
      </c>
      <c r="D106" s="221"/>
      <c r="E106" s="34"/>
      <c r="F106" s="8"/>
      <c r="G106" s="34"/>
      <c r="H106" s="240"/>
      <c r="I106" s="240"/>
      <c r="J106" s="34"/>
      <c r="K106" s="230" t="str">
        <f t="shared" si="10"/>
        <v/>
      </c>
      <c r="L106" s="231"/>
      <c r="M106" s="6" t="str">
        <f>IF(J106="","",(K106/J106)/LOOKUP(RIGHT($D$2,3),定数!$A$6:$A$13,定数!$B$6:$B$13))</f>
        <v/>
      </c>
      <c r="N106" s="34"/>
      <c r="O106" s="8"/>
      <c r="P106" s="240"/>
      <c r="Q106" s="240"/>
      <c r="R106" s="228" t="str">
        <f>IF(P106="","",T106*M106*LOOKUP(RIGHT($D$2,3),定数!$A$6:$A$13,定数!$B$6:$B$13))</f>
        <v/>
      </c>
      <c r="S106" s="228"/>
      <c r="T106" s="229" t="str">
        <f t="shared" si="12"/>
        <v/>
      </c>
      <c r="U106" s="229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221" t="str">
        <f t="shared" si="9"/>
        <v/>
      </c>
      <c r="D107" s="221"/>
      <c r="E107" s="34"/>
      <c r="F107" s="8"/>
      <c r="G107" s="34"/>
      <c r="H107" s="240"/>
      <c r="I107" s="240"/>
      <c r="J107" s="34"/>
      <c r="K107" s="230" t="str">
        <f t="shared" si="10"/>
        <v/>
      </c>
      <c r="L107" s="231"/>
      <c r="M107" s="6" t="str">
        <f>IF(J107="","",(K107/J107)/LOOKUP(RIGHT($D$2,3),定数!$A$6:$A$13,定数!$B$6:$B$13))</f>
        <v/>
      </c>
      <c r="N107" s="34"/>
      <c r="O107" s="8"/>
      <c r="P107" s="240"/>
      <c r="Q107" s="240"/>
      <c r="R107" s="228" t="str">
        <f>IF(P107="","",T107*M107*LOOKUP(RIGHT($D$2,3),定数!$A$6:$A$13,定数!$B$6:$B$13))</f>
        <v/>
      </c>
      <c r="S107" s="228"/>
      <c r="T107" s="229" t="str">
        <f t="shared" si="12"/>
        <v/>
      </c>
      <c r="U107" s="229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221" t="str">
        <f t="shared" si="9"/>
        <v/>
      </c>
      <c r="D108" s="221"/>
      <c r="E108" s="34"/>
      <c r="F108" s="8"/>
      <c r="G108" s="34"/>
      <c r="H108" s="240"/>
      <c r="I108" s="240"/>
      <c r="J108" s="34"/>
      <c r="K108" s="230" t="str">
        <f t="shared" si="10"/>
        <v/>
      </c>
      <c r="L108" s="231"/>
      <c r="M108" s="6" t="str">
        <f>IF(J108="","",(K108/J108)/LOOKUP(RIGHT($D$2,3),定数!$A$6:$A$13,定数!$B$6:$B$13))</f>
        <v/>
      </c>
      <c r="N108" s="34"/>
      <c r="O108" s="8"/>
      <c r="P108" s="240"/>
      <c r="Q108" s="240"/>
      <c r="R108" s="228" t="str">
        <f>IF(P108="","",T108*M108*LOOKUP(RIGHT($D$2,3),定数!$A$6:$A$13,定数!$B$6:$B$13))</f>
        <v/>
      </c>
      <c r="S108" s="228"/>
      <c r="T108" s="229" t="str">
        <f t="shared" si="12"/>
        <v/>
      </c>
      <c r="U108" s="229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185" t="s">
        <v>4</v>
      </c>
      <c r="C2" s="185"/>
      <c r="D2" s="187"/>
      <c r="E2" s="187"/>
      <c r="F2" s="185" t="s">
        <v>5</v>
      </c>
      <c r="G2" s="185"/>
      <c r="H2" s="187" t="s">
        <v>35</v>
      </c>
      <c r="I2" s="187"/>
      <c r="J2" s="185" t="s">
        <v>6</v>
      </c>
      <c r="K2" s="185"/>
      <c r="L2" s="186">
        <f>C9</f>
        <v>1000000</v>
      </c>
      <c r="M2" s="187"/>
      <c r="N2" s="185" t="s">
        <v>7</v>
      </c>
      <c r="O2" s="185"/>
      <c r="P2" s="186" t="e">
        <f>C108+R108</f>
        <v>#VALUE!</v>
      </c>
      <c r="Q2" s="187"/>
      <c r="R2" s="1"/>
      <c r="S2" s="1"/>
      <c r="T2" s="1"/>
    </row>
    <row r="3" spans="2:21" ht="57" customHeight="1" x14ac:dyDescent="0.2">
      <c r="B3" s="185" t="s">
        <v>8</v>
      </c>
      <c r="C3" s="185"/>
      <c r="D3" s="189" t="s">
        <v>37</v>
      </c>
      <c r="E3" s="189"/>
      <c r="F3" s="189"/>
      <c r="G3" s="189"/>
      <c r="H3" s="189"/>
      <c r="I3" s="189"/>
      <c r="J3" s="185" t="s">
        <v>9</v>
      </c>
      <c r="K3" s="185"/>
      <c r="L3" s="189" t="s">
        <v>34</v>
      </c>
      <c r="M3" s="190"/>
      <c r="N3" s="190"/>
      <c r="O3" s="190"/>
      <c r="P3" s="190"/>
      <c r="Q3" s="190"/>
      <c r="R3" s="1"/>
      <c r="S3" s="1"/>
    </row>
    <row r="4" spans="2:21" x14ac:dyDescent="0.2">
      <c r="B4" s="185" t="s">
        <v>10</v>
      </c>
      <c r="C4" s="185"/>
      <c r="D4" s="207">
        <f>SUM($R$9:$S$993)</f>
        <v>153684.21052631587</v>
      </c>
      <c r="E4" s="207"/>
      <c r="F4" s="185" t="s">
        <v>11</v>
      </c>
      <c r="G4" s="185"/>
      <c r="H4" s="208">
        <f>SUM($T$9:$U$108)</f>
        <v>292.00000000000017</v>
      </c>
      <c r="I4" s="187"/>
      <c r="J4" s="209" t="s">
        <v>12</v>
      </c>
      <c r="K4" s="209"/>
      <c r="L4" s="186">
        <f>MAX($C$9:$D$990)-C9</f>
        <v>153684.21052631596</v>
      </c>
      <c r="M4" s="186"/>
      <c r="N4" s="209" t="s">
        <v>13</v>
      </c>
      <c r="O4" s="209"/>
      <c r="P4" s="207">
        <f>MIN($C$9:$D$990)-C9</f>
        <v>0</v>
      </c>
      <c r="Q4" s="207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18" t="s">
        <v>18</v>
      </c>
      <c r="K5" s="185"/>
      <c r="L5" s="219"/>
      <c r="M5" s="220"/>
      <c r="N5" s="17" t="s">
        <v>19</v>
      </c>
      <c r="O5" s="9"/>
      <c r="P5" s="219"/>
      <c r="Q5" s="220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194" t="s">
        <v>20</v>
      </c>
      <c r="C7" s="196" t="s">
        <v>21</v>
      </c>
      <c r="D7" s="197"/>
      <c r="E7" s="200" t="s">
        <v>22</v>
      </c>
      <c r="F7" s="201"/>
      <c r="G7" s="201"/>
      <c r="H7" s="201"/>
      <c r="I7" s="202"/>
      <c r="J7" s="203" t="s">
        <v>23</v>
      </c>
      <c r="K7" s="204"/>
      <c r="L7" s="205"/>
      <c r="M7" s="206" t="s">
        <v>24</v>
      </c>
      <c r="N7" s="210" t="s">
        <v>25</v>
      </c>
      <c r="O7" s="211"/>
      <c r="P7" s="211"/>
      <c r="Q7" s="212"/>
      <c r="R7" s="213" t="s">
        <v>26</v>
      </c>
      <c r="S7" s="213"/>
      <c r="T7" s="213"/>
      <c r="U7" s="213"/>
    </row>
    <row r="8" spans="2:21" x14ac:dyDescent="0.2">
      <c r="B8" s="195"/>
      <c r="C8" s="198"/>
      <c r="D8" s="199"/>
      <c r="E8" s="18" t="s">
        <v>27</v>
      </c>
      <c r="F8" s="18" t="s">
        <v>28</v>
      </c>
      <c r="G8" s="18" t="s">
        <v>29</v>
      </c>
      <c r="H8" s="214" t="s">
        <v>30</v>
      </c>
      <c r="I8" s="202"/>
      <c r="J8" s="4" t="s">
        <v>31</v>
      </c>
      <c r="K8" s="215" t="s">
        <v>32</v>
      </c>
      <c r="L8" s="205"/>
      <c r="M8" s="206"/>
      <c r="N8" s="5" t="s">
        <v>27</v>
      </c>
      <c r="O8" s="5" t="s">
        <v>28</v>
      </c>
      <c r="P8" s="216" t="s">
        <v>30</v>
      </c>
      <c r="Q8" s="212"/>
      <c r="R8" s="213" t="s">
        <v>33</v>
      </c>
      <c r="S8" s="213"/>
      <c r="T8" s="213" t="s">
        <v>31</v>
      </c>
      <c r="U8" s="213"/>
    </row>
    <row r="9" spans="2:21" x14ac:dyDescent="0.2">
      <c r="B9" s="19">
        <v>1</v>
      </c>
      <c r="C9" s="221">
        <v>1000000</v>
      </c>
      <c r="D9" s="221"/>
      <c r="E9" s="19">
        <v>2001</v>
      </c>
      <c r="F9" s="8">
        <v>42111</v>
      </c>
      <c r="G9" s="19" t="s">
        <v>3</v>
      </c>
      <c r="H9" s="240">
        <v>105.33</v>
      </c>
      <c r="I9" s="240"/>
      <c r="J9" s="19">
        <v>57</v>
      </c>
      <c r="K9" s="221">
        <f t="shared" ref="K9:K72" si="0">IF(F9="","",C9*0.03)</f>
        <v>30000</v>
      </c>
      <c r="L9" s="221"/>
      <c r="M9" s="6">
        <f>IF(J9="","",(K9/J9)/1000)</f>
        <v>0.52631578947368418</v>
      </c>
      <c r="N9" s="19">
        <v>2001</v>
      </c>
      <c r="O9" s="8">
        <v>42111</v>
      </c>
      <c r="P9" s="240">
        <v>108.25</v>
      </c>
      <c r="Q9" s="240"/>
      <c r="R9" s="228">
        <f>IF(O9="","",(IF(G9="売",H9-P9,P9-H9))*M9*100000)</f>
        <v>153684.21052631587</v>
      </c>
      <c r="S9" s="228"/>
      <c r="T9" s="229">
        <f>IF(O9="","",IF(R9&lt;0,J9*(-1),IF(G9="買",(P9-H9)*100,(H9-P9)*100)))</f>
        <v>292.00000000000017</v>
      </c>
      <c r="U9" s="229"/>
    </row>
    <row r="10" spans="2:21" x14ac:dyDescent="0.2">
      <c r="B10" s="19">
        <v>2</v>
      </c>
      <c r="C10" s="221">
        <f t="shared" ref="C10:C73" si="1">IF(R9="","",C9+R9)</f>
        <v>1153684.210526316</v>
      </c>
      <c r="D10" s="221"/>
      <c r="E10" s="19"/>
      <c r="F10" s="8"/>
      <c r="G10" s="19" t="s">
        <v>3</v>
      </c>
      <c r="H10" s="240"/>
      <c r="I10" s="240"/>
      <c r="J10" s="19"/>
      <c r="K10" s="221" t="str">
        <f t="shared" si="0"/>
        <v/>
      </c>
      <c r="L10" s="221"/>
      <c r="M10" s="6" t="str">
        <f t="shared" ref="M10:M73" si="2">IF(J10="","",(K10/J10)/1000)</f>
        <v/>
      </c>
      <c r="N10" s="19"/>
      <c r="O10" s="8"/>
      <c r="P10" s="240"/>
      <c r="Q10" s="240"/>
      <c r="R10" s="228" t="str">
        <f t="shared" ref="R10:R73" si="3">IF(O10="","",(IF(G10="売",H10-P10,P10-H10))*M10*100000)</f>
        <v/>
      </c>
      <c r="S10" s="228"/>
      <c r="T10" s="229" t="str">
        <f t="shared" ref="T10:T73" si="4">IF(O10="","",IF(R10&lt;0,J10*(-1),IF(G10="買",(P10-H10)*100,(H10-P10)*100)))</f>
        <v/>
      </c>
      <c r="U10" s="229"/>
    </row>
    <row r="11" spans="2:21" x14ac:dyDescent="0.2">
      <c r="B11" s="19">
        <v>3</v>
      </c>
      <c r="C11" s="221" t="str">
        <f t="shared" si="1"/>
        <v/>
      </c>
      <c r="D11" s="221"/>
      <c r="E11" s="19"/>
      <c r="F11" s="8"/>
      <c r="G11" s="19" t="s">
        <v>3</v>
      </c>
      <c r="H11" s="240"/>
      <c r="I11" s="240"/>
      <c r="J11" s="19"/>
      <c r="K11" s="221" t="str">
        <f t="shared" si="0"/>
        <v/>
      </c>
      <c r="L11" s="221"/>
      <c r="M11" s="6" t="str">
        <f t="shared" si="2"/>
        <v/>
      </c>
      <c r="N11" s="19"/>
      <c r="O11" s="8"/>
      <c r="P11" s="240"/>
      <c r="Q11" s="240"/>
      <c r="R11" s="228" t="str">
        <f t="shared" si="3"/>
        <v/>
      </c>
      <c r="S11" s="228"/>
      <c r="T11" s="229" t="str">
        <f t="shared" si="4"/>
        <v/>
      </c>
      <c r="U11" s="229"/>
    </row>
    <row r="12" spans="2:21" x14ac:dyDescent="0.2">
      <c r="B12" s="19">
        <v>4</v>
      </c>
      <c r="C12" s="221" t="str">
        <f t="shared" si="1"/>
        <v/>
      </c>
      <c r="D12" s="221"/>
      <c r="E12" s="19"/>
      <c r="F12" s="8"/>
      <c r="G12" s="19" t="s">
        <v>2</v>
      </c>
      <c r="H12" s="240"/>
      <c r="I12" s="240"/>
      <c r="J12" s="19"/>
      <c r="K12" s="221" t="str">
        <f t="shared" si="0"/>
        <v/>
      </c>
      <c r="L12" s="221"/>
      <c r="M12" s="6" t="str">
        <f t="shared" si="2"/>
        <v/>
      </c>
      <c r="N12" s="19"/>
      <c r="O12" s="8"/>
      <c r="P12" s="240"/>
      <c r="Q12" s="240"/>
      <c r="R12" s="228" t="str">
        <f t="shared" si="3"/>
        <v/>
      </c>
      <c r="S12" s="228"/>
      <c r="T12" s="229" t="str">
        <f t="shared" si="4"/>
        <v/>
      </c>
      <c r="U12" s="229"/>
    </row>
    <row r="13" spans="2:21" x14ac:dyDescent="0.2">
      <c r="B13" s="19">
        <v>5</v>
      </c>
      <c r="C13" s="221" t="str">
        <f t="shared" si="1"/>
        <v/>
      </c>
      <c r="D13" s="221"/>
      <c r="E13" s="19"/>
      <c r="F13" s="8"/>
      <c r="G13" s="19" t="s">
        <v>2</v>
      </c>
      <c r="H13" s="240"/>
      <c r="I13" s="240"/>
      <c r="J13" s="19"/>
      <c r="K13" s="221" t="str">
        <f t="shared" si="0"/>
        <v/>
      </c>
      <c r="L13" s="221"/>
      <c r="M13" s="6" t="str">
        <f t="shared" si="2"/>
        <v/>
      </c>
      <c r="N13" s="19"/>
      <c r="O13" s="8"/>
      <c r="P13" s="240"/>
      <c r="Q13" s="240"/>
      <c r="R13" s="228" t="str">
        <f t="shared" si="3"/>
        <v/>
      </c>
      <c r="S13" s="228"/>
      <c r="T13" s="229" t="str">
        <f t="shared" si="4"/>
        <v/>
      </c>
      <c r="U13" s="229"/>
    </row>
    <row r="14" spans="2:21" x14ac:dyDescent="0.2">
      <c r="B14" s="19">
        <v>6</v>
      </c>
      <c r="C14" s="221" t="str">
        <f t="shared" si="1"/>
        <v/>
      </c>
      <c r="D14" s="221"/>
      <c r="E14" s="19"/>
      <c r="F14" s="8"/>
      <c r="G14" s="19" t="s">
        <v>3</v>
      </c>
      <c r="H14" s="240"/>
      <c r="I14" s="240"/>
      <c r="J14" s="19"/>
      <c r="K14" s="221" t="str">
        <f t="shared" si="0"/>
        <v/>
      </c>
      <c r="L14" s="221"/>
      <c r="M14" s="6" t="str">
        <f t="shared" si="2"/>
        <v/>
      </c>
      <c r="N14" s="19"/>
      <c r="O14" s="8"/>
      <c r="P14" s="240"/>
      <c r="Q14" s="240"/>
      <c r="R14" s="228" t="str">
        <f t="shared" si="3"/>
        <v/>
      </c>
      <c r="S14" s="228"/>
      <c r="T14" s="229" t="str">
        <f t="shared" si="4"/>
        <v/>
      </c>
      <c r="U14" s="229"/>
    </row>
    <row r="15" spans="2:21" x14ac:dyDescent="0.2">
      <c r="B15" s="19">
        <v>7</v>
      </c>
      <c r="C15" s="221" t="str">
        <f t="shared" si="1"/>
        <v/>
      </c>
      <c r="D15" s="221"/>
      <c r="E15" s="19"/>
      <c r="F15" s="8"/>
      <c r="G15" s="19" t="s">
        <v>3</v>
      </c>
      <c r="H15" s="240"/>
      <c r="I15" s="240"/>
      <c r="J15" s="19"/>
      <c r="K15" s="221" t="str">
        <f t="shared" si="0"/>
        <v/>
      </c>
      <c r="L15" s="221"/>
      <c r="M15" s="6" t="str">
        <f t="shared" si="2"/>
        <v/>
      </c>
      <c r="N15" s="19"/>
      <c r="O15" s="8"/>
      <c r="P15" s="240"/>
      <c r="Q15" s="240"/>
      <c r="R15" s="228" t="str">
        <f t="shared" si="3"/>
        <v/>
      </c>
      <c r="S15" s="228"/>
      <c r="T15" s="229" t="str">
        <f t="shared" si="4"/>
        <v/>
      </c>
      <c r="U15" s="229"/>
    </row>
    <row r="16" spans="2:21" x14ac:dyDescent="0.2">
      <c r="B16" s="19">
        <v>8</v>
      </c>
      <c r="C16" s="221" t="str">
        <f t="shared" si="1"/>
        <v/>
      </c>
      <c r="D16" s="221"/>
      <c r="E16" s="19"/>
      <c r="F16" s="8"/>
      <c r="G16" s="19" t="s">
        <v>3</v>
      </c>
      <c r="H16" s="240"/>
      <c r="I16" s="240"/>
      <c r="J16" s="19"/>
      <c r="K16" s="221" t="str">
        <f t="shared" si="0"/>
        <v/>
      </c>
      <c r="L16" s="221"/>
      <c r="M16" s="6" t="str">
        <f t="shared" si="2"/>
        <v/>
      </c>
      <c r="N16" s="19"/>
      <c r="O16" s="8"/>
      <c r="P16" s="240"/>
      <c r="Q16" s="240"/>
      <c r="R16" s="228" t="str">
        <f t="shared" si="3"/>
        <v/>
      </c>
      <c r="S16" s="228"/>
      <c r="T16" s="229" t="str">
        <f t="shared" si="4"/>
        <v/>
      </c>
      <c r="U16" s="229"/>
    </row>
    <row r="17" spans="2:21" x14ac:dyDescent="0.2">
      <c r="B17" s="19">
        <v>9</v>
      </c>
      <c r="C17" s="221" t="str">
        <f t="shared" si="1"/>
        <v/>
      </c>
      <c r="D17" s="221"/>
      <c r="E17" s="19"/>
      <c r="F17" s="8"/>
      <c r="G17" s="19" t="s">
        <v>3</v>
      </c>
      <c r="H17" s="240"/>
      <c r="I17" s="240"/>
      <c r="J17" s="19"/>
      <c r="K17" s="221" t="str">
        <f t="shared" si="0"/>
        <v/>
      </c>
      <c r="L17" s="221"/>
      <c r="M17" s="6" t="str">
        <f t="shared" si="2"/>
        <v/>
      </c>
      <c r="N17" s="19"/>
      <c r="O17" s="8"/>
      <c r="P17" s="240"/>
      <c r="Q17" s="240"/>
      <c r="R17" s="228" t="str">
        <f t="shared" si="3"/>
        <v/>
      </c>
      <c r="S17" s="228"/>
      <c r="T17" s="229" t="str">
        <f t="shared" si="4"/>
        <v/>
      </c>
      <c r="U17" s="229"/>
    </row>
    <row r="18" spans="2:21" x14ac:dyDescent="0.2">
      <c r="B18" s="19">
        <v>10</v>
      </c>
      <c r="C18" s="221" t="str">
        <f t="shared" si="1"/>
        <v/>
      </c>
      <c r="D18" s="221"/>
      <c r="E18" s="19"/>
      <c r="F18" s="8"/>
      <c r="G18" s="19" t="s">
        <v>3</v>
      </c>
      <c r="H18" s="240"/>
      <c r="I18" s="240"/>
      <c r="J18" s="19"/>
      <c r="K18" s="221" t="str">
        <f t="shared" si="0"/>
        <v/>
      </c>
      <c r="L18" s="221"/>
      <c r="M18" s="6" t="str">
        <f t="shared" si="2"/>
        <v/>
      </c>
      <c r="N18" s="19"/>
      <c r="O18" s="8"/>
      <c r="P18" s="240"/>
      <c r="Q18" s="240"/>
      <c r="R18" s="228" t="str">
        <f t="shared" si="3"/>
        <v/>
      </c>
      <c r="S18" s="228"/>
      <c r="T18" s="229" t="str">
        <f t="shared" si="4"/>
        <v/>
      </c>
      <c r="U18" s="229"/>
    </row>
    <row r="19" spans="2:21" x14ac:dyDescent="0.2">
      <c r="B19" s="19">
        <v>11</v>
      </c>
      <c r="C19" s="221" t="str">
        <f t="shared" si="1"/>
        <v/>
      </c>
      <c r="D19" s="221"/>
      <c r="E19" s="19"/>
      <c r="F19" s="8"/>
      <c r="G19" s="19" t="s">
        <v>3</v>
      </c>
      <c r="H19" s="240"/>
      <c r="I19" s="240"/>
      <c r="J19" s="19"/>
      <c r="K19" s="221" t="str">
        <f t="shared" si="0"/>
        <v/>
      </c>
      <c r="L19" s="221"/>
      <c r="M19" s="6" t="str">
        <f t="shared" si="2"/>
        <v/>
      </c>
      <c r="N19" s="19"/>
      <c r="O19" s="8"/>
      <c r="P19" s="240"/>
      <c r="Q19" s="240"/>
      <c r="R19" s="228" t="str">
        <f t="shared" si="3"/>
        <v/>
      </c>
      <c r="S19" s="228"/>
      <c r="T19" s="229" t="str">
        <f t="shared" si="4"/>
        <v/>
      </c>
      <c r="U19" s="229"/>
    </row>
    <row r="20" spans="2:21" x14ac:dyDescent="0.2">
      <c r="B20" s="19">
        <v>12</v>
      </c>
      <c r="C20" s="221" t="str">
        <f t="shared" si="1"/>
        <v/>
      </c>
      <c r="D20" s="221"/>
      <c r="E20" s="19"/>
      <c r="F20" s="8"/>
      <c r="G20" s="19" t="s">
        <v>3</v>
      </c>
      <c r="H20" s="240"/>
      <c r="I20" s="240"/>
      <c r="J20" s="19"/>
      <c r="K20" s="221" t="str">
        <f t="shared" si="0"/>
        <v/>
      </c>
      <c r="L20" s="221"/>
      <c r="M20" s="6" t="str">
        <f t="shared" si="2"/>
        <v/>
      </c>
      <c r="N20" s="19"/>
      <c r="O20" s="8"/>
      <c r="P20" s="240"/>
      <c r="Q20" s="240"/>
      <c r="R20" s="228" t="str">
        <f t="shared" si="3"/>
        <v/>
      </c>
      <c r="S20" s="228"/>
      <c r="T20" s="229" t="str">
        <f t="shared" si="4"/>
        <v/>
      </c>
      <c r="U20" s="229"/>
    </row>
    <row r="21" spans="2:21" x14ac:dyDescent="0.2">
      <c r="B21" s="19">
        <v>13</v>
      </c>
      <c r="C21" s="221" t="str">
        <f t="shared" si="1"/>
        <v/>
      </c>
      <c r="D21" s="221"/>
      <c r="E21" s="19"/>
      <c r="F21" s="8"/>
      <c r="G21" s="19" t="s">
        <v>3</v>
      </c>
      <c r="H21" s="240"/>
      <c r="I21" s="240"/>
      <c r="J21" s="19"/>
      <c r="K21" s="221" t="str">
        <f t="shared" si="0"/>
        <v/>
      </c>
      <c r="L21" s="221"/>
      <c r="M21" s="6" t="str">
        <f t="shared" si="2"/>
        <v/>
      </c>
      <c r="N21" s="19"/>
      <c r="O21" s="8"/>
      <c r="P21" s="240"/>
      <c r="Q21" s="240"/>
      <c r="R21" s="228" t="str">
        <f t="shared" si="3"/>
        <v/>
      </c>
      <c r="S21" s="228"/>
      <c r="T21" s="229" t="str">
        <f t="shared" si="4"/>
        <v/>
      </c>
      <c r="U21" s="229"/>
    </row>
    <row r="22" spans="2:21" x14ac:dyDescent="0.2">
      <c r="B22" s="19">
        <v>14</v>
      </c>
      <c r="C22" s="221" t="str">
        <f t="shared" si="1"/>
        <v/>
      </c>
      <c r="D22" s="221"/>
      <c r="E22" s="19"/>
      <c r="F22" s="8"/>
      <c r="G22" s="19" t="s">
        <v>2</v>
      </c>
      <c r="H22" s="240"/>
      <c r="I22" s="240"/>
      <c r="J22" s="19"/>
      <c r="K22" s="221" t="str">
        <f t="shared" si="0"/>
        <v/>
      </c>
      <c r="L22" s="221"/>
      <c r="M22" s="6" t="str">
        <f t="shared" si="2"/>
        <v/>
      </c>
      <c r="N22" s="19"/>
      <c r="O22" s="8"/>
      <c r="P22" s="240"/>
      <c r="Q22" s="240"/>
      <c r="R22" s="228" t="str">
        <f t="shared" si="3"/>
        <v/>
      </c>
      <c r="S22" s="228"/>
      <c r="T22" s="229" t="str">
        <f t="shared" si="4"/>
        <v/>
      </c>
      <c r="U22" s="229"/>
    </row>
    <row r="23" spans="2:21" x14ac:dyDescent="0.2">
      <c r="B23" s="19">
        <v>15</v>
      </c>
      <c r="C23" s="221" t="str">
        <f t="shared" si="1"/>
        <v/>
      </c>
      <c r="D23" s="221"/>
      <c r="E23" s="19"/>
      <c r="F23" s="8"/>
      <c r="G23" s="19" t="s">
        <v>3</v>
      </c>
      <c r="H23" s="240"/>
      <c r="I23" s="240"/>
      <c r="J23" s="19"/>
      <c r="K23" s="221" t="str">
        <f t="shared" si="0"/>
        <v/>
      </c>
      <c r="L23" s="221"/>
      <c r="M23" s="6" t="str">
        <f t="shared" si="2"/>
        <v/>
      </c>
      <c r="N23" s="19"/>
      <c r="O23" s="8"/>
      <c r="P23" s="240"/>
      <c r="Q23" s="240"/>
      <c r="R23" s="228" t="str">
        <f t="shared" si="3"/>
        <v/>
      </c>
      <c r="S23" s="228"/>
      <c r="T23" s="229" t="str">
        <f t="shared" si="4"/>
        <v/>
      </c>
      <c r="U23" s="229"/>
    </row>
    <row r="24" spans="2:21" x14ac:dyDescent="0.2">
      <c r="B24" s="19">
        <v>16</v>
      </c>
      <c r="C24" s="221" t="str">
        <f t="shared" si="1"/>
        <v/>
      </c>
      <c r="D24" s="221"/>
      <c r="E24" s="19"/>
      <c r="F24" s="8"/>
      <c r="G24" s="19" t="s">
        <v>3</v>
      </c>
      <c r="H24" s="240"/>
      <c r="I24" s="240"/>
      <c r="J24" s="19"/>
      <c r="K24" s="221" t="str">
        <f t="shared" si="0"/>
        <v/>
      </c>
      <c r="L24" s="221"/>
      <c r="M24" s="6" t="str">
        <f t="shared" si="2"/>
        <v/>
      </c>
      <c r="N24" s="19"/>
      <c r="O24" s="8"/>
      <c r="P24" s="240"/>
      <c r="Q24" s="240"/>
      <c r="R24" s="228" t="str">
        <f t="shared" si="3"/>
        <v/>
      </c>
      <c r="S24" s="228"/>
      <c r="T24" s="229" t="str">
        <f t="shared" si="4"/>
        <v/>
      </c>
      <c r="U24" s="229"/>
    </row>
    <row r="25" spans="2:21" x14ac:dyDescent="0.2">
      <c r="B25" s="19">
        <v>17</v>
      </c>
      <c r="C25" s="221" t="str">
        <f t="shared" si="1"/>
        <v/>
      </c>
      <c r="D25" s="221"/>
      <c r="E25" s="19"/>
      <c r="F25" s="8"/>
      <c r="G25" s="19" t="s">
        <v>3</v>
      </c>
      <c r="H25" s="240"/>
      <c r="I25" s="240"/>
      <c r="J25" s="19"/>
      <c r="K25" s="221" t="str">
        <f t="shared" si="0"/>
        <v/>
      </c>
      <c r="L25" s="221"/>
      <c r="M25" s="6" t="str">
        <f t="shared" si="2"/>
        <v/>
      </c>
      <c r="N25" s="19"/>
      <c r="O25" s="8"/>
      <c r="P25" s="240"/>
      <c r="Q25" s="240"/>
      <c r="R25" s="228" t="str">
        <f t="shared" si="3"/>
        <v/>
      </c>
      <c r="S25" s="228"/>
      <c r="T25" s="229" t="str">
        <f t="shared" si="4"/>
        <v/>
      </c>
      <c r="U25" s="229"/>
    </row>
    <row r="26" spans="2:21" x14ac:dyDescent="0.2">
      <c r="B26" s="19">
        <v>18</v>
      </c>
      <c r="C26" s="221" t="str">
        <f t="shared" si="1"/>
        <v/>
      </c>
      <c r="D26" s="221"/>
      <c r="E26" s="19"/>
      <c r="F26" s="8"/>
      <c r="G26" s="19" t="s">
        <v>3</v>
      </c>
      <c r="H26" s="240"/>
      <c r="I26" s="240"/>
      <c r="J26" s="19"/>
      <c r="K26" s="221" t="str">
        <f t="shared" si="0"/>
        <v/>
      </c>
      <c r="L26" s="221"/>
      <c r="M26" s="6" t="str">
        <f t="shared" si="2"/>
        <v/>
      </c>
      <c r="N26" s="19"/>
      <c r="O26" s="8"/>
      <c r="P26" s="240"/>
      <c r="Q26" s="240"/>
      <c r="R26" s="228" t="str">
        <f t="shared" si="3"/>
        <v/>
      </c>
      <c r="S26" s="228"/>
      <c r="T26" s="229" t="str">
        <f t="shared" si="4"/>
        <v/>
      </c>
      <c r="U26" s="229"/>
    </row>
    <row r="27" spans="2:21" x14ac:dyDescent="0.2">
      <c r="B27" s="19">
        <v>19</v>
      </c>
      <c r="C27" s="221" t="str">
        <f t="shared" si="1"/>
        <v/>
      </c>
      <c r="D27" s="221"/>
      <c r="E27" s="19"/>
      <c r="F27" s="8"/>
      <c r="G27" s="19" t="s">
        <v>2</v>
      </c>
      <c r="H27" s="240"/>
      <c r="I27" s="240"/>
      <c r="J27" s="19"/>
      <c r="K27" s="221" t="str">
        <f t="shared" si="0"/>
        <v/>
      </c>
      <c r="L27" s="221"/>
      <c r="M27" s="6" t="str">
        <f t="shared" si="2"/>
        <v/>
      </c>
      <c r="N27" s="19"/>
      <c r="O27" s="8"/>
      <c r="P27" s="240"/>
      <c r="Q27" s="240"/>
      <c r="R27" s="228" t="str">
        <f t="shared" si="3"/>
        <v/>
      </c>
      <c r="S27" s="228"/>
      <c r="T27" s="229" t="str">
        <f t="shared" si="4"/>
        <v/>
      </c>
      <c r="U27" s="229"/>
    </row>
    <row r="28" spans="2:21" x14ac:dyDescent="0.2">
      <c r="B28" s="19">
        <v>20</v>
      </c>
      <c r="C28" s="221" t="str">
        <f t="shared" si="1"/>
        <v/>
      </c>
      <c r="D28" s="221"/>
      <c r="E28" s="19"/>
      <c r="F28" s="8"/>
      <c r="G28" s="19" t="s">
        <v>3</v>
      </c>
      <c r="H28" s="240"/>
      <c r="I28" s="240"/>
      <c r="J28" s="19"/>
      <c r="K28" s="221" t="str">
        <f t="shared" si="0"/>
        <v/>
      </c>
      <c r="L28" s="221"/>
      <c r="M28" s="6" t="str">
        <f t="shared" si="2"/>
        <v/>
      </c>
      <c r="N28" s="19"/>
      <c r="O28" s="8"/>
      <c r="P28" s="240"/>
      <c r="Q28" s="240"/>
      <c r="R28" s="228" t="str">
        <f t="shared" si="3"/>
        <v/>
      </c>
      <c r="S28" s="228"/>
      <c r="T28" s="229" t="str">
        <f t="shared" si="4"/>
        <v/>
      </c>
      <c r="U28" s="229"/>
    </row>
    <row r="29" spans="2:21" x14ac:dyDescent="0.2">
      <c r="B29" s="19">
        <v>21</v>
      </c>
      <c r="C29" s="221" t="str">
        <f t="shared" si="1"/>
        <v/>
      </c>
      <c r="D29" s="221"/>
      <c r="E29" s="19"/>
      <c r="F29" s="8"/>
      <c r="G29" s="19" t="s">
        <v>2</v>
      </c>
      <c r="H29" s="240"/>
      <c r="I29" s="240"/>
      <c r="J29" s="19"/>
      <c r="K29" s="221" t="str">
        <f t="shared" si="0"/>
        <v/>
      </c>
      <c r="L29" s="221"/>
      <c r="M29" s="6" t="str">
        <f t="shared" si="2"/>
        <v/>
      </c>
      <c r="N29" s="19"/>
      <c r="O29" s="8"/>
      <c r="P29" s="240"/>
      <c r="Q29" s="240"/>
      <c r="R29" s="228" t="str">
        <f t="shared" si="3"/>
        <v/>
      </c>
      <c r="S29" s="228"/>
      <c r="T29" s="229" t="str">
        <f t="shared" si="4"/>
        <v/>
      </c>
      <c r="U29" s="229"/>
    </row>
    <row r="30" spans="2:21" x14ac:dyDescent="0.2">
      <c r="B30" s="19">
        <v>22</v>
      </c>
      <c r="C30" s="221" t="str">
        <f t="shared" si="1"/>
        <v/>
      </c>
      <c r="D30" s="221"/>
      <c r="E30" s="19"/>
      <c r="F30" s="8"/>
      <c r="G30" s="19" t="s">
        <v>2</v>
      </c>
      <c r="H30" s="240"/>
      <c r="I30" s="240"/>
      <c r="J30" s="19"/>
      <c r="K30" s="221" t="str">
        <f t="shared" si="0"/>
        <v/>
      </c>
      <c r="L30" s="221"/>
      <c r="M30" s="6" t="str">
        <f t="shared" si="2"/>
        <v/>
      </c>
      <c r="N30" s="19"/>
      <c r="O30" s="8"/>
      <c r="P30" s="240"/>
      <c r="Q30" s="240"/>
      <c r="R30" s="228" t="str">
        <f t="shared" si="3"/>
        <v/>
      </c>
      <c r="S30" s="228"/>
      <c r="T30" s="229" t="str">
        <f t="shared" si="4"/>
        <v/>
      </c>
      <c r="U30" s="229"/>
    </row>
    <row r="31" spans="2:21" x14ac:dyDescent="0.2">
      <c r="B31" s="19">
        <v>23</v>
      </c>
      <c r="C31" s="221" t="str">
        <f t="shared" si="1"/>
        <v/>
      </c>
      <c r="D31" s="221"/>
      <c r="E31" s="19"/>
      <c r="F31" s="8"/>
      <c r="G31" s="19" t="s">
        <v>2</v>
      </c>
      <c r="H31" s="240"/>
      <c r="I31" s="240"/>
      <c r="J31" s="19"/>
      <c r="K31" s="221" t="str">
        <f t="shared" si="0"/>
        <v/>
      </c>
      <c r="L31" s="221"/>
      <c r="M31" s="6" t="str">
        <f t="shared" si="2"/>
        <v/>
      </c>
      <c r="N31" s="19"/>
      <c r="O31" s="8"/>
      <c r="P31" s="240"/>
      <c r="Q31" s="240"/>
      <c r="R31" s="228" t="str">
        <f t="shared" si="3"/>
        <v/>
      </c>
      <c r="S31" s="228"/>
      <c r="T31" s="229" t="str">
        <f t="shared" si="4"/>
        <v/>
      </c>
      <c r="U31" s="229"/>
    </row>
    <row r="32" spans="2:21" x14ac:dyDescent="0.2">
      <c r="B32" s="19">
        <v>24</v>
      </c>
      <c r="C32" s="221" t="str">
        <f t="shared" si="1"/>
        <v/>
      </c>
      <c r="D32" s="221"/>
      <c r="E32" s="19"/>
      <c r="F32" s="8"/>
      <c r="G32" s="19" t="s">
        <v>2</v>
      </c>
      <c r="H32" s="240"/>
      <c r="I32" s="240"/>
      <c r="J32" s="19"/>
      <c r="K32" s="221" t="str">
        <f t="shared" si="0"/>
        <v/>
      </c>
      <c r="L32" s="221"/>
      <c r="M32" s="6" t="str">
        <f t="shared" si="2"/>
        <v/>
      </c>
      <c r="N32" s="19"/>
      <c r="O32" s="8"/>
      <c r="P32" s="240"/>
      <c r="Q32" s="240"/>
      <c r="R32" s="228" t="str">
        <f t="shared" si="3"/>
        <v/>
      </c>
      <c r="S32" s="228"/>
      <c r="T32" s="229" t="str">
        <f t="shared" si="4"/>
        <v/>
      </c>
      <c r="U32" s="229"/>
    </row>
    <row r="33" spans="2:21" x14ac:dyDescent="0.2">
      <c r="B33" s="19">
        <v>25</v>
      </c>
      <c r="C33" s="221" t="str">
        <f t="shared" si="1"/>
        <v/>
      </c>
      <c r="D33" s="221"/>
      <c r="E33" s="19"/>
      <c r="F33" s="8"/>
      <c r="G33" s="19" t="s">
        <v>3</v>
      </c>
      <c r="H33" s="240"/>
      <c r="I33" s="240"/>
      <c r="J33" s="19"/>
      <c r="K33" s="221" t="str">
        <f t="shared" si="0"/>
        <v/>
      </c>
      <c r="L33" s="221"/>
      <c r="M33" s="6" t="str">
        <f t="shared" si="2"/>
        <v/>
      </c>
      <c r="N33" s="19"/>
      <c r="O33" s="8"/>
      <c r="P33" s="240"/>
      <c r="Q33" s="240"/>
      <c r="R33" s="228" t="str">
        <f t="shared" si="3"/>
        <v/>
      </c>
      <c r="S33" s="228"/>
      <c r="T33" s="229" t="str">
        <f t="shared" si="4"/>
        <v/>
      </c>
      <c r="U33" s="229"/>
    </row>
    <row r="34" spans="2:21" x14ac:dyDescent="0.2">
      <c r="B34" s="19">
        <v>26</v>
      </c>
      <c r="C34" s="221" t="str">
        <f t="shared" si="1"/>
        <v/>
      </c>
      <c r="D34" s="221"/>
      <c r="E34" s="19"/>
      <c r="F34" s="8"/>
      <c r="G34" s="19" t="s">
        <v>2</v>
      </c>
      <c r="H34" s="240"/>
      <c r="I34" s="240"/>
      <c r="J34" s="19"/>
      <c r="K34" s="221" t="str">
        <f t="shared" si="0"/>
        <v/>
      </c>
      <c r="L34" s="221"/>
      <c r="M34" s="6" t="str">
        <f t="shared" si="2"/>
        <v/>
      </c>
      <c r="N34" s="19"/>
      <c r="O34" s="8"/>
      <c r="P34" s="240"/>
      <c r="Q34" s="240"/>
      <c r="R34" s="228" t="str">
        <f t="shared" si="3"/>
        <v/>
      </c>
      <c r="S34" s="228"/>
      <c r="T34" s="229" t="str">
        <f t="shared" si="4"/>
        <v/>
      </c>
      <c r="U34" s="229"/>
    </row>
    <row r="35" spans="2:21" x14ac:dyDescent="0.2">
      <c r="B35" s="19">
        <v>27</v>
      </c>
      <c r="C35" s="221" t="str">
        <f t="shared" si="1"/>
        <v/>
      </c>
      <c r="D35" s="221"/>
      <c r="E35" s="19"/>
      <c r="F35" s="8"/>
      <c r="G35" s="19" t="s">
        <v>2</v>
      </c>
      <c r="H35" s="240"/>
      <c r="I35" s="240"/>
      <c r="J35" s="19"/>
      <c r="K35" s="221" t="str">
        <f t="shared" si="0"/>
        <v/>
      </c>
      <c r="L35" s="221"/>
      <c r="M35" s="6" t="str">
        <f t="shared" si="2"/>
        <v/>
      </c>
      <c r="N35" s="19"/>
      <c r="O35" s="8"/>
      <c r="P35" s="240"/>
      <c r="Q35" s="240"/>
      <c r="R35" s="228" t="str">
        <f t="shared" si="3"/>
        <v/>
      </c>
      <c r="S35" s="228"/>
      <c r="T35" s="229" t="str">
        <f t="shared" si="4"/>
        <v/>
      </c>
      <c r="U35" s="229"/>
    </row>
    <row r="36" spans="2:21" x14ac:dyDescent="0.2">
      <c r="B36" s="19">
        <v>28</v>
      </c>
      <c r="C36" s="221" t="str">
        <f t="shared" si="1"/>
        <v/>
      </c>
      <c r="D36" s="221"/>
      <c r="E36" s="19"/>
      <c r="F36" s="8"/>
      <c r="G36" s="19" t="s">
        <v>2</v>
      </c>
      <c r="H36" s="240"/>
      <c r="I36" s="240"/>
      <c r="J36" s="19"/>
      <c r="K36" s="221" t="str">
        <f t="shared" si="0"/>
        <v/>
      </c>
      <c r="L36" s="221"/>
      <c r="M36" s="6" t="str">
        <f t="shared" si="2"/>
        <v/>
      </c>
      <c r="N36" s="19"/>
      <c r="O36" s="8"/>
      <c r="P36" s="240"/>
      <c r="Q36" s="240"/>
      <c r="R36" s="228" t="str">
        <f t="shared" si="3"/>
        <v/>
      </c>
      <c r="S36" s="228"/>
      <c r="T36" s="229" t="str">
        <f t="shared" si="4"/>
        <v/>
      </c>
      <c r="U36" s="229"/>
    </row>
    <row r="37" spans="2:21" x14ac:dyDescent="0.2">
      <c r="B37" s="19">
        <v>29</v>
      </c>
      <c r="C37" s="221" t="str">
        <f t="shared" si="1"/>
        <v/>
      </c>
      <c r="D37" s="221"/>
      <c r="E37" s="19"/>
      <c r="F37" s="8"/>
      <c r="G37" s="19" t="s">
        <v>2</v>
      </c>
      <c r="H37" s="240"/>
      <c r="I37" s="240"/>
      <c r="J37" s="19"/>
      <c r="K37" s="221" t="str">
        <f t="shared" si="0"/>
        <v/>
      </c>
      <c r="L37" s="221"/>
      <c r="M37" s="6" t="str">
        <f t="shared" si="2"/>
        <v/>
      </c>
      <c r="N37" s="19"/>
      <c r="O37" s="8"/>
      <c r="P37" s="240"/>
      <c r="Q37" s="240"/>
      <c r="R37" s="228" t="str">
        <f t="shared" si="3"/>
        <v/>
      </c>
      <c r="S37" s="228"/>
      <c r="T37" s="229" t="str">
        <f t="shared" si="4"/>
        <v/>
      </c>
      <c r="U37" s="229"/>
    </row>
    <row r="38" spans="2:21" x14ac:dyDescent="0.2">
      <c r="B38" s="19">
        <v>30</v>
      </c>
      <c r="C38" s="221" t="str">
        <f t="shared" si="1"/>
        <v/>
      </c>
      <c r="D38" s="221"/>
      <c r="E38" s="19"/>
      <c r="F38" s="8"/>
      <c r="G38" s="19" t="s">
        <v>3</v>
      </c>
      <c r="H38" s="240"/>
      <c r="I38" s="240"/>
      <c r="J38" s="19"/>
      <c r="K38" s="221" t="str">
        <f t="shared" si="0"/>
        <v/>
      </c>
      <c r="L38" s="221"/>
      <c r="M38" s="6" t="str">
        <f t="shared" si="2"/>
        <v/>
      </c>
      <c r="N38" s="19"/>
      <c r="O38" s="8"/>
      <c r="P38" s="240"/>
      <c r="Q38" s="240"/>
      <c r="R38" s="228" t="str">
        <f t="shared" si="3"/>
        <v/>
      </c>
      <c r="S38" s="228"/>
      <c r="T38" s="229" t="str">
        <f t="shared" si="4"/>
        <v/>
      </c>
      <c r="U38" s="229"/>
    </row>
    <row r="39" spans="2:21" x14ac:dyDescent="0.2">
      <c r="B39" s="19">
        <v>31</v>
      </c>
      <c r="C39" s="221" t="str">
        <f t="shared" si="1"/>
        <v/>
      </c>
      <c r="D39" s="221"/>
      <c r="E39" s="19"/>
      <c r="F39" s="8"/>
      <c r="G39" s="19" t="s">
        <v>3</v>
      </c>
      <c r="H39" s="240"/>
      <c r="I39" s="240"/>
      <c r="J39" s="19"/>
      <c r="K39" s="221" t="str">
        <f t="shared" si="0"/>
        <v/>
      </c>
      <c r="L39" s="221"/>
      <c r="M39" s="6" t="str">
        <f t="shared" si="2"/>
        <v/>
      </c>
      <c r="N39" s="19"/>
      <c r="O39" s="8"/>
      <c r="P39" s="240"/>
      <c r="Q39" s="240"/>
      <c r="R39" s="228" t="str">
        <f t="shared" si="3"/>
        <v/>
      </c>
      <c r="S39" s="228"/>
      <c r="T39" s="229" t="str">
        <f t="shared" si="4"/>
        <v/>
      </c>
      <c r="U39" s="229"/>
    </row>
    <row r="40" spans="2:21" x14ac:dyDescent="0.2">
      <c r="B40" s="19">
        <v>32</v>
      </c>
      <c r="C40" s="221" t="str">
        <f t="shared" si="1"/>
        <v/>
      </c>
      <c r="D40" s="221"/>
      <c r="E40" s="19"/>
      <c r="F40" s="8"/>
      <c r="G40" s="19" t="s">
        <v>3</v>
      </c>
      <c r="H40" s="240"/>
      <c r="I40" s="240"/>
      <c r="J40" s="19"/>
      <c r="K40" s="221" t="str">
        <f t="shared" si="0"/>
        <v/>
      </c>
      <c r="L40" s="221"/>
      <c r="M40" s="6" t="str">
        <f t="shared" si="2"/>
        <v/>
      </c>
      <c r="N40" s="19"/>
      <c r="O40" s="8"/>
      <c r="P40" s="240"/>
      <c r="Q40" s="240"/>
      <c r="R40" s="228" t="str">
        <f t="shared" si="3"/>
        <v/>
      </c>
      <c r="S40" s="228"/>
      <c r="T40" s="229" t="str">
        <f t="shared" si="4"/>
        <v/>
      </c>
      <c r="U40" s="229"/>
    </row>
    <row r="41" spans="2:21" x14ac:dyDescent="0.2">
      <c r="B41" s="19">
        <v>33</v>
      </c>
      <c r="C41" s="221" t="str">
        <f t="shared" si="1"/>
        <v/>
      </c>
      <c r="D41" s="221"/>
      <c r="E41" s="19"/>
      <c r="F41" s="8"/>
      <c r="G41" s="19" t="s">
        <v>2</v>
      </c>
      <c r="H41" s="240"/>
      <c r="I41" s="240"/>
      <c r="J41" s="19"/>
      <c r="K41" s="221" t="str">
        <f t="shared" si="0"/>
        <v/>
      </c>
      <c r="L41" s="221"/>
      <c r="M41" s="6" t="str">
        <f t="shared" si="2"/>
        <v/>
      </c>
      <c r="N41" s="19"/>
      <c r="O41" s="8"/>
      <c r="P41" s="240"/>
      <c r="Q41" s="240"/>
      <c r="R41" s="228" t="str">
        <f t="shared" si="3"/>
        <v/>
      </c>
      <c r="S41" s="228"/>
      <c r="T41" s="229" t="str">
        <f t="shared" si="4"/>
        <v/>
      </c>
      <c r="U41" s="229"/>
    </row>
    <row r="42" spans="2:21" x14ac:dyDescent="0.2">
      <c r="B42" s="19">
        <v>34</v>
      </c>
      <c r="C42" s="221" t="str">
        <f t="shared" si="1"/>
        <v/>
      </c>
      <c r="D42" s="221"/>
      <c r="E42" s="19"/>
      <c r="F42" s="8"/>
      <c r="G42" s="19" t="s">
        <v>3</v>
      </c>
      <c r="H42" s="240"/>
      <c r="I42" s="240"/>
      <c r="J42" s="19"/>
      <c r="K42" s="221" t="str">
        <f t="shared" si="0"/>
        <v/>
      </c>
      <c r="L42" s="221"/>
      <c r="M42" s="6" t="str">
        <f t="shared" si="2"/>
        <v/>
      </c>
      <c r="N42" s="19"/>
      <c r="O42" s="8"/>
      <c r="P42" s="240"/>
      <c r="Q42" s="240"/>
      <c r="R42" s="228" t="str">
        <f t="shared" si="3"/>
        <v/>
      </c>
      <c r="S42" s="228"/>
      <c r="T42" s="229" t="str">
        <f t="shared" si="4"/>
        <v/>
      </c>
      <c r="U42" s="229"/>
    </row>
    <row r="43" spans="2:21" x14ac:dyDescent="0.2">
      <c r="B43" s="19">
        <v>35</v>
      </c>
      <c r="C43" s="221" t="str">
        <f t="shared" si="1"/>
        <v/>
      </c>
      <c r="D43" s="221"/>
      <c r="E43" s="19"/>
      <c r="F43" s="8"/>
      <c r="G43" s="19" t="s">
        <v>2</v>
      </c>
      <c r="H43" s="240"/>
      <c r="I43" s="240"/>
      <c r="J43" s="19"/>
      <c r="K43" s="221" t="str">
        <f t="shared" si="0"/>
        <v/>
      </c>
      <c r="L43" s="221"/>
      <c r="M43" s="6" t="str">
        <f t="shared" si="2"/>
        <v/>
      </c>
      <c r="N43" s="19"/>
      <c r="O43" s="8"/>
      <c r="P43" s="240"/>
      <c r="Q43" s="240"/>
      <c r="R43" s="228" t="str">
        <f t="shared" si="3"/>
        <v/>
      </c>
      <c r="S43" s="228"/>
      <c r="T43" s="229" t="str">
        <f t="shared" si="4"/>
        <v/>
      </c>
      <c r="U43" s="229"/>
    </row>
    <row r="44" spans="2:21" x14ac:dyDescent="0.2">
      <c r="B44" s="19">
        <v>36</v>
      </c>
      <c r="C44" s="221" t="str">
        <f t="shared" si="1"/>
        <v/>
      </c>
      <c r="D44" s="221"/>
      <c r="E44" s="19"/>
      <c r="F44" s="8"/>
      <c r="G44" s="19" t="s">
        <v>3</v>
      </c>
      <c r="H44" s="240"/>
      <c r="I44" s="240"/>
      <c r="J44" s="19"/>
      <c r="K44" s="221" t="str">
        <f t="shared" si="0"/>
        <v/>
      </c>
      <c r="L44" s="221"/>
      <c r="M44" s="6" t="str">
        <f t="shared" si="2"/>
        <v/>
      </c>
      <c r="N44" s="19"/>
      <c r="O44" s="8"/>
      <c r="P44" s="240"/>
      <c r="Q44" s="240"/>
      <c r="R44" s="228" t="str">
        <f t="shared" si="3"/>
        <v/>
      </c>
      <c r="S44" s="228"/>
      <c r="T44" s="229" t="str">
        <f t="shared" si="4"/>
        <v/>
      </c>
      <c r="U44" s="229"/>
    </row>
    <row r="45" spans="2:21" x14ac:dyDescent="0.2">
      <c r="B45" s="19">
        <v>37</v>
      </c>
      <c r="C45" s="221" t="str">
        <f t="shared" si="1"/>
        <v/>
      </c>
      <c r="D45" s="221"/>
      <c r="E45" s="19"/>
      <c r="F45" s="8"/>
      <c r="G45" s="19" t="s">
        <v>2</v>
      </c>
      <c r="H45" s="240"/>
      <c r="I45" s="240"/>
      <c r="J45" s="19"/>
      <c r="K45" s="221" t="str">
        <f t="shared" si="0"/>
        <v/>
      </c>
      <c r="L45" s="221"/>
      <c r="M45" s="6" t="str">
        <f t="shared" si="2"/>
        <v/>
      </c>
      <c r="N45" s="19"/>
      <c r="O45" s="8"/>
      <c r="P45" s="240"/>
      <c r="Q45" s="240"/>
      <c r="R45" s="228" t="str">
        <f t="shared" si="3"/>
        <v/>
      </c>
      <c r="S45" s="228"/>
      <c r="T45" s="229" t="str">
        <f t="shared" si="4"/>
        <v/>
      </c>
      <c r="U45" s="229"/>
    </row>
    <row r="46" spans="2:21" x14ac:dyDescent="0.2">
      <c r="B46" s="19">
        <v>38</v>
      </c>
      <c r="C46" s="221" t="str">
        <f t="shared" si="1"/>
        <v/>
      </c>
      <c r="D46" s="221"/>
      <c r="E46" s="19"/>
      <c r="F46" s="8"/>
      <c r="G46" s="19" t="s">
        <v>3</v>
      </c>
      <c r="H46" s="240"/>
      <c r="I46" s="240"/>
      <c r="J46" s="19"/>
      <c r="K46" s="221" t="str">
        <f t="shared" si="0"/>
        <v/>
      </c>
      <c r="L46" s="221"/>
      <c r="M46" s="6" t="str">
        <f t="shared" si="2"/>
        <v/>
      </c>
      <c r="N46" s="19"/>
      <c r="O46" s="8"/>
      <c r="P46" s="240"/>
      <c r="Q46" s="240"/>
      <c r="R46" s="228" t="str">
        <f t="shared" si="3"/>
        <v/>
      </c>
      <c r="S46" s="228"/>
      <c r="T46" s="229" t="str">
        <f t="shared" si="4"/>
        <v/>
      </c>
      <c r="U46" s="229"/>
    </row>
    <row r="47" spans="2:21" x14ac:dyDescent="0.2">
      <c r="B47" s="19">
        <v>39</v>
      </c>
      <c r="C47" s="221" t="str">
        <f t="shared" si="1"/>
        <v/>
      </c>
      <c r="D47" s="221"/>
      <c r="E47" s="19"/>
      <c r="F47" s="8"/>
      <c r="G47" s="19" t="s">
        <v>3</v>
      </c>
      <c r="H47" s="240"/>
      <c r="I47" s="240"/>
      <c r="J47" s="19"/>
      <c r="K47" s="221" t="str">
        <f t="shared" si="0"/>
        <v/>
      </c>
      <c r="L47" s="221"/>
      <c r="M47" s="6" t="str">
        <f t="shared" si="2"/>
        <v/>
      </c>
      <c r="N47" s="19"/>
      <c r="O47" s="8"/>
      <c r="P47" s="240"/>
      <c r="Q47" s="240"/>
      <c r="R47" s="228" t="str">
        <f t="shared" si="3"/>
        <v/>
      </c>
      <c r="S47" s="228"/>
      <c r="T47" s="229" t="str">
        <f t="shared" si="4"/>
        <v/>
      </c>
      <c r="U47" s="229"/>
    </row>
    <row r="48" spans="2:21" x14ac:dyDescent="0.2">
      <c r="B48" s="19">
        <v>40</v>
      </c>
      <c r="C48" s="221" t="str">
        <f t="shared" si="1"/>
        <v/>
      </c>
      <c r="D48" s="221"/>
      <c r="E48" s="19"/>
      <c r="F48" s="8"/>
      <c r="G48" s="19" t="s">
        <v>36</v>
      </c>
      <c r="H48" s="240"/>
      <c r="I48" s="240"/>
      <c r="J48" s="19"/>
      <c r="K48" s="221" t="str">
        <f t="shared" si="0"/>
        <v/>
      </c>
      <c r="L48" s="221"/>
      <c r="M48" s="6" t="str">
        <f t="shared" si="2"/>
        <v/>
      </c>
      <c r="N48" s="19"/>
      <c r="O48" s="8"/>
      <c r="P48" s="240"/>
      <c r="Q48" s="240"/>
      <c r="R48" s="228" t="str">
        <f t="shared" si="3"/>
        <v/>
      </c>
      <c r="S48" s="228"/>
      <c r="T48" s="229" t="str">
        <f t="shared" si="4"/>
        <v/>
      </c>
      <c r="U48" s="229"/>
    </row>
    <row r="49" spans="2:21" x14ac:dyDescent="0.2">
      <c r="B49" s="19">
        <v>41</v>
      </c>
      <c r="C49" s="221" t="str">
        <f t="shared" si="1"/>
        <v/>
      </c>
      <c r="D49" s="221"/>
      <c r="E49" s="19"/>
      <c r="F49" s="8"/>
      <c r="G49" s="19" t="s">
        <v>3</v>
      </c>
      <c r="H49" s="240"/>
      <c r="I49" s="240"/>
      <c r="J49" s="19"/>
      <c r="K49" s="221" t="str">
        <f t="shared" si="0"/>
        <v/>
      </c>
      <c r="L49" s="221"/>
      <c r="M49" s="6" t="str">
        <f t="shared" si="2"/>
        <v/>
      </c>
      <c r="N49" s="19"/>
      <c r="O49" s="8"/>
      <c r="P49" s="240"/>
      <c r="Q49" s="240"/>
      <c r="R49" s="228" t="str">
        <f t="shared" si="3"/>
        <v/>
      </c>
      <c r="S49" s="228"/>
      <c r="T49" s="229" t="str">
        <f t="shared" si="4"/>
        <v/>
      </c>
      <c r="U49" s="229"/>
    </row>
    <row r="50" spans="2:21" x14ac:dyDescent="0.2">
      <c r="B50" s="19">
        <v>42</v>
      </c>
      <c r="C50" s="221" t="str">
        <f t="shared" si="1"/>
        <v/>
      </c>
      <c r="D50" s="221"/>
      <c r="E50" s="19"/>
      <c r="F50" s="8"/>
      <c r="G50" s="19" t="s">
        <v>3</v>
      </c>
      <c r="H50" s="240"/>
      <c r="I50" s="240"/>
      <c r="J50" s="19"/>
      <c r="K50" s="221" t="str">
        <f t="shared" si="0"/>
        <v/>
      </c>
      <c r="L50" s="221"/>
      <c r="M50" s="6" t="str">
        <f t="shared" si="2"/>
        <v/>
      </c>
      <c r="N50" s="19"/>
      <c r="O50" s="8"/>
      <c r="P50" s="240"/>
      <c r="Q50" s="240"/>
      <c r="R50" s="228" t="str">
        <f t="shared" si="3"/>
        <v/>
      </c>
      <c r="S50" s="228"/>
      <c r="T50" s="229" t="str">
        <f t="shared" si="4"/>
        <v/>
      </c>
      <c r="U50" s="229"/>
    </row>
    <row r="51" spans="2:21" x14ac:dyDescent="0.2">
      <c r="B51" s="19">
        <v>43</v>
      </c>
      <c r="C51" s="221" t="str">
        <f t="shared" si="1"/>
        <v/>
      </c>
      <c r="D51" s="221"/>
      <c r="E51" s="19"/>
      <c r="F51" s="8"/>
      <c r="G51" s="19" t="s">
        <v>2</v>
      </c>
      <c r="H51" s="240"/>
      <c r="I51" s="240"/>
      <c r="J51" s="19"/>
      <c r="K51" s="221" t="str">
        <f t="shared" si="0"/>
        <v/>
      </c>
      <c r="L51" s="221"/>
      <c r="M51" s="6" t="str">
        <f t="shared" si="2"/>
        <v/>
      </c>
      <c r="N51" s="19"/>
      <c r="O51" s="8"/>
      <c r="P51" s="240"/>
      <c r="Q51" s="240"/>
      <c r="R51" s="228" t="str">
        <f t="shared" si="3"/>
        <v/>
      </c>
      <c r="S51" s="228"/>
      <c r="T51" s="229" t="str">
        <f t="shared" si="4"/>
        <v/>
      </c>
      <c r="U51" s="229"/>
    </row>
    <row r="52" spans="2:21" x14ac:dyDescent="0.2">
      <c r="B52" s="19">
        <v>44</v>
      </c>
      <c r="C52" s="221" t="str">
        <f t="shared" si="1"/>
        <v/>
      </c>
      <c r="D52" s="221"/>
      <c r="E52" s="19"/>
      <c r="F52" s="8"/>
      <c r="G52" s="19" t="s">
        <v>2</v>
      </c>
      <c r="H52" s="240"/>
      <c r="I52" s="240"/>
      <c r="J52" s="19"/>
      <c r="K52" s="221" t="str">
        <f t="shared" si="0"/>
        <v/>
      </c>
      <c r="L52" s="221"/>
      <c r="M52" s="6" t="str">
        <f t="shared" si="2"/>
        <v/>
      </c>
      <c r="N52" s="19"/>
      <c r="O52" s="8"/>
      <c r="P52" s="240"/>
      <c r="Q52" s="240"/>
      <c r="R52" s="228" t="str">
        <f t="shared" si="3"/>
        <v/>
      </c>
      <c r="S52" s="228"/>
      <c r="T52" s="229" t="str">
        <f t="shared" si="4"/>
        <v/>
      </c>
      <c r="U52" s="229"/>
    </row>
    <row r="53" spans="2:21" x14ac:dyDescent="0.2">
      <c r="B53" s="19">
        <v>45</v>
      </c>
      <c r="C53" s="221" t="str">
        <f t="shared" si="1"/>
        <v/>
      </c>
      <c r="D53" s="221"/>
      <c r="E53" s="19"/>
      <c r="F53" s="8"/>
      <c r="G53" s="19" t="s">
        <v>3</v>
      </c>
      <c r="H53" s="240"/>
      <c r="I53" s="240"/>
      <c r="J53" s="19"/>
      <c r="K53" s="221" t="str">
        <f t="shared" si="0"/>
        <v/>
      </c>
      <c r="L53" s="221"/>
      <c r="M53" s="6" t="str">
        <f t="shared" si="2"/>
        <v/>
      </c>
      <c r="N53" s="19"/>
      <c r="O53" s="8"/>
      <c r="P53" s="240"/>
      <c r="Q53" s="240"/>
      <c r="R53" s="228" t="str">
        <f t="shared" si="3"/>
        <v/>
      </c>
      <c r="S53" s="228"/>
      <c r="T53" s="229" t="str">
        <f t="shared" si="4"/>
        <v/>
      </c>
      <c r="U53" s="229"/>
    </row>
    <row r="54" spans="2:21" x14ac:dyDescent="0.2">
      <c r="B54" s="19">
        <v>46</v>
      </c>
      <c r="C54" s="221" t="str">
        <f t="shared" si="1"/>
        <v/>
      </c>
      <c r="D54" s="221"/>
      <c r="E54" s="19"/>
      <c r="F54" s="8"/>
      <c r="G54" s="19" t="s">
        <v>3</v>
      </c>
      <c r="H54" s="240"/>
      <c r="I54" s="240"/>
      <c r="J54" s="19"/>
      <c r="K54" s="221" t="str">
        <f t="shared" si="0"/>
        <v/>
      </c>
      <c r="L54" s="221"/>
      <c r="M54" s="6" t="str">
        <f t="shared" si="2"/>
        <v/>
      </c>
      <c r="N54" s="19"/>
      <c r="O54" s="8"/>
      <c r="P54" s="240"/>
      <c r="Q54" s="240"/>
      <c r="R54" s="228" t="str">
        <f t="shared" si="3"/>
        <v/>
      </c>
      <c r="S54" s="228"/>
      <c r="T54" s="229" t="str">
        <f t="shared" si="4"/>
        <v/>
      </c>
      <c r="U54" s="229"/>
    </row>
    <row r="55" spans="2:21" x14ac:dyDescent="0.2">
      <c r="B55" s="19">
        <v>47</v>
      </c>
      <c r="C55" s="221" t="str">
        <f t="shared" si="1"/>
        <v/>
      </c>
      <c r="D55" s="221"/>
      <c r="E55" s="19"/>
      <c r="F55" s="8"/>
      <c r="G55" s="19" t="s">
        <v>2</v>
      </c>
      <c r="H55" s="240"/>
      <c r="I55" s="240"/>
      <c r="J55" s="19"/>
      <c r="K55" s="221" t="str">
        <f t="shared" si="0"/>
        <v/>
      </c>
      <c r="L55" s="221"/>
      <c r="M55" s="6" t="str">
        <f t="shared" si="2"/>
        <v/>
      </c>
      <c r="N55" s="19"/>
      <c r="O55" s="8"/>
      <c r="P55" s="240"/>
      <c r="Q55" s="240"/>
      <c r="R55" s="228" t="str">
        <f t="shared" si="3"/>
        <v/>
      </c>
      <c r="S55" s="228"/>
      <c r="T55" s="229" t="str">
        <f t="shared" si="4"/>
        <v/>
      </c>
      <c r="U55" s="229"/>
    </row>
    <row r="56" spans="2:21" x14ac:dyDescent="0.2">
      <c r="B56" s="19">
        <v>48</v>
      </c>
      <c r="C56" s="221" t="str">
        <f t="shared" si="1"/>
        <v/>
      </c>
      <c r="D56" s="221"/>
      <c r="E56" s="19"/>
      <c r="F56" s="8"/>
      <c r="G56" s="19" t="s">
        <v>2</v>
      </c>
      <c r="H56" s="240"/>
      <c r="I56" s="240"/>
      <c r="J56" s="19"/>
      <c r="K56" s="221" t="str">
        <f t="shared" si="0"/>
        <v/>
      </c>
      <c r="L56" s="221"/>
      <c r="M56" s="6" t="str">
        <f t="shared" si="2"/>
        <v/>
      </c>
      <c r="N56" s="19"/>
      <c r="O56" s="8"/>
      <c r="P56" s="240"/>
      <c r="Q56" s="240"/>
      <c r="R56" s="228" t="str">
        <f t="shared" si="3"/>
        <v/>
      </c>
      <c r="S56" s="228"/>
      <c r="T56" s="229" t="str">
        <f t="shared" si="4"/>
        <v/>
      </c>
      <c r="U56" s="229"/>
    </row>
    <row r="57" spans="2:21" x14ac:dyDescent="0.2">
      <c r="B57" s="19">
        <v>49</v>
      </c>
      <c r="C57" s="221" t="str">
        <f t="shared" si="1"/>
        <v/>
      </c>
      <c r="D57" s="221"/>
      <c r="E57" s="19"/>
      <c r="F57" s="8"/>
      <c r="G57" s="19" t="s">
        <v>2</v>
      </c>
      <c r="H57" s="240"/>
      <c r="I57" s="240"/>
      <c r="J57" s="19"/>
      <c r="K57" s="221" t="str">
        <f t="shared" si="0"/>
        <v/>
      </c>
      <c r="L57" s="221"/>
      <c r="M57" s="6" t="str">
        <f t="shared" si="2"/>
        <v/>
      </c>
      <c r="N57" s="19"/>
      <c r="O57" s="8"/>
      <c r="P57" s="240"/>
      <c r="Q57" s="240"/>
      <c r="R57" s="228" t="str">
        <f t="shared" si="3"/>
        <v/>
      </c>
      <c r="S57" s="228"/>
      <c r="T57" s="229" t="str">
        <f t="shared" si="4"/>
        <v/>
      </c>
      <c r="U57" s="229"/>
    </row>
    <row r="58" spans="2:21" x14ac:dyDescent="0.2">
      <c r="B58" s="19">
        <v>50</v>
      </c>
      <c r="C58" s="221" t="str">
        <f t="shared" si="1"/>
        <v/>
      </c>
      <c r="D58" s="221"/>
      <c r="E58" s="19"/>
      <c r="F58" s="8"/>
      <c r="G58" s="19" t="s">
        <v>2</v>
      </c>
      <c r="H58" s="240"/>
      <c r="I58" s="240"/>
      <c r="J58" s="19"/>
      <c r="K58" s="221" t="str">
        <f t="shared" si="0"/>
        <v/>
      </c>
      <c r="L58" s="221"/>
      <c r="M58" s="6" t="str">
        <f t="shared" si="2"/>
        <v/>
      </c>
      <c r="N58" s="19"/>
      <c r="O58" s="8"/>
      <c r="P58" s="240"/>
      <c r="Q58" s="240"/>
      <c r="R58" s="228" t="str">
        <f t="shared" si="3"/>
        <v/>
      </c>
      <c r="S58" s="228"/>
      <c r="T58" s="229" t="str">
        <f t="shared" si="4"/>
        <v/>
      </c>
      <c r="U58" s="229"/>
    </row>
    <row r="59" spans="2:21" x14ac:dyDescent="0.2">
      <c r="B59" s="19">
        <v>51</v>
      </c>
      <c r="C59" s="221" t="str">
        <f t="shared" si="1"/>
        <v/>
      </c>
      <c r="D59" s="221"/>
      <c r="E59" s="19"/>
      <c r="F59" s="8"/>
      <c r="G59" s="19" t="s">
        <v>2</v>
      </c>
      <c r="H59" s="240"/>
      <c r="I59" s="240"/>
      <c r="J59" s="19"/>
      <c r="K59" s="221" t="str">
        <f t="shared" si="0"/>
        <v/>
      </c>
      <c r="L59" s="221"/>
      <c r="M59" s="6" t="str">
        <f t="shared" si="2"/>
        <v/>
      </c>
      <c r="N59" s="19"/>
      <c r="O59" s="8"/>
      <c r="P59" s="240"/>
      <c r="Q59" s="240"/>
      <c r="R59" s="228" t="str">
        <f t="shared" si="3"/>
        <v/>
      </c>
      <c r="S59" s="228"/>
      <c r="T59" s="229" t="str">
        <f t="shared" si="4"/>
        <v/>
      </c>
      <c r="U59" s="229"/>
    </row>
    <row r="60" spans="2:21" x14ac:dyDescent="0.2">
      <c r="B60" s="19">
        <v>52</v>
      </c>
      <c r="C60" s="221" t="str">
        <f t="shared" si="1"/>
        <v/>
      </c>
      <c r="D60" s="221"/>
      <c r="E60" s="19"/>
      <c r="F60" s="8"/>
      <c r="G60" s="19" t="s">
        <v>2</v>
      </c>
      <c r="H60" s="240"/>
      <c r="I60" s="240"/>
      <c r="J60" s="19"/>
      <c r="K60" s="221" t="str">
        <f t="shared" si="0"/>
        <v/>
      </c>
      <c r="L60" s="221"/>
      <c r="M60" s="6" t="str">
        <f t="shared" si="2"/>
        <v/>
      </c>
      <c r="N60" s="19"/>
      <c r="O60" s="8"/>
      <c r="P60" s="240"/>
      <c r="Q60" s="240"/>
      <c r="R60" s="228" t="str">
        <f t="shared" si="3"/>
        <v/>
      </c>
      <c r="S60" s="228"/>
      <c r="T60" s="229" t="str">
        <f t="shared" si="4"/>
        <v/>
      </c>
      <c r="U60" s="229"/>
    </row>
    <row r="61" spans="2:21" x14ac:dyDescent="0.2">
      <c r="B61" s="19">
        <v>53</v>
      </c>
      <c r="C61" s="221" t="str">
        <f t="shared" si="1"/>
        <v/>
      </c>
      <c r="D61" s="221"/>
      <c r="E61" s="19"/>
      <c r="F61" s="8"/>
      <c r="G61" s="19" t="s">
        <v>2</v>
      </c>
      <c r="H61" s="240"/>
      <c r="I61" s="240"/>
      <c r="J61" s="19"/>
      <c r="K61" s="221" t="str">
        <f t="shared" si="0"/>
        <v/>
      </c>
      <c r="L61" s="221"/>
      <c r="M61" s="6" t="str">
        <f t="shared" si="2"/>
        <v/>
      </c>
      <c r="N61" s="19"/>
      <c r="O61" s="8"/>
      <c r="P61" s="240"/>
      <c r="Q61" s="240"/>
      <c r="R61" s="228" t="str">
        <f t="shared" si="3"/>
        <v/>
      </c>
      <c r="S61" s="228"/>
      <c r="T61" s="229" t="str">
        <f t="shared" si="4"/>
        <v/>
      </c>
      <c r="U61" s="229"/>
    </row>
    <row r="62" spans="2:21" x14ac:dyDescent="0.2">
      <c r="B62" s="19">
        <v>54</v>
      </c>
      <c r="C62" s="221" t="str">
        <f t="shared" si="1"/>
        <v/>
      </c>
      <c r="D62" s="221"/>
      <c r="E62" s="19"/>
      <c r="F62" s="8"/>
      <c r="G62" s="19" t="s">
        <v>2</v>
      </c>
      <c r="H62" s="240"/>
      <c r="I62" s="240"/>
      <c r="J62" s="19"/>
      <c r="K62" s="221" t="str">
        <f t="shared" si="0"/>
        <v/>
      </c>
      <c r="L62" s="221"/>
      <c r="M62" s="6" t="str">
        <f t="shared" si="2"/>
        <v/>
      </c>
      <c r="N62" s="19"/>
      <c r="O62" s="8"/>
      <c r="P62" s="240"/>
      <c r="Q62" s="240"/>
      <c r="R62" s="228" t="str">
        <f t="shared" si="3"/>
        <v/>
      </c>
      <c r="S62" s="228"/>
      <c r="T62" s="229" t="str">
        <f t="shared" si="4"/>
        <v/>
      </c>
      <c r="U62" s="229"/>
    </row>
    <row r="63" spans="2:21" x14ac:dyDescent="0.2">
      <c r="B63" s="19">
        <v>55</v>
      </c>
      <c r="C63" s="221" t="str">
        <f t="shared" si="1"/>
        <v/>
      </c>
      <c r="D63" s="221"/>
      <c r="E63" s="19"/>
      <c r="F63" s="8"/>
      <c r="G63" s="19" t="s">
        <v>3</v>
      </c>
      <c r="H63" s="240"/>
      <c r="I63" s="240"/>
      <c r="J63" s="19"/>
      <c r="K63" s="221" t="str">
        <f t="shared" si="0"/>
        <v/>
      </c>
      <c r="L63" s="221"/>
      <c r="M63" s="6" t="str">
        <f t="shared" si="2"/>
        <v/>
      </c>
      <c r="N63" s="19"/>
      <c r="O63" s="8"/>
      <c r="P63" s="240"/>
      <c r="Q63" s="240"/>
      <c r="R63" s="228" t="str">
        <f t="shared" si="3"/>
        <v/>
      </c>
      <c r="S63" s="228"/>
      <c r="T63" s="229" t="str">
        <f t="shared" si="4"/>
        <v/>
      </c>
      <c r="U63" s="229"/>
    </row>
    <row r="64" spans="2:21" x14ac:dyDescent="0.2">
      <c r="B64" s="19">
        <v>56</v>
      </c>
      <c r="C64" s="221" t="str">
        <f t="shared" si="1"/>
        <v/>
      </c>
      <c r="D64" s="221"/>
      <c r="E64" s="19"/>
      <c r="F64" s="8"/>
      <c r="G64" s="19" t="s">
        <v>2</v>
      </c>
      <c r="H64" s="240"/>
      <c r="I64" s="240"/>
      <c r="J64" s="19"/>
      <c r="K64" s="221" t="str">
        <f t="shared" si="0"/>
        <v/>
      </c>
      <c r="L64" s="221"/>
      <c r="M64" s="6" t="str">
        <f t="shared" si="2"/>
        <v/>
      </c>
      <c r="N64" s="19"/>
      <c r="O64" s="8"/>
      <c r="P64" s="240"/>
      <c r="Q64" s="240"/>
      <c r="R64" s="228" t="str">
        <f t="shared" si="3"/>
        <v/>
      </c>
      <c r="S64" s="228"/>
      <c r="T64" s="229" t="str">
        <f t="shared" si="4"/>
        <v/>
      </c>
      <c r="U64" s="229"/>
    </row>
    <row r="65" spans="2:21" x14ac:dyDescent="0.2">
      <c r="B65" s="19">
        <v>57</v>
      </c>
      <c r="C65" s="221" t="str">
        <f t="shared" si="1"/>
        <v/>
      </c>
      <c r="D65" s="221"/>
      <c r="E65" s="19"/>
      <c r="F65" s="8"/>
      <c r="G65" s="19" t="s">
        <v>2</v>
      </c>
      <c r="H65" s="240"/>
      <c r="I65" s="240"/>
      <c r="J65" s="19"/>
      <c r="K65" s="221" t="str">
        <f t="shared" si="0"/>
        <v/>
      </c>
      <c r="L65" s="221"/>
      <c r="M65" s="6" t="str">
        <f t="shared" si="2"/>
        <v/>
      </c>
      <c r="N65" s="19"/>
      <c r="O65" s="8"/>
      <c r="P65" s="240"/>
      <c r="Q65" s="240"/>
      <c r="R65" s="228" t="str">
        <f t="shared" si="3"/>
        <v/>
      </c>
      <c r="S65" s="228"/>
      <c r="T65" s="229" t="str">
        <f t="shared" si="4"/>
        <v/>
      </c>
      <c r="U65" s="229"/>
    </row>
    <row r="66" spans="2:21" x14ac:dyDescent="0.2">
      <c r="B66" s="19">
        <v>58</v>
      </c>
      <c r="C66" s="221" t="str">
        <f t="shared" si="1"/>
        <v/>
      </c>
      <c r="D66" s="221"/>
      <c r="E66" s="19"/>
      <c r="F66" s="8"/>
      <c r="G66" s="19" t="s">
        <v>2</v>
      </c>
      <c r="H66" s="240"/>
      <c r="I66" s="240"/>
      <c r="J66" s="19"/>
      <c r="K66" s="221" t="str">
        <f t="shared" si="0"/>
        <v/>
      </c>
      <c r="L66" s="221"/>
      <c r="M66" s="6" t="str">
        <f t="shared" si="2"/>
        <v/>
      </c>
      <c r="N66" s="19"/>
      <c r="O66" s="8"/>
      <c r="P66" s="240"/>
      <c r="Q66" s="240"/>
      <c r="R66" s="228" t="str">
        <f t="shared" si="3"/>
        <v/>
      </c>
      <c r="S66" s="228"/>
      <c r="T66" s="229" t="str">
        <f t="shared" si="4"/>
        <v/>
      </c>
      <c r="U66" s="229"/>
    </row>
    <row r="67" spans="2:21" x14ac:dyDescent="0.2">
      <c r="B67" s="19">
        <v>59</v>
      </c>
      <c r="C67" s="221" t="str">
        <f t="shared" si="1"/>
        <v/>
      </c>
      <c r="D67" s="221"/>
      <c r="E67" s="19"/>
      <c r="F67" s="8"/>
      <c r="G67" s="19" t="s">
        <v>2</v>
      </c>
      <c r="H67" s="240"/>
      <c r="I67" s="240"/>
      <c r="J67" s="19"/>
      <c r="K67" s="221" t="str">
        <f t="shared" si="0"/>
        <v/>
      </c>
      <c r="L67" s="221"/>
      <c r="M67" s="6" t="str">
        <f t="shared" si="2"/>
        <v/>
      </c>
      <c r="N67" s="19"/>
      <c r="O67" s="8"/>
      <c r="P67" s="240"/>
      <c r="Q67" s="240"/>
      <c r="R67" s="228" t="str">
        <f t="shared" si="3"/>
        <v/>
      </c>
      <c r="S67" s="228"/>
      <c r="T67" s="229" t="str">
        <f t="shared" si="4"/>
        <v/>
      </c>
      <c r="U67" s="229"/>
    </row>
    <row r="68" spans="2:21" x14ac:dyDescent="0.2">
      <c r="B68" s="19">
        <v>60</v>
      </c>
      <c r="C68" s="221" t="str">
        <f t="shared" si="1"/>
        <v/>
      </c>
      <c r="D68" s="221"/>
      <c r="E68" s="19"/>
      <c r="F68" s="8"/>
      <c r="G68" s="19" t="s">
        <v>3</v>
      </c>
      <c r="H68" s="240"/>
      <c r="I68" s="240"/>
      <c r="J68" s="19"/>
      <c r="K68" s="221" t="str">
        <f t="shared" si="0"/>
        <v/>
      </c>
      <c r="L68" s="221"/>
      <c r="M68" s="6" t="str">
        <f t="shared" si="2"/>
        <v/>
      </c>
      <c r="N68" s="19"/>
      <c r="O68" s="8"/>
      <c r="P68" s="240"/>
      <c r="Q68" s="240"/>
      <c r="R68" s="228" t="str">
        <f t="shared" si="3"/>
        <v/>
      </c>
      <c r="S68" s="228"/>
      <c r="T68" s="229" t="str">
        <f t="shared" si="4"/>
        <v/>
      </c>
      <c r="U68" s="229"/>
    </row>
    <row r="69" spans="2:21" x14ac:dyDescent="0.2">
      <c r="B69" s="19">
        <v>61</v>
      </c>
      <c r="C69" s="221" t="str">
        <f t="shared" si="1"/>
        <v/>
      </c>
      <c r="D69" s="221"/>
      <c r="E69" s="19"/>
      <c r="F69" s="8"/>
      <c r="G69" s="19" t="s">
        <v>3</v>
      </c>
      <c r="H69" s="240"/>
      <c r="I69" s="240"/>
      <c r="J69" s="19"/>
      <c r="K69" s="221" t="str">
        <f t="shared" si="0"/>
        <v/>
      </c>
      <c r="L69" s="221"/>
      <c r="M69" s="6" t="str">
        <f t="shared" si="2"/>
        <v/>
      </c>
      <c r="N69" s="19"/>
      <c r="O69" s="8"/>
      <c r="P69" s="240"/>
      <c r="Q69" s="240"/>
      <c r="R69" s="228" t="str">
        <f t="shared" si="3"/>
        <v/>
      </c>
      <c r="S69" s="228"/>
      <c r="T69" s="229" t="str">
        <f t="shared" si="4"/>
        <v/>
      </c>
      <c r="U69" s="229"/>
    </row>
    <row r="70" spans="2:21" x14ac:dyDescent="0.2">
      <c r="B70" s="19">
        <v>62</v>
      </c>
      <c r="C70" s="221" t="str">
        <f t="shared" si="1"/>
        <v/>
      </c>
      <c r="D70" s="221"/>
      <c r="E70" s="19"/>
      <c r="F70" s="8"/>
      <c r="G70" s="19" t="s">
        <v>2</v>
      </c>
      <c r="H70" s="240"/>
      <c r="I70" s="240"/>
      <c r="J70" s="19"/>
      <c r="K70" s="221" t="str">
        <f t="shared" si="0"/>
        <v/>
      </c>
      <c r="L70" s="221"/>
      <c r="M70" s="6" t="str">
        <f t="shared" si="2"/>
        <v/>
      </c>
      <c r="N70" s="19"/>
      <c r="O70" s="8"/>
      <c r="P70" s="240"/>
      <c r="Q70" s="240"/>
      <c r="R70" s="228" t="str">
        <f t="shared" si="3"/>
        <v/>
      </c>
      <c r="S70" s="228"/>
      <c r="T70" s="229" t="str">
        <f t="shared" si="4"/>
        <v/>
      </c>
      <c r="U70" s="229"/>
    </row>
    <row r="71" spans="2:21" x14ac:dyDescent="0.2">
      <c r="B71" s="19">
        <v>63</v>
      </c>
      <c r="C71" s="221" t="str">
        <f t="shared" si="1"/>
        <v/>
      </c>
      <c r="D71" s="221"/>
      <c r="E71" s="19"/>
      <c r="F71" s="8"/>
      <c r="G71" s="19" t="s">
        <v>3</v>
      </c>
      <c r="H71" s="240"/>
      <c r="I71" s="240"/>
      <c r="J71" s="19"/>
      <c r="K71" s="221" t="str">
        <f t="shared" si="0"/>
        <v/>
      </c>
      <c r="L71" s="221"/>
      <c r="M71" s="6" t="str">
        <f t="shared" si="2"/>
        <v/>
      </c>
      <c r="N71" s="19"/>
      <c r="O71" s="8"/>
      <c r="P71" s="240"/>
      <c r="Q71" s="240"/>
      <c r="R71" s="228" t="str">
        <f t="shared" si="3"/>
        <v/>
      </c>
      <c r="S71" s="228"/>
      <c r="T71" s="229" t="str">
        <f t="shared" si="4"/>
        <v/>
      </c>
      <c r="U71" s="229"/>
    </row>
    <row r="72" spans="2:21" x14ac:dyDescent="0.2">
      <c r="B72" s="19">
        <v>64</v>
      </c>
      <c r="C72" s="221" t="str">
        <f t="shared" si="1"/>
        <v/>
      </c>
      <c r="D72" s="221"/>
      <c r="E72" s="19"/>
      <c r="F72" s="8"/>
      <c r="G72" s="19" t="s">
        <v>2</v>
      </c>
      <c r="H72" s="240"/>
      <c r="I72" s="240"/>
      <c r="J72" s="19"/>
      <c r="K72" s="221" t="str">
        <f t="shared" si="0"/>
        <v/>
      </c>
      <c r="L72" s="221"/>
      <c r="M72" s="6" t="str">
        <f t="shared" si="2"/>
        <v/>
      </c>
      <c r="N72" s="19"/>
      <c r="O72" s="8"/>
      <c r="P72" s="240"/>
      <c r="Q72" s="240"/>
      <c r="R72" s="228" t="str">
        <f t="shared" si="3"/>
        <v/>
      </c>
      <c r="S72" s="228"/>
      <c r="T72" s="229" t="str">
        <f t="shared" si="4"/>
        <v/>
      </c>
      <c r="U72" s="229"/>
    </row>
    <row r="73" spans="2:21" x14ac:dyDescent="0.2">
      <c r="B73" s="19">
        <v>65</v>
      </c>
      <c r="C73" s="221" t="str">
        <f t="shared" si="1"/>
        <v/>
      </c>
      <c r="D73" s="221"/>
      <c r="E73" s="19"/>
      <c r="F73" s="8"/>
      <c r="G73" s="19" t="s">
        <v>3</v>
      </c>
      <c r="H73" s="240"/>
      <c r="I73" s="240"/>
      <c r="J73" s="19"/>
      <c r="K73" s="221" t="str">
        <f t="shared" ref="K73:K108" si="5">IF(F73="","",C73*0.03)</f>
        <v/>
      </c>
      <c r="L73" s="221"/>
      <c r="M73" s="6" t="str">
        <f t="shared" si="2"/>
        <v/>
      </c>
      <c r="N73" s="19"/>
      <c r="O73" s="8"/>
      <c r="P73" s="240"/>
      <c r="Q73" s="240"/>
      <c r="R73" s="228" t="str">
        <f t="shared" si="3"/>
        <v/>
      </c>
      <c r="S73" s="228"/>
      <c r="T73" s="229" t="str">
        <f t="shared" si="4"/>
        <v/>
      </c>
      <c r="U73" s="229"/>
    </row>
    <row r="74" spans="2:21" x14ac:dyDescent="0.2">
      <c r="B74" s="19">
        <v>66</v>
      </c>
      <c r="C74" s="221" t="str">
        <f t="shared" ref="C74:C108" si="6">IF(R73="","",C73+R73)</f>
        <v/>
      </c>
      <c r="D74" s="221"/>
      <c r="E74" s="19"/>
      <c r="F74" s="8"/>
      <c r="G74" s="19" t="s">
        <v>3</v>
      </c>
      <c r="H74" s="240"/>
      <c r="I74" s="240"/>
      <c r="J74" s="19"/>
      <c r="K74" s="221" t="str">
        <f t="shared" si="5"/>
        <v/>
      </c>
      <c r="L74" s="221"/>
      <c r="M74" s="6" t="str">
        <f t="shared" ref="M74:M108" si="7">IF(J74="","",(K74/J74)/1000)</f>
        <v/>
      </c>
      <c r="N74" s="19"/>
      <c r="O74" s="8"/>
      <c r="P74" s="240"/>
      <c r="Q74" s="240"/>
      <c r="R74" s="228" t="str">
        <f t="shared" ref="R74:R108" si="8">IF(O74="","",(IF(G74="売",H74-P74,P74-H74))*M74*100000)</f>
        <v/>
      </c>
      <c r="S74" s="228"/>
      <c r="T74" s="229" t="str">
        <f t="shared" ref="T74:T108" si="9">IF(O74="","",IF(R74&lt;0,J74*(-1),IF(G74="買",(P74-H74)*100,(H74-P74)*100)))</f>
        <v/>
      </c>
      <c r="U74" s="229"/>
    </row>
    <row r="75" spans="2:21" x14ac:dyDescent="0.2">
      <c r="B75" s="19">
        <v>67</v>
      </c>
      <c r="C75" s="221" t="str">
        <f t="shared" si="6"/>
        <v/>
      </c>
      <c r="D75" s="221"/>
      <c r="E75" s="19"/>
      <c r="F75" s="8"/>
      <c r="G75" s="19" t="s">
        <v>2</v>
      </c>
      <c r="H75" s="240"/>
      <c r="I75" s="240"/>
      <c r="J75" s="19"/>
      <c r="K75" s="221" t="str">
        <f t="shared" si="5"/>
        <v/>
      </c>
      <c r="L75" s="221"/>
      <c r="M75" s="6" t="str">
        <f t="shared" si="7"/>
        <v/>
      </c>
      <c r="N75" s="19"/>
      <c r="O75" s="8"/>
      <c r="P75" s="240"/>
      <c r="Q75" s="240"/>
      <c r="R75" s="228" t="str">
        <f t="shared" si="8"/>
        <v/>
      </c>
      <c r="S75" s="228"/>
      <c r="T75" s="229" t="str">
        <f t="shared" si="9"/>
        <v/>
      </c>
      <c r="U75" s="229"/>
    </row>
    <row r="76" spans="2:21" x14ac:dyDescent="0.2">
      <c r="B76" s="19">
        <v>68</v>
      </c>
      <c r="C76" s="221" t="str">
        <f t="shared" si="6"/>
        <v/>
      </c>
      <c r="D76" s="221"/>
      <c r="E76" s="19"/>
      <c r="F76" s="8"/>
      <c r="G76" s="19" t="s">
        <v>2</v>
      </c>
      <c r="H76" s="240"/>
      <c r="I76" s="240"/>
      <c r="J76" s="19"/>
      <c r="K76" s="221" t="str">
        <f t="shared" si="5"/>
        <v/>
      </c>
      <c r="L76" s="221"/>
      <c r="M76" s="6" t="str">
        <f t="shared" si="7"/>
        <v/>
      </c>
      <c r="N76" s="19"/>
      <c r="O76" s="8"/>
      <c r="P76" s="240"/>
      <c r="Q76" s="240"/>
      <c r="R76" s="228" t="str">
        <f t="shared" si="8"/>
        <v/>
      </c>
      <c r="S76" s="228"/>
      <c r="T76" s="229" t="str">
        <f t="shared" si="9"/>
        <v/>
      </c>
      <c r="U76" s="229"/>
    </row>
    <row r="77" spans="2:21" x14ac:dyDescent="0.2">
      <c r="B77" s="19">
        <v>69</v>
      </c>
      <c r="C77" s="221" t="str">
        <f t="shared" si="6"/>
        <v/>
      </c>
      <c r="D77" s="221"/>
      <c r="E77" s="19"/>
      <c r="F77" s="8"/>
      <c r="G77" s="19" t="s">
        <v>2</v>
      </c>
      <c r="H77" s="240"/>
      <c r="I77" s="240"/>
      <c r="J77" s="19"/>
      <c r="K77" s="221" t="str">
        <f t="shared" si="5"/>
        <v/>
      </c>
      <c r="L77" s="221"/>
      <c r="M77" s="6" t="str">
        <f t="shared" si="7"/>
        <v/>
      </c>
      <c r="N77" s="19"/>
      <c r="O77" s="8"/>
      <c r="P77" s="240"/>
      <c r="Q77" s="240"/>
      <c r="R77" s="228" t="str">
        <f t="shared" si="8"/>
        <v/>
      </c>
      <c r="S77" s="228"/>
      <c r="T77" s="229" t="str">
        <f t="shared" si="9"/>
        <v/>
      </c>
      <c r="U77" s="229"/>
    </row>
    <row r="78" spans="2:21" x14ac:dyDescent="0.2">
      <c r="B78" s="19">
        <v>70</v>
      </c>
      <c r="C78" s="221" t="str">
        <f t="shared" si="6"/>
        <v/>
      </c>
      <c r="D78" s="221"/>
      <c r="E78" s="19"/>
      <c r="F78" s="8"/>
      <c r="G78" s="19" t="s">
        <v>3</v>
      </c>
      <c r="H78" s="240"/>
      <c r="I78" s="240"/>
      <c r="J78" s="19"/>
      <c r="K78" s="221" t="str">
        <f t="shared" si="5"/>
        <v/>
      </c>
      <c r="L78" s="221"/>
      <c r="M78" s="6" t="str">
        <f t="shared" si="7"/>
        <v/>
      </c>
      <c r="N78" s="19"/>
      <c r="O78" s="8"/>
      <c r="P78" s="240"/>
      <c r="Q78" s="240"/>
      <c r="R78" s="228" t="str">
        <f t="shared" si="8"/>
        <v/>
      </c>
      <c r="S78" s="228"/>
      <c r="T78" s="229" t="str">
        <f t="shared" si="9"/>
        <v/>
      </c>
      <c r="U78" s="229"/>
    </row>
    <row r="79" spans="2:21" x14ac:dyDescent="0.2">
      <c r="B79" s="19">
        <v>71</v>
      </c>
      <c r="C79" s="221" t="str">
        <f t="shared" si="6"/>
        <v/>
      </c>
      <c r="D79" s="221"/>
      <c r="E79" s="19"/>
      <c r="F79" s="8"/>
      <c r="G79" s="19" t="s">
        <v>2</v>
      </c>
      <c r="H79" s="240"/>
      <c r="I79" s="240"/>
      <c r="J79" s="19"/>
      <c r="K79" s="221" t="str">
        <f t="shared" si="5"/>
        <v/>
      </c>
      <c r="L79" s="221"/>
      <c r="M79" s="6" t="str">
        <f t="shared" si="7"/>
        <v/>
      </c>
      <c r="N79" s="19"/>
      <c r="O79" s="8"/>
      <c r="P79" s="240"/>
      <c r="Q79" s="240"/>
      <c r="R79" s="228" t="str">
        <f t="shared" si="8"/>
        <v/>
      </c>
      <c r="S79" s="228"/>
      <c r="T79" s="229" t="str">
        <f t="shared" si="9"/>
        <v/>
      </c>
      <c r="U79" s="229"/>
    </row>
    <row r="80" spans="2:21" x14ac:dyDescent="0.2">
      <c r="B80" s="19">
        <v>72</v>
      </c>
      <c r="C80" s="221" t="str">
        <f t="shared" si="6"/>
        <v/>
      </c>
      <c r="D80" s="221"/>
      <c r="E80" s="19"/>
      <c r="F80" s="8"/>
      <c r="G80" s="19" t="s">
        <v>3</v>
      </c>
      <c r="H80" s="240"/>
      <c r="I80" s="240"/>
      <c r="J80" s="19"/>
      <c r="K80" s="221" t="str">
        <f t="shared" si="5"/>
        <v/>
      </c>
      <c r="L80" s="221"/>
      <c r="M80" s="6" t="str">
        <f t="shared" si="7"/>
        <v/>
      </c>
      <c r="N80" s="19"/>
      <c r="O80" s="8"/>
      <c r="P80" s="240"/>
      <c r="Q80" s="240"/>
      <c r="R80" s="228" t="str">
        <f t="shared" si="8"/>
        <v/>
      </c>
      <c r="S80" s="228"/>
      <c r="T80" s="229" t="str">
        <f t="shared" si="9"/>
        <v/>
      </c>
      <c r="U80" s="229"/>
    </row>
    <row r="81" spans="2:21" x14ac:dyDescent="0.2">
      <c r="B81" s="19">
        <v>73</v>
      </c>
      <c r="C81" s="221" t="str">
        <f t="shared" si="6"/>
        <v/>
      </c>
      <c r="D81" s="221"/>
      <c r="E81" s="19"/>
      <c r="F81" s="8"/>
      <c r="G81" s="19" t="s">
        <v>2</v>
      </c>
      <c r="H81" s="240"/>
      <c r="I81" s="240"/>
      <c r="J81" s="19"/>
      <c r="K81" s="221" t="str">
        <f t="shared" si="5"/>
        <v/>
      </c>
      <c r="L81" s="221"/>
      <c r="M81" s="6" t="str">
        <f t="shared" si="7"/>
        <v/>
      </c>
      <c r="N81" s="19"/>
      <c r="O81" s="8"/>
      <c r="P81" s="240"/>
      <c r="Q81" s="240"/>
      <c r="R81" s="228" t="str">
        <f t="shared" si="8"/>
        <v/>
      </c>
      <c r="S81" s="228"/>
      <c r="T81" s="229" t="str">
        <f t="shared" si="9"/>
        <v/>
      </c>
      <c r="U81" s="229"/>
    </row>
    <row r="82" spans="2:21" x14ac:dyDescent="0.2">
      <c r="B82" s="19">
        <v>74</v>
      </c>
      <c r="C82" s="221" t="str">
        <f t="shared" si="6"/>
        <v/>
      </c>
      <c r="D82" s="221"/>
      <c r="E82" s="19"/>
      <c r="F82" s="8"/>
      <c r="G82" s="19" t="s">
        <v>2</v>
      </c>
      <c r="H82" s="240"/>
      <c r="I82" s="240"/>
      <c r="J82" s="19"/>
      <c r="K82" s="221" t="str">
        <f t="shared" si="5"/>
        <v/>
      </c>
      <c r="L82" s="221"/>
      <c r="M82" s="6" t="str">
        <f t="shared" si="7"/>
        <v/>
      </c>
      <c r="N82" s="19"/>
      <c r="O82" s="8"/>
      <c r="P82" s="240"/>
      <c r="Q82" s="240"/>
      <c r="R82" s="228" t="str">
        <f t="shared" si="8"/>
        <v/>
      </c>
      <c r="S82" s="228"/>
      <c r="T82" s="229" t="str">
        <f t="shared" si="9"/>
        <v/>
      </c>
      <c r="U82" s="229"/>
    </row>
    <row r="83" spans="2:21" x14ac:dyDescent="0.2">
      <c r="B83" s="19">
        <v>75</v>
      </c>
      <c r="C83" s="221" t="str">
        <f t="shared" si="6"/>
        <v/>
      </c>
      <c r="D83" s="221"/>
      <c r="E83" s="19"/>
      <c r="F83" s="8"/>
      <c r="G83" s="19" t="s">
        <v>2</v>
      </c>
      <c r="H83" s="240"/>
      <c r="I83" s="240"/>
      <c r="J83" s="19"/>
      <c r="K83" s="221" t="str">
        <f t="shared" si="5"/>
        <v/>
      </c>
      <c r="L83" s="221"/>
      <c r="M83" s="6" t="str">
        <f t="shared" si="7"/>
        <v/>
      </c>
      <c r="N83" s="19"/>
      <c r="O83" s="8"/>
      <c r="P83" s="240"/>
      <c r="Q83" s="240"/>
      <c r="R83" s="228" t="str">
        <f t="shared" si="8"/>
        <v/>
      </c>
      <c r="S83" s="228"/>
      <c r="T83" s="229" t="str">
        <f t="shared" si="9"/>
        <v/>
      </c>
      <c r="U83" s="229"/>
    </row>
    <row r="84" spans="2:21" x14ac:dyDescent="0.2">
      <c r="B84" s="19">
        <v>76</v>
      </c>
      <c r="C84" s="221" t="str">
        <f t="shared" si="6"/>
        <v/>
      </c>
      <c r="D84" s="221"/>
      <c r="E84" s="19"/>
      <c r="F84" s="8"/>
      <c r="G84" s="19" t="s">
        <v>2</v>
      </c>
      <c r="H84" s="240"/>
      <c r="I84" s="240"/>
      <c r="J84" s="19"/>
      <c r="K84" s="221" t="str">
        <f t="shared" si="5"/>
        <v/>
      </c>
      <c r="L84" s="221"/>
      <c r="M84" s="6" t="str">
        <f t="shared" si="7"/>
        <v/>
      </c>
      <c r="N84" s="19"/>
      <c r="O84" s="8"/>
      <c r="P84" s="240"/>
      <c r="Q84" s="240"/>
      <c r="R84" s="228" t="str">
        <f t="shared" si="8"/>
        <v/>
      </c>
      <c r="S84" s="228"/>
      <c r="T84" s="229" t="str">
        <f t="shared" si="9"/>
        <v/>
      </c>
      <c r="U84" s="229"/>
    </row>
    <row r="85" spans="2:21" x14ac:dyDescent="0.2">
      <c r="B85" s="19">
        <v>77</v>
      </c>
      <c r="C85" s="221" t="str">
        <f t="shared" si="6"/>
        <v/>
      </c>
      <c r="D85" s="221"/>
      <c r="E85" s="19"/>
      <c r="F85" s="8"/>
      <c r="G85" s="19" t="s">
        <v>3</v>
      </c>
      <c r="H85" s="240"/>
      <c r="I85" s="240"/>
      <c r="J85" s="19"/>
      <c r="K85" s="221" t="str">
        <f t="shared" si="5"/>
        <v/>
      </c>
      <c r="L85" s="221"/>
      <c r="M85" s="6" t="str">
        <f t="shared" si="7"/>
        <v/>
      </c>
      <c r="N85" s="19"/>
      <c r="O85" s="8"/>
      <c r="P85" s="240"/>
      <c r="Q85" s="240"/>
      <c r="R85" s="228" t="str">
        <f t="shared" si="8"/>
        <v/>
      </c>
      <c r="S85" s="228"/>
      <c r="T85" s="229" t="str">
        <f t="shared" si="9"/>
        <v/>
      </c>
      <c r="U85" s="229"/>
    </row>
    <row r="86" spans="2:21" x14ac:dyDescent="0.2">
      <c r="B86" s="19">
        <v>78</v>
      </c>
      <c r="C86" s="221" t="str">
        <f t="shared" si="6"/>
        <v/>
      </c>
      <c r="D86" s="221"/>
      <c r="E86" s="19"/>
      <c r="F86" s="8"/>
      <c r="G86" s="19" t="s">
        <v>2</v>
      </c>
      <c r="H86" s="240"/>
      <c r="I86" s="240"/>
      <c r="J86" s="19"/>
      <c r="K86" s="221" t="str">
        <f t="shared" si="5"/>
        <v/>
      </c>
      <c r="L86" s="221"/>
      <c r="M86" s="6" t="str">
        <f t="shared" si="7"/>
        <v/>
      </c>
      <c r="N86" s="19"/>
      <c r="O86" s="8"/>
      <c r="P86" s="240"/>
      <c r="Q86" s="240"/>
      <c r="R86" s="228" t="str">
        <f t="shared" si="8"/>
        <v/>
      </c>
      <c r="S86" s="228"/>
      <c r="T86" s="229" t="str">
        <f t="shared" si="9"/>
        <v/>
      </c>
      <c r="U86" s="229"/>
    </row>
    <row r="87" spans="2:21" x14ac:dyDescent="0.2">
      <c r="B87" s="19">
        <v>79</v>
      </c>
      <c r="C87" s="221" t="str">
        <f t="shared" si="6"/>
        <v/>
      </c>
      <c r="D87" s="221"/>
      <c r="E87" s="19"/>
      <c r="F87" s="8"/>
      <c r="G87" s="19" t="s">
        <v>3</v>
      </c>
      <c r="H87" s="240"/>
      <c r="I87" s="240"/>
      <c r="J87" s="19"/>
      <c r="K87" s="221" t="str">
        <f t="shared" si="5"/>
        <v/>
      </c>
      <c r="L87" s="221"/>
      <c r="M87" s="6" t="str">
        <f t="shared" si="7"/>
        <v/>
      </c>
      <c r="N87" s="19"/>
      <c r="O87" s="8"/>
      <c r="P87" s="240"/>
      <c r="Q87" s="240"/>
      <c r="R87" s="228" t="str">
        <f t="shared" si="8"/>
        <v/>
      </c>
      <c r="S87" s="228"/>
      <c r="T87" s="229" t="str">
        <f t="shared" si="9"/>
        <v/>
      </c>
      <c r="U87" s="229"/>
    </row>
    <row r="88" spans="2:21" x14ac:dyDescent="0.2">
      <c r="B88" s="19">
        <v>80</v>
      </c>
      <c r="C88" s="221" t="str">
        <f t="shared" si="6"/>
        <v/>
      </c>
      <c r="D88" s="221"/>
      <c r="E88" s="19"/>
      <c r="F88" s="8"/>
      <c r="G88" s="19" t="s">
        <v>3</v>
      </c>
      <c r="H88" s="240"/>
      <c r="I88" s="240"/>
      <c r="J88" s="19"/>
      <c r="K88" s="221" t="str">
        <f t="shared" si="5"/>
        <v/>
      </c>
      <c r="L88" s="221"/>
      <c r="M88" s="6" t="str">
        <f t="shared" si="7"/>
        <v/>
      </c>
      <c r="N88" s="19"/>
      <c r="O88" s="8"/>
      <c r="P88" s="240"/>
      <c r="Q88" s="240"/>
      <c r="R88" s="228" t="str">
        <f t="shared" si="8"/>
        <v/>
      </c>
      <c r="S88" s="228"/>
      <c r="T88" s="229" t="str">
        <f t="shared" si="9"/>
        <v/>
      </c>
      <c r="U88" s="229"/>
    </row>
    <row r="89" spans="2:21" x14ac:dyDescent="0.2">
      <c r="B89" s="19">
        <v>81</v>
      </c>
      <c r="C89" s="221" t="str">
        <f t="shared" si="6"/>
        <v/>
      </c>
      <c r="D89" s="221"/>
      <c r="E89" s="19"/>
      <c r="F89" s="8"/>
      <c r="G89" s="19" t="s">
        <v>3</v>
      </c>
      <c r="H89" s="240"/>
      <c r="I89" s="240"/>
      <c r="J89" s="19"/>
      <c r="K89" s="221" t="str">
        <f t="shared" si="5"/>
        <v/>
      </c>
      <c r="L89" s="221"/>
      <c r="M89" s="6" t="str">
        <f t="shared" si="7"/>
        <v/>
      </c>
      <c r="N89" s="19"/>
      <c r="O89" s="8"/>
      <c r="P89" s="240"/>
      <c r="Q89" s="240"/>
      <c r="R89" s="228" t="str">
        <f t="shared" si="8"/>
        <v/>
      </c>
      <c r="S89" s="228"/>
      <c r="T89" s="229" t="str">
        <f t="shared" si="9"/>
        <v/>
      </c>
      <c r="U89" s="229"/>
    </row>
    <row r="90" spans="2:21" x14ac:dyDescent="0.2">
      <c r="B90" s="19">
        <v>82</v>
      </c>
      <c r="C90" s="221" t="str">
        <f t="shared" si="6"/>
        <v/>
      </c>
      <c r="D90" s="221"/>
      <c r="E90" s="19"/>
      <c r="F90" s="8"/>
      <c r="G90" s="19" t="s">
        <v>3</v>
      </c>
      <c r="H90" s="240"/>
      <c r="I90" s="240"/>
      <c r="J90" s="19"/>
      <c r="K90" s="221" t="str">
        <f t="shared" si="5"/>
        <v/>
      </c>
      <c r="L90" s="221"/>
      <c r="M90" s="6" t="str">
        <f t="shared" si="7"/>
        <v/>
      </c>
      <c r="N90" s="19"/>
      <c r="O90" s="8"/>
      <c r="P90" s="240"/>
      <c r="Q90" s="240"/>
      <c r="R90" s="228" t="str">
        <f t="shared" si="8"/>
        <v/>
      </c>
      <c r="S90" s="228"/>
      <c r="T90" s="229" t="str">
        <f t="shared" si="9"/>
        <v/>
      </c>
      <c r="U90" s="229"/>
    </row>
    <row r="91" spans="2:21" x14ac:dyDescent="0.2">
      <c r="B91" s="19">
        <v>83</v>
      </c>
      <c r="C91" s="221" t="str">
        <f t="shared" si="6"/>
        <v/>
      </c>
      <c r="D91" s="221"/>
      <c r="E91" s="19"/>
      <c r="F91" s="8"/>
      <c r="G91" s="19" t="s">
        <v>3</v>
      </c>
      <c r="H91" s="240"/>
      <c r="I91" s="240"/>
      <c r="J91" s="19"/>
      <c r="K91" s="221" t="str">
        <f t="shared" si="5"/>
        <v/>
      </c>
      <c r="L91" s="221"/>
      <c r="M91" s="6" t="str">
        <f t="shared" si="7"/>
        <v/>
      </c>
      <c r="N91" s="19"/>
      <c r="O91" s="8"/>
      <c r="P91" s="240"/>
      <c r="Q91" s="240"/>
      <c r="R91" s="228" t="str">
        <f t="shared" si="8"/>
        <v/>
      </c>
      <c r="S91" s="228"/>
      <c r="T91" s="229" t="str">
        <f t="shared" si="9"/>
        <v/>
      </c>
      <c r="U91" s="229"/>
    </row>
    <row r="92" spans="2:21" x14ac:dyDescent="0.2">
      <c r="B92" s="19">
        <v>84</v>
      </c>
      <c r="C92" s="221" t="str">
        <f t="shared" si="6"/>
        <v/>
      </c>
      <c r="D92" s="221"/>
      <c r="E92" s="19"/>
      <c r="F92" s="8"/>
      <c r="G92" s="19" t="s">
        <v>2</v>
      </c>
      <c r="H92" s="240"/>
      <c r="I92" s="240"/>
      <c r="J92" s="19"/>
      <c r="K92" s="221" t="str">
        <f t="shared" si="5"/>
        <v/>
      </c>
      <c r="L92" s="221"/>
      <c r="M92" s="6" t="str">
        <f t="shared" si="7"/>
        <v/>
      </c>
      <c r="N92" s="19"/>
      <c r="O92" s="8"/>
      <c r="P92" s="240"/>
      <c r="Q92" s="240"/>
      <c r="R92" s="228" t="str">
        <f t="shared" si="8"/>
        <v/>
      </c>
      <c r="S92" s="228"/>
      <c r="T92" s="229" t="str">
        <f t="shared" si="9"/>
        <v/>
      </c>
      <c r="U92" s="229"/>
    </row>
    <row r="93" spans="2:21" x14ac:dyDescent="0.2">
      <c r="B93" s="19">
        <v>85</v>
      </c>
      <c r="C93" s="221" t="str">
        <f t="shared" si="6"/>
        <v/>
      </c>
      <c r="D93" s="221"/>
      <c r="E93" s="19"/>
      <c r="F93" s="8"/>
      <c r="G93" s="19" t="s">
        <v>3</v>
      </c>
      <c r="H93" s="240"/>
      <c r="I93" s="240"/>
      <c r="J93" s="19"/>
      <c r="K93" s="221" t="str">
        <f t="shared" si="5"/>
        <v/>
      </c>
      <c r="L93" s="221"/>
      <c r="M93" s="6" t="str">
        <f t="shared" si="7"/>
        <v/>
      </c>
      <c r="N93" s="19"/>
      <c r="O93" s="8"/>
      <c r="P93" s="240"/>
      <c r="Q93" s="240"/>
      <c r="R93" s="228" t="str">
        <f t="shared" si="8"/>
        <v/>
      </c>
      <c r="S93" s="228"/>
      <c r="T93" s="229" t="str">
        <f t="shared" si="9"/>
        <v/>
      </c>
      <c r="U93" s="229"/>
    </row>
    <row r="94" spans="2:21" x14ac:dyDescent="0.2">
      <c r="B94" s="19">
        <v>86</v>
      </c>
      <c r="C94" s="221" t="str">
        <f t="shared" si="6"/>
        <v/>
      </c>
      <c r="D94" s="221"/>
      <c r="E94" s="19"/>
      <c r="F94" s="8"/>
      <c r="G94" s="19" t="s">
        <v>2</v>
      </c>
      <c r="H94" s="240"/>
      <c r="I94" s="240"/>
      <c r="J94" s="19"/>
      <c r="K94" s="221" t="str">
        <f t="shared" si="5"/>
        <v/>
      </c>
      <c r="L94" s="221"/>
      <c r="M94" s="6" t="str">
        <f t="shared" si="7"/>
        <v/>
      </c>
      <c r="N94" s="19"/>
      <c r="O94" s="8"/>
      <c r="P94" s="240"/>
      <c r="Q94" s="240"/>
      <c r="R94" s="228" t="str">
        <f t="shared" si="8"/>
        <v/>
      </c>
      <c r="S94" s="228"/>
      <c r="T94" s="229" t="str">
        <f t="shared" si="9"/>
        <v/>
      </c>
      <c r="U94" s="229"/>
    </row>
    <row r="95" spans="2:21" x14ac:dyDescent="0.2">
      <c r="B95" s="19">
        <v>87</v>
      </c>
      <c r="C95" s="221" t="str">
        <f t="shared" si="6"/>
        <v/>
      </c>
      <c r="D95" s="221"/>
      <c r="E95" s="19"/>
      <c r="F95" s="8"/>
      <c r="G95" s="19" t="s">
        <v>3</v>
      </c>
      <c r="H95" s="240"/>
      <c r="I95" s="240"/>
      <c r="J95" s="19"/>
      <c r="K95" s="221" t="str">
        <f t="shared" si="5"/>
        <v/>
      </c>
      <c r="L95" s="221"/>
      <c r="M95" s="6" t="str">
        <f t="shared" si="7"/>
        <v/>
      </c>
      <c r="N95" s="19"/>
      <c r="O95" s="8"/>
      <c r="P95" s="240"/>
      <c r="Q95" s="240"/>
      <c r="R95" s="228" t="str">
        <f t="shared" si="8"/>
        <v/>
      </c>
      <c r="S95" s="228"/>
      <c r="T95" s="229" t="str">
        <f t="shared" si="9"/>
        <v/>
      </c>
      <c r="U95" s="229"/>
    </row>
    <row r="96" spans="2:21" x14ac:dyDescent="0.2">
      <c r="B96" s="19">
        <v>88</v>
      </c>
      <c r="C96" s="221" t="str">
        <f t="shared" si="6"/>
        <v/>
      </c>
      <c r="D96" s="221"/>
      <c r="E96" s="19"/>
      <c r="F96" s="8"/>
      <c r="G96" s="19" t="s">
        <v>2</v>
      </c>
      <c r="H96" s="240"/>
      <c r="I96" s="240"/>
      <c r="J96" s="19"/>
      <c r="K96" s="221" t="str">
        <f t="shared" si="5"/>
        <v/>
      </c>
      <c r="L96" s="221"/>
      <c r="M96" s="6" t="str">
        <f t="shared" si="7"/>
        <v/>
      </c>
      <c r="N96" s="19"/>
      <c r="O96" s="8"/>
      <c r="P96" s="240"/>
      <c r="Q96" s="240"/>
      <c r="R96" s="228" t="str">
        <f t="shared" si="8"/>
        <v/>
      </c>
      <c r="S96" s="228"/>
      <c r="T96" s="229" t="str">
        <f t="shared" si="9"/>
        <v/>
      </c>
      <c r="U96" s="229"/>
    </row>
    <row r="97" spans="2:21" x14ac:dyDescent="0.2">
      <c r="B97" s="19">
        <v>89</v>
      </c>
      <c r="C97" s="221" t="str">
        <f t="shared" si="6"/>
        <v/>
      </c>
      <c r="D97" s="221"/>
      <c r="E97" s="19"/>
      <c r="F97" s="8"/>
      <c r="G97" s="19" t="s">
        <v>3</v>
      </c>
      <c r="H97" s="240"/>
      <c r="I97" s="240"/>
      <c r="J97" s="19"/>
      <c r="K97" s="221" t="str">
        <f t="shared" si="5"/>
        <v/>
      </c>
      <c r="L97" s="221"/>
      <c r="M97" s="6" t="str">
        <f t="shared" si="7"/>
        <v/>
      </c>
      <c r="N97" s="19"/>
      <c r="O97" s="8"/>
      <c r="P97" s="240"/>
      <c r="Q97" s="240"/>
      <c r="R97" s="228" t="str">
        <f t="shared" si="8"/>
        <v/>
      </c>
      <c r="S97" s="228"/>
      <c r="T97" s="229" t="str">
        <f t="shared" si="9"/>
        <v/>
      </c>
      <c r="U97" s="229"/>
    </row>
    <row r="98" spans="2:21" x14ac:dyDescent="0.2">
      <c r="B98" s="19">
        <v>90</v>
      </c>
      <c r="C98" s="221" t="str">
        <f t="shared" si="6"/>
        <v/>
      </c>
      <c r="D98" s="221"/>
      <c r="E98" s="19"/>
      <c r="F98" s="8"/>
      <c r="G98" s="19" t="s">
        <v>2</v>
      </c>
      <c r="H98" s="240"/>
      <c r="I98" s="240"/>
      <c r="J98" s="19"/>
      <c r="K98" s="221" t="str">
        <f t="shared" si="5"/>
        <v/>
      </c>
      <c r="L98" s="221"/>
      <c r="M98" s="6" t="str">
        <f t="shared" si="7"/>
        <v/>
      </c>
      <c r="N98" s="19"/>
      <c r="O98" s="8"/>
      <c r="P98" s="240"/>
      <c r="Q98" s="240"/>
      <c r="R98" s="228" t="str">
        <f t="shared" si="8"/>
        <v/>
      </c>
      <c r="S98" s="228"/>
      <c r="T98" s="229" t="str">
        <f t="shared" si="9"/>
        <v/>
      </c>
      <c r="U98" s="229"/>
    </row>
    <row r="99" spans="2:21" x14ac:dyDescent="0.2">
      <c r="B99" s="19">
        <v>91</v>
      </c>
      <c r="C99" s="221" t="str">
        <f t="shared" si="6"/>
        <v/>
      </c>
      <c r="D99" s="221"/>
      <c r="E99" s="19"/>
      <c r="F99" s="8"/>
      <c r="G99" s="19" t="s">
        <v>3</v>
      </c>
      <c r="H99" s="240"/>
      <c r="I99" s="240"/>
      <c r="J99" s="19"/>
      <c r="K99" s="221" t="str">
        <f t="shared" si="5"/>
        <v/>
      </c>
      <c r="L99" s="221"/>
      <c r="M99" s="6" t="str">
        <f t="shared" si="7"/>
        <v/>
      </c>
      <c r="N99" s="19"/>
      <c r="O99" s="8"/>
      <c r="P99" s="240"/>
      <c r="Q99" s="240"/>
      <c r="R99" s="228" t="str">
        <f t="shared" si="8"/>
        <v/>
      </c>
      <c r="S99" s="228"/>
      <c r="T99" s="229" t="str">
        <f t="shared" si="9"/>
        <v/>
      </c>
      <c r="U99" s="229"/>
    </row>
    <row r="100" spans="2:21" x14ac:dyDescent="0.2">
      <c r="B100" s="19">
        <v>92</v>
      </c>
      <c r="C100" s="221" t="str">
        <f t="shared" si="6"/>
        <v/>
      </c>
      <c r="D100" s="221"/>
      <c r="E100" s="19"/>
      <c r="F100" s="8"/>
      <c r="G100" s="19" t="s">
        <v>3</v>
      </c>
      <c r="H100" s="240"/>
      <c r="I100" s="240"/>
      <c r="J100" s="19"/>
      <c r="K100" s="221" t="str">
        <f t="shared" si="5"/>
        <v/>
      </c>
      <c r="L100" s="221"/>
      <c r="M100" s="6" t="str">
        <f t="shared" si="7"/>
        <v/>
      </c>
      <c r="N100" s="19"/>
      <c r="O100" s="8"/>
      <c r="P100" s="240"/>
      <c r="Q100" s="240"/>
      <c r="R100" s="228" t="str">
        <f t="shared" si="8"/>
        <v/>
      </c>
      <c r="S100" s="228"/>
      <c r="T100" s="229" t="str">
        <f t="shared" si="9"/>
        <v/>
      </c>
      <c r="U100" s="229"/>
    </row>
    <row r="101" spans="2:21" x14ac:dyDescent="0.2">
      <c r="B101" s="19">
        <v>93</v>
      </c>
      <c r="C101" s="221" t="str">
        <f t="shared" si="6"/>
        <v/>
      </c>
      <c r="D101" s="221"/>
      <c r="E101" s="19"/>
      <c r="F101" s="8"/>
      <c r="G101" s="19" t="s">
        <v>2</v>
      </c>
      <c r="H101" s="240"/>
      <c r="I101" s="240"/>
      <c r="J101" s="19"/>
      <c r="K101" s="221" t="str">
        <f t="shared" si="5"/>
        <v/>
      </c>
      <c r="L101" s="221"/>
      <c r="M101" s="6" t="str">
        <f t="shared" si="7"/>
        <v/>
      </c>
      <c r="N101" s="19"/>
      <c r="O101" s="8"/>
      <c r="P101" s="240"/>
      <c r="Q101" s="240"/>
      <c r="R101" s="228" t="str">
        <f t="shared" si="8"/>
        <v/>
      </c>
      <c r="S101" s="228"/>
      <c r="T101" s="229" t="str">
        <f t="shared" si="9"/>
        <v/>
      </c>
      <c r="U101" s="229"/>
    </row>
    <row r="102" spans="2:21" x14ac:dyDescent="0.2">
      <c r="B102" s="19">
        <v>94</v>
      </c>
      <c r="C102" s="221" t="str">
        <f t="shared" si="6"/>
        <v/>
      </c>
      <c r="D102" s="221"/>
      <c r="E102" s="19"/>
      <c r="F102" s="8"/>
      <c r="G102" s="19" t="s">
        <v>2</v>
      </c>
      <c r="H102" s="240"/>
      <c r="I102" s="240"/>
      <c r="J102" s="19"/>
      <c r="K102" s="221" t="str">
        <f t="shared" si="5"/>
        <v/>
      </c>
      <c r="L102" s="221"/>
      <c r="M102" s="6" t="str">
        <f t="shared" si="7"/>
        <v/>
      </c>
      <c r="N102" s="19"/>
      <c r="O102" s="8"/>
      <c r="P102" s="240"/>
      <c r="Q102" s="240"/>
      <c r="R102" s="228" t="str">
        <f t="shared" si="8"/>
        <v/>
      </c>
      <c r="S102" s="228"/>
      <c r="T102" s="229" t="str">
        <f t="shared" si="9"/>
        <v/>
      </c>
      <c r="U102" s="229"/>
    </row>
    <row r="103" spans="2:21" x14ac:dyDescent="0.2">
      <c r="B103" s="19">
        <v>95</v>
      </c>
      <c r="C103" s="221" t="str">
        <f t="shared" si="6"/>
        <v/>
      </c>
      <c r="D103" s="221"/>
      <c r="E103" s="19"/>
      <c r="F103" s="8"/>
      <c r="G103" s="19" t="s">
        <v>2</v>
      </c>
      <c r="H103" s="240"/>
      <c r="I103" s="240"/>
      <c r="J103" s="19"/>
      <c r="K103" s="221" t="str">
        <f t="shared" si="5"/>
        <v/>
      </c>
      <c r="L103" s="221"/>
      <c r="M103" s="6" t="str">
        <f t="shared" si="7"/>
        <v/>
      </c>
      <c r="N103" s="19"/>
      <c r="O103" s="8"/>
      <c r="P103" s="240"/>
      <c r="Q103" s="240"/>
      <c r="R103" s="228" t="str">
        <f t="shared" si="8"/>
        <v/>
      </c>
      <c r="S103" s="228"/>
      <c r="T103" s="229" t="str">
        <f t="shared" si="9"/>
        <v/>
      </c>
      <c r="U103" s="229"/>
    </row>
    <row r="104" spans="2:21" x14ac:dyDescent="0.2">
      <c r="B104" s="19">
        <v>96</v>
      </c>
      <c r="C104" s="221" t="str">
        <f t="shared" si="6"/>
        <v/>
      </c>
      <c r="D104" s="221"/>
      <c r="E104" s="19"/>
      <c r="F104" s="8"/>
      <c r="G104" s="19" t="s">
        <v>3</v>
      </c>
      <c r="H104" s="240"/>
      <c r="I104" s="240"/>
      <c r="J104" s="19"/>
      <c r="K104" s="221" t="str">
        <f t="shared" si="5"/>
        <v/>
      </c>
      <c r="L104" s="221"/>
      <c r="M104" s="6" t="str">
        <f t="shared" si="7"/>
        <v/>
      </c>
      <c r="N104" s="19"/>
      <c r="O104" s="8"/>
      <c r="P104" s="240"/>
      <c r="Q104" s="240"/>
      <c r="R104" s="228" t="str">
        <f t="shared" si="8"/>
        <v/>
      </c>
      <c r="S104" s="228"/>
      <c r="T104" s="229" t="str">
        <f t="shared" si="9"/>
        <v/>
      </c>
      <c r="U104" s="229"/>
    </row>
    <row r="105" spans="2:21" x14ac:dyDescent="0.2">
      <c r="B105" s="19">
        <v>97</v>
      </c>
      <c r="C105" s="221" t="str">
        <f t="shared" si="6"/>
        <v/>
      </c>
      <c r="D105" s="221"/>
      <c r="E105" s="19"/>
      <c r="F105" s="8"/>
      <c r="G105" s="19" t="s">
        <v>2</v>
      </c>
      <c r="H105" s="240"/>
      <c r="I105" s="240"/>
      <c r="J105" s="19"/>
      <c r="K105" s="221" t="str">
        <f t="shared" si="5"/>
        <v/>
      </c>
      <c r="L105" s="221"/>
      <c r="M105" s="6" t="str">
        <f t="shared" si="7"/>
        <v/>
      </c>
      <c r="N105" s="19"/>
      <c r="O105" s="8"/>
      <c r="P105" s="240"/>
      <c r="Q105" s="240"/>
      <c r="R105" s="228" t="str">
        <f t="shared" si="8"/>
        <v/>
      </c>
      <c r="S105" s="228"/>
      <c r="T105" s="229" t="str">
        <f t="shared" si="9"/>
        <v/>
      </c>
      <c r="U105" s="229"/>
    </row>
    <row r="106" spans="2:21" x14ac:dyDescent="0.2">
      <c r="B106" s="19">
        <v>98</v>
      </c>
      <c r="C106" s="221" t="str">
        <f t="shared" si="6"/>
        <v/>
      </c>
      <c r="D106" s="221"/>
      <c r="E106" s="19"/>
      <c r="F106" s="8"/>
      <c r="G106" s="19" t="s">
        <v>3</v>
      </c>
      <c r="H106" s="240"/>
      <c r="I106" s="240"/>
      <c r="J106" s="19"/>
      <c r="K106" s="221" t="str">
        <f t="shared" si="5"/>
        <v/>
      </c>
      <c r="L106" s="221"/>
      <c r="M106" s="6" t="str">
        <f t="shared" si="7"/>
        <v/>
      </c>
      <c r="N106" s="19"/>
      <c r="O106" s="8"/>
      <c r="P106" s="240"/>
      <c r="Q106" s="240"/>
      <c r="R106" s="228" t="str">
        <f t="shared" si="8"/>
        <v/>
      </c>
      <c r="S106" s="228"/>
      <c r="T106" s="229" t="str">
        <f t="shared" si="9"/>
        <v/>
      </c>
      <c r="U106" s="229"/>
    </row>
    <row r="107" spans="2:21" x14ac:dyDescent="0.2">
      <c r="B107" s="19">
        <v>99</v>
      </c>
      <c r="C107" s="221" t="str">
        <f t="shared" si="6"/>
        <v/>
      </c>
      <c r="D107" s="221"/>
      <c r="E107" s="19"/>
      <c r="F107" s="8"/>
      <c r="G107" s="19" t="s">
        <v>3</v>
      </c>
      <c r="H107" s="240"/>
      <c r="I107" s="240"/>
      <c r="J107" s="19"/>
      <c r="K107" s="221" t="str">
        <f t="shared" si="5"/>
        <v/>
      </c>
      <c r="L107" s="221"/>
      <c r="M107" s="6" t="str">
        <f t="shared" si="7"/>
        <v/>
      </c>
      <c r="N107" s="19"/>
      <c r="O107" s="8"/>
      <c r="P107" s="240"/>
      <c r="Q107" s="240"/>
      <c r="R107" s="228" t="str">
        <f t="shared" si="8"/>
        <v/>
      </c>
      <c r="S107" s="228"/>
      <c r="T107" s="229" t="str">
        <f t="shared" si="9"/>
        <v/>
      </c>
      <c r="U107" s="229"/>
    </row>
    <row r="108" spans="2:21" x14ac:dyDescent="0.2">
      <c r="B108" s="19">
        <v>100</v>
      </c>
      <c r="C108" s="221" t="str">
        <f t="shared" si="6"/>
        <v/>
      </c>
      <c r="D108" s="221"/>
      <c r="E108" s="19"/>
      <c r="F108" s="8"/>
      <c r="G108" s="19" t="s">
        <v>2</v>
      </c>
      <c r="H108" s="240"/>
      <c r="I108" s="240"/>
      <c r="J108" s="19"/>
      <c r="K108" s="221" t="str">
        <f t="shared" si="5"/>
        <v/>
      </c>
      <c r="L108" s="221"/>
      <c r="M108" s="6" t="str">
        <f t="shared" si="7"/>
        <v/>
      </c>
      <c r="N108" s="19"/>
      <c r="O108" s="8"/>
      <c r="P108" s="240"/>
      <c r="Q108" s="240"/>
      <c r="R108" s="228" t="str">
        <f t="shared" si="8"/>
        <v/>
      </c>
      <c r="S108" s="228"/>
      <c r="T108" s="229" t="str">
        <f t="shared" si="9"/>
        <v/>
      </c>
      <c r="U108" s="229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11</vt:i4>
      </vt:variant>
    </vt:vector>
  </HeadingPairs>
  <TitlesOfParts>
    <vt:vector size="11" baseType="lpstr">
      <vt:lpstr>定数</vt:lpstr>
      <vt:lpstr>OBシステム　USDJPY</vt:lpstr>
      <vt:lpstr>OBシステム検証画像</vt:lpstr>
      <vt:lpstr>気づき</vt:lpstr>
      <vt:lpstr>GBPJPY 検証シート　FIB1.5  </vt:lpstr>
      <vt:lpstr>画像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2019-08-14T06:37:57Z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