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<sst xmlns="http://schemas.openxmlformats.org/spreadsheetml/2006/main" uniqueCount="78">
  <si>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</si>
  <si>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</si>
  <si>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</si>
  <si>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</si>
  <si>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</si>
  <si>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</si>
  <si>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</si>
  <si>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</si>
  <si>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</si>
  <si>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</si>
  <si>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</si>
  <si>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</si>
  <si>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</si>
  <si>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</si>
  <si>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</si>
  <si>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</si>
  <si>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</si>
  <si>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</si>
  <si>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</si>
  <si>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</si>
  <si>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4H足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</si>
  <si>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</si>
  <si>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</si>
  <si>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</si>
  <si>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</si>
  <si>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</si>
  <si>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</si>
  <si>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</si>
  <si>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</si>
  <si>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</si>
  <si>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</si>
  <si>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</si>
  <si>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</si>
  <si>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</si>
  <si>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</si>
  <si>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</si>
  <si>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</si>
  <si>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</si>
  <si>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</si>
  <si>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</si>
  <si>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</si>
  <si>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</si>
  <si>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</si>
  <si>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</si>
  <si>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</si>
  <si>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</si>
  <si>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</si>
  <si>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</si>
  <si>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</si>
  <si>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</si>
  <si>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</si>
  <si>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</si>
  <si>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買</t>
  </si>
  <si>
    <t>売</t>
  </si>
  <si>
    <t>検証シート　FIB1.5</t>
  </si>
  <si>
    <t>日足</t>
  </si>
  <si>
    <t>・フィボナッチターゲット1.5で決済</t>
  </si>
  <si>
    <t>最大ドローアップ金額</t>
  </si>
  <si>
    <t>検証シート　FIB2.0</t>
  </si>
  <si>
    <t>・フィボナッチターゲット2.0で決済</t>
  </si>
  <si>
    <t>画像</t>
  </si>
  <si>
    <t>気づき</t>
  </si>
  <si>
    <t>気付き　質問</t>
  </si>
  <si>
    <t>02：一度キャンセルになったものを「再エントリ！！」と判断するのは、どうやるのでしょうか？＿</t>
  </si>
  <si>
    <t>感想</t>
  </si>
  <si>
    <t>今後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</si>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</sst>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8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  <numFmt numFmtId="65" formatCode="# ###/###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8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65" fontId="0" fillId="4" borderId="4" applyNumberFormat="1" applyFont="1" applyFill="1" applyBorder="1" applyAlignment="1" applyProtection="0">
      <alignment horizontal="center"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9" borderId="8" applyNumberFormat="0" applyFont="1" applyFill="1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10</xdr:col>
      <xdr:colOff>38100</xdr:colOff>
      <xdr:row>36</xdr:row>
      <xdr:rowOff>9831</xdr:rowOff>
    </xdr:to>
    <xdr:pic>
      <xdr:nvPicPr>
        <xdr:cNvPr id="2" name="スクリーンショット 2019-08-20 19.39.59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393780" y="-177801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36</xdr:row>
      <xdr:rowOff>50911</xdr:rowOff>
    </xdr:from>
    <xdr:to>
      <xdr:col>10</xdr:col>
      <xdr:colOff>38100</xdr:colOff>
      <xdr:row>73</xdr:row>
      <xdr:rowOff>102017</xdr:rowOff>
    </xdr:to>
    <xdr:pic>
      <xdr:nvPicPr>
        <xdr:cNvPr id="3" name="スクリーンショット 2019-08-20 19.48.37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-393780" y="6788261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75</xdr:row>
      <xdr:rowOff>142787</xdr:rowOff>
    </xdr:from>
    <xdr:to>
      <xdr:col>10</xdr:col>
      <xdr:colOff>38100</xdr:colOff>
      <xdr:row>113</xdr:row>
      <xdr:rowOff>12919</xdr:rowOff>
    </xdr:to>
    <xdr:pic>
      <xdr:nvPicPr>
        <xdr:cNvPr id="4" name="スクリーンショット 2019-08-20 19.55.42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-393780" y="13938162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116</xdr:row>
      <xdr:rowOff>66422</xdr:rowOff>
    </xdr:from>
    <xdr:to>
      <xdr:col>10</xdr:col>
      <xdr:colOff>38100</xdr:colOff>
      <xdr:row>153</xdr:row>
      <xdr:rowOff>117529</xdr:rowOff>
    </xdr:to>
    <xdr:pic>
      <xdr:nvPicPr>
        <xdr:cNvPr id="5" name="スクリーンショット 2019-08-20 20.10.30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-393780" y="21281772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156</xdr:row>
      <xdr:rowOff>171032</xdr:rowOff>
    </xdr:from>
    <xdr:to>
      <xdr:col>10</xdr:col>
      <xdr:colOff>38100</xdr:colOff>
      <xdr:row>194</xdr:row>
      <xdr:rowOff>41163</xdr:rowOff>
    </xdr:to>
    <xdr:pic>
      <xdr:nvPicPr>
        <xdr:cNvPr id="6" name="スクリーンショット 2019-08-20 20.23.42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-393780" y="28625382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197</xdr:row>
      <xdr:rowOff>94666</xdr:rowOff>
    </xdr:from>
    <xdr:to>
      <xdr:col>10</xdr:col>
      <xdr:colOff>38100</xdr:colOff>
      <xdr:row>234</xdr:row>
      <xdr:rowOff>145773</xdr:rowOff>
    </xdr:to>
    <xdr:pic>
      <xdr:nvPicPr>
        <xdr:cNvPr id="7" name="スクリーンショット 2019-08-20 20.23.42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-393780" y="35968991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238</xdr:row>
      <xdr:rowOff>18301</xdr:rowOff>
    </xdr:from>
    <xdr:to>
      <xdr:col>10</xdr:col>
      <xdr:colOff>38100</xdr:colOff>
      <xdr:row>275</xdr:row>
      <xdr:rowOff>69407</xdr:rowOff>
    </xdr:to>
    <xdr:pic>
      <xdr:nvPicPr>
        <xdr:cNvPr id="8" name="スクリーンショット 2019-08-20 20.33.13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-393780" y="43312601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278</xdr:row>
      <xdr:rowOff>122911</xdr:rowOff>
    </xdr:from>
    <xdr:to>
      <xdr:col>10</xdr:col>
      <xdr:colOff>38100</xdr:colOff>
      <xdr:row>315</xdr:row>
      <xdr:rowOff>174017</xdr:rowOff>
    </xdr:to>
    <xdr:pic>
      <xdr:nvPicPr>
        <xdr:cNvPr id="9" name="スクリーンショット 2019-08-20 20.36.38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-393780" y="50656211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319</xdr:row>
      <xdr:rowOff>46545</xdr:rowOff>
    </xdr:from>
    <xdr:to>
      <xdr:col>10</xdr:col>
      <xdr:colOff>38100</xdr:colOff>
      <xdr:row>356</xdr:row>
      <xdr:rowOff>97652</xdr:rowOff>
    </xdr:to>
    <xdr:pic>
      <xdr:nvPicPr>
        <xdr:cNvPr id="10" name="スクリーンショット 2019-08-20 20.40.30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-393780" y="57999820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361</xdr:row>
      <xdr:rowOff>33978</xdr:rowOff>
    </xdr:from>
    <xdr:to>
      <xdr:col>10</xdr:col>
      <xdr:colOff>38100</xdr:colOff>
      <xdr:row>398</xdr:row>
      <xdr:rowOff>85084</xdr:rowOff>
    </xdr:to>
    <xdr:pic>
      <xdr:nvPicPr>
        <xdr:cNvPr id="11" name="スクリーンショット 2019-08-20 20.43.34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-393780" y="65588203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401</xdr:row>
      <xdr:rowOff>94005</xdr:rowOff>
    </xdr:from>
    <xdr:to>
      <xdr:col>10</xdr:col>
      <xdr:colOff>38100</xdr:colOff>
      <xdr:row>438</xdr:row>
      <xdr:rowOff>145111</xdr:rowOff>
    </xdr:to>
    <xdr:pic>
      <xdr:nvPicPr>
        <xdr:cNvPr id="12" name="スクリーンショット 2019-08-20 20.46.44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-393780" y="72887230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441</xdr:row>
      <xdr:rowOff>154032</xdr:rowOff>
    </xdr:from>
    <xdr:to>
      <xdr:col>10</xdr:col>
      <xdr:colOff>38100</xdr:colOff>
      <xdr:row>479</xdr:row>
      <xdr:rowOff>24164</xdr:rowOff>
    </xdr:to>
    <xdr:pic>
      <xdr:nvPicPr>
        <xdr:cNvPr id="13" name="スクリーンショット 2019-08-20 20.48.18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-393780" y="80186257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483</xdr:row>
      <xdr:rowOff>141464</xdr:rowOff>
    </xdr:from>
    <xdr:to>
      <xdr:col>10</xdr:col>
      <xdr:colOff>38100</xdr:colOff>
      <xdr:row>521</xdr:row>
      <xdr:rowOff>11596</xdr:rowOff>
    </xdr:to>
    <xdr:pic>
      <xdr:nvPicPr>
        <xdr:cNvPr id="14" name="スクリーンショット 2019-08-20 20.51.27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-393780" y="87774639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525</xdr:row>
      <xdr:rowOff>128897</xdr:rowOff>
    </xdr:from>
    <xdr:to>
      <xdr:col>10</xdr:col>
      <xdr:colOff>38100</xdr:colOff>
      <xdr:row>562</xdr:row>
      <xdr:rowOff>180003</xdr:rowOff>
    </xdr:to>
    <xdr:pic>
      <xdr:nvPicPr>
        <xdr:cNvPr id="15" name="スクリーンショット 2019-08-20 20.54.44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-393780" y="95363022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566</xdr:row>
      <xdr:rowOff>7949</xdr:rowOff>
    </xdr:from>
    <xdr:to>
      <xdr:col>10</xdr:col>
      <xdr:colOff>38100</xdr:colOff>
      <xdr:row>603</xdr:row>
      <xdr:rowOff>59056</xdr:rowOff>
    </xdr:to>
    <xdr:pic>
      <xdr:nvPicPr>
        <xdr:cNvPr id="16" name="スクリーンショット 2019-08-20 20.57.18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-393780" y="102662049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607</xdr:row>
      <xdr:rowOff>113551</xdr:rowOff>
    </xdr:from>
    <xdr:to>
      <xdr:col>10</xdr:col>
      <xdr:colOff>38100</xdr:colOff>
      <xdr:row>644</xdr:row>
      <xdr:rowOff>164657</xdr:rowOff>
    </xdr:to>
    <xdr:pic>
      <xdr:nvPicPr>
        <xdr:cNvPr id="17" name="スクリーンショット 2019-08-20 20.59.59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-393780" y="110187626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650</xdr:row>
      <xdr:rowOff>165244</xdr:rowOff>
    </xdr:from>
    <xdr:to>
      <xdr:col>10</xdr:col>
      <xdr:colOff>38100</xdr:colOff>
      <xdr:row>688</xdr:row>
      <xdr:rowOff>35375</xdr:rowOff>
    </xdr:to>
    <xdr:pic>
      <xdr:nvPicPr>
        <xdr:cNvPr id="18" name="スクリーンショット 2019-08-20 21.01.46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-393780" y="118021244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692</xdr:row>
      <xdr:rowOff>35863</xdr:rowOff>
    </xdr:from>
    <xdr:to>
      <xdr:col>10</xdr:col>
      <xdr:colOff>38100</xdr:colOff>
      <xdr:row>729</xdr:row>
      <xdr:rowOff>86969</xdr:rowOff>
    </xdr:to>
    <xdr:pic>
      <xdr:nvPicPr>
        <xdr:cNvPr id="19" name="スクリーンショット 2019-08-20 21.11.46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-393780" y="125492813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733</xdr:row>
      <xdr:rowOff>87456</xdr:rowOff>
    </xdr:from>
    <xdr:to>
      <xdr:col>10</xdr:col>
      <xdr:colOff>38100</xdr:colOff>
      <xdr:row>770</xdr:row>
      <xdr:rowOff>138563</xdr:rowOff>
    </xdr:to>
    <xdr:pic>
      <xdr:nvPicPr>
        <xdr:cNvPr id="20" name="スクリーンショット 2019-08-20 21.13.01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-393780" y="132964381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774</xdr:row>
      <xdr:rowOff>139050</xdr:rowOff>
    </xdr:from>
    <xdr:to>
      <xdr:col>10</xdr:col>
      <xdr:colOff>38100</xdr:colOff>
      <xdr:row>812</xdr:row>
      <xdr:rowOff>9182</xdr:rowOff>
    </xdr:to>
    <xdr:pic>
      <xdr:nvPicPr>
        <xdr:cNvPr id="21" name="スクリーンショット 2019-08-20 21.20.02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-393780" y="140435950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816</xdr:row>
      <xdr:rowOff>9669</xdr:rowOff>
    </xdr:from>
    <xdr:to>
      <xdr:col>10</xdr:col>
      <xdr:colOff>38100</xdr:colOff>
      <xdr:row>853</xdr:row>
      <xdr:rowOff>60775</xdr:rowOff>
    </xdr:to>
    <xdr:pic>
      <xdr:nvPicPr>
        <xdr:cNvPr id="22" name="スクリーンショット 2019-08-20 21.22.18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-393780" y="147907519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857</xdr:row>
      <xdr:rowOff>61263</xdr:rowOff>
    </xdr:from>
    <xdr:to>
      <xdr:col>10</xdr:col>
      <xdr:colOff>38100</xdr:colOff>
      <xdr:row>894</xdr:row>
      <xdr:rowOff>112369</xdr:rowOff>
    </xdr:to>
    <xdr:pic>
      <xdr:nvPicPr>
        <xdr:cNvPr id="23" name="スクリーンショット 2019-08-20 21.26.27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-393780" y="155379088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58</v>
      </c>
      <c r="C15" s="3"/>
      <c r="D15" s="3"/>
    </row>
    <row r="16">
      <c r="B16" s="4"/>
      <c r="C16" t="s" s="4">
        <v>5</v>
      </c>
      <c r="D16" t="s" s="5">
        <v>58</v>
      </c>
    </row>
    <row r="17">
      <c r="B17" t="s" s="3">
        <v>60</v>
      </c>
      <c r="C17" s="3"/>
      <c r="D17" s="3"/>
    </row>
    <row r="18">
      <c r="B18" s="4"/>
      <c r="C18" t="s" s="4">
        <v>5</v>
      </c>
      <c r="D18" t="s" s="5">
        <v>60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74</v>
      </c>
      <c r="C23" s="3"/>
      <c r="D23" s="3"/>
    </row>
    <row r="24">
      <c r="B24" s="4"/>
      <c r="C24" t="s" s="4">
        <v>5</v>
      </c>
      <c r="D24" t="s" s="5">
        <v>74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71429" defaultRowHeight="13.5" customHeight="1" outlineLevelRow="0" outlineLevelCol="0"/>
  <cols>
    <col min="1" max="5" width="8.73438" style="6" customWidth="1"/>
    <col min="6" max="256" width="8.73438" style="6" customWidth="1"/>
  </cols>
  <sheetData>
    <row r="1" ht="16" customHeight="1">
      <c r="A1" s="7"/>
      <c r="B1" s="7"/>
      <c r="C1" s="7"/>
      <c r="D1" s="7"/>
      <c r="E1" s="7"/>
    </row>
    <row r="2" ht="16" customHeight="1">
      <c r="A2" t="s" s="8">
        <v>6</v>
      </c>
      <c r="B2" s="7"/>
      <c r="C2" s="7"/>
      <c r="D2" s="7"/>
      <c r="E2" s="7"/>
    </row>
    <row r="3" ht="16" customHeight="1">
      <c r="A3" s="9">
        <v>100000</v>
      </c>
      <c r="B3" s="7"/>
      <c r="C3" s="7"/>
      <c r="D3" s="7"/>
      <c r="E3" s="7"/>
    </row>
    <row r="4" ht="16" customHeight="1">
      <c r="A4" s="7"/>
      <c r="B4" s="7"/>
      <c r="C4" s="7"/>
      <c r="D4" s="7"/>
      <c r="E4" s="7"/>
    </row>
    <row r="5" ht="16" customHeight="1">
      <c r="A5" t="s" s="8">
        <v>7</v>
      </c>
      <c r="B5" s="7"/>
      <c r="C5" s="7"/>
      <c r="D5" s="7"/>
      <c r="E5" s="7"/>
    </row>
    <row r="6" ht="16" customHeight="1">
      <c r="A6" t="s" s="8">
        <v>8</v>
      </c>
      <c r="B6" s="9">
        <v>90</v>
      </c>
      <c r="C6" s="7"/>
      <c r="D6" s="7"/>
      <c r="E6" s="7"/>
    </row>
    <row r="7" ht="16" customHeight="1">
      <c r="A7" t="s" s="8">
        <v>9</v>
      </c>
      <c r="B7" s="9">
        <v>90</v>
      </c>
      <c r="C7" s="7"/>
      <c r="D7" s="7"/>
      <c r="E7" s="7"/>
    </row>
    <row r="8" ht="16" customHeight="1">
      <c r="A8" t="s" s="8">
        <v>10</v>
      </c>
      <c r="B8" s="9">
        <v>110</v>
      </c>
      <c r="C8" s="7"/>
      <c r="D8" s="7"/>
      <c r="E8" s="7"/>
    </row>
    <row r="9" ht="16" customHeight="1">
      <c r="A9" t="s" s="8">
        <v>11</v>
      </c>
      <c r="B9" s="9">
        <v>120</v>
      </c>
      <c r="C9" s="7"/>
      <c r="D9" s="7"/>
      <c r="E9" s="7"/>
    </row>
    <row r="10" ht="16" customHeight="1">
      <c r="A10" t="s" s="8">
        <v>12</v>
      </c>
      <c r="B10" s="9">
        <v>150</v>
      </c>
      <c r="C10" s="7"/>
      <c r="D10" s="7"/>
      <c r="E10" s="7"/>
    </row>
    <row r="11" ht="16" customHeight="1">
      <c r="A11" t="s" s="8">
        <v>13</v>
      </c>
      <c r="B11" s="9">
        <v>100</v>
      </c>
      <c r="C11" s="7"/>
      <c r="D11" s="7"/>
      <c r="E11" s="7"/>
    </row>
    <row r="12" ht="16" customHeight="1">
      <c r="A12" t="s" s="8">
        <v>14</v>
      </c>
      <c r="B12" s="9">
        <v>80</v>
      </c>
      <c r="C12" s="7"/>
      <c r="D12" s="7"/>
      <c r="E12" s="7"/>
    </row>
    <row r="13" ht="16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10" customWidth="1"/>
    <col min="2" max="18" width="6.57812" style="10" customWidth="1"/>
    <col min="19" max="21" width="8.73438" style="10" customWidth="1"/>
    <col min="22" max="23" hidden="1" width="8.71429" style="10" customWidth="1"/>
    <col min="24" max="25" width="8.73438" style="10" customWidth="1"/>
    <col min="26" max="256" width="8.73438" style="1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106660.741457556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6660.741457556410</v>
      </c>
      <c r="E4" s="27"/>
      <c r="F4" t="s" s="14">
        <v>28</v>
      </c>
      <c r="G4" s="15"/>
      <c r="H4" s="28">
        <f>SUM($T$9:$U$108)</f>
        <v>240</v>
      </c>
      <c r="I4" s="19"/>
      <c r="J4" s="15"/>
      <c r="K4" s="15"/>
      <c r="L4" s="21"/>
      <c r="M4" s="21"/>
      <c r="N4" t="s" s="14">
        <v>29</v>
      </c>
      <c r="O4" s="15"/>
      <c r="P4" s="29">
        <f>MAX(Y1:Y993)</f>
        <v>0.129667499999999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9</v>
      </c>
      <c r="D5" t="s" s="14">
        <v>31</v>
      </c>
      <c r="E5" s="30">
        <f>COUNTIF($R$9:$R$990,"&lt;0")</f>
        <v>7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0.5625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2011</v>
      </c>
      <c r="F9" s="63">
        <v>43759</v>
      </c>
      <c r="G9" t="s" s="18">
        <v>52</v>
      </c>
      <c r="H9" s="30">
        <v>1.3899</v>
      </c>
      <c r="I9" s="19"/>
      <c r="J9" s="30">
        <v>195</v>
      </c>
      <c r="K9" s="21">
        <f>IF(J9="","",C9*0.03)</f>
        <v>3000</v>
      </c>
      <c r="L9" s="21"/>
      <c r="M9" s="64">
        <f>IF(J9="","",(K9/J9)/LOOKUP(RIGHT($D$2,3),'定数'!$A$6:$A$13,'定数'!$B$6:$B$13))</f>
        <v>0.128205128205128</v>
      </c>
      <c r="N9" s="30">
        <v>2011</v>
      </c>
      <c r="O9" s="63">
        <v>43765</v>
      </c>
      <c r="P9" s="30">
        <v>1.4145</v>
      </c>
      <c r="Q9" s="19"/>
      <c r="R9" s="27">
        <f>IF(P9="","",T9*M9*LOOKUP(RIGHT($D$2,3),'定数'!$A$6:$A$13,'定数'!$B$6:$B$13))</f>
        <v>3784.615384615380</v>
      </c>
      <c r="S9" s="65"/>
      <c r="T9" s="66">
        <f>IF(P9="","",IF(G9="買",(P9-H9),(H9-P9))*IF(RIGHT($D$2,3)="JPY",100,10000))</f>
        <v>246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103784.615384615</v>
      </c>
      <c r="D10" s="21"/>
      <c r="E10" s="30">
        <v>2011</v>
      </c>
      <c r="F10" s="63">
        <v>43764</v>
      </c>
      <c r="G10" t="s" s="18">
        <v>52</v>
      </c>
      <c r="H10" s="30">
        <v>1.3975</v>
      </c>
      <c r="I10" s="19"/>
      <c r="J10" s="30">
        <v>79</v>
      </c>
      <c r="K10" s="69">
        <f>IF(J10="","",C10*0.03)</f>
        <v>3113.538461538450</v>
      </c>
      <c r="L10" s="70"/>
      <c r="M10" s="64">
        <f>IF(J10="","",(K10/J10)/LOOKUP(RIGHT($D$2,3),'定数'!$A$6:$A$13,'定数'!$B$6:$B$13))</f>
        <v>0.328432327166503</v>
      </c>
      <c r="N10" s="30">
        <v>2011</v>
      </c>
      <c r="O10" s="63">
        <v>43765</v>
      </c>
      <c r="P10" s="30">
        <v>1.4073</v>
      </c>
      <c r="Q10" s="19"/>
      <c r="R10" s="27">
        <f>IF(P10="","",T10*M10*LOOKUP(RIGHT($D$2,3),'定数'!$A$6:$A$13,'定数'!$B$6:$B$13))</f>
        <v>3862.364167478080</v>
      </c>
      <c r="S10" s="65"/>
      <c r="T10" s="66">
        <f>IF(P10="","",IF(G10="買",(P10-H10),(H10-P10))*IF(RIGHT($D$2,3)="JPY",100,10000))</f>
        <v>98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103784.615384615</v>
      </c>
      <c r="Y10" s="7"/>
    </row>
    <row r="11" ht="16" customHeight="1">
      <c r="A11" s="13"/>
      <c r="B11" s="30">
        <v>3</v>
      </c>
      <c r="C11" s="21">
        <f>IF(R10="","",C10+R10)</f>
        <v>107646.979552093</v>
      </c>
      <c r="D11" s="21"/>
      <c r="E11" s="30">
        <v>2011</v>
      </c>
      <c r="F11" s="63">
        <v>43766</v>
      </c>
      <c r="G11" t="s" s="18">
        <v>53</v>
      </c>
      <c r="H11" s="30">
        <v>1.4137</v>
      </c>
      <c r="I11" s="19"/>
      <c r="J11" s="30">
        <v>51</v>
      </c>
      <c r="K11" s="69">
        <f>IF(J11="","",C11*0.03)</f>
        <v>3229.409386562790</v>
      </c>
      <c r="L11" s="70"/>
      <c r="M11" s="64">
        <f>IF(J11="","",(K11/J11)/LOOKUP(RIGHT($D$2,3),'定数'!$A$6:$A$13,'定数'!$B$6:$B$13))</f>
        <v>0.527681272314181</v>
      </c>
      <c r="N11" s="30">
        <v>2011</v>
      </c>
      <c r="O11" s="63">
        <v>43766</v>
      </c>
      <c r="P11" s="30">
        <v>1.4075</v>
      </c>
      <c r="Q11" s="19"/>
      <c r="R11" s="27">
        <f>IF(P11="","",T11*M11*LOOKUP(RIGHT($D$2,3),'定数'!$A$6:$A$13,'定数'!$B$6:$B$13))</f>
        <v>3925.948666017510</v>
      </c>
      <c r="S11" s="65"/>
      <c r="T11" s="66">
        <f>IF(P11="","",IF(G11="買",(P11-H11),(H11-P11))*IF(RIGHT($D$2,3)="JPY",100,10000))</f>
        <v>62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107646.979552093</v>
      </c>
      <c r="Y11" s="72">
        <f>IF(X11&lt;&gt;"",1-(C11/X11),"")</f>
        <v>0</v>
      </c>
    </row>
    <row r="12" ht="16" customHeight="1">
      <c r="A12" s="13"/>
      <c r="B12" s="30">
        <v>4</v>
      </c>
      <c r="C12" s="21">
        <f>IF(R11="","",C11+R11)</f>
        <v>111572.928218111</v>
      </c>
      <c r="D12" s="21"/>
      <c r="E12" s="30">
        <v>2011</v>
      </c>
      <c r="F12" s="63">
        <v>43801</v>
      </c>
      <c r="G12" t="s" s="18">
        <v>52</v>
      </c>
      <c r="H12" s="30">
        <v>1.3493</v>
      </c>
      <c r="I12" s="19"/>
      <c r="J12" s="30">
        <v>45</v>
      </c>
      <c r="K12" s="69">
        <f>IF(J12="","",C12*0.03)</f>
        <v>3347.187846543330</v>
      </c>
      <c r="L12" s="70"/>
      <c r="M12" s="64">
        <f>IF(J12="","",(K12/J12)/LOOKUP(RIGHT($D$2,3),'定数'!$A$6:$A$13,'定数'!$B$6:$B$13))</f>
        <v>0.6198496012117281</v>
      </c>
      <c r="N12" s="30">
        <v>2011</v>
      </c>
      <c r="O12" s="63">
        <v>43801</v>
      </c>
      <c r="P12" s="30">
        <v>1.3448</v>
      </c>
      <c r="Q12" s="19"/>
      <c r="R12" s="27">
        <f>IF(P12="","",T12*M12*LOOKUP(RIGHT($D$2,3),'定数'!$A$6:$A$13,'定数'!$B$6:$B$13))</f>
        <v>-3347.187846543330</v>
      </c>
      <c r="S12" s="65"/>
      <c r="T12" s="66">
        <f>IF(P12="","",IF(G12="買",(P12-H12),(H12-P12))*IF(RIGHT($D$2,3)="JPY",100,10000))</f>
        <v>-45</v>
      </c>
      <c r="U12" s="66"/>
      <c r="V12" s="67">
        <f>IF(T12&lt;&gt;"",IF(T12&gt;0,1+V11,0),"")</f>
        <v>0</v>
      </c>
      <c r="W12" s="68">
        <f>IF(T12&lt;&gt;"",IF(T12&lt;0,1+W11,0),"")</f>
        <v>1</v>
      </c>
      <c r="X12" s="71">
        <f>IF(C12&lt;&gt;"",MAX(X11,C12),"")</f>
        <v>111572.928218111</v>
      </c>
      <c r="Y12" s="72">
        <f>IF(X12&lt;&gt;"",1-(C12/X12),"")</f>
        <v>0</v>
      </c>
    </row>
    <row r="13" ht="16" customHeight="1">
      <c r="A13" s="13"/>
      <c r="B13" s="30">
        <v>5</v>
      </c>
      <c r="C13" s="21">
        <f>IF(R12="","",C12+R12)</f>
        <v>108225.740371568</v>
      </c>
      <c r="D13" s="21"/>
      <c r="E13" s="30">
        <v>2012</v>
      </c>
      <c r="F13" s="63">
        <v>43478</v>
      </c>
      <c r="G13" t="s" s="18">
        <v>53</v>
      </c>
      <c r="H13" s="30">
        <v>1.2773</v>
      </c>
      <c r="I13" s="19"/>
      <c r="J13" s="30">
        <v>105</v>
      </c>
      <c r="K13" s="69">
        <f>IF(J13="","",C13*0.03)</f>
        <v>3246.772211147040</v>
      </c>
      <c r="L13" s="70"/>
      <c r="M13" s="64">
        <f>IF(J13="","",(K13/J13)/LOOKUP(RIGHT($D$2,3),'定数'!$A$6:$A$13,'定数'!$B$6:$B$13))</f>
        <v>0.257680334218019</v>
      </c>
      <c r="N13" s="30">
        <v>2012</v>
      </c>
      <c r="O13" s="63">
        <v>43478</v>
      </c>
      <c r="P13" s="30">
        <v>1.2642</v>
      </c>
      <c r="Q13" s="19"/>
      <c r="R13" s="27">
        <f>IF(P13="","",T13*M13*LOOKUP(RIGHT($D$2,3),'定数'!$A$6:$A$13,'定数'!$B$6:$B$13))</f>
        <v>4050.734853907260</v>
      </c>
      <c r="S13" s="65"/>
      <c r="T13" s="66">
        <f>IF(P13="","",IF(G13="買",(P13-H13),(H13-P13))*IF(RIGHT($D$2,3)="JPY",100,10000))</f>
        <v>131</v>
      </c>
      <c r="U13" s="66"/>
      <c r="V13" s="67">
        <f>IF(T13&lt;&gt;"",IF(T13&gt;0,1+V12,0),"")</f>
        <v>1</v>
      </c>
      <c r="W13" s="68">
        <f>IF(T13&lt;&gt;"",IF(T13&lt;0,1+W12,0),"")</f>
        <v>0</v>
      </c>
      <c r="X13" s="71">
        <f>IF(C13&lt;&gt;"",MAX(X12,C13),"")</f>
        <v>111572.928218111</v>
      </c>
      <c r="Y13" s="72">
        <f>IF(X13&lt;&gt;"",1-(C13/X13),"")</f>
        <v>0.029999999999997</v>
      </c>
    </row>
    <row r="14" ht="16" customHeight="1">
      <c r="A14" s="13"/>
      <c r="B14" s="30">
        <v>6</v>
      </c>
      <c r="C14" s="21">
        <f>IF(R13="","",C13+R13)</f>
        <v>112276.475225475</v>
      </c>
      <c r="D14" s="21"/>
      <c r="E14" s="30">
        <v>2012</v>
      </c>
      <c r="F14" s="63">
        <v>43483</v>
      </c>
      <c r="G14" t="s" s="18">
        <v>52</v>
      </c>
      <c r="H14" s="30">
        <v>1.2846</v>
      </c>
      <c r="I14" s="19"/>
      <c r="J14" s="30">
        <v>113</v>
      </c>
      <c r="K14" s="69">
        <f>IF(J14="","",C14*0.03)</f>
        <v>3368.294256764250</v>
      </c>
      <c r="L14" s="70"/>
      <c r="M14" s="64">
        <f>IF(J14="","",(K14/J14)/LOOKUP(RIGHT($D$2,3),'定数'!$A$6:$A$13,'定数'!$B$6:$B$13))</f>
        <v>0.24839928147229</v>
      </c>
      <c r="N14" s="30">
        <v>2012</v>
      </c>
      <c r="O14" s="63">
        <v>43488</v>
      </c>
      <c r="P14" s="30">
        <v>1.2987</v>
      </c>
      <c r="Q14" s="19"/>
      <c r="R14" s="27">
        <f>IF(P14="","",T14*M14*LOOKUP(RIGHT($D$2,3),'定数'!$A$6:$A$13,'定数'!$B$6:$B$13))</f>
        <v>4202.915842511150</v>
      </c>
      <c r="S14" s="65"/>
      <c r="T14" s="66">
        <f>IF(P14="","",IF(G14="買",(P14-H14),(H14-P14))*IF(RIGHT($D$2,3)="JPY",100,10000))</f>
        <v>141</v>
      </c>
      <c r="U14" s="66"/>
      <c r="V14" s="67">
        <f>IF(T14&lt;&gt;"",IF(T14&gt;0,1+V13,0),"")</f>
        <v>2</v>
      </c>
      <c r="W14" s="68">
        <f>IF(T14&lt;&gt;"",IF(T14&lt;0,1+W13,0),"")</f>
        <v>0</v>
      </c>
      <c r="X14" s="71">
        <f>IF(C14&lt;&gt;"",MAX(X13,C14),"")</f>
        <v>112276.475225475</v>
      </c>
      <c r="Y14" s="72">
        <f>IF(X14&lt;&gt;"",1-(C14/X14),"")</f>
        <v>0</v>
      </c>
    </row>
    <row r="15" ht="16" customHeight="1">
      <c r="A15" s="13"/>
      <c r="B15" s="30">
        <v>7</v>
      </c>
      <c r="C15" s="21">
        <f>IF(R14="","",C14+R14)</f>
        <v>116479.391067986</v>
      </c>
      <c r="D15" s="21"/>
      <c r="E15" s="30">
        <v>2012</v>
      </c>
      <c r="F15" s="63">
        <v>43492</v>
      </c>
      <c r="G15" t="s" s="18">
        <v>52</v>
      </c>
      <c r="H15" s="30">
        <v>1.3221</v>
      </c>
      <c r="I15" s="19"/>
      <c r="J15" s="30">
        <v>128</v>
      </c>
      <c r="K15" s="69">
        <f>IF(J15="","",C15*0.03)</f>
        <v>3494.381732039580</v>
      </c>
      <c r="L15" s="70"/>
      <c r="M15" s="64">
        <f>IF(J15="","",(K15/J15)/LOOKUP(RIGHT($D$2,3),'定数'!$A$6:$A$13,'定数'!$B$6:$B$13))</f>
        <v>0.22749881067966</v>
      </c>
      <c r="N15" s="30">
        <v>2012</v>
      </c>
      <c r="O15" s="63">
        <v>43496</v>
      </c>
      <c r="P15" s="30">
        <v>1.3093</v>
      </c>
      <c r="Q15" s="19"/>
      <c r="R15" s="27">
        <f>IF(P15="","",T15*M15*LOOKUP(RIGHT($D$2,3),'定数'!$A$6:$A$13,'定数'!$B$6:$B$13))</f>
        <v>-3494.381732039580</v>
      </c>
      <c r="S15" s="65"/>
      <c r="T15" s="66">
        <f>IF(P15="","",IF(G15="買",(P15-H15),(H15-P15))*IF(RIGHT($D$2,3)="JPY",100,10000))</f>
        <v>-128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116479.391067986</v>
      </c>
      <c r="Y15" s="72">
        <f>IF(X15&lt;&gt;"",1-(C15/X15),"")</f>
        <v>0</v>
      </c>
    </row>
    <row r="16" ht="16" customHeight="1">
      <c r="A16" s="13"/>
      <c r="B16" s="30">
        <v>8</v>
      </c>
      <c r="C16" s="21">
        <f>IF(R15="","",C15+R15)</f>
        <v>112985.009335946</v>
      </c>
      <c r="D16" s="21"/>
      <c r="E16" s="30">
        <v>2012</v>
      </c>
      <c r="F16" s="63">
        <v>43518</v>
      </c>
      <c r="G16" t="s" s="18">
        <v>52</v>
      </c>
      <c r="H16" s="30">
        <v>1.3261</v>
      </c>
      <c r="I16" s="19"/>
      <c r="J16" s="30">
        <v>31</v>
      </c>
      <c r="K16" s="69">
        <f>IF(J16="","",C16*0.03)</f>
        <v>3389.550280078380</v>
      </c>
      <c r="L16" s="70"/>
      <c r="M16" s="64">
        <f>IF(J16="","",(K16/J16)/LOOKUP(RIGHT($D$2,3),'定数'!$A$6:$A$13,'定数'!$B$6:$B$13))</f>
        <v>0.911169430128597</v>
      </c>
      <c r="N16" s="30">
        <v>2012</v>
      </c>
      <c r="O16" s="63">
        <v>43519</v>
      </c>
      <c r="P16" s="30">
        <v>1.3298</v>
      </c>
      <c r="Q16" s="19"/>
      <c r="R16" s="27">
        <f>IF(P16="","",T16*M16*LOOKUP(RIGHT($D$2,3),'定数'!$A$6:$A$13,'定数'!$B$6:$B$13))</f>
        <v>4045.592269770970</v>
      </c>
      <c r="S16" s="65"/>
      <c r="T16" s="66">
        <f>IF(P16="","",IF(G16="買",(P16-H16),(H16-P16))*IF(RIGHT($D$2,3)="JPY",100,10000))</f>
        <v>37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116479.391067986</v>
      </c>
      <c r="Y16" s="72">
        <f>IF(X16&lt;&gt;"",1-(C16/X16),"")</f>
        <v>0.0300000000000036</v>
      </c>
    </row>
    <row r="17" ht="16" customHeight="1">
      <c r="A17" s="13"/>
      <c r="B17" s="30">
        <v>9</v>
      </c>
      <c r="C17" s="21">
        <f>IF(R16="","",C16+R16)</f>
        <v>117030.601605717</v>
      </c>
      <c r="D17" s="21"/>
      <c r="E17" s="30">
        <v>2012</v>
      </c>
      <c r="F17" s="63">
        <v>43524</v>
      </c>
      <c r="G17" t="s" s="18">
        <v>52</v>
      </c>
      <c r="H17" s="30">
        <v>1.3471</v>
      </c>
      <c r="I17" s="19"/>
      <c r="J17" s="30">
        <v>83</v>
      </c>
      <c r="K17" s="69">
        <f>IF(J17="","",C17*0.03)</f>
        <v>3510.918048171510</v>
      </c>
      <c r="L17" s="70"/>
      <c r="M17" s="64">
        <f>IF(J17="","",(K17/J17)/LOOKUP(RIGHT($D$2,3),'定数'!$A$6:$A$13,'定数'!$B$6:$B$13))</f>
        <v>0.352501812065413</v>
      </c>
      <c r="N17" s="30">
        <v>2012</v>
      </c>
      <c r="O17" s="73">
        <v>0.0689655172413793</v>
      </c>
      <c r="P17" s="30">
        <v>1.3388</v>
      </c>
      <c r="Q17" s="19"/>
      <c r="R17" s="27">
        <f>IF(P17="","",T17*M17*LOOKUP(RIGHT($D$2,3),'定数'!$A$6:$A$13,'定数'!$B$6:$B$13))</f>
        <v>-3510.918048171510</v>
      </c>
      <c r="S17" s="65"/>
      <c r="T17" s="66">
        <f>IF(P17="","",IF(G17="買",(P17-H17),(H17-P17))*IF(RIGHT($D$2,3)="JPY",100,10000))</f>
        <v>-83</v>
      </c>
      <c r="U17" s="66"/>
      <c r="V17" s="67">
        <f>IF(T17&lt;&gt;"",IF(T17&gt;0,1+V16,0),"")</f>
        <v>0</v>
      </c>
      <c r="W17" s="68">
        <f>IF(T17&lt;&gt;"",IF(T17&lt;0,1+W16,0),"")</f>
        <v>1</v>
      </c>
      <c r="X17" s="71">
        <f>IF(C17&lt;&gt;"",MAX(X16,C17),"")</f>
        <v>117030.601605717</v>
      </c>
      <c r="Y17" s="72">
        <f>IF(X17&lt;&gt;"",1-(C17/X17),"")</f>
        <v>0</v>
      </c>
    </row>
    <row r="18" ht="16" customHeight="1">
      <c r="A18" s="13"/>
      <c r="B18" s="30">
        <v>10</v>
      </c>
      <c r="C18" s="21">
        <f>IF(R17="","",C17+R17)</f>
        <v>113519.683557545</v>
      </c>
      <c r="D18" s="21"/>
      <c r="E18" s="30">
        <v>2012</v>
      </c>
      <c r="F18" s="63">
        <v>43526</v>
      </c>
      <c r="G18" t="s" s="18">
        <v>53</v>
      </c>
      <c r="H18" s="30">
        <v>1.3292</v>
      </c>
      <c r="I18" s="19"/>
      <c r="J18" s="30">
        <v>40</v>
      </c>
      <c r="K18" s="69">
        <f>IF(J18="","",C18*0.03)</f>
        <v>3405.590506726350</v>
      </c>
      <c r="L18" s="70"/>
      <c r="M18" s="64">
        <f>IF(J18="","",(K18/J18)/LOOKUP(RIGHT($D$2,3),'定数'!$A$6:$A$13,'定数'!$B$6:$B$13))</f>
        <v>0.709498022234656</v>
      </c>
      <c r="N18" s="30">
        <v>2012</v>
      </c>
      <c r="O18" s="63">
        <v>43526</v>
      </c>
      <c r="P18" s="30">
        <v>1.3244</v>
      </c>
      <c r="Q18" s="19"/>
      <c r="R18" s="27">
        <f>IF(P18="","",T18*M18*LOOKUP(RIGHT($D$2,3),'定数'!$A$6:$A$13,'定数'!$B$6:$B$13))</f>
        <v>4086.708608071620</v>
      </c>
      <c r="S18" s="65"/>
      <c r="T18" s="66">
        <f>IF(P18="","",IF(G18="買",(P18-H18),(H18-P18))*IF(RIGHT($D$2,3)="JPY",100,10000))</f>
        <v>48</v>
      </c>
      <c r="U18" s="66"/>
      <c r="V18" s="67">
        <f>IF(T18&lt;&gt;"",IF(T18&gt;0,1+V17,0),"")</f>
        <v>1</v>
      </c>
      <c r="W18" s="68">
        <f>IF(T18&lt;&gt;"",IF(T18&lt;0,1+W17,0),"")</f>
        <v>0</v>
      </c>
      <c r="X18" s="71">
        <f>IF(C18&lt;&gt;"",MAX(X17,C18),"")</f>
        <v>117030.601605717</v>
      </c>
      <c r="Y18" s="72">
        <f>IF(X18&lt;&gt;"",1-(C18/X18),"")</f>
        <v>0.0300000000000042</v>
      </c>
    </row>
    <row r="19" ht="16" customHeight="1">
      <c r="A19" s="13"/>
      <c r="B19" s="30">
        <v>11</v>
      </c>
      <c r="C19" s="21">
        <f>IF(R18="","",C18+R18)</f>
        <v>117606.392165617</v>
      </c>
      <c r="D19" s="21"/>
      <c r="E19" s="30">
        <v>2012</v>
      </c>
      <c r="F19" s="63">
        <v>43543</v>
      </c>
      <c r="G19" t="s" s="18">
        <v>52</v>
      </c>
      <c r="H19" s="30">
        <v>1.3265</v>
      </c>
      <c r="I19" s="19"/>
      <c r="J19" s="30">
        <v>117</v>
      </c>
      <c r="K19" s="69">
        <f>IF(J19="","",C19*0.03)</f>
        <v>3528.191764968510</v>
      </c>
      <c r="L19" s="70"/>
      <c r="M19" s="64">
        <f>IF(J19="","",(K19/J19)/LOOKUP(RIGHT($D$2,3),'定数'!$A$6:$A$13,'定数'!$B$6:$B$13))</f>
        <v>0.251295709755592</v>
      </c>
      <c r="N19" s="30">
        <v>2012</v>
      </c>
      <c r="O19" s="63">
        <v>43546</v>
      </c>
      <c r="P19" s="30">
        <v>1.3148</v>
      </c>
      <c r="Q19" s="19"/>
      <c r="R19" s="27">
        <f>IF(P19="","",T19*M19*LOOKUP(RIGHT($D$2,3),'定数'!$A$6:$A$13,'定数'!$B$6:$B$13))</f>
        <v>-3528.191764968510</v>
      </c>
      <c r="S19" s="65"/>
      <c r="T19" s="66">
        <f>IF(P19="","",IF(G19="買",(P19-H19),(H19-P19))*IF(RIGHT($D$2,3)="JPY",100,10000))</f>
        <v>-117</v>
      </c>
      <c r="U19" s="66"/>
      <c r="V19" s="67">
        <f>IF(T19&lt;&gt;"",IF(T19&gt;0,1+V18,0),"")</f>
        <v>0</v>
      </c>
      <c r="W19" s="68">
        <f>IF(T19&lt;&gt;"",IF(T19&lt;0,1+W18,0),"")</f>
        <v>1</v>
      </c>
      <c r="X19" s="71">
        <f>IF(C19&lt;&gt;"",MAX(X18,C19),"")</f>
        <v>117606.392165617</v>
      </c>
      <c r="Y19" s="72">
        <f>IF(X19&lt;&gt;"",1-(C19/X19),"")</f>
        <v>0</v>
      </c>
    </row>
    <row r="20" ht="16" customHeight="1">
      <c r="A20" s="13"/>
      <c r="B20" s="30">
        <v>12</v>
      </c>
      <c r="C20" s="21">
        <f>IF(R19="","",C19+R19)</f>
        <v>114078.200400648</v>
      </c>
      <c r="D20" s="21"/>
      <c r="E20" s="30">
        <v>2012</v>
      </c>
      <c r="F20" s="63">
        <v>43560</v>
      </c>
      <c r="G20" t="s" s="18">
        <v>53</v>
      </c>
      <c r="H20" s="30">
        <v>1.3057</v>
      </c>
      <c r="I20" s="19"/>
      <c r="J20" s="30">
        <v>106</v>
      </c>
      <c r="K20" s="69">
        <f>IF(J20="","",C20*0.03)</f>
        <v>3422.346012019440</v>
      </c>
      <c r="L20" s="70"/>
      <c r="M20" s="64">
        <f>IF(J20="","",(K20/J20)/LOOKUP(RIGHT($D$2,3),'定数'!$A$6:$A$13,'定数'!$B$6:$B$13))</f>
        <v>0.269052359435491</v>
      </c>
      <c r="N20" s="30">
        <v>2012</v>
      </c>
      <c r="O20" s="63">
        <v>43567</v>
      </c>
      <c r="P20" s="30">
        <v>1.3163</v>
      </c>
      <c r="Q20" s="19"/>
      <c r="R20" s="27">
        <f>IF(P20="","",T20*M20*LOOKUP(RIGHT($D$2,3),'定数'!$A$6:$A$13,'定数'!$B$6:$B$13))</f>
        <v>-3422.346012019450</v>
      </c>
      <c r="S20" s="65"/>
      <c r="T20" s="66">
        <f>IF(P20="","",IF(G20="買",(P20-H20),(H20-P20))*IF(RIGHT($D$2,3)="JPY",100,10000))</f>
        <v>-106</v>
      </c>
      <c r="U20" s="66"/>
      <c r="V20" s="67">
        <f>IF(T20&lt;&gt;"",IF(T20&gt;0,1+V19,0),"")</f>
        <v>0</v>
      </c>
      <c r="W20" s="68">
        <f>IF(T20&lt;&gt;"",IF(T20&lt;0,1+W19,0),"")</f>
        <v>2</v>
      </c>
      <c r="X20" s="71">
        <f>IF(C20&lt;&gt;"",MAX(X19,C20),"")</f>
        <v>117606.392165617</v>
      </c>
      <c r="Y20" s="72">
        <f>IF(X20&lt;&gt;"",1-(C20/X20),"")</f>
        <v>0.0300000000000042</v>
      </c>
    </row>
    <row r="21" ht="16" customHeight="1">
      <c r="A21" s="13"/>
      <c r="B21" s="30">
        <v>13</v>
      </c>
      <c r="C21" s="21">
        <f>IF(R20="","",C20+R20)</f>
        <v>110655.854388629</v>
      </c>
      <c r="D21" s="21"/>
      <c r="E21" s="30">
        <v>2012</v>
      </c>
      <c r="F21" s="63">
        <v>43575</v>
      </c>
      <c r="G21" t="s" s="18">
        <v>52</v>
      </c>
      <c r="H21" s="30">
        <v>1.3165</v>
      </c>
      <c r="I21" s="19"/>
      <c r="J21" s="30">
        <v>60</v>
      </c>
      <c r="K21" s="69">
        <f>IF(J21="","",C21*0.03)</f>
        <v>3319.675631658870</v>
      </c>
      <c r="L21" s="70"/>
      <c r="M21" s="64">
        <f>IF(J21="","",(K21/J21)/LOOKUP(RIGHT($D$2,3),'定数'!$A$6:$A$13,'定数'!$B$6:$B$13))</f>
        <v>0.461066059952621</v>
      </c>
      <c r="N21" s="30">
        <v>2012</v>
      </c>
      <c r="O21" s="63">
        <v>43578</v>
      </c>
      <c r="P21" s="30">
        <v>1.3015</v>
      </c>
      <c r="Q21" s="19"/>
      <c r="R21" s="27">
        <f>IF(P21="","",T21*M21*LOOKUP(RIGHT($D$2,3),'定数'!$A$6:$A$13,'定数'!$B$6:$B$13))</f>
        <v>-8299.189079147180</v>
      </c>
      <c r="S21" s="65"/>
      <c r="T21" s="66">
        <f>IF(P21="","",IF(G21="買",(P21-H21),(H21-P21))*IF(RIGHT($D$2,3)="JPY",100,10000))</f>
        <v>-150</v>
      </c>
      <c r="U21" s="66"/>
      <c r="V21" s="67">
        <f>IF(T21&lt;&gt;"",IF(T21&gt;0,1+V20,0),"")</f>
        <v>0</v>
      </c>
      <c r="W21" s="68">
        <f>IF(T21&lt;&gt;"",IF(T21&lt;0,1+W20,0),"")</f>
        <v>3</v>
      </c>
      <c r="X21" s="71">
        <f>IF(C21&lt;&gt;"",MAX(X20,C21),"")</f>
        <v>117606.392165617</v>
      </c>
      <c r="Y21" s="72">
        <f>IF(X21&lt;&gt;"",1-(C21/X21),"")</f>
        <v>0.0591000000000003</v>
      </c>
    </row>
    <row r="22" ht="16" customHeight="1">
      <c r="A22" s="13"/>
      <c r="B22" s="30">
        <v>14</v>
      </c>
      <c r="C22" s="21">
        <f>IF(R21="","",C21+R21)</f>
        <v>102356.665309482</v>
      </c>
      <c r="D22" s="21"/>
      <c r="E22" s="30">
        <v>2012</v>
      </c>
      <c r="F22" s="63">
        <v>43575</v>
      </c>
      <c r="G22" t="s" s="18">
        <v>52</v>
      </c>
      <c r="H22" s="30">
        <v>1.3164</v>
      </c>
      <c r="I22" s="19"/>
      <c r="J22" s="30">
        <v>37</v>
      </c>
      <c r="K22" s="69">
        <f>IF(J22="","",C22*0.03)</f>
        <v>3070.699959284460</v>
      </c>
      <c r="L22" s="70"/>
      <c r="M22" s="64">
        <f>IF(J22="","",(K22/J22)/LOOKUP(RIGHT($D$2,3),'定数'!$A$6:$A$13,'定数'!$B$6:$B$13))</f>
        <v>0.691599089928932</v>
      </c>
      <c r="N22" s="30">
        <v>2012</v>
      </c>
      <c r="O22" s="63">
        <v>43575</v>
      </c>
      <c r="P22" s="30">
        <v>1.3208</v>
      </c>
      <c r="Q22" s="19"/>
      <c r="R22" s="27">
        <f>IF(P22="","",T22*M22*LOOKUP(RIGHT($D$2,3),'定数'!$A$6:$A$13,'定数'!$B$6:$B$13))</f>
        <v>3651.643194824760</v>
      </c>
      <c r="S22" s="65"/>
      <c r="T22" s="66">
        <f>IF(P22="","",IF(G22="買",(P22-H22),(H22-P22))*IF(RIGHT($D$2,3)="JPY",100,10000))</f>
        <v>44</v>
      </c>
      <c r="U22" s="66"/>
      <c r="V22" s="67">
        <f>IF(T22&lt;&gt;"",IF(T22&gt;0,1+V21,0),"")</f>
        <v>1</v>
      </c>
      <c r="W22" s="68">
        <f>IF(T22&lt;&gt;"",IF(T22&lt;0,1+W21,0),"")</f>
        <v>0</v>
      </c>
      <c r="X22" s="71">
        <f>IF(C22&lt;&gt;"",MAX(X21,C22),"")</f>
        <v>117606.392165617</v>
      </c>
      <c r="Y22" s="72">
        <f>IF(X22&lt;&gt;"",1-(C22/X22),"")</f>
        <v>0.129667499999999</v>
      </c>
    </row>
    <row r="23" ht="16" customHeight="1">
      <c r="A23" s="13"/>
      <c r="B23" s="30">
        <v>15</v>
      </c>
      <c r="C23" s="21">
        <f>IF(R22="","",C22+R22)</f>
        <v>106008.308504307</v>
      </c>
      <c r="D23" s="21"/>
      <c r="E23" s="30">
        <v>2012</v>
      </c>
      <c r="F23" s="63">
        <v>43581</v>
      </c>
      <c r="G23" t="s" s="18">
        <v>52</v>
      </c>
      <c r="H23" s="30">
        <v>1.3234</v>
      </c>
      <c r="I23" s="19"/>
      <c r="J23" s="30">
        <v>61</v>
      </c>
      <c r="K23" s="69">
        <f>IF(J23="","",C23*0.03)</f>
        <v>3180.249255129210</v>
      </c>
      <c r="L23" s="70"/>
      <c r="M23" s="64">
        <f>IF(J23="","",(K23/J23)/LOOKUP(RIGHT($D$2,3),'定数'!$A$6:$A$13,'定数'!$B$6:$B$13))</f>
        <v>0.434460280755357</v>
      </c>
      <c r="N23" s="30">
        <v>2012</v>
      </c>
      <c r="O23" s="63">
        <v>43582</v>
      </c>
      <c r="P23" s="30">
        <v>1.3173</v>
      </c>
      <c r="Q23" s="19"/>
      <c r="R23" s="27">
        <f>IF(P23="","",T23*M23*LOOKUP(RIGHT($D$2,3),'定数'!$A$6:$A$13,'定数'!$B$6:$B$13))</f>
        <v>-3180.249255129210</v>
      </c>
      <c r="S23" s="65"/>
      <c r="T23" s="66">
        <f>IF(P23="","",IF(G23="買",(P23-H23),(H23-P23))*IF(RIGHT($D$2,3)="JPY",100,10000))</f>
        <v>-61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117606.392165617</v>
      </c>
      <c r="Y23" s="72">
        <f>IF(X23&lt;&gt;"",1-(C23/X23),"")</f>
        <v>0.0986177999999967</v>
      </c>
    </row>
    <row r="24" ht="16" customHeight="1">
      <c r="A24" s="13"/>
      <c r="B24" s="30">
        <v>16</v>
      </c>
      <c r="C24" s="21">
        <f>IF(R23="","",C23+R23)</f>
        <v>102828.059249178</v>
      </c>
      <c r="D24" s="21"/>
      <c r="E24" s="30">
        <v>2012</v>
      </c>
      <c r="F24" s="63">
        <v>43600</v>
      </c>
      <c r="G24" t="s" s="18">
        <v>53</v>
      </c>
      <c r="H24" s="30">
        <v>1.2768</v>
      </c>
      <c r="I24" s="19"/>
      <c r="J24" s="30">
        <v>99</v>
      </c>
      <c r="K24" s="69">
        <f>IF(J24="","",C24*0.03)</f>
        <v>3084.841777475340</v>
      </c>
      <c r="L24" s="70"/>
      <c r="M24" s="64">
        <f>IF(J24="","",(K24/J24)/LOOKUP(RIGHT($D$2,3),'定数'!$A$6:$A$13,'定数'!$B$6:$B$13))</f>
        <v>0.259666816285803</v>
      </c>
      <c r="N24" s="30">
        <v>2012</v>
      </c>
      <c r="O24" s="63">
        <v>43603</v>
      </c>
      <c r="P24" s="30">
        <v>1.2645</v>
      </c>
      <c r="Q24" s="19"/>
      <c r="R24" s="27">
        <f>IF(P24="","",T24*M24*LOOKUP(RIGHT($D$2,3),'定数'!$A$6:$A$13,'定数'!$B$6:$B$13))</f>
        <v>3832.682208378450</v>
      </c>
      <c r="S24" s="65"/>
      <c r="T24" s="66">
        <f>IF(P24="","",IF(G24="買",(P24-H24),(H24-P24))*IF(RIGHT($D$2,3)="JPY",100,10000))</f>
        <v>123</v>
      </c>
      <c r="U24" s="66"/>
      <c r="V24" s="56">
        <f>IF(S24&lt;&gt;"",IF(S24&lt;0,1+V23,0),"")</f>
      </c>
      <c r="W24" s="68">
        <f>IF(T24&lt;&gt;"",IF(T24&lt;0,1+W23,0),"")</f>
        <v>0</v>
      </c>
      <c r="X24" s="71">
        <f>IF(C24&lt;&gt;"",MAX(X23,C24),"")</f>
        <v>117606.392165617</v>
      </c>
      <c r="Y24" s="72">
        <f>IF(X24&lt;&gt;"",1-(C24/X24),"")</f>
        <v>0.125659265999995</v>
      </c>
    </row>
    <row r="25" ht="16" customHeight="1">
      <c r="A25" s="13"/>
      <c r="B25" s="30">
        <v>17</v>
      </c>
      <c r="C25" s="21">
        <f>IF(R24="","",C24+R24)</f>
        <v>106660.741457556</v>
      </c>
      <c r="D25" s="21"/>
      <c r="E25" s="19"/>
      <c r="F25" s="63"/>
      <c r="G25" s="19"/>
      <c r="H25" s="19"/>
      <c r="I25" s="19"/>
      <c r="J25" s="19"/>
      <c r="K25" t="s" s="74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5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s="71">
        <f>IF(C25&lt;&gt;"",MAX(X24,C25),"")</f>
        <v>117606.392165617</v>
      </c>
      <c r="Y25" s="72">
        <f>IF(X25&lt;&gt;"",1-(C25/X25),"")</f>
        <v>0.0930702022781805</v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4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5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4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5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4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5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4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5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4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5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4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5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4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5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4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5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4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5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4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5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4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5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4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5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4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5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4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5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4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5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4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5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4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5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4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5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4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5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4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5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4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5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4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5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4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5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4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5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4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5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4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5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4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5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4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5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4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5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4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5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4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5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4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5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4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5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4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5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4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5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4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5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4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5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4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5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4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5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4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5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4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5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4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5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4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5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4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5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4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5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4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5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4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5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4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5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4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5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4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5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4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5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4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5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4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5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4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5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4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5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4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5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4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5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4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5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4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5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4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5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4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5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4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5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4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5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4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5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4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5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4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5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4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5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4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5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4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5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4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5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4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5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4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5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4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5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4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5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4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5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4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5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4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5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4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5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4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5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4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5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4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5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4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5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4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5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80" customWidth="1"/>
    <col min="2" max="18" width="6.57812" style="80" customWidth="1"/>
    <col min="19" max="21" width="8.73438" style="80" customWidth="1"/>
    <col min="22" max="23" hidden="1" width="8.71429" style="80" customWidth="1"/>
    <col min="24" max="25" width="8.73438" style="80" customWidth="1"/>
    <col min="26" max="256" width="8.73438" style="80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55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s="81"/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4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5">
        <f>IF(P10="","",IF(G10="買",(P10-H10),(H10-P10))*IF(RIGHT($D$2,3)="JPY",100,10000))</f>
      </c>
      <c r="U10" s="66"/>
      <c r="V10" t="s" s="82">
        <f>IF(T10&lt;&gt;"",IF(T10&gt;0,1+V9,0),"")</f>
      </c>
      <c r="W10" t="s" s="76">
        <f>IF(T10&lt;&gt;"",IF(T10&lt;0,1+W9,0),"")</f>
      </c>
      <c r="X10" s="71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4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5">
        <f>IF(P11="","",IF(G11="買",(P11-H11),(H11-P11))*IF(RIGHT($D$2,3)="JPY",100,10000))</f>
      </c>
      <c r="U11" s="66"/>
      <c r="V11" t="s" s="82">
        <f>IF(T11&lt;&gt;"",IF(T11&gt;0,1+V10,0),"")</f>
      </c>
      <c r="W11" t="s" s="76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4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5">
        <f>IF(P12="","",IF(G12="買",(P12-H12),(H12-P12))*IF(RIGHT($D$2,3)="JPY",100,10000))</f>
      </c>
      <c r="U12" s="66"/>
      <c r="V12" t="s" s="82">
        <f>IF(T12&lt;&gt;"",IF(T12&gt;0,1+V11,0),"")</f>
      </c>
      <c r="W12" t="s" s="76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4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5">
        <f>IF(P13="","",IF(G13="買",(P13-H13),(H13-P13))*IF(RIGHT($D$2,3)="JPY",100,10000))</f>
      </c>
      <c r="U13" s="66"/>
      <c r="V13" t="s" s="82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4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5">
        <f>IF(P14="","",IF(G14="買",(P14-H14),(H14-P14))*IF(RIGHT($D$2,3)="JPY",100,10000))</f>
      </c>
      <c r="U14" s="66"/>
      <c r="V14" t="s" s="82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4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5">
        <f>IF(P15="","",IF(G15="買",(P15-H15),(H15-P15))*IF(RIGHT($D$2,3)="JPY",100,10000))</f>
      </c>
      <c r="U15" s="66"/>
      <c r="V15" t="s" s="82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4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5">
        <f>IF(P16="","",IF(G16="買",(P16-H16),(H16-P16))*IF(RIGHT($D$2,3)="JPY",100,10000))</f>
      </c>
      <c r="U16" s="66"/>
      <c r="V16" t="s" s="82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4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5">
        <f>IF(P17="","",IF(G17="買",(P17-H17),(H17-P17))*IF(RIGHT($D$2,3)="JPY",100,10000))</f>
      </c>
      <c r="U17" s="66"/>
      <c r="V17" t="s" s="82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4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5">
        <f>IF(P18="","",IF(G18="買",(P18-H18),(H18-P18))*IF(RIGHT($D$2,3)="JPY",100,10000))</f>
      </c>
      <c r="U18" s="66"/>
      <c r="V18" t="s" s="82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4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5">
        <f>IF(P19="","",IF(G19="買",(P19-H19),(H19-P19))*IF(RIGHT($D$2,3)="JPY",100,10000))</f>
      </c>
      <c r="U19" s="66"/>
      <c r="V19" t="s" s="82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4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5">
        <f>IF(P20="","",IF(G20="買",(P20-H20),(H20-P20))*IF(RIGHT($D$2,3)="JPY",100,10000))</f>
      </c>
      <c r="U20" s="66"/>
      <c r="V20" t="s" s="82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4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5">
        <f>IF(P21="","",IF(G21="買",(P21-H21),(H21-P21))*IF(RIGHT($D$2,3)="JPY",100,10000))</f>
      </c>
      <c r="U21" s="66"/>
      <c r="V21" t="s" s="82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4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5">
        <f>IF(P22="","",IF(G22="買",(P22-H22),(H22-P22))*IF(RIGHT($D$2,3)="JPY",100,10000))</f>
      </c>
      <c r="U22" s="66"/>
      <c r="V22" t="s" s="82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4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5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4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5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4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5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4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5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4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5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4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5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4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5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4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5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4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5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4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5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4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5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4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5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4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5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4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5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4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5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4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5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4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5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4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5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4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5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4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5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4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5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4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5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4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5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4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5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4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5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4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5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4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5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4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5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4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5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4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5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4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5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4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5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4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5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4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5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4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5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4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5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4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5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4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5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4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5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4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5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4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5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4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5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4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5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4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5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4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5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4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5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4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5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4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5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4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5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4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5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4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5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4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5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4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5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4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5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4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5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4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5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4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5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4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5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4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5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4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5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4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5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4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5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4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5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4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5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4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5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4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5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4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5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4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5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4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5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4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5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4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5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4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5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4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5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4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5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4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5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4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5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4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5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4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5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4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5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4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5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4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5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4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5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4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5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4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5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4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5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4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5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83" customWidth="1"/>
    <col min="2" max="18" width="6.57812" style="83" customWidth="1"/>
    <col min="19" max="21" width="8.73438" style="83" customWidth="1"/>
    <col min="22" max="23" hidden="1" width="8.71429" style="83" customWidth="1"/>
    <col min="24" max="25" width="8.73438" style="83" customWidth="1"/>
    <col min="26" max="256" width="8.73438" style="83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6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55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59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6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6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52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6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4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5">
        <f>IF(P10="","",IF(G10="買",(P10-H10),(H10-P10))*IF(RIGHT($D$2,3)="JPY",100,10000))</f>
      </c>
      <c r="U10" s="66"/>
      <c r="V10" t="s" s="82">
        <f>IF(T10&lt;&gt;"",IF(T10&gt;0,1+V9,0),"")</f>
      </c>
      <c r="W10" t="s" s="76">
        <f>IF(T10&lt;&gt;"",IF(T10&lt;0,1+W9,0),"")</f>
      </c>
      <c r="X10" s="71">
        <f>IF(C10&lt;&gt;"",MAX(C10,C9),"")</f>
        <v>110526.315789474</v>
      </c>
      <c r="Y10" s="7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4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5">
        <f>IF(P11="","",IF(G11="買",(P11-H11),(H11-P11))*IF(RIGHT($D$2,3)="JPY",100,10000))</f>
      </c>
      <c r="U11" s="66"/>
      <c r="V11" t="s" s="82">
        <f>IF(T11&lt;&gt;"",IF(T11&gt;0,1+V10,0),"")</f>
      </c>
      <c r="W11" t="s" s="76">
        <f>IF(T11&lt;&gt;"",IF(T11&lt;0,1+W10,0),"")</f>
      </c>
      <c r="X11" t="s" s="77">
        <f>IF(C11&lt;&gt;"",MAX(X10,C11),"")</f>
      </c>
      <c r="Y11" t="s" s="8">
        <f>IF(X11&lt;&gt;"",1-(C11/X11),"")</f>
      </c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4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5">
        <f>IF(P12="","",IF(G12="買",(P12-H12),(H12-P12))*IF(RIGHT($D$2,3)="JPY",100,10000))</f>
      </c>
      <c r="U12" s="66"/>
      <c r="V12" t="s" s="82">
        <f>IF(T12&lt;&gt;"",IF(T12&gt;0,1+V11,0),"")</f>
      </c>
      <c r="W12" t="s" s="76">
        <f>IF(T12&lt;&gt;"",IF(T12&lt;0,1+W11,0),"")</f>
      </c>
      <c r="X12" t="s" s="77">
        <f>IF(C12&lt;&gt;"",MAX(X11,C12),"")</f>
      </c>
      <c r="Y12" t="s" s="8">
        <f>IF(X12&lt;&gt;"",1-(C12/X12),"")</f>
      </c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4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5">
        <f>IF(P13="","",IF(G13="買",(P13-H13),(H13-P13))*IF(RIGHT($D$2,3)="JPY",100,10000))</f>
      </c>
      <c r="U13" s="66"/>
      <c r="V13" t="s" s="82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4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5">
        <f>IF(P14="","",IF(G14="買",(P14-H14),(H14-P14))*IF(RIGHT($D$2,3)="JPY",100,10000))</f>
      </c>
      <c r="U14" s="66"/>
      <c r="V14" t="s" s="82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4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5">
        <f>IF(P15="","",IF(G15="買",(P15-H15),(H15-P15))*IF(RIGHT($D$2,3)="JPY",100,10000))</f>
      </c>
      <c r="U15" s="66"/>
      <c r="V15" t="s" s="82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4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5">
        <f>IF(P16="","",IF(G16="買",(P16-H16),(H16-P16))*IF(RIGHT($D$2,3)="JPY",100,10000))</f>
      </c>
      <c r="U16" s="66"/>
      <c r="V16" t="s" s="82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4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5">
        <f>IF(P17="","",IF(G17="買",(P17-H17),(H17-P17))*IF(RIGHT($D$2,3)="JPY",100,10000))</f>
      </c>
      <c r="U17" s="66"/>
      <c r="V17" t="s" s="82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4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5">
        <f>IF(P18="","",IF(G18="買",(P18-H18),(H18-P18))*IF(RIGHT($D$2,3)="JPY",100,10000))</f>
      </c>
      <c r="U18" s="66"/>
      <c r="V18" t="s" s="82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4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5">
        <f>IF(P19="","",IF(G19="買",(P19-H19),(H19-P19))*IF(RIGHT($D$2,3)="JPY",100,10000))</f>
      </c>
      <c r="U19" s="66"/>
      <c r="V19" t="s" s="82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4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5">
        <f>IF(P20="","",IF(G20="買",(P20-H20),(H20-P20))*IF(RIGHT($D$2,3)="JPY",100,10000))</f>
      </c>
      <c r="U20" s="66"/>
      <c r="V20" t="s" s="82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4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5">
        <f>IF(P21="","",IF(G21="買",(P21-H21),(H21-P21))*IF(RIGHT($D$2,3)="JPY",100,10000))</f>
      </c>
      <c r="U21" s="66"/>
      <c r="V21" t="s" s="82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4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5">
        <f>IF(P22="","",IF(G22="買",(P22-H22),(H22-P22))*IF(RIGHT($D$2,3)="JPY",100,10000))</f>
      </c>
      <c r="U22" s="66"/>
      <c r="V22" t="s" s="82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4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5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4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5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4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5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4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5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4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5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4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5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4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5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4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5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4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5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4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5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4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5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4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5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4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5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4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5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4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5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4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5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4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5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4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5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4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5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4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5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4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5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4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5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4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5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4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5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4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5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4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5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4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5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4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5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4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5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4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5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4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5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4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5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4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5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4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5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4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5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4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5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4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5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4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5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4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5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4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5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4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5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4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5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4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5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4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5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4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5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4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5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4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5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4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5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4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5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4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5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4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5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4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5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4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5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4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5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4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5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4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5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4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5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4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5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4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5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4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5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4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5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4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5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4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5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4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5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4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5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4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5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4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5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4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5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4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5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4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5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4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5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4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5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4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5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4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5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4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5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4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5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4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5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4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5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4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5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4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5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4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5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4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5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4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5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4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5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4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5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4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5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71429" defaultRowHeight="14.25" customHeight="1" outlineLevelRow="0" outlineLevelCol="0"/>
  <cols>
    <col min="1" max="1" width="7.44531" style="84" customWidth="1"/>
    <col min="2" max="2" width="8.15625" style="84" customWidth="1"/>
    <col min="3" max="5" width="8.73438" style="84" customWidth="1"/>
    <col min="6" max="256" width="8.73438" style="84" customWidth="1"/>
  </cols>
  <sheetData>
    <row r="1" ht="16" customHeight="1">
      <c r="A1" s="11"/>
      <c r="B1" s="11"/>
      <c r="C1" s="7"/>
      <c r="D1" s="7"/>
      <c r="E1" s="7"/>
    </row>
    <row r="2" ht="16" customHeight="1">
      <c r="A2" s="11"/>
      <c r="B2" s="11"/>
      <c r="C2" s="7"/>
      <c r="D2" s="7"/>
      <c r="E2" s="7"/>
    </row>
    <row r="3" ht="16" customHeight="1">
      <c r="A3" s="11"/>
      <c r="B3" s="11"/>
      <c r="C3" s="7"/>
      <c r="D3" s="7"/>
      <c r="E3" s="7"/>
    </row>
    <row r="4" ht="16" customHeight="1">
      <c r="A4" s="11"/>
      <c r="B4" s="11"/>
      <c r="C4" s="7"/>
      <c r="D4" s="7"/>
      <c r="E4" s="7"/>
    </row>
    <row r="5" ht="16" customHeight="1">
      <c r="A5" s="11"/>
      <c r="B5" s="11"/>
      <c r="C5" s="7"/>
      <c r="D5" s="7"/>
      <c r="E5" s="7"/>
    </row>
    <row r="6" ht="16" customHeight="1">
      <c r="A6" s="11"/>
      <c r="B6" s="11"/>
      <c r="C6" s="7"/>
      <c r="D6" s="7"/>
      <c r="E6" s="7"/>
    </row>
    <row r="7" ht="16" customHeight="1">
      <c r="A7" s="11"/>
      <c r="B7" s="11"/>
      <c r="C7" s="7"/>
      <c r="D7" s="7"/>
      <c r="E7" s="7"/>
    </row>
    <row r="8" ht="16" customHeight="1">
      <c r="A8" s="11"/>
      <c r="B8" s="11"/>
      <c r="C8" s="7"/>
      <c r="D8" s="7"/>
      <c r="E8" s="7"/>
    </row>
    <row r="9" ht="16" customHeight="1">
      <c r="A9" s="11"/>
      <c r="B9" s="11"/>
      <c r="C9" s="7"/>
      <c r="D9" s="7"/>
      <c r="E9" s="7"/>
    </row>
    <row r="10" ht="16" customHeight="1">
      <c r="A10" s="11"/>
      <c r="B10" s="11"/>
      <c r="C10" s="7"/>
      <c r="D10" s="7"/>
      <c r="E10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5" customWidth="1"/>
    <col min="11" max="256" width="9" style="85" customWidth="1"/>
  </cols>
  <sheetData>
    <row r="1" ht="16" customHeight="1">
      <c r="A1" t="s" s="76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6">
        <v>63</v>
      </c>
      <c r="B2" s="87"/>
      <c r="C2" s="87"/>
      <c r="D2" s="87"/>
      <c r="E2" s="87"/>
      <c r="F2" s="87"/>
      <c r="G2" s="87"/>
      <c r="H2" s="87"/>
      <c r="I2" s="87"/>
      <c r="J2" s="87"/>
    </row>
    <row r="3" ht="8" customHeight="1">
      <c r="A3" s="87"/>
      <c r="B3" s="87"/>
      <c r="C3" s="87"/>
      <c r="D3" s="87"/>
      <c r="E3" s="87"/>
      <c r="F3" s="87"/>
      <c r="G3" s="87"/>
      <c r="H3" s="87"/>
      <c r="I3" s="87"/>
      <c r="J3" s="87"/>
    </row>
    <row r="4" ht="8" customHeight="1">
      <c r="A4" s="87"/>
      <c r="B4" s="87"/>
      <c r="C4" s="87"/>
      <c r="D4" s="87"/>
      <c r="E4" s="87"/>
      <c r="F4" s="87"/>
      <c r="G4" s="87"/>
      <c r="H4" s="87"/>
      <c r="I4" s="87"/>
      <c r="J4" s="87"/>
    </row>
    <row r="5" ht="8" customHeight="1">
      <c r="A5" s="87"/>
      <c r="B5" s="87"/>
      <c r="C5" s="87"/>
      <c r="D5" s="87"/>
      <c r="E5" s="87"/>
      <c r="F5" s="87"/>
      <c r="G5" s="87"/>
      <c r="H5" s="87"/>
      <c r="I5" s="87"/>
      <c r="J5" s="87"/>
    </row>
    <row r="6" ht="8" customHeight="1">
      <c r="A6" s="87"/>
      <c r="B6" s="87"/>
      <c r="C6" s="87"/>
      <c r="D6" s="87"/>
      <c r="E6" s="87"/>
      <c r="F6" s="87"/>
      <c r="G6" s="87"/>
      <c r="H6" s="87"/>
      <c r="I6" s="87"/>
      <c r="J6" s="87"/>
    </row>
    <row r="7" ht="8" customHeight="1">
      <c r="A7" s="87"/>
      <c r="B7" s="87"/>
      <c r="C7" s="87"/>
      <c r="D7" s="87"/>
      <c r="E7" s="87"/>
      <c r="F7" s="87"/>
      <c r="G7" s="87"/>
      <c r="H7" s="87"/>
      <c r="I7" s="87"/>
      <c r="J7" s="87"/>
    </row>
    <row r="8" ht="8" customHeight="1">
      <c r="A8" s="87"/>
      <c r="B8" s="87"/>
      <c r="C8" s="87"/>
      <c r="D8" s="87"/>
      <c r="E8" s="87"/>
      <c r="F8" s="87"/>
      <c r="G8" s="87"/>
      <c r="H8" s="87"/>
      <c r="I8" s="87"/>
      <c r="J8" s="87"/>
    </row>
    <row r="9" ht="8.5" customHeight="1">
      <c r="A9" s="87"/>
      <c r="B9" s="87"/>
      <c r="C9" s="87"/>
      <c r="D9" s="87"/>
      <c r="E9" s="87"/>
      <c r="F9" s="87"/>
      <c r="G9" s="87"/>
      <c r="H9" s="87"/>
      <c r="I9" s="87"/>
      <c r="J9" s="87"/>
    </row>
    <row r="10" ht="16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6" customHeight="1">
      <c r="A11" t="s" s="76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8"/>
      <c r="B12" s="89"/>
      <c r="C12" s="89"/>
      <c r="D12" s="89"/>
      <c r="E12" s="89"/>
      <c r="F12" s="89"/>
      <c r="G12" s="89"/>
      <c r="H12" s="89"/>
      <c r="I12" s="89"/>
      <c r="J12" s="89"/>
    </row>
    <row r="13" ht="8" customHeight="1">
      <c r="A13" s="89"/>
      <c r="B13" s="89"/>
      <c r="C13" s="89"/>
      <c r="D13" s="89"/>
      <c r="E13" s="89"/>
      <c r="F13" s="89"/>
      <c r="G13" s="89"/>
      <c r="H13" s="89"/>
      <c r="I13" s="89"/>
      <c r="J13" s="89"/>
    </row>
    <row r="14" ht="8" customHeight="1">
      <c r="A14" s="89"/>
      <c r="B14" s="89"/>
      <c r="C14" s="89"/>
      <c r="D14" s="89"/>
      <c r="E14" s="89"/>
      <c r="F14" s="89"/>
      <c r="G14" s="89"/>
      <c r="H14" s="89"/>
      <c r="I14" s="89"/>
      <c r="J14" s="89"/>
    </row>
    <row r="15" ht="8" customHeight="1">
      <c r="A15" s="89"/>
      <c r="B15" s="89"/>
      <c r="C15" s="89"/>
      <c r="D15" s="89"/>
      <c r="E15" s="89"/>
      <c r="F15" s="89"/>
      <c r="G15" s="89"/>
      <c r="H15" s="89"/>
      <c r="I15" s="89"/>
      <c r="J15" s="89"/>
    </row>
    <row r="16" ht="8" customHeight="1">
      <c r="A16" s="89"/>
      <c r="B16" s="89"/>
      <c r="C16" s="89"/>
      <c r="D16" s="89"/>
      <c r="E16" s="89"/>
      <c r="F16" s="89"/>
      <c r="G16" s="89"/>
      <c r="H16" s="89"/>
      <c r="I16" s="89"/>
      <c r="J16" s="89"/>
    </row>
    <row r="17" ht="8" customHeight="1">
      <c r="A17" s="89"/>
      <c r="B17" s="89"/>
      <c r="C17" s="89"/>
      <c r="D17" s="89"/>
      <c r="E17" s="89"/>
      <c r="F17" s="89"/>
      <c r="G17" s="89"/>
      <c r="H17" s="89"/>
      <c r="I17" s="89"/>
      <c r="J17" s="89"/>
    </row>
    <row r="18" ht="8" customHeight="1">
      <c r="A18" s="89"/>
      <c r="B18" s="89"/>
      <c r="C18" s="89"/>
      <c r="D18" s="89"/>
      <c r="E18" s="89"/>
      <c r="F18" s="89"/>
      <c r="G18" s="89"/>
      <c r="H18" s="89"/>
      <c r="I18" s="89"/>
      <c r="J18" s="89"/>
    </row>
    <row r="19" ht="8.5" customHeight="1">
      <c r="A19" s="89"/>
      <c r="B19" s="89"/>
      <c r="C19" s="89"/>
      <c r="D19" s="89"/>
      <c r="E19" s="89"/>
      <c r="F19" s="89"/>
      <c r="G19" s="89"/>
      <c r="H19" s="89"/>
      <c r="I19" s="89"/>
      <c r="J19" s="89"/>
    </row>
    <row r="20" ht="16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6" customHeight="1">
      <c r="A21" t="s" s="76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5714" defaultRowHeight="17.25" customHeight="1" outlineLevelRow="0" outlineLevelCol="0"/>
  <cols>
    <col min="1" max="1" width="3.15625" style="90" customWidth="1"/>
    <col min="2" max="2" width="13.2891" style="90" customWidth="1"/>
    <col min="3" max="3" width="15.7344" style="90" customWidth="1"/>
    <col min="4" max="4" width="13" style="90" customWidth="1"/>
    <col min="5" max="9" width="15.8672" style="90" customWidth="1"/>
    <col min="10" max="256" width="8.86719" style="90" customWidth="1"/>
  </cols>
  <sheetData>
    <row r="1" ht="16" customHeight="1">
      <c r="A1" s="11"/>
      <c r="B1" s="11"/>
      <c r="C1" s="11"/>
      <c r="D1" s="11"/>
      <c r="E1" s="11"/>
      <c r="F1" s="11"/>
      <c r="G1" s="11"/>
      <c r="H1" s="11"/>
      <c r="I1" s="11"/>
    </row>
    <row r="2" ht="20" customHeight="1">
      <c r="A2" s="11"/>
      <c r="B2" t="s" s="91">
        <v>66</v>
      </c>
      <c r="C2" s="92"/>
      <c r="D2" s="11"/>
      <c r="E2" s="11"/>
      <c r="F2" s="11"/>
      <c r="G2" s="11"/>
      <c r="H2" s="11"/>
      <c r="I2" s="11"/>
    </row>
    <row r="3" ht="16" customHeight="1">
      <c r="A3" s="11"/>
      <c r="B3" s="12"/>
      <c r="C3" s="12"/>
      <c r="D3" s="12"/>
      <c r="E3" s="12"/>
      <c r="F3" s="12"/>
      <c r="G3" s="12"/>
      <c r="H3" s="12"/>
      <c r="I3" s="12"/>
    </row>
    <row r="4" ht="20" customHeight="1">
      <c r="A4" s="13"/>
      <c r="B4" t="s" s="93">
        <v>67</v>
      </c>
      <c r="C4" t="s" s="93">
        <v>17</v>
      </c>
      <c r="D4" t="s" s="93">
        <v>55</v>
      </c>
      <c r="E4" t="s" s="93">
        <v>68</v>
      </c>
      <c r="F4" t="s" s="93">
        <v>69</v>
      </c>
      <c r="G4" t="s" s="93">
        <v>68</v>
      </c>
      <c r="H4" t="s" s="93">
        <v>70</v>
      </c>
      <c r="I4" t="s" s="93">
        <v>68</v>
      </c>
    </row>
    <row r="5" ht="20" customHeight="1">
      <c r="A5" s="13"/>
      <c r="B5" t="s" s="94">
        <v>71</v>
      </c>
      <c r="C5" t="s" s="94">
        <v>72</v>
      </c>
      <c r="D5" s="95">
        <v>54</v>
      </c>
      <c r="E5" s="96">
        <v>42194</v>
      </c>
      <c r="F5" s="95">
        <v>100</v>
      </c>
      <c r="G5" s="96">
        <v>42197</v>
      </c>
      <c r="H5" s="95">
        <v>100</v>
      </c>
      <c r="I5" s="96">
        <v>42196</v>
      </c>
    </row>
    <row r="6" ht="20" customHeight="1">
      <c r="A6" s="13"/>
      <c r="B6" t="s" s="94">
        <v>71</v>
      </c>
      <c r="C6" t="s" s="94">
        <v>73</v>
      </c>
      <c r="D6" s="95">
        <v>46</v>
      </c>
      <c r="E6" s="96">
        <v>42195</v>
      </c>
      <c r="F6" s="26"/>
      <c r="G6" s="26"/>
      <c r="H6" s="26"/>
      <c r="I6" s="26"/>
    </row>
    <row r="7" ht="20" customHeight="1">
      <c r="A7" s="13"/>
      <c r="B7" t="s" s="94">
        <v>71</v>
      </c>
      <c r="C7" s="26"/>
      <c r="D7" s="26"/>
      <c r="E7" s="26"/>
      <c r="F7" s="26"/>
      <c r="G7" s="26"/>
      <c r="H7" s="26"/>
      <c r="I7" s="26"/>
    </row>
    <row r="8" ht="20" customHeight="1">
      <c r="A8" s="13"/>
      <c r="B8" t="s" s="94">
        <v>71</v>
      </c>
      <c r="C8" s="26"/>
      <c r="D8" s="26"/>
      <c r="E8" s="26"/>
      <c r="F8" s="26"/>
      <c r="G8" s="26"/>
      <c r="H8" s="26"/>
      <c r="I8" s="26"/>
    </row>
    <row r="9" ht="20" customHeight="1">
      <c r="A9" s="13"/>
      <c r="B9" t="s" s="94">
        <v>71</v>
      </c>
      <c r="C9" s="26"/>
      <c r="D9" s="26"/>
      <c r="E9" s="26"/>
      <c r="F9" s="26"/>
      <c r="G9" s="26"/>
      <c r="H9" s="26"/>
      <c r="I9" s="26"/>
    </row>
    <row r="10" ht="20" customHeight="1">
      <c r="A10" s="13"/>
      <c r="B10" t="s" s="94">
        <v>71</v>
      </c>
      <c r="C10" s="26"/>
      <c r="D10" s="26"/>
      <c r="E10" s="26"/>
      <c r="F10" s="26"/>
      <c r="G10" s="26"/>
      <c r="H10" s="26"/>
      <c r="I10" s="26"/>
    </row>
    <row r="11" ht="20" customHeight="1">
      <c r="A11" s="13"/>
      <c r="B11" t="s" s="94">
        <v>71</v>
      </c>
      <c r="C11" s="26"/>
      <c r="D11" s="26"/>
      <c r="E11" s="26"/>
      <c r="F11" s="26"/>
      <c r="G11" s="26"/>
      <c r="H11" s="26"/>
      <c r="I11" s="26"/>
    </row>
    <row r="12" ht="20" customHeight="1">
      <c r="A12" s="13"/>
      <c r="B12" t="s" s="94">
        <v>71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71429" defaultRowHeight="13.5" customHeight="1" outlineLevelRow="0" outlineLevelCol="0"/>
  <cols>
    <col min="1" max="1" width="2.86719" style="97" customWidth="1"/>
    <col min="2" max="18" width="6.57812" style="97" customWidth="1"/>
    <col min="19" max="21" width="8.73438" style="97" customWidth="1"/>
    <col min="22" max="256" width="8.73438" style="97" customWidth="1"/>
  </cols>
  <sheetData>
    <row r="1" ht="16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6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55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75</v>
      </c>
      <c r="M3" s="26"/>
      <c r="N3" s="26"/>
      <c r="O3" s="26"/>
      <c r="P3" s="26"/>
      <c r="Q3" s="26"/>
      <c r="R3" s="22"/>
      <c r="S3" s="23"/>
      <c r="T3" s="7"/>
      <c r="U3" s="7"/>
    </row>
    <row r="4" ht="16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76</v>
      </c>
      <c r="K4" s="15"/>
      <c r="L4" s="21">
        <f>MAX($C$9:$D$990)-C9</f>
        <v>153684.21052632</v>
      </c>
      <c r="M4" s="21"/>
      <c r="N4" t="s" s="14">
        <v>77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6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/>
      <c r="M5" s="32"/>
      <c r="N5" t="s" s="33">
        <v>35</v>
      </c>
      <c r="O5" s="34"/>
      <c r="P5" s="31"/>
      <c r="Q5" s="32"/>
      <c r="R5" s="22"/>
      <c r="S5" s="23"/>
      <c r="T5" s="23"/>
      <c r="U5" s="7"/>
    </row>
    <row r="6" ht="16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6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</row>
    <row r="8" ht="16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</row>
    <row r="9" ht="16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52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6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52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5">
        <f>IF(O10="","",IF(R10&lt;0,J10*(-1),IF(G10="買",(P10-H10)*100,(H10-P10)*100)))</f>
      </c>
      <c r="U10" s="66"/>
    </row>
    <row r="11" ht="16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52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5">
        <f>IF(O11="","",IF(R11&lt;0,J11*(-1),IF(G11="買",(P11-H11)*100,(H11-P11)*100)))</f>
      </c>
      <c r="U11" s="66"/>
    </row>
    <row r="12" ht="16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5">
        <f>IF(O12="","",IF(R12&lt;0,J12*(-1),IF(G12="買",(P12-H12)*100,(H12-P12)*100)))</f>
      </c>
      <c r="U12" s="66"/>
    </row>
    <row r="13" ht="16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5">
        <f>IF(O13="","",IF(R13&lt;0,J13*(-1),IF(G13="買",(P13-H13)*100,(H13-P13)*100)))</f>
      </c>
      <c r="U13" s="66"/>
    </row>
    <row r="14" ht="16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52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5">
        <f>IF(O14="","",IF(R14&lt;0,J14*(-1),IF(G14="買",(P14-H14)*100,(H14-P14)*100)))</f>
      </c>
      <c r="U14" s="66"/>
    </row>
    <row r="15" ht="16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52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5">
        <f>IF(O15="","",IF(R15&lt;0,J15*(-1),IF(G15="買",(P15-H15)*100,(H15-P15)*100)))</f>
      </c>
      <c r="U15" s="66"/>
    </row>
    <row r="16" ht="16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52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5">
        <f>IF(O16="","",IF(R16&lt;0,J16*(-1),IF(G16="買",(P16-H16)*100,(H16-P16)*100)))</f>
      </c>
      <c r="U16" s="66"/>
    </row>
    <row r="17" ht="16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52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5">
        <f>IF(O17="","",IF(R17&lt;0,J17*(-1),IF(G17="買",(P17-H17)*100,(H17-P17)*100)))</f>
      </c>
      <c r="U17" s="66"/>
    </row>
    <row r="18" ht="16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52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5">
        <f>IF(O18="","",IF(R18&lt;0,J18*(-1),IF(G18="買",(P18-H18)*100,(H18-P18)*100)))</f>
      </c>
      <c r="U18" s="66"/>
    </row>
    <row r="19" ht="16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52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5">
        <f>IF(O19="","",IF(R19&lt;0,J19*(-1),IF(G19="買",(P19-H19)*100,(H19-P19)*100)))</f>
      </c>
      <c r="U19" s="66"/>
    </row>
    <row r="20" ht="16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52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5">
        <f>IF(O20="","",IF(R20&lt;0,J20*(-1),IF(G20="買",(P20-H20)*100,(H20-P20)*100)))</f>
      </c>
      <c r="U20" s="66"/>
    </row>
    <row r="21" ht="16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52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5">
        <f>IF(O21="","",IF(R21&lt;0,J21*(-1),IF(G21="買",(P21-H21)*100,(H21-P21)*100)))</f>
      </c>
      <c r="U21" s="66"/>
    </row>
    <row r="22" ht="16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5">
        <f>IF(O22="","",IF(R22&lt;0,J22*(-1),IF(G22="買",(P22-H22)*100,(H22-P22)*100)))</f>
      </c>
      <c r="U22" s="66"/>
    </row>
    <row r="23" ht="16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52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5">
        <f>IF(O23="","",IF(R23&lt;0,J23*(-1),IF(G23="買",(P23-H23)*100,(H23-P23)*100)))</f>
      </c>
      <c r="U23" s="66"/>
    </row>
    <row r="24" ht="16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52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5">
        <f>IF(O24="","",IF(R24&lt;0,J24*(-1),IF(G24="買",(P24-H24)*100,(H24-P24)*100)))</f>
      </c>
      <c r="U24" s="66"/>
    </row>
    <row r="25" ht="16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52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5">
        <f>IF(O25="","",IF(R25&lt;0,J25*(-1),IF(G25="買",(P25-H25)*100,(H25-P25)*100)))</f>
      </c>
      <c r="U25" s="66"/>
    </row>
    <row r="26" ht="16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52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5">
        <f>IF(O26="","",IF(R26&lt;0,J26*(-1),IF(G26="買",(P26-H26)*100,(H26-P26)*100)))</f>
      </c>
      <c r="U26" s="66"/>
    </row>
    <row r="27" ht="16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5">
        <f>IF(O27="","",IF(R27&lt;0,J27*(-1),IF(G27="買",(P27-H27)*100,(H27-P27)*100)))</f>
      </c>
      <c r="U27" s="66"/>
    </row>
    <row r="28" ht="16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52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5">
        <f>IF(O28="","",IF(R28&lt;0,J28*(-1),IF(G28="買",(P28-H28)*100,(H28-P28)*100)))</f>
      </c>
      <c r="U28" s="66"/>
    </row>
    <row r="29" ht="16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5">
        <f>IF(O29="","",IF(R29&lt;0,J29*(-1),IF(G29="買",(P29-H29)*100,(H29-P29)*100)))</f>
      </c>
      <c r="U29" s="66"/>
    </row>
    <row r="30" ht="16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5">
        <f>IF(O30="","",IF(R30&lt;0,J30*(-1),IF(G30="買",(P30-H30)*100,(H30-P30)*100)))</f>
      </c>
      <c r="U30" s="66"/>
    </row>
    <row r="31" ht="16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5">
        <f>IF(O31="","",IF(R31&lt;0,J31*(-1),IF(G31="買",(P31-H31)*100,(H31-P31)*100)))</f>
      </c>
      <c r="U31" s="66"/>
    </row>
    <row r="32" ht="16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5">
        <f>IF(O32="","",IF(R32&lt;0,J32*(-1),IF(G32="買",(P32-H32)*100,(H32-P32)*100)))</f>
      </c>
      <c r="U32" s="66"/>
    </row>
    <row r="33" ht="16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52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5">
        <f>IF(O33="","",IF(R33&lt;0,J33*(-1),IF(G33="買",(P33-H33)*100,(H33-P33)*100)))</f>
      </c>
      <c r="U33" s="66"/>
    </row>
    <row r="34" ht="16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5">
        <f>IF(O34="","",IF(R34&lt;0,J34*(-1),IF(G34="買",(P34-H34)*100,(H34-P34)*100)))</f>
      </c>
      <c r="U34" s="66"/>
    </row>
    <row r="35" ht="16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5">
        <f>IF(O35="","",IF(R35&lt;0,J35*(-1),IF(G35="買",(P35-H35)*100,(H35-P35)*100)))</f>
      </c>
      <c r="U35" s="66"/>
    </row>
    <row r="36" ht="16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5">
        <f>IF(O36="","",IF(R36&lt;0,J36*(-1),IF(G36="買",(P36-H36)*100,(H36-P36)*100)))</f>
      </c>
      <c r="U36" s="66"/>
    </row>
    <row r="37" ht="16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5">
        <f>IF(O37="","",IF(R37&lt;0,J37*(-1),IF(G37="買",(P37-H37)*100,(H37-P37)*100)))</f>
      </c>
      <c r="U37" s="66"/>
    </row>
    <row r="38" ht="16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52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5">
        <f>IF(O38="","",IF(R38&lt;0,J38*(-1),IF(G38="買",(P38-H38)*100,(H38-P38)*100)))</f>
      </c>
      <c r="U38" s="66"/>
    </row>
    <row r="39" ht="16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52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5">
        <f>IF(O39="","",IF(R39&lt;0,J39*(-1),IF(G39="買",(P39-H39)*100,(H39-P39)*100)))</f>
      </c>
      <c r="U39" s="66"/>
    </row>
    <row r="40" ht="16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52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5">
        <f>IF(O40="","",IF(R40&lt;0,J40*(-1),IF(G40="買",(P40-H40)*100,(H40-P40)*100)))</f>
      </c>
      <c r="U40" s="66"/>
    </row>
    <row r="41" ht="16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5">
        <f>IF(O41="","",IF(R41&lt;0,J41*(-1),IF(G41="買",(P41-H41)*100,(H41-P41)*100)))</f>
      </c>
      <c r="U41" s="66"/>
    </row>
    <row r="42" ht="16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52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5">
        <f>IF(O42="","",IF(R42&lt;0,J42*(-1),IF(G42="買",(P42-H42)*100,(H42-P42)*100)))</f>
      </c>
      <c r="U42" s="66"/>
    </row>
    <row r="43" ht="16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5">
        <f>IF(O43="","",IF(R43&lt;0,J43*(-1),IF(G43="買",(P43-H43)*100,(H43-P43)*100)))</f>
      </c>
      <c r="U43" s="66"/>
    </row>
    <row r="44" ht="16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52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5">
        <f>IF(O44="","",IF(R44&lt;0,J44*(-1),IF(G44="買",(P44-H44)*100,(H44-P44)*100)))</f>
      </c>
      <c r="U44" s="66"/>
    </row>
    <row r="45" ht="16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5">
        <f>IF(O45="","",IF(R45&lt;0,J45*(-1),IF(G45="買",(P45-H45)*100,(H45-P45)*100)))</f>
      </c>
      <c r="U45" s="66"/>
    </row>
    <row r="46" ht="16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52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5">
        <f>IF(O46="","",IF(R46&lt;0,J46*(-1),IF(G46="買",(P46-H46)*100,(H46-P46)*100)))</f>
      </c>
      <c r="U46" s="66"/>
    </row>
    <row r="47" ht="16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52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5">
        <f>IF(O47="","",IF(R47&lt;0,J47*(-1),IF(G47="買",(P47-H47)*100,(H47-P47)*100)))</f>
      </c>
      <c r="U47" s="66"/>
    </row>
    <row r="48" ht="16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5">
        <f>IF(O48="","",IF(R48&lt;0,J48*(-1),IF(G48="買",(P48-H48)*100,(H48-P48)*100)))</f>
      </c>
      <c r="U48" s="66"/>
    </row>
    <row r="49" ht="16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52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5">
        <f>IF(O49="","",IF(R49&lt;0,J49*(-1),IF(G49="買",(P49-H49)*100,(H49-P49)*100)))</f>
      </c>
      <c r="U49" s="66"/>
    </row>
    <row r="50" ht="16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52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5">
        <f>IF(O50="","",IF(R50&lt;0,J50*(-1),IF(G50="買",(P50-H50)*100,(H50-P50)*100)))</f>
      </c>
      <c r="U50" s="66"/>
    </row>
    <row r="51" ht="16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5">
        <f>IF(O51="","",IF(R51&lt;0,J51*(-1),IF(G51="買",(P51-H51)*100,(H51-P51)*100)))</f>
      </c>
      <c r="U51" s="66"/>
    </row>
    <row r="52" ht="16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5">
        <f>IF(O52="","",IF(R52&lt;0,J52*(-1),IF(G52="買",(P52-H52)*100,(H52-P52)*100)))</f>
      </c>
      <c r="U52" s="66"/>
    </row>
    <row r="53" ht="16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52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5">
        <f>IF(O53="","",IF(R53&lt;0,J53*(-1),IF(G53="買",(P53-H53)*100,(H53-P53)*100)))</f>
      </c>
      <c r="U53" s="66"/>
    </row>
    <row r="54" ht="16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52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5">
        <f>IF(O54="","",IF(R54&lt;0,J54*(-1),IF(G54="買",(P54-H54)*100,(H54-P54)*100)))</f>
      </c>
      <c r="U54" s="66"/>
    </row>
    <row r="55" ht="16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5">
        <f>IF(O55="","",IF(R55&lt;0,J55*(-1),IF(G55="買",(P55-H55)*100,(H55-P55)*100)))</f>
      </c>
      <c r="U55" s="66"/>
    </row>
    <row r="56" ht="16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5">
        <f>IF(O56="","",IF(R56&lt;0,J56*(-1),IF(G56="買",(P56-H56)*100,(H56-P56)*100)))</f>
      </c>
      <c r="U56" s="66"/>
    </row>
    <row r="57" ht="16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5">
        <f>IF(O57="","",IF(R57&lt;0,J57*(-1),IF(G57="買",(P57-H57)*100,(H57-P57)*100)))</f>
      </c>
      <c r="U57" s="66"/>
    </row>
    <row r="58" ht="16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5">
        <f>IF(O58="","",IF(R58&lt;0,J58*(-1),IF(G58="買",(P58-H58)*100,(H58-P58)*100)))</f>
      </c>
      <c r="U58" s="66"/>
    </row>
    <row r="59" ht="16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5">
        <f>IF(O59="","",IF(R59&lt;0,J59*(-1),IF(G59="買",(P59-H59)*100,(H59-P59)*100)))</f>
      </c>
      <c r="U59" s="66"/>
    </row>
    <row r="60" ht="16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5">
        <f>IF(O60="","",IF(R60&lt;0,J60*(-1),IF(G60="買",(P60-H60)*100,(H60-P60)*100)))</f>
      </c>
      <c r="U60" s="66"/>
    </row>
    <row r="61" ht="16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5">
        <f>IF(O61="","",IF(R61&lt;0,J61*(-1),IF(G61="買",(P61-H61)*100,(H61-P61)*100)))</f>
      </c>
      <c r="U61" s="66"/>
    </row>
    <row r="62" ht="16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5">
        <f>IF(O62="","",IF(R62&lt;0,J62*(-1),IF(G62="買",(P62-H62)*100,(H62-P62)*100)))</f>
      </c>
      <c r="U62" s="66"/>
    </row>
    <row r="63" ht="16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52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5">
        <f>IF(O63="","",IF(R63&lt;0,J63*(-1),IF(G63="買",(P63-H63)*100,(H63-P63)*100)))</f>
      </c>
      <c r="U63" s="66"/>
    </row>
    <row r="64" ht="16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5">
        <f>IF(O64="","",IF(R64&lt;0,J64*(-1),IF(G64="買",(P64-H64)*100,(H64-P64)*100)))</f>
      </c>
      <c r="U64" s="66"/>
    </row>
    <row r="65" ht="16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5">
        <f>IF(O65="","",IF(R65&lt;0,J65*(-1),IF(G65="買",(P65-H65)*100,(H65-P65)*100)))</f>
      </c>
      <c r="U65" s="66"/>
    </row>
    <row r="66" ht="16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5">
        <f>IF(O66="","",IF(R66&lt;0,J66*(-1),IF(G66="買",(P66-H66)*100,(H66-P66)*100)))</f>
      </c>
      <c r="U66" s="66"/>
    </row>
    <row r="67" ht="16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5">
        <f>IF(O67="","",IF(R67&lt;0,J67*(-1),IF(G67="買",(P67-H67)*100,(H67-P67)*100)))</f>
      </c>
      <c r="U67" s="66"/>
    </row>
    <row r="68" ht="16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52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5">
        <f>IF(O68="","",IF(R68&lt;0,J68*(-1),IF(G68="買",(P68-H68)*100,(H68-P68)*100)))</f>
      </c>
      <c r="U68" s="66"/>
    </row>
    <row r="69" ht="16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52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5">
        <f>IF(O69="","",IF(R69&lt;0,J69*(-1),IF(G69="買",(P69-H69)*100,(H69-P69)*100)))</f>
      </c>
      <c r="U69" s="66"/>
    </row>
    <row r="70" ht="16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5">
        <f>IF(O70="","",IF(R70&lt;0,J70*(-1),IF(G70="買",(P70-H70)*100,(H70-P70)*100)))</f>
      </c>
      <c r="U70" s="66"/>
    </row>
    <row r="71" ht="16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52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5">
        <f>IF(O71="","",IF(R71&lt;0,J71*(-1),IF(G71="買",(P71-H71)*100,(H71-P71)*100)))</f>
      </c>
      <c r="U71" s="66"/>
    </row>
    <row r="72" ht="16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5">
        <f>IF(O72="","",IF(R72&lt;0,J72*(-1),IF(G72="買",(P72-H72)*100,(H72-P72)*100)))</f>
      </c>
      <c r="U72" s="66"/>
    </row>
    <row r="73" ht="16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52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5">
        <f>IF(O73="","",IF(R73&lt;0,J73*(-1),IF(G73="買",(P73-H73)*100,(H73-P73)*100)))</f>
      </c>
      <c r="U73" s="66"/>
    </row>
    <row r="74" ht="16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52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5">
        <f>IF(O74="","",IF(R74&lt;0,J74*(-1),IF(G74="買",(P74-H74)*100,(H74-P74)*100)))</f>
      </c>
      <c r="U74" s="66"/>
    </row>
    <row r="75" ht="16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5">
        <f>IF(O75="","",IF(R75&lt;0,J75*(-1),IF(G75="買",(P75-H75)*100,(H75-P75)*100)))</f>
      </c>
      <c r="U75" s="66"/>
    </row>
    <row r="76" ht="16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5">
        <f>IF(O76="","",IF(R76&lt;0,J76*(-1),IF(G76="買",(P76-H76)*100,(H76-P76)*100)))</f>
      </c>
      <c r="U76" s="66"/>
    </row>
    <row r="77" ht="16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5">
        <f>IF(O77="","",IF(R77&lt;0,J77*(-1),IF(G77="買",(P77-H77)*100,(H77-P77)*100)))</f>
      </c>
      <c r="U77" s="66"/>
    </row>
    <row r="78" ht="16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52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5">
        <f>IF(O78="","",IF(R78&lt;0,J78*(-1),IF(G78="買",(P78-H78)*100,(H78-P78)*100)))</f>
      </c>
      <c r="U78" s="66"/>
    </row>
    <row r="79" ht="16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5">
        <f>IF(O79="","",IF(R79&lt;0,J79*(-1),IF(G79="買",(P79-H79)*100,(H79-P79)*100)))</f>
      </c>
      <c r="U79" s="66"/>
    </row>
    <row r="80" ht="16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52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5">
        <f>IF(O80="","",IF(R80&lt;0,J80*(-1),IF(G80="買",(P80-H80)*100,(H80-P80)*100)))</f>
      </c>
      <c r="U80" s="66"/>
    </row>
    <row r="81" ht="16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5">
        <f>IF(O81="","",IF(R81&lt;0,J81*(-1),IF(G81="買",(P81-H81)*100,(H81-P81)*100)))</f>
      </c>
      <c r="U81" s="66"/>
    </row>
    <row r="82" ht="16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5">
        <f>IF(O82="","",IF(R82&lt;0,J82*(-1),IF(G82="買",(P82-H82)*100,(H82-P82)*100)))</f>
      </c>
      <c r="U82" s="66"/>
    </row>
    <row r="83" ht="16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5">
        <f>IF(O83="","",IF(R83&lt;0,J83*(-1),IF(G83="買",(P83-H83)*100,(H83-P83)*100)))</f>
      </c>
      <c r="U83" s="66"/>
    </row>
    <row r="84" ht="16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5">
        <f>IF(O84="","",IF(R84&lt;0,J84*(-1),IF(G84="買",(P84-H84)*100,(H84-P84)*100)))</f>
      </c>
      <c r="U84" s="66"/>
    </row>
    <row r="85" ht="16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52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5">
        <f>IF(O85="","",IF(R85&lt;0,J85*(-1),IF(G85="買",(P85-H85)*100,(H85-P85)*100)))</f>
      </c>
      <c r="U85" s="66"/>
    </row>
    <row r="86" ht="16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5">
        <f>IF(O86="","",IF(R86&lt;0,J86*(-1),IF(G86="買",(P86-H86)*100,(H86-P86)*100)))</f>
      </c>
      <c r="U86" s="66"/>
    </row>
    <row r="87" ht="16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52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5">
        <f>IF(O87="","",IF(R87&lt;0,J87*(-1),IF(G87="買",(P87-H87)*100,(H87-P87)*100)))</f>
      </c>
      <c r="U87" s="66"/>
    </row>
    <row r="88" ht="16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52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5">
        <f>IF(O88="","",IF(R88&lt;0,J88*(-1),IF(G88="買",(P88-H88)*100,(H88-P88)*100)))</f>
      </c>
      <c r="U88" s="66"/>
    </row>
    <row r="89" ht="16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52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5">
        <f>IF(O89="","",IF(R89&lt;0,J89*(-1),IF(G89="買",(P89-H89)*100,(H89-P89)*100)))</f>
      </c>
      <c r="U89" s="66"/>
    </row>
    <row r="90" ht="16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52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5">
        <f>IF(O90="","",IF(R90&lt;0,J90*(-1),IF(G90="買",(P90-H90)*100,(H90-P90)*100)))</f>
      </c>
      <c r="U90" s="66"/>
    </row>
    <row r="91" ht="16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52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5">
        <f>IF(O91="","",IF(R91&lt;0,J91*(-1),IF(G91="買",(P91-H91)*100,(H91-P91)*100)))</f>
      </c>
      <c r="U91" s="66"/>
    </row>
    <row r="92" ht="16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5">
        <f>IF(O92="","",IF(R92&lt;0,J92*(-1),IF(G92="買",(P92-H92)*100,(H92-P92)*100)))</f>
      </c>
      <c r="U92" s="66"/>
    </row>
    <row r="93" ht="16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52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5">
        <f>IF(O93="","",IF(R93&lt;0,J93*(-1),IF(G93="買",(P93-H93)*100,(H93-P93)*100)))</f>
      </c>
      <c r="U93" s="66"/>
    </row>
    <row r="94" ht="16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5">
        <f>IF(O94="","",IF(R94&lt;0,J94*(-1),IF(G94="買",(P94-H94)*100,(H94-P94)*100)))</f>
      </c>
      <c r="U94" s="66"/>
    </row>
    <row r="95" ht="16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52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5">
        <f>IF(O95="","",IF(R95&lt;0,J95*(-1),IF(G95="買",(P95-H95)*100,(H95-P95)*100)))</f>
      </c>
      <c r="U95" s="66"/>
    </row>
    <row r="96" ht="16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5">
        <f>IF(O96="","",IF(R96&lt;0,J96*(-1),IF(G96="買",(P96-H96)*100,(H96-P96)*100)))</f>
      </c>
      <c r="U96" s="66"/>
    </row>
    <row r="97" ht="16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52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5">
        <f>IF(O97="","",IF(R97&lt;0,J97*(-1),IF(G97="買",(P97-H97)*100,(H97-P97)*100)))</f>
      </c>
      <c r="U97" s="66"/>
    </row>
    <row r="98" ht="16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5">
        <f>IF(O98="","",IF(R98&lt;0,J98*(-1),IF(G98="買",(P98-H98)*100,(H98-P98)*100)))</f>
      </c>
      <c r="U98" s="66"/>
    </row>
    <row r="99" ht="16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52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5">
        <f>IF(O99="","",IF(R99&lt;0,J99*(-1),IF(G99="買",(P99-H99)*100,(H99-P99)*100)))</f>
      </c>
      <c r="U99" s="66"/>
    </row>
    <row r="100" ht="16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52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5">
        <f>IF(O100="","",IF(R100&lt;0,J100*(-1),IF(G100="買",(P100-H100)*100,(H100-P100)*100)))</f>
      </c>
      <c r="U100" s="66"/>
    </row>
    <row r="101" ht="16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5">
        <f>IF(O101="","",IF(R101&lt;0,J101*(-1),IF(G101="買",(P101-H101)*100,(H101-P101)*100)))</f>
      </c>
      <c r="U101" s="66"/>
    </row>
    <row r="102" ht="16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5">
        <f>IF(O102="","",IF(R102&lt;0,J102*(-1),IF(G102="買",(P102-H102)*100,(H102-P102)*100)))</f>
      </c>
      <c r="U102" s="66"/>
    </row>
    <row r="103" ht="16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5">
        <f>IF(O103="","",IF(R103&lt;0,J103*(-1),IF(G103="買",(P103-H103)*100,(H103-P103)*100)))</f>
      </c>
      <c r="U103" s="66"/>
    </row>
    <row r="104" ht="16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52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5">
        <f>IF(O104="","",IF(R104&lt;0,J104*(-1),IF(G104="買",(P104-H104)*100,(H104-P104)*100)))</f>
      </c>
      <c r="U104" s="66"/>
    </row>
    <row r="105" ht="16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5">
        <f>IF(O105="","",IF(R105&lt;0,J105*(-1),IF(G105="買",(P105-H105)*100,(H105-P105)*100)))</f>
      </c>
      <c r="U105" s="66"/>
    </row>
    <row r="106" ht="16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52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5">
        <f>IF(O106="","",IF(R106&lt;0,J106*(-1),IF(G106="買",(P106-H106)*100,(H106-P106)*100)))</f>
      </c>
      <c r="U106" s="66"/>
    </row>
    <row r="107" ht="16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52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5">
        <f>IF(O107="","",IF(R107&lt;0,J107*(-1),IF(G107="買",(P107-H107)*100,(H107-P107)*100)))</f>
      </c>
      <c r="U107" s="66"/>
    </row>
    <row r="108" ht="16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5">
        <f>IF(O108="","",IF(R108&lt;0,J108*(-1),IF(G108="買",(P108-H108)*100,(H108-P108)*100)))</f>
      </c>
      <c r="U108" s="66"/>
    </row>
    <row r="109" ht="16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6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6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6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6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6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6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6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6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6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6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6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6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6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6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6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6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6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6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6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6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6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6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6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6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6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6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6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6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6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6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6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6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6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6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6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6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6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6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6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6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6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6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6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6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6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6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6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6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6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6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6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6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6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6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6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6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6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6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6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6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6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6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6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6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6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6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6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6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6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6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6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6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6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6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6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6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6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6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6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6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6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6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6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6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6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6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6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6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6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6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6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6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6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6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6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6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6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6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6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6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6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6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6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6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6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6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6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6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6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6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6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6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6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6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6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6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6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6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6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6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6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6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6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6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6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6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6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6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6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6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6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6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6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6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6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6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6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6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6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6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6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6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6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6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6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6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6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6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6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6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6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6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6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6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6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6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6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6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6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6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6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6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6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6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6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6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6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6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6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6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6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6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6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6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6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6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6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6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6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6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6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6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6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6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6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6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6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6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6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6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6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6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6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6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6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6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6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6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6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6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6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6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6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6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6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6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6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6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6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6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6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6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6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6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6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6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6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6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6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6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6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6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6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6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6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6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6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6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6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6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6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6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6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6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6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6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6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6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6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6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6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6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6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6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6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6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6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6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6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6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6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6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6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6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6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6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6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6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6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6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6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6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6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6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6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6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6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6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6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6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6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6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6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6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6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6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6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6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6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6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6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6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6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6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6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6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6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6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6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6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6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6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6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6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6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6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6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6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6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6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6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6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6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6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6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6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6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6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6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6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6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6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6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6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6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6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6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6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6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6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6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6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6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6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6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6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6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6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6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6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6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6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6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6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6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6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6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6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6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6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6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6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6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6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6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6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6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6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6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6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6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6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6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6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6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6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6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6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6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6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6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6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6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6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6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6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6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6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6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6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6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6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6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6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6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6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6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6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6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6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6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6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6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6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6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6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6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6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6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6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6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6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6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6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6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6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6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6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6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6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6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6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6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6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6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6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6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6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6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6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6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6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6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6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6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6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6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6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6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6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6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6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6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6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6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6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6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6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6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6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6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6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6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6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6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6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6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6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6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6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6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6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6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6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6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6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6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6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6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6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6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6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6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6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6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6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6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6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6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6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6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6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6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6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6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6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6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6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6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6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6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6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6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6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6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6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6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6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6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6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6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6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6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6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6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6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6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6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6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6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6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6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6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6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6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6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6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6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6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6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6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6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6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6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6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6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6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6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6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6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6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6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6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6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6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6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6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6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6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6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6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6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6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6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6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6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6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6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6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6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6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6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6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6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6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6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6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6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6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6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6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6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6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6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6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6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6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6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6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6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6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6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6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6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6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6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6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6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6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6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6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6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6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6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6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6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6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6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6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6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6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6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6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6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6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6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6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6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6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6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6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6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6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6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6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6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6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6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6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6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6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6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6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6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6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6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6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6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6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6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6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6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6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6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6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6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6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6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6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6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6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6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6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6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6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6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6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6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6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6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6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6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6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6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6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6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6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6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6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6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6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6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6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6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6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6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6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6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6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6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6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6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6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6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6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6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6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6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6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6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6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6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6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6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6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6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6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6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6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6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6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6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6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6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6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6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6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6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6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6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6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6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6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6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6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6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6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6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6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6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6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6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6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6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6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6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6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6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6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6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6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6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6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6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6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6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6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6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6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6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6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6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6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6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6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6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6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6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6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6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6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6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6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6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6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6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6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6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6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6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6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6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6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6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6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6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6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6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6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6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6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6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6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6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6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6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6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6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6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6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6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6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6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6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6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6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6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6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6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6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6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6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6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6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6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6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6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6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6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6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6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6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6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6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6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6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6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6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6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6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6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6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6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6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6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6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6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6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6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6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6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6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6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6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6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6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6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6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6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6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6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6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6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6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6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6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6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6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6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6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6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6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6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6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6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6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6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6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6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6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6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6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6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6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6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6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6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6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6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6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6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6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6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6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6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6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6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6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6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6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6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6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6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6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6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6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6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6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6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6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6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6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6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6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6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6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6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6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6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6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6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6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6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6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6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6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6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6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6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6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6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6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6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6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6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6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6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6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6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6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6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6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6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6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6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6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6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6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6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6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6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6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6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6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