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<sst xmlns="http://schemas.openxmlformats.org/spreadsheetml/2006/main" uniqueCount="80">
  <si>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</si>
  <si>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</si>
  <si>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</si>
  <si>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</si>
  <si>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</si>
  <si>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</si>
  <si>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</si>
  <si>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</si>
  <si>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</si>
  <si>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</si>
  <si>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</si>
  <si>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</si>
  <si>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</si>
  <si>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</si>
  <si>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</si>
  <si>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</si>
  <si>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</si>
  <si>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</si>
  <si>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EURUSD</t>
  </si>
  <si>
    <t>時間足</t>
  </si>
  <si>
    <t>日足</t>
  </si>
  <si>
    <t>当初資金</t>
  </si>
  <si>
    <t>最終資金</t>
  </si>
  <si>
    <t>エントリー理由</t>
  </si>
  <si>
    <t>EB</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</si>
  <si>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</si>
  <si>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</si>
  <si>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</si>
  <si>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</si>
  <si>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</si>
  <si>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</si>
  <si>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</si>
  <si>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</si>
  <si>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</si>
  <si>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</si>
  <si>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</si>
  <si>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</si>
  <si>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</si>
  <si>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</si>
  <si>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</si>
  <si>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</si>
  <si>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</si>
  <si>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</si>
  <si>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</si>
  <si>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</si>
  <si>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</si>
  <si>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</si>
  <si>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</si>
  <si>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</si>
  <si>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</si>
  <si>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</si>
  <si>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</si>
  <si>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買</t>
  </si>
  <si>
    <t>売</t>
  </si>
  <si>
    <t>検証シート　FIB1.5</t>
  </si>
  <si>
    <t>10MA・20MAの両方の上側にキャンドルがあれば買い方向、下側なら売り方向。MAに触れてPB出現でエントリー待ち、PB高値or安値ブレイクでエントリー。</t>
  </si>
  <si>
    <t>・フィボナッチターゲット1.5で決済</t>
  </si>
  <si>
    <t>最大ドローアップ金額</t>
  </si>
  <si>
    <t>検証シート　FIB2.0</t>
  </si>
  <si>
    <t>・フィボナッチターゲット2.0で決済</t>
  </si>
  <si>
    <t>画像</t>
  </si>
  <si>
    <t>気づき</t>
  </si>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</sst>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8">
    <font>
      <sz val="11"/>
      <color indexed="8"/>
      <name val="蘋果儷中黑"/>
    </font>
    <font>
      <sz val="12"/>
      <color indexed="8"/>
      <name val="蘋果儷中黑"/>
    </font>
    <font>
      <sz val="14"/>
      <color indexed="8"/>
      <name val="蘋果儷中黑"/>
    </font>
    <font>
      <sz val="12"/>
      <color indexed="8"/>
      <name val="ヒラギノ角ゴ ProN W3"/>
    </font>
    <font>
      <u val="single"/>
      <sz val="12"/>
      <color indexed="11"/>
      <name val="蘋果儷中黑"/>
    </font>
    <font>
      <sz val="14"/>
      <color indexed="8"/>
      <name val="蘋果儷中黑"/>
    </font>
    <font>
      <sz val="11"/>
      <color indexed="17"/>
      <name val="蘋果儷中黑"/>
    </font>
    <font>
      <b val="1"/>
      <sz val="18"/>
      <color indexed="8"/>
      <name val="Helvetica"/>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37</xdr:row>
      <xdr:rowOff>82856</xdr:rowOff>
    </xdr:to>
    <xdr:pic>
      <xdr:nvPicPr>
        <xdr:cNvPr id="2" name="スクリーンショット 2019-08-14 21.21.15.png"/>
        <xdr:cNvPicPr>
          <a:picLocks noChangeAspect="1"/>
        </xdr:cNvPicPr>
      </xdr:nvPicPr>
      <xdr:blipFill>
        <a:blip r:embed="rId1">
          <a:extLst/>
        </a:blip>
        <a:stretch>
          <a:fillRect/>
        </a:stretch>
      </xdr:blipFill>
      <xdr:spPr>
        <a:xfrm>
          <a:off x="-237689" y="-176446"/>
          <a:ext cx="7620001" cy="6747183"/>
        </a:xfrm>
        <a:prstGeom prst="rect">
          <a:avLst/>
        </a:prstGeom>
        <a:ln w="12700" cap="flat">
          <a:noFill/>
          <a:miter lim="400000"/>
        </a:ln>
        <a:effectLst/>
      </xdr:spPr>
    </xdr:pic>
    <xdr:clientData/>
  </xdr:twoCellAnchor>
  <xdr:twoCellAnchor>
    <xdr:from>
      <xdr:col>0</xdr:col>
      <xdr:colOff>0</xdr:colOff>
      <xdr:row>38</xdr:row>
      <xdr:rowOff>7069</xdr:rowOff>
    </xdr:from>
    <xdr:to>
      <xdr:col>10</xdr:col>
      <xdr:colOff>38100</xdr:colOff>
      <xdr:row>75</xdr:row>
      <xdr:rowOff>58176</xdr:rowOff>
    </xdr:to>
    <xdr:pic>
      <xdr:nvPicPr>
        <xdr:cNvPr id="3" name="スクリーンショット 2019-08-14 21.35.32.png"/>
        <xdr:cNvPicPr>
          <a:picLocks noChangeAspect="1"/>
        </xdr:cNvPicPr>
      </xdr:nvPicPr>
      <xdr:blipFill>
        <a:blip r:embed="rId2">
          <a:extLst/>
        </a:blip>
        <a:stretch>
          <a:fillRect/>
        </a:stretch>
      </xdr:blipFill>
      <xdr:spPr>
        <a:xfrm>
          <a:off x="-95250" y="6852369"/>
          <a:ext cx="7620001" cy="6747183"/>
        </a:xfrm>
        <a:prstGeom prst="rect">
          <a:avLst/>
        </a:prstGeom>
        <a:ln w="12700" cap="flat">
          <a:noFill/>
          <a:miter lim="400000"/>
        </a:ln>
        <a:effectLst/>
      </xdr:spPr>
    </xdr:pic>
    <xdr:clientData/>
  </xdr:twoCellAnchor>
  <xdr:twoCellAnchor>
    <xdr:from>
      <xdr:col>0</xdr:col>
      <xdr:colOff>0</xdr:colOff>
      <xdr:row>77</xdr:row>
      <xdr:rowOff>167526</xdr:rowOff>
    </xdr:from>
    <xdr:to>
      <xdr:col>10</xdr:col>
      <xdr:colOff>38100</xdr:colOff>
      <xdr:row>115</xdr:row>
      <xdr:rowOff>37657</xdr:rowOff>
    </xdr:to>
    <xdr:pic>
      <xdr:nvPicPr>
        <xdr:cNvPr id="4" name="スクリーンショット 2019-08-14 21.44.29.png"/>
        <xdr:cNvPicPr>
          <a:picLocks noChangeAspect="1"/>
        </xdr:cNvPicPr>
      </xdr:nvPicPr>
      <xdr:blipFill>
        <a:blip r:embed="rId3">
          <a:extLst/>
        </a:blip>
        <a:stretch>
          <a:fillRect/>
        </a:stretch>
      </xdr:blipFill>
      <xdr:spPr>
        <a:xfrm>
          <a:off x="-95250" y="14070851"/>
          <a:ext cx="7620000" cy="6747182"/>
        </a:xfrm>
        <a:prstGeom prst="rect">
          <a:avLst/>
        </a:prstGeom>
        <a:ln w="12700" cap="flat">
          <a:noFill/>
          <a:miter lim="400000"/>
        </a:ln>
        <a:effectLst/>
      </xdr:spPr>
    </xdr:pic>
    <xdr:clientData/>
  </xdr:twoCellAnchor>
  <xdr:twoCellAnchor>
    <xdr:from>
      <xdr:col>0</xdr:col>
      <xdr:colOff>0</xdr:colOff>
      <xdr:row>117</xdr:row>
      <xdr:rowOff>147008</xdr:rowOff>
    </xdr:from>
    <xdr:to>
      <xdr:col>10</xdr:col>
      <xdr:colOff>38100</xdr:colOff>
      <xdr:row>155</xdr:row>
      <xdr:rowOff>17139</xdr:rowOff>
    </xdr:to>
    <xdr:pic>
      <xdr:nvPicPr>
        <xdr:cNvPr id="5" name="スクリーンショット 2019-08-14 21.56.15.png"/>
        <xdr:cNvPicPr>
          <a:picLocks noChangeAspect="1"/>
        </xdr:cNvPicPr>
      </xdr:nvPicPr>
      <xdr:blipFill>
        <a:blip r:embed="rId4">
          <a:extLst/>
        </a:blip>
        <a:stretch>
          <a:fillRect/>
        </a:stretch>
      </xdr:blipFill>
      <xdr:spPr>
        <a:xfrm>
          <a:off x="-95250" y="21289333"/>
          <a:ext cx="7620000" cy="6747182"/>
        </a:xfrm>
        <a:prstGeom prst="rect">
          <a:avLst/>
        </a:prstGeom>
        <a:ln w="12700" cap="flat">
          <a:noFill/>
          <a:miter lim="400000"/>
        </a:ln>
        <a:effectLst/>
      </xdr:spPr>
    </xdr:pic>
    <xdr:clientData/>
  </xdr:twoCellAnchor>
  <xdr:twoCellAnchor>
    <xdr:from>
      <xdr:col>10</xdr:col>
      <xdr:colOff>507926</xdr:colOff>
      <xdr:row>117</xdr:row>
      <xdr:rowOff>147008</xdr:rowOff>
    </xdr:from>
    <xdr:to>
      <xdr:col>20</xdr:col>
      <xdr:colOff>380926</xdr:colOff>
      <xdr:row>155</xdr:row>
      <xdr:rowOff>17139</xdr:rowOff>
    </xdr:to>
    <xdr:pic>
      <xdr:nvPicPr>
        <xdr:cNvPr id="6" name="スクリーンショット 2019-08-14 22.05.09.png"/>
        <xdr:cNvPicPr>
          <a:picLocks noChangeAspect="1"/>
        </xdr:cNvPicPr>
      </xdr:nvPicPr>
      <xdr:blipFill>
        <a:blip r:embed="rId5">
          <a:extLst/>
        </a:blip>
        <a:stretch>
          <a:fillRect/>
        </a:stretch>
      </xdr:blipFill>
      <xdr:spPr>
        <a:xfrm>
          <a:off x="8089826" y="21289333"/>
          <a:ext cx="7620001" cy="6747182"/>
        </a:xfrm>
        <a:prstGeom prst="rect">
          <a:avLst/>
        </a:prstGeom>
        <a:ln w="12700" cap="flat">
          <a:noFill/>
          <a:miter lim="400000"/>
        </a:ln>
        <a:effectLst/>
      </xdr:spPr>
    </xdr:pic>
    <xdr:clientData/>
  </xdr:twoCellAnchor>
  <xdr:twoCellAnchor>
    <xdr:from>
      <xdr:col>15</xdr:col>
      <xdr:colOff>225582</xdr:colOff>
      <xdr:row>116</xdr:row>
      <xdr:rowOff>82238</xdr:rowOff>
    </xdr:from>
    <xdr:to>
      <xdr:col>16</xdr:col>
      <xdr:colOff>628680</xdr:colOff>
      <xdr:row>117</xdr:row>
      <xdr:rowOff>164153</xdr:rowOff>
    </xdr:to>
    <xdr:sp>
      <xdr:nvSpPr>
        <xdr:cNvPr id="7" name="Shape 7"/>
        <xdr:cNvSpPr txBox="1"/>
      </xdr:nvSpPr>
      <xdr:spPr>
        <a:xfrm>
          <a:off x="11680982" y="21043588"/>
          <a:ext cx="1177799" cy="2628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0" tIns="0" rIns="0" bIns="0" numCol="1" anchor="t">
          <a:spAutoFit/>
        </a:bodyPr>
        <a:lstStyle/>
        <a:p>
          <a:pPr marL="0" marR="0" indent="0" algn="l" defTabSz="914400" rtl="0" latinLnBrk="0">
            <a:lnSpc>
              <a:spcPct val="100000"/>
            </a:lnSpc>
            <a:spcBef>
              <a:spcPts val="0"/>
            </a:spcBef>
            <a:spcAft>
              <a:spcPts val="0"/>
            </a:spcAft>
            <a:buClrTx/>
            <a:buSzTx/>
            <a:buFontTx/>
            <a:buNone/>
            <a:tabLst/>
            <a:defRPr b="1" baseline="0" cap="none" i="0" spc="0" strike="noStrike" sz="1800" u="none">
              <a:solidFill>
                <a:srgbClr val="000000"/>
              </a:solidFill>
              <a:uFillTx/>
              <a:latin typeface="Helvetica"/>
              <a:ea typeface="Helvetica"/>
              <a:cs typeface="Helvetica"/>
              <a:sym typeface="Helvetica"/>
            </a:defRPr>
          </a:pPr>
          <a:r>
            <a:rPr b="1" baseline="0" cap="none" i="0" spc="0" strike="noStrike" sz="1800" u="none">
              <a:solidFill>
                <a:srgbClr val="000000"/>
              </a:solidFill>
              <a:uFillTx/>
              <a:latin typeface="Helvetica"/>
              <a:ea typeface="Helvetica"/>
              <a:cs typeface="Helvetica"/>
              <a:sym typeface="Helvetica"/>
            </a:rPr>
            <a:t>やってみた</a:t>
          </a:r>
        </a:p>
      </xdr:txBody>
    </xdr:sp>
    <xdr:clientData/>
  </xdr:twoCellAnchor>
  <xdr:twoCellAnchor>
    <xdr:from>
      <xdr:col>20</xdr:col>
      <xdr:colOff>748668</xdr:colOff>
      <xdr:row>117</xdr:row>
      <xdr:rowOff>147008</xdr:rowOff>
    </xdr:from>
    <xdr:to>
      <xdr:col>30</xdr:col>
      <xdr:colOff>621668</xdr:colOff>
      <xdr:row>155</xdr:row>
      <xdr:rowOff>17139</xdr:rowOff>
    </xdr:to>
    <xdr:pic>
      <xdr:nvPicPr>
        <xdr:cNvPr id="8" name="スクリーンショット 2019-08-14 22.15.18.png"/>
        <xdr:cNvPicPr>
          <a:picLocks noChangeAspect="1"/>
        </xdr:cNvPicPr>
      </xdr:nvPicPr>
      <xdr:blipFill>
        <a:blip r:embed="rId6">
          <a:extLst/>
        </a:blip>
        <a:stretch>
          <a:fillRect/>
        </a:stretch>
      </xdr:blipFill>
      <xdr:spPr>
        <a:xfrm>
          <a:off x="16077568" y="21289333"/>
          <a:ext cx="7620001" cy="6747182"/>
        </a:xfrm>
        <a:prstGeom prst="rect">
          <a:avLst/>
        </a:prstGeom>
        <a:ln w="12700" cap="flat">
          <a:noFill/>
          <a:miter lim="400000"/>
        </a:ln>
        <a:effectLst/>
      </xdr:spPr>
    </xdr:pic>
    <xdr:clientData/>
  </xdr:twoCellAnchor>
  <xdr:twoCellAnchor>
    <xdr:from>
      <xdr:col>25</xdr:col>
      <xdr:colOff>209426</xdr:colOff>
      <xdr:row>116</xdr:row>
      <xdr:rowOff>82238</xdr:rowOff>
    </xdr:from>
    <xdr:to>
      <xdr:col>27</xdr:col>
      <xdr:colOff>66424</xdr:colOff>
      <xdr:row>117</xdr:row>
      <xdr:rowOff>164153</xdr:rowOff>
    </xdr:to>
    <xdr:sp>
      <xdr:nvSpPr>
        <xdr:cNvPr id="9" name="Shape 9"/>
        <xdr:cNvSpPr txBox="1"/>
      </xdr:nvSpPr>
      <xdr:spPr>
        <a:xfrm>
          <a:off x="19411825" y="21043588"/>
          <a:ext cx="1406399" cy="2628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0" tIns="0" rIns="0" bIns="0" numCol="1" anchor="t">
          <a:spAutoFit/>
        </a:bodyPr>
        <a:lstStyle/>
        <a:p>
          <a:pPr marL="0" marR="0" indent="0" algn="l" defTabSz="914400" rtl="0" latinLnBrk="0">
            <a:lnSpc>
              <a:spcPct val="100000"/>
            </a:lnSpc>
            <a:spcBef>
              <a:spcPts val="0"/>
            </a:spcBef>
            <a:spcAft>
              <a:spcPts val="0"/>
            </a:spcAft>
            <a:buClrTx/>
            <a:buSzTx/>
            <a:buFontTx/>
            <a:buNone/>
            <a:tabLst/>
            <a:defRPr b="1" baseline="0" cap="none" i="0" spc="0" strike="noStrike" sz="1800" u="none">
              <a:solidFill>
                <a:srgbClr val="000000"/>
              </a:solidFill>
              <a:uFillTx/>
              <a:latin typeface="Helvetica"/>
              <a:ea typeface="Helvetica"/>
              <a:cs typeface="Helvetica"/>
              <a:sym typeface="Helvetica"/>
            </a:defRPr>
          </a:pPr>
          <a:r>
            <a:rPr b="1" baseline="0" cap="none" i="0" spc="0" strike="noStrike" sz="1800" u="none">
              <a:solidFill>
                <a:srgbClr val="000000"/>
              </a:solidFill>
              <a:uFillTx/>
              <a:latin typeface="Helvetica"/>
              <a:ea typeface="Helvetica"/>
              <a:cs typeface="Helvetica"/>
              <a:sym typeface="Helvetica"/>
            </a:rPr>
            <a:t>やってみた２</a:t>
          </a:r>
        </a:p>
      </xdr:txBody>
    </xdr:sp>
    <xdr:clientData/>
  </xdr:twoCellAnchor>
  <xdr:twoCellAnchor>
    <xdr:from>
      <xdr:col>0</xdr:col>
      <xdr:colOff>0</xdr:colOff>
      <xdr:row>158</xdr:row>
      <xdr:rowOff>112798</xdr:rowOff>
    </xdr:from>
    <xdr:to>
      <xdr:col>10</xdr:col>
      <xdr:colOff>38100</xdr:colOff>
      <xdr:row>195</xdr:row>
      <xdr:rowOff>163904</xdr:rowOff>
    </xdr:to>
    <xdr:pic>
      <xdr:nvPicPr>
        <xdr:cNvPr id="10" name="スクリーンショット 2019-08-14 22.28.23.png"/>
        <xdr:cNvPicPr>
          <a:picLocks noChangeAspect="1"/>
        </xdr:cNvPicPr>
      </xdr:nvPicPr>
      <xdr:blipFill>
        <a:blip r:embed="rId7">
          <a:extLst/>
        </a:blip>
        <a:stretch>
          <a:fillRect/>
        </a:stretch>
      </xdr:blipFill>
      <xdr:spPr>
        <a:xfrm>
          <a:off x="-95250" y="28675098"/>
          <a:ext cx="7620001" cy="6747182"/>
        </a:xfrm>
        <a:prstGeom prst="rect">
          <a:avLst/>
        </a:prstGeom>
        <a:ln w="12700" cap="flat">
          <a:noFill/>
          <a:miter lim="400000"/>
        </a:ln>
        <a:effectLst/>
      </xdr:spPr>
    </xdr:pic>
    <xdr:clientData/>
  </xdr:twoCellAnchor>
  <xdr:twoCellAnchor>
    <xdr:from>
      <xdr:col>0</xdr:col>
      <xdr:colOff>0</xdr:colOff>
      <xdr:row>199</xdr:row>
      <xdr:rowOff>78588</xdr:rowOff>
    </xdr:from>
    <xdr:to>
      <xdr:col>10</xdr:col>
      <xdr:colOff>38100</xdr:colOff>
      <xdr:row>236</xdr:row>
      <xdr:rowOff>129695</xdr:rowOff>
    </xdr:to>
    <xdr:pic>
      <xdr:nvPicPr>
        <xdr:cNvPr id="11" name="スクリーンショット 2019-08-15 10.21.43.png"/>
        <xdr:cNvPicPr>
          <a:picLocks noChangeAspect="1"/>
        </xdr:cNvPicPr>
      </xdr:nvPicPr>
      <xdr:blipFill>
        <a:blip r:embed="rId8">
          <a:extLst/>
        </a:blip>
        <a:stretch>
          <a:fillRect/>
        </a:stretch>
      </xdr:blipFill>
      <xdr:spPr>
        <a:xfrm>
          <a:off x="-95251" y="36060863"/>
          <a:ext cx="7620001" cy="6747183"/>
        </a:xfrm>
        <a:prstGeom prst="rect">
          <a:avLst/>
        </a:prstGeom>
        <a:ln w="12700" cap="flat">
          <a:noFill/>
          <a:miter lim="400000"/>
        </a:ln>
        <a:effectLst/>
      </xdr:spPr>
    </xdr:pic>
    <xdr:clientData/>
  </xdr:twoCellAnchor>
  <xdr:twoCellAnchor>
    <xdr:from>
      <xdr:col>0</xdr:col>
      <xdr:colOff>0</xdr:colOff>
      <xdr:row>240</xdr:row>
      <xdr:rowOff>44379</xdr:rowOff>
    </xdr:from>
    <xdr:to>
      <xdr:col>10</xdr:col>
      <xdr:colOff>38100</xdr:colOff>
      <xdr:row>277</xdr:row>
      <xdr:rowOff>95485</xdr:rowOff>
    </xdr:to>
    <xdr:pic>
      <xdr:nvPicPr>
        <xdr:cNvPr id="12" name="スクリーンショット 2019-08-15 10.31.27.png"/>
        <xdr:cNvPicPr>
          <a:picLocks noChangeAspect="1"/>
        </xdr:cNvPicPr>
      </xdr:nvPicPr>
      <xdr:blipFill>
        <a:blip r:embed="rId9">
          <a:extLst/>
        </a:blip>
        <a:stretch>
          <a:fillRect/>
        </a:stretch>
      </xdr:blipFill>
      <xdr:spPr>
        <a:xfrm>
          <a:off x="-95251" y="43446629"/>
          <a:ext cx="7620001" cy="6747182"/>
        </a:xfrm>
        <a:prstGeom prst="rect">
          <a:avLst/>
        </a:prstGeom>
        <a:ln w="12700" cap="flat">
          <a:noFill/>
          <a:miter lim="400000"/>
        </a:ln>
        <a:effectLst/>
      </xdr:spPr>
    </xdr:pic>
    <xdr:clientData/>
  </xdr:twoCellAnchor>
  <xdr:twoCellAnchor>
    <xdr:from>
      <xdr:col>0</xdr:col>
      <xdr:colOff>0</xdr:colOff>
      <xdr:row>281</xdr:row>
      <xdr:rowOff>10169</xdr:rowOff>
    </xdr:from>
    <xdr:to>
      <xdr:col>10</xdr:col>
      <xdr:colOff>38100</xdr:colOff>
      <xdr:row>318</xdr:row>
      <xdr:rowOff>61276</xdr:rowOff>
    </xdr:to>
    <xdr:pic>
      <xdr:nvPicPr>
        <xdr:cNvPr id="13" name="スクリーンショット 2019-08-15 10.59.42.png"/>
        <xdr:cNvPicPr>
          <a:picLocks noChangeAspect="1"/>
        </xdr:cNvPicPr>
      </xdr:nvPicPr>
      <xdr:blipFill>
        <a:blip r:embed="rId10">
          <a:extLst/>
        </a:blip>
        <a:stretch>
          <a:fillRect/>
        </a:stretch>
      </xdr:blipFill>
      <xdr:spPr>
        <a:xfrm>
          <a:off x="-95250" y="50832394"/>
          <a:ext cx="7620001" cy="6747183"/>
        </a:xfrm>
        <a:prstGeom prst="rect">
          <a:avLst/>
        </a:prstGeom>
        <a:ln w="12700" cap="flat">
          <a:noFill/>
          <a:miter lim="400000"/>
        </a:ln>
        <a:effectLst/>
      </xdr:spPr>
    </xdr:pic>
    <xdr:clientData/>
  </xdr:twoCellAnchor>
  <xdr:twoCellAnchor>
    <xdr:from>
      <xdr:col>0</xdr:col>
      <xdr:colOff>0</xdr:colOff>
      <xdr:row>321</xdr:row>
      <xdr:rowOff>156935</xdr:rowOff>
    </xdr:from>
    <xdr:to>
      <xdr:col>10</xdr:col>
      <xdr:colOff>38100</xdr:colOff>
      <xdr:row>359</xdr:row>
      <xdr:rowOff>27066</xdr:rowOff>
    </xdr:to>
    <xdr:pic>
      <xdr:nvPicPr>
        <xdr:cNvPr id="14" name="スクリーンショット 2019-08-15 11.06.53.png"/>
        <xdr:cNvPicPr>
          <a:picLocks noChangeAspect="1"/>
        </xdr:cNvPicPr>
      </xdr:nvPicPr>
      <xdr:blipFill>
        <a:blip r:embed="rId11">
          <a:extLst/>
        </a:blip>
        <a:stretch>
          <a:fillRect/>
        </a:stretch>
      </xdr:blipFill>
      <xdr:spPr>
        <a:xfrm>
          <a:off x="-1" y="58218160"/>
          <a:ext cx="7620001" cy="6747182"/>
        </a:xfrm>
        <a:prstGeom prst="rect">
          <a:avLst/>
        </a:prstGeom>
        <a:ln w="12700" cap="flat">
          <a:noFill/>
          <a:miter lim="400000"/>
        </a:ln>
        <a:effectLst/>
      </xdr:spPr>
    </xdr:pic>
    <xdr:clientData/>
  </xdr:twoCellAnchor>
  <xdr:twoCellAnchor>
    <xdr:from>
      <xdr:col>10</xdr:col>
      <xdr:colOff>671074</xdr:colOff>
      <xdr:row>321</xdr:row>
      <xdr:rowOff>156935</xdr:rowOff>
    </xdr:from>
    <xdr:to>
      <xdr:col>20</xdr:col>
      <xdr:colOff>544074</xdr:colOff>
      <xdr:row>359</xdr:row>
      <xdr:rowOff>27066</xdr:rowOff>
    </xdr:to>
    <xdr:pic>
      <xdr:nvPicPr>
        <xdr:cNvPr id="15" name="スクリーンショット 2019-08-15 11.11.57.png"/>
        <xdr:cNvPicPr>
          <a:picLocks noChangeAspect="1"/>
        </xdr:cNvPicPr>
      </xdr:nvPicPr>
      <xdr:blipFill>
        <a:blip r:embed="rId12">
          <a:extLst/>
        </a:blip>
        <a:stretch>
          <a:fillRect/>
        </a:stretch>
      </xdr:blipFill>
      <xdr:spPr>
        <a:xfrm>
          <a:off x="8252974" y="58218160"/>
          <a:ext cx="7620001" cy="6747182"/>
        </a:xfrm>
        <a:prstGeom prst="rect">
          <a:avLst/>
        </a:prstGeom>
        <a:ln w="12700" cap="flat">
          <a:noFill/>
          <a:miter lim="400000"/>
        </a:ln>
        <a:effectLst/>
      </xdr:spPr>
    </xdr:pic>
    <xdr:clientData/>
  </xdr:twoCellAnchor>
  <xdr:twoCellAnchor>
    <xdr:from>
      <xdr:col>0</xdr:col>
      <xdr:colOff>0</xdr:colOff>
      <xdr:row>362</xdr:row>
      <xdr:rowOff>122725</xdr:rowOff>
    </xdr:from>
    <xdr:to>
      <xdr:col>10</xdr:col>
      <xdr:colOff>38100</xdr:colOff>
      <xdr:row>399</xdr:row>
      <xdr:rowOff>173832</xdr:rowOff>
    </xdr:to>
    <xdr:pic>
      <xdr:nvPicPr>
        <xdr:cNvPr id="16" name="スクリーンショット 2019-08-15 11.21.56.png"/>
        <xdr:cNvPicPr>
          <a:picLocks noChangeAspect="1"/>
        </xdr:cNvPicPr>
      </xdr:nvPicPr>
      <xdr:blipFill>
        <a:blip r:embed="rId13">
          <a:extLst/>
        </a:blip>
        <a:stretch>
          <a:fillRect/>
        </a:stretch>
      </xdr:blipFill>
      <xdr:spPr>
        <a:xfrm>
          <a:off x="-1" y="65603925"/>
          <a:ext cx="7620001" cy="6747183"/>
        </a:xfrm>
        <a:prstGeom prst="rect">
          <a:avLst/>
        </a:prstGeom>
        <a:ln w="12700" cap="flat">
          <a:noFill/>
          <a:miter lim="400000"/>
        </a:ln>
        <a:effectLst/>
      </xdr:spPr>
    </xdr:pic>
    <xdr:clientData/>
  </xdr:twoCellAnchor>
  <xdr:twoCellAnchor>
    <xdr:from>
      <xdr:col>0</xdr:col>
      <xdr:colOff>0</xdr:colOff>
      <xdr:row>403</xdr:row>
      <xdr:rowOff>88516</xdr:rowOff>
    </xdr:from>
    <xdr:to>
      <xdr:col>10</xdr:col>
      <xdr:colOff>38100</xdr:colOff>
      <xdr:row>440</xdr:row>
      <xdr:rowOff>139622</xdr:rowOff>
    </xdr:to>
    <xdr:pic>
      <xdr:nvPicPr>
        <xdr:cNvPr id="17" name="スクリーンショット 2019-08-15 11.32.10.png"/>
        <xdr:cNvPicPr>
          <a:picLocks noChangeAspect="1"/>
        </xdr:cNvPicPr>
      </xdr:nvPicPr>
      <xdr:blipFill>
        <a:blip r:embed="rId14">
          <a:extLst/>
        </a:blip>
        <a:stretch>
          <a:fillRect/>
        </a:stretch>
      </xdr:blipFill>
      <xdr:spPr>
        <a:xfrm>
          <a:off x="0" y="72989691"/>
          <a:ext cx="7620001" cy="6747182"/>
        </a:xfrm>
        <a:prstGeom prst="rect">
          <a:avLst/>
        </a:prstGeom>
        <a:ln w="12700" cap="flat">
          <a:noFill/>
          <a:miter lim="400000"/>
        </a:ln>
        <a:effectLst/>
      </xdr:spPr>
    </xdr:pic>
    <xdr:clientData/>
  </xdr:twoCellAnchor>
  <xdr:twoCellAnchor>
    <xdr:from>
      <xdr:col>0</xdr:col>
      <xdr:colOff>0</xdr:colOff>
      <xdr:row>444</xdr:row>
      <xdr:rowOff>54306</xdr:rowOff>
    </xdr:from>
    <xdr:to>
      <xdr:col>10</xdr:col>
      <xdr:colOff>38100</xdr:colOff>
      <xdr:row>481</xdr:row>
      <xdr:rowOff>105413</xdr:rowOff>
    </xdr:to>
    <xdr:pic>
      <xdr:nvPicPr>
        <xdr:cNvPr id="18" name="スクリーンショット 2019-08-15 11.44.06.png"/>
        <xdr:cNvPicPr>
          <a:picLocks noChangeAspect="1"/>
        </xdr:cNvPicPr>
      </xdr:nvPicPr>
      <xdr:blipFill>
        <a:blip r:embed="rId15">
          <a:extLst/>
        </a:blip>
        <a:stretch>
          <a:fillRect/>
        </a:stretch>
      </xdr:blipFill>
      <xdr:spPr>
        <a:xfrm>
          <a:off x="0" y="80375456"/>
          <a:ext cx="7620001" cy="6747183"/>
        </a:xfrm>
        <a:prstGeom prst="rect">
          <a:avLst/>
        </a:prstGeom>
        <a:ln w="12700" cap="flat">
          <a:noFill/>
          <a:miter lim="400000"/>
        </a:ln>
        <a:effectLst/>
      </xdr:spPr>
    </xdr:pic>
    <xdr:clientData/>
  </xdr:twoCellAnchor>
  <xdr:twoCellAnchor>
    <xdr:from>
      <xdr:col>0</xdr:col>
      <xdr:colOff>0</xdr:colOff>
      <xdr:row>484</xdr:row>
      <xdr:rowOff>33788</xdr:rowOff>
    </xdr:from>
    <xdr:to>
      <xdr:col>10</xdr:col>
      <xdr:colOff>38100</xdr:colOff>
      <xdr:row>521</xdr:row>
      <xdr:rowOff>84894</xdr:rowOff>
    </xdr:to>
    <xdr:pic>
      <xdr:nvPicPr>
        <xdr:cNvPr id="19" name="スクリーンショット 2019-08-15 11.55.37.png"/>
        <xdr:cNvPicPr>
          <a:picLocks noChangeAspect="1"/>
        </xdr:cNvPicPr>
      </xdr:nvPicPr>
      <xdr:blipFill>
        <a:blip r:embed="rId16">
          <a:extLst/>
        </a:blip>
        <a:stretch>
          <a:fillRect/>
        </a:stretch>
      </xdr:blipFill>
      <xdr:spPr>
        <a:xfrm>
          <a:off x="0" y="87593938"/>
          <a:ext cx="7620001" cy="6747182"/>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1" baseline="0" cap="none" i="0" spc="0" strike="noStrike" sz="1800" u="none" kumimoji="0" normalizeH="0">
            <a:ln>
              <a:noFill/>
            </a:ln>
            <a:solidFill>
              <a:srgbClr val="000000"/>
            </a:solidFill>
            <a:effectLst/>
            <a:uFillTx/>
            <a:latin typeface="Helvetica"/>
            <a:ea typeface="Helvetica"/>
            <a:cs typeface="Helvetica"/>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1" baseline="0" cap="none" i="0" spc="0" strike="noStrike" sz="1800" u="none" kumimoji="0" normalizeH="0">
            <a:ln>
              <a:noFill/>
            </a:ln>
            <a:solidFill>
              <a:srgbClr val="000000"/>
            </a:solidFill>
            <a:effectLst/>
            <a:uFillTx/>
            <a:latin typeface="Helvetica"/>
            <a:ea typeface="Helvetica"/>
            <a:cs typeface="Helvetica"/>
            <a:sym typeface="Helvetica"/>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54</v>
      </c>
      <c r="C13" s="3"/>
      <c r="D13" s="3"/>
    </row>
    <row r="14">
      <c r="B14" s="4"/>
      <c r="C14" t="s" s="4">
        <v>5</v>
      </c>
      <c r="D14" t="s" s="5">
        <v>54</v>
      </c>
    </row>
    <row r="15">
      <c r="B15" t="s" s="3">
        <v>58</v>
      </c>
      <c r="C15" s="3"/>
      <c r="D15" s="3"/>
    </row>
    <row r="16">
      <c r="B16" s="4"/>
      <c r="C16" t="s" s="4">
        <v>5</v>
      </c>
      <c r="D16" t="s" s="5">
        <v>58</v>
      </c>
    </row>
    <row r="17">
      <c r="B17" t="s" s="3">
        <v>60</v>
      </c>
      <c r="C17" s="3"/>
      <c r="D17" s="3"/>
    </row>
    <row r="18">
      <c r="B18" s="4"/>
      <c r="C18" t="s" s="4">
        <v>5</v>
      </c>
      <c r="D18" t="s" s="5">
        <v>60</v>
      </c>
    </row>
    <row r="19">
      <c r="B19" t="s" s="3">
        <v>61</v>
      </c>
      <c r="C19" s="3"/>
      <c r="D19" s="3"/>
    </row>
    <row r="20">
      <c r="B20" s="4"/>
      <c r="C20" t="s" s="4">
        <v>5</v>
      </c>
      <c r="D20" t="s" s="5">
        <v>61</v>
      </c>
    </row>
    <row r="21">
      <c r="B21" t="s" s="3">
        <v>68</v>
      </c>
      <c r="C21" s="3"/>
      <c r="D21" s="3"/>
    </row>
    <row r="22">
      <c r="B22" s="4"/>
      <c r="C22" t="s" s="4">
        <v>5</v>
      </c>
      <c r="D22" t="s" s="5">
        <v>68</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12.2" defaultRowHeight="13.5" customHeight="1" outlineLevelRow="0" outlineLevelCol="0"/>
  <cols>
    <col min="1" max="5" width="12.2109" style="6" customWidth="1"/>
    <col min="6" max="256" width="12.2109"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10" customWidth="1"/>
    <col min="2" max="18" width="9.21094" style="10" customWidth="1"/>
    <col min="19" max="21" width="12.2109" style="10" customWidth="1"/>
    <col min="22" max="23" hidden="1" width="12.2" style="10" customWidth="1"/>
    <col min="24" max="25" width="12.2109" style="10" customWidth="1"/>
    <col min="26" max="256" width="12.2109"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136080.257148736</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36080.2571487361</v>
      </c>
      <c r="E4" s="27"/>
      <c r="F4" t="s" s="14">
        <v>28</v>
      </c>
      <c r="G4" s="15"/>
      <c r="H4" s="28">
        <f>SUM($T$9:$U$108)</f>
        <v>727</v>
      </c>
      <c r="I4" s="19"/>
      <c r="J4" s="15"/>
      <c r="K4" s="15"/>
      <c r="L4" s="21"/>
      <c r="M4" s="21"/>
      <c r="N4" t="s" s="14">
        <v>29</v>
      </c>
      <c r="O4" s="15"/>
      <c r="P4" s="29">
        <f>MAX(Y1:Y993)</f>
        <v>0.059099999999999</v>
      </c>
      <c r="Q4" s="29"/>
      <c r="R4" s="22"/>
      <c r="S4" s="23"/>
      <c r="T4" s="23"/>
      <c r="U4" s="7"/>
      <c r="V4" s="11"/>
      <c r="W4" s="11"/>
      <c r="X4" s="7"/>
      <c r="Y4" s="7"/>
    </row>
    <row r="5" ht="14" customHeight="1">
      <c r="A5" s="13"/>
      <c r="B5" t="s" s="14">
        <v>30</v>
      </c>
      <c r="C5" s="30">
        <f>COUNTIF($R$9:$R$990,"&gt;0")</f>
        <v>7</v>
      </c>
      <c r="D5" t="s" s="14">
        <v>31</v>
      </c>
      <c r="E5" s="30">
        <f>COUNTIF($R$9:$R$990,"&lt;0")</f>
        <v>3</v>
      </c>
      <c r="F5" t="s" s="14">
        <v>32</v>
      </c>
      <c r="G5" s="30">
        <f>COUNTIF($R$9:$R$990,"=0")</f>
        <v>0</v>
      </c>
      <c r="H5" t="s" s="14">
        <v>33</v>
      </c>
      <c r="I5" s="29">
        <f>C5/SUM(C5,E5,G5)</f>
        <v>0.7</v>
      </c>
      <c r="J5" t="s" s="14">
        <v>34</v>
      </c>
      <c r="K5" s="15"/>
      <c r="L5" s="31">
        <f>MAX(V9:V993)</f>
      </c>
      <c r="M5" s="32"/>
      <c r="N5" t="s" s="33">
        <v>35</v>
      </c>
      <c r="O5" s="34"/>
      <c r="P5" s="35">
        <f>MAX(W9:W993)</f>
        <v>2</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2010</v>
      </c>
      <c r="F9" s="63">
        <v>43511</v>
      </c>
      <c r="G9" t="s" s="18">
        <v>52</v>
      </c>
      <c r="H9" s="30">
        <v>1.3577</v>
      </c>
      <c r="I9" s="19"/>
      <c r="J9" s="30">
        <v>54</v>
      </c>
      <c r="K9" s="21">
        <f>IF(J9="","",C9*0.03)</f>
        <v>3000</v>
      </c>
      <c r="L9" s="21"/>
      <c r="M9" s="64">
        <f>IF(J9="","",(K9/J9)/LOOKUP(RIGHT($D$2,3),'定数'!$A$6:$A$13,'定数'!$B$6:$B$13))</f>
        <v>0.462962962962963</v>
      </c>
      <c r="N9" s="30">
        <v>2010</v>
      </c>
      <c r="O9" s="63">
        <v>43512</v>
      </c>
      <c r="P9" s="30">
        <v>1.3698</v>
      </c>
      <c r="Q9" s="19"/>
      <c r="R9" s="27">
        <f>IF(P9="","",T9*M9*LOOKUP(RIGHT($D$2,3),'定数'!$A$6:$A$13,'定数'!$B$6:$B$13))</f>
        <v>6722.222222222220</v>
      </c>
      <c r="S9" s="65"/>
      <c r="T9" s="66">
        <f>IF(P9="","",IF(G9="買",(P9-H9),(H9-P9))*IF(RIGHT($D$2,3)="JPY",100,10000))</f>
        <v>121</v>
      </c>
      <c r="U9" s="66"/>
      <c r="V9" s="67">
        <f>IF(T9&lt;&gt;"",IF(T9&gt;0,1+V8,0),"")</f>
        <v>1</v>
      </c>
      <c r="W9" s="68">
        <f>IF(T9&lt;&gt;"",IF(T9&lt;0,1+W8,0),"")</f>
        <v>0</v>
      </c>
      <c r="X9" s="57"/>
      <c r="Y9" s="7"/>
    </row>
    <row r="10" ht="14" customHeight="1">
      <c r="A10" s="13"/>
      <c r="B10" s="30">
        <v>2</v>
      </c>
      <c r="C10" s="21">
        <f>IF(R9="","",C9+R9)</f>
        <v>106722.222222222</v>
      </c>
      <c r="D10" s="21"/>
      <c r="E10" s="30">
        <v>2010</v>
      </c>
      <c r="F10" s="63">
        <v>43519</v>
      </c>
      <c r="G10" t="s" s="18">
        <v>53</v>
      </c>
      <c r="H10" s="30">
        <v>1.3691</v>
      </c>
      <c r="I10" s="19"/>
      <c r="J10" s="30">
        <v>93</v>
      </c>
      <c r="K10" s="69">
        <f>IF(J10="","",C10*0.03)</f>
        <v>3201.666666666660</v>
      </c>
      <c r="L10" s="70"/>
      <c r="M10" s="64">
        <f>IF(J10="","",(K10/J10)/LOOKUP(RIGHT($D$2,3),'定数'!$A$6:$A$13,'定数'!$B$6:$B$13))</f>
        <v>0.286887694145758</v>
      </c>
      <c r="N10" s="30">
        <v>2010</v>
      </c>
      <c r="O10" s="63">
        <v>43521</v>
      </c>
      <c r="P10" s="30">
        <v>1.3481</v>
      </c>
      <c r="Q10" s="19"/>
      <c r="R10" s="27">
        <f>IF(P10="","",T10*M10*LOOKUP(RIGHT($D$2,3),'定数'!$A$6:$A$13,'定数'!$B$6:$B$13))</f>
        <v>7229.5698924731</v>
      </c>
      <c r="S10" s="65"/>
      <c r="T10" s="66">
        <f>IF(P10="","",IF(G10="買",(P10-H10),(H10-P10))*IF(RIGHT($D$2,3)="JPY",100,10000))</f>
        <v>210</v>
      </c>
      <c r="U10" s="66"/>
      <c r="V10" s="67">
        <f>IF(T10&lt;&gt;"",IF(T10&gt;0,1+V9,0),"")</f>
        <v>2</v>
      </c>
      <c r="W10" s="68">
        <f>IF(T10&lt;&gt;"",IF(T10&lt;0,1+W9,0),"")</f>
        <v>0</v>
      </c>
      <c r="X10" s="71">
        <f>IF(C10&lt;&gt;"",MAX(C10,C9),"")</f>
        <v>106722.222222222</v>
      </c>
      <c r="Y10" s="7"/>
    </row>
    <row r="11" ht="14" customHeight="1">
      <c r="A11" s="13"/>
      <c r="B11" s="30">
        <v>3</v>
      </c>
      <c r="C11" s="21">
        <f>IF(R10="","",C10+R10)</f>
        <v>113951.792114695</v>
      </c>
      <c r="D11" s="21"/>
      <c r="E11" s="30">
        <v>2010</v>
      </c>
      <c r="F11" s="63">
        <v>43529</v>
      </c>
      <c r="G11" t="s" s="18">
        <v>52</v>
      </c>
      <c r="H11" s="30">
        <v>1.3529</v>
      </c>
      <c r="I11" s="19"/>
      <c r="J11" s="30">
        <v>99</v>
      </c>
      <c r="K11" s="69">
        <f>IF(J11="","",C11*0.03)</f>
        <v>3418.553763440850</v>
      </c>
      <c r="L11" s="70"/>
      <c r="M11" s="64">
        <f>IF(J11="","",(K11/J11)/LOOKUP(RIGHT($D$2,3),'定数'!$A$6:$A$13,'定数'!$B$6:$B$13))</f>
        <v>0.287757050794684</v>
      </c>
      <c r="N11" s="30">
        <v>2010</v>
      </c>
      <c r="O11" s="63">
        <v>43536</v>
      </c>
      <c r="P11" s="30">
        <v>1.3753</v>
      </c>
      <c r="Q11" s="19"/>
      <c r="R11" s="27">
        <f>IF(P11="","",T11*M11*LOOKUP(RIGHT($D$2,3),'定数'!$A$6:$A$13,'定数'!$B$6:$B$13))</f>
        <v>7734.909525361110</v>
      </c>
      <c r="S11" s="65"/>
      <c r="T11" s="66">
        <f>IF(P11="","",IF(G11="買",(P11-H11),(H11-P11))*IF(RIGHT($D$2,3)="JPY",100,10000))</f>
        <v>224</v>
      </c>
      <c r="U11" s="66"/>
      <c r="V11" s="67">
        <f>IF(T11&lt;&gt;"",IF(T11&gt;0,1+V10,0),"")</f>
        <v>3</v>
      </c>
      <c r="W11" s="68">
        <f>IF(T11&lt;&gt;"",IF(T11&lt;0,1+W10,0),"")</f>
        <v>0</v>
      </c>
      <c r="X11" s="71">
        <f>IF(C11&lt;&gt;"",MAX(X10,C11),"")</f>
        <v>113951.792114695</v>
      </c>
      <c r="Y11" s="72">
        <f>IF(X11&lt;&gt;"",1-(C11/X11),"")</f>
        <v>0</v>
      </c>
    </row>
    <row r="12" ht="14" customHeight="1">
      <c r="A12" s="13"/>
      <c r="B12" s="30">
        <v>4</v>
      </c>
      <c r="C12" s="21">
        <f>IF(R11="","",C11+R11)</f>
        <v>121686.701640056</v>
      </c>
      <c r="D12" s="21"/>
      <c r="E12" s="30">
        <v>2010</v>
      </c>
      <c r="F12" s="63">
        <v>43534</v>
      </c>
      <c r="G12" t="s" s="18">
        <v>53</v>
      </c>
      <c r="H12" s="30">
        <v>1.3613</v>
      </c>
      <c r="I12" s="19"/>
      <c r="J12" s="30">
        <v>27</v>
      </c>
      <c r="K12" s="69">
        <f>IF(J12="","",C12*0.03)</f>
        <v>3650.601049201680</v>
      </c>
      <c r="L12" s="70"/>
      <c r="M12" s="64">
        <f>IF(J12="","",(K12/J12)/LOOKUP(RIGHT($D$2,3),'定数'!$A$6:$A$13,'定数'!$B$6:$B$13))</f>
        <v>1.12672871888941</v>
      </c>
      <c r="N12" s="30">
        <v>2010</v>
      </c>
      <c r="O12" s="63">
        <v>43534</v>
      </c>
      <c r="P12" s="30">
        <v>1.3553</v>
      </c>
      <c r="Q12" s="19"/>
      <c r="R12" s="27">
        <f>IF(P12="","",T12*M12*LOOKUP(RIGHT($D$2,3),'定数'!$A$6:$A$13,'定数'!$B$6:$B$13))</f>
        <v>8112.446776003750</v>
      </c>
      <c r="S12" s="65"/>
      <c r="T12" s="66">
        <f>IF(P12="","",IF(G12="買",(P12-H12),(H12-P12))*IF(RIGHT($D$2,3)="JPY",100,10000))</f>
        <v>60</v>
      </c>
      <c r="U12" s="66"/>
      <c r="V12" s="67">
        <f>IF(T12&lt;&gt;"",IF(T12&gt;0,1+V11,0),"")</f>
        <v>4</v>
      </c>
      <c r="W12" s="68">
        <f>IF(T12&lt;&gt;"",IF(T12&lt;0,1+W11,0),"")</f>
        <v>0</v>
      </c>
      <c r="X12" s="71">
        <f>IF(C12&lt;&gt;"",MAX(X11,C12),"")</f>
        <v>121686.701640056</v>
      </c>
      <c r="Y12" s="72">
        <f>IF(X12&lt;&gt;"",1-(C12/X12),"")</f>
        <v>0</v>
      </c>
    </row>
    <row r="13" ht="14" customHeight="1">
      <c r="A13" s="13"/>
      <c r="B13" s="30">
        <v>5</v>
      </c>
      <c r="C13" s="21">
        <f>IF(R12="","",C12+R12)</f>
        <v>129799.14841606</v>
      </c>
      <c r="D13" s="21"/>
      <c r="E13" s="30">
        <v>2010</v>
      </c>
      <c r="F13" s="63">
        <v>43535</v>
      </c>
      <c r="G13" t="s" s="18">
        <v>52</v>
      </c>
      <c r="H13" s="30">
        <v>1.3619</v>
      </c>
      <c r="I13" s="19"/>
      <c r="J13" s="30">
        <v>48</v>
      </c>
      <c r="K13" s="69">
        <f>IF(J13="","",C13*0.03)</f>
        <v>3893.9744524818</v>
      </c>
      <c r="L13" s="70"/>
      <c r="M13" s="64">
        <f>IF(J13="","",(K13/J13)/LOOKUP(RIGHT($D$2,3),'定数'!$A$6:$A$13,'定数'!$B$6:$B$13))</f>
        <v>0.676037231333646</v>
      </c>
      <c r="N13" s="30">
        <v>2010</v>
      </c>
      <c r="O13" s="63">
        <v>43536</v>
      </c>
      <c r="P13" s="30">
        <v>1.3727</v>
      </c>
      <c r="Q13" s="19"/>
      <c r="R13" s="27">
        <f>IF(P13="","",T13*M13*LOOKUP(RIGHT($D$2,3),'定数'!$A$6:$A$13,'定数'!$B$6:$B$13))</f>
        <v>8761.442518084050</v>
      </c>
      <c r="S13" s="65"/>
      <c r="T13" s="66">
        <f>IF(P13="","",IF(G13="買",(P13-H13),(H13-P13))*IF(RIGHT($D$2,3)="JPY",100,10000))</f>
        <v>108</v>
      </c>
      <c r="U13" s="66"/>
      <c r="V13" s="67">
        <f>IF(T13&lt;&gt;"",IF(T13&gt;0,1+V12,0),"")</f>
        <v>5</v>
      </c>
      <c r="W13" s="68">
        <f>IF(T13&lt;&gt;"",IF(T13&lt;0,1+W12,0),"")</f>
        <v>0</v>
      </c>
      <c r="X13" s="71">
        <f>IF(C13&lt;&gt;"",MAX(X12,C13),"")</f>
        <v>129799.14841606</v>
      </c>
      <c r="Y13" s="72">
        <f>IF(X13&lt;&gt;"",1-(C13/X13),"")</f>
        <v>0</v>
      </c>
    </row>
    <row r="14" ht="14" customHeight="1">
      <c r="A14" s="13"/>
      <c r="B14" s="30">
        <v>6</v>
      </c>
      <c r="C14" s="21">
        <f>IF(R13="","",C13+R13)</f>
        <v>138560.590934144</v>
      </c>
      <c r="D14" s="21"/>
      <c r="E14" s="30">
        <v>2010</v>
      </c>
      <c r="F14" s="63">
        <v>43539</v>
      </c>
      <c r="G14" t="s" s="18">
        <v>53</v>
      </c>
      <c r="H14" s="30">
        <v>1.3699</v>
      </c>
      <c r="I14" s="19"/>
      <c r="J14" s="30">
        <v>60</v>
      </c>
      <c r="K14" s="69">
        <f>IF(J14="","",C14*0.03)</f>
        <v>4156.817728024320</v>
      </c>
      <c r="L14" s="70"/>
      <c r="M14" s="64">
        <f>IF(J14="","",(K14/J14)/LOOKUP(RIGHT($D$2,3),'定数'!$A$6:$A$13,'定数'!$B$6:$B$13))</f>
        <v>0.577335795558933</v>
      </c>
      <c r="N14" s="30">
        <v>2010</v>
      </c>
      <c r="O14" s="63">
        <v>43540</v>
      </c>
      <c r="P14" s="30">
        <v>1.376</v>
      </c>
      <c r="Q14" s="19"/>
      <c r="R14" s="27">
        <f>IF(P14="","",T14*M14*LOOKUP(RIGHT($D$2,3),'定数'!$A$6:$A$13,'定数'!$B$6:$B$13))</f>
        <v>-4226.098023491390</v>
      </c>
      <c r="S14" s="65"/>
      <c r="T14" s="66">
        <f>IF(P14="","",IF(G14="買",(P14-H14),(H14-P14))*IF(RIGHT($D$2,3)="JPY",100,10000))</f>
        <v>-61</v>
      </c>
      <c r="U14" s="66"/>
      <c r="V14" s="67">
        <f>IF(T14&lt;&gt;"",IF(T14&gt;0,1+V13,0),"")</f>
        <v>0</v>
      </c>
      <c r="W14" s="68">
        <f>IF(T14&lt;&gt;"",IF(T14&lt;0,1+W13,0),"")</f>
        <v>1</v>
      </c>
      <c r="X14" s="71">
        <f>IF(C14&lt;&gt;"",MAX(X13,C14),"")</f>
        <v>138560.590934144</v>
      </c>
      <c r="Y14" s="72">
        <f>IF(X14&lt;&gt;"",1-(C14/X14),"")</f>
        <v>0</v>
      </c>
    </row>
    <row r="15" ht="14" customHeight="1">
      <c r="A15" s="13"/>
      <c r="B15" s="30">
        <v>7</v>
      </c>
      <c r="C15" s="21">
        <f>IF(R14="","",C14+R14)</f>
        <v>134334.492910653</v>
      </c>
      <c r="D15" s="21"/>
      <c r="E15" s="30">
        <v>2010</v>
      </c>
      <c r="F15" s="63">
        <v>43547</v>
      </c>
      <c r="G15" t="s" s="18">
        <v>53</v>
      </c>
      <c r="H15" s="30">
        <v>1.3475</v>
      </c>
      <c r="I15" s="19"/>
      <c r="J15" s="30">
        <v>87</v>
      </c>
      <c r="K15" s="69">
        <f>IF(J15="","",C15*0.03)</f>
        <v>4030.034787319590</v>
      </c>
      <c r="L15" s="70"/>
      <c r="M15" s="64">
        <f>IF(J15="","",(K15/J15)/LOOKUP(RIGHT($D$2,3),'定数'!$A$6:$A$13,'定数'!$B$6:$B$13))</f>
        <v>0.386018657789233</v>
      </c>
      <c r="N15" s="30">
        <v>2010</v>
      </c>
      <c r="O15" s="63">
        <v>43548</v>
      </c>
      <c r="P15" s="30">
        <v>1.3367</v>
      </c>
      <c r="Q15" s="19"/>
      <c r="R15" s="27">
        <f>IF(P15="","",T15*M15*LOOKUP(RIGHT($D$2,3),'定数'!$A$6:$A$13,'定数'!$B$6:$B$13))</f>
        <v>5002.801804948460</v>
      </c>
      <c r="S15" s="65"/>
      <c r="T15" s="66">
        <f>IF(P15="","",IF(G15="買",(P15-H15),(H15-P15))*IF(RIGHT($D$2,3)="JPY",100,10000))</f>
        <v>108</v>
      </c>
      <c r="U15" s="66"/>
      <c r="V15" s="67">
        <f>IF(T15&lt;&gt;"",IF(T15&gt;0,1+V14,0),"")</f>
        <v>1</v>
      </c>
      <c r="W15" s="68">
        <f>IF(T15&lt;&gt;"",IF(T15&lt;0,1+W14,0),"")</f>
        <v>0</v>
      </c>
      <c r="X15" s="71">
        <f>IF(C15&lt;&gt;"",MAX(X14,C15),"")</f>
        <v>138560.590934144</v>
      </c>
      <c r="Y15" s="72">
        <f>IF(X15&lt;&gt;"",1-(C15/X15),"")</f>
        <v>0.0304999999999972</v>
      </c>
    </row>
    <row r="16" ht="14" customHeight="1">
      <c r="A16" s="13"/>
      <c r="B16" s="30">
        <v>8</v>
      </c>
      <c r="C16" s="21">
        <f>IF(R15="","",C15+R15)</f>
        <v>139337.294715601</v>
      </c>
      <c r="D16" s="21"/>
      <c r="E16" s="30">
        <v>2010</v>
      </c>
      <c r="F16" s="63">
        <v>43550</v>
      </c>
      <c r="G16" t="s" s="18">
        <v>52</v>
      </c>
      <c r="H16" s="30">
        <v>1.3331</v>
      </c>
      <c r="I16" s="19"/>
      <c r="J16" s="30">
        <v>64</v>
      </c>
      <c r="K16" s="69">
        <f>IF(J16="","",C16*0.03)</f>
        <v>4180.118841468030</v>
      </c>
      <c r="L16" s="70"/>
      <c r="M16" s="64">
        <f>IF(J16="","",(K16/J16)/LOOKUP(RIGHT($D$2,3),'定数'!$A$6:$A$13,'定数'!$B$6:$B$13))</f>
        <v>0.544286307482816</v>
      </c>
      <c r="N16" s="30">
        <v>2010</v>
      </c>
      <c r="O16" s="63">
        <v>43550</v>
      </c>
      <c r="P16" s="30">
        <v>1.3412</v>
      </c>
      <c r="Q16" s="19"/>
      <c r="R16" s="27">
        <f>IF(P16="","",T16*M16*LOOKUP(RIGHT($D$2,3),'定数'!$A$6:$A$13,'定数'!$B$6:$B$13))</f>
        <v>5290.462908732970</v>
      </c>
      <c r="S16" s="65"/>
      <c r="T16" s="66">
        <f>IF(P16="","",IF(G16="買",(P16-H16),(H16-P16))*IF(RIGHT($D$2,3)="JPY",100,10000))</f>
        <v>81</v>
      </c>
      <c r="U16" s="66"/>
      <c r="V16" s="67">
        <f>IF(T16&lt;&gt;"",IF(T16&gt;0,1+V15,0),"")</f>
        <v>2</v>
      </c>
      <c r="W16" s="68">
        <f>IF(T16&lt;&gt;"",IF(T16&lt;0,1+W15,0),"")</f>
        <v>0</v>
      </c>
      <c r="X16" s="71">
        <f>IF(C16&lt;&gt;"",MAX(X15,C16),"")</f>
        <v>139337.294715601</v>
      </c>
      <c r="Y16" s="72">
        <f>IF(X16&lt;&gt;"",1-(C16/X16),"")</f>
        <v>0</v>
      </c>
    </row>
    <row r="17" ht="14" customHeight="1">
      <c r="A17" s="13"/>
      <c r="B17" s="30">
        <v>9</v>
      </c>
      <c r="C17" s="21">
        <f>IF(R16="","",C16+R16)</f>
        <v>144627.757624334</v>
      </c>
      <c r="D17" s="21"/>
      <c r="E17" s="30">
        <v>2010</v>
      </c>
      <c r="F17" s="63">
        <v>43556</v>
      </c>
      <c r="G17" t="s" s="18">
        <v>52</v>
      </c>
      <c r="H17" s="30">
        <v>1.352</v>
      </c>
      <c r="I17" s="19"/>
      <c r="J17" s="30">
        <v>60</v>
      </c>
      <c r="K17" s="69">
        <f>IF(J17="","",C17*0.03)</f>
        <v>4338.832728730020</v>
      </c>
      <c r="L17" s="70"/>
      <c r="M17" s="64">
        <f>IF(J17="","",(K17/J17)/LOOKUP(RIGHT($D$2,3),'定数'!$A$6:$A$13,'定数'!$B$6:$B$13))</f>
        <v>0.602615656768058</v>
      </c>
      <c r="N17" s="30">
        <v>2010</v>
      </c>
      <c r="O17" s="63">
        <v>43560</v>
      </c>
      <c r="P17" s="30">
        <v>1.346</v>
      </c>
      <c r="Q17" s="19"/>
      <c r="R17" s="27">
        <f>IF(P17="","",T17*M17*LOOKUP(RIGHT($D$2,3),'定数'!$A$6:$A$13,'定数'!$B$6:$B$13))</f>
        <v>-4338.832728730020</v>
      </c>
      <c r="S17" s="65"/>
      <c r="T17" s="66">
        <f>IF(P17="","",IF(G17="買",(P17-H17),(H17-P17))*IF(RIGHT($D$2,3)="JPY",100,10000))</f>
        <v>-60</v>
      </c>
      <c r="U17" s="66"/>
      <c r="V17" s="67">
        <f>IF(T17&lt;&gt;"",IF(T17&gt;0,1+V16,0),"")</f>
        <v>0</v>
      </c>
      <c r="W17" s="68">
        <f>IF(T17&lt;&gt;"",IF(T17&lt;0,1+W16,0),"")</f>
        <v>1</v>
      </c>
      <c r="X17" s="71">
        <f>IF(C17&lt;&gt;"",MAX(X16,C17),"")</f>
        <v>144627.757624334</v>
      </c>
      <c r="Y17" s="72">
        <f>IF(X17&lt;&gt;"",1-(C17/X17),"")</f>
        <v>0</v>
      </c>
    </row>
    <row r="18" ht="14" customHeight="1">
      <c r="A18" s="13"/>
      <c r="B18" s="30">
        <v>10</v>
      </c>
      <c r="C18" s="21">
        <f>IF(R17="","",C17+R17)</f>
        <v>140288.924895604</v>
      </c>
      <c r="D18" s="21"/>
      <c r="E18" s="30">
        <v>2010</v>
      </c>
      <c r="F18" s="63">
        <v>43562</v>
      </c>
      <c r="G18" t="s" s="18">
        <v>53</v>
      </c>
      <c r="H18" s="30">
        <v>1.3325</v>
      </c>
      <c r="I18" s="19"/>
      <c r="J18" s="30">
        <v>64</v>
      </c>
      <c r="K18" s="69">
        <f>IF(J18="","",C18*0.03)</f>
        <v>4208.667746868120</v>
      </c>
      <c r="L18" s="70"/>
      <c r="M18" s="64">
        <f>IF(J18="","",(K18/J18)/LOOKUP(RIGHT($D$2,3),'定数'!$A$6:$A$13,'定数'!$B$6:$B$13))</f>
        <v>0.548003612873453</v>
      </c>
      <c r="N18" s="30">
        <v>2010</v>
      </c>
      <c r="O18" s="63">
        <v>43564</v>
      </c>
      <c r="P18" s="30">
        <v>1.3389</v>
      </c>
      <c r="Q18" s="19"/>
      <c r="R18" s="27">
        <f>IF(P18="","",T18*M18*LOOKUP(RIGHT($D$2,3),'定数'!$A$6:$A$13,'定数'!$B$6:$B$13))</f>
        <v>-4208.667746868120</v>
      </c>
      <c r="S18" s="65"/>
      <c r="T18" s="66">
        <f>IF(P18="","",IF(G18="買",(P18-H18),(H18-P18))*IF(RIGHT($D$2,3)="JPY",100,10000))</f>
        <v>-64</v>
      </c>
      <c r="U18" s="66"/>
      <c r="V18" s="67">
        <f>IF(T18&lt;&gt;"",IF(T18&gt;0,1+V17,0),"")</f>
        <v>0</v>
      </c>
      <c r="W18" s="68">
        <f>IF(T18&lt;&gt;"",IF(T18&lt;0,1+W17,0),"")</f>
        <v>2</v>
      </c>
      <c r="X18" s="71">
        <f>IF(C18&lt;&gt;"",MAX(X17,C18),"")</f>
        <v>144627.757624334</v>
      </c>
      <c r="Y18" s="72">
        <f>IF(X18&lt;&gt;"",1-(C18/X18),"")</f>
        <v>0.0299999999999999</v>
      </c>
    </row>
    <row r="19" ht="14" customHeight="1">
      <c r="A19" s="13"/>
      <c r="B19" s="30">
        <v>11</v>
      </c>
      <c r="C19" s="21">
        <f>IF(R18="","",C18+R18)</f>
        <v>136080.257148736</v>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s="71">
        <f>IF(C19&lt;&gt;"",MAX(X18,C19),"")</f>
        <v>144627.757624334</v>
      </c>
      <c r="Y19" s="72">
        <f>IF(X19&lt;&gt;"",1-(C19/X19),"")</f>
        <v>0.059099999999999</v>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80" customWidth="1"/>
    <col min="2" max="18" width="9.21094" style="80" customWidth="1"/>
    <col min="19" max="21" width="12.2109" style="80" customWidth="1"/>
    <col min="22" max="23" hidden="1" width="12.2" style="80" customWidth="1"/>
    <col min="24" max="25" width="12.2109" style="80" customWidth="1"/>
    <col min="26" max="256" width="12.2109" style="8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55</v>
      </c>
      <c r="E3" s="25"/>
      <c r="F3" s="25"/>
      <c r="G3" s="25"/>
      <c r="H3" s="25"/>
      <c r="I3" s="25"/>
      <c r="J3" t="s" s="14">
        <v>25</v>
      </c>
      <c r="K3" s="15"/>
      <c r="L3" t="s" s="24">
        <v>56</v>
      </c>
      <c r="M3" s="26"/>
      <c r="N3" s="26"/>
      <c r="O3" s="26"/>
      <c r="P3" s="26"/>
      <c r="Q3" s="26"/>
      <c r="R3" s="22"/>
      <c r="S3" s="23"/>
      <c r="T3" s="7"/>
      <c r="U3" s="7"/>
      <c r="V3" s="11"/>
      <c r="W3" s="11"/>
      <c r="X3" s="7"/>
      <c r="Y3" s="7"/>
    </row>
    <row r="4" ht="14" customHeight="1">
      <c r="A4" s="13"/>
      <c r="B4" t="s" s="14">
        <v>27</v>
      </c>
      <c r="C4" s="15"/>
      <c r="D4" s="27">
        <f>SUM($R$9:$S$993)</f>
        <v>10526.3157894737</v>
      </c>
      <c r="E4" s="27"/>
      <c r="F4" t="s" s="14">
        <v>28</v>
      </c>
      <c r="G4" s="15"/>
      <c r="H4" s="28">
        <f>SUM($T$9:$U$108)</f>
        <v>200</v>
      </c>
      <c r="I4" s="19"/>
      <c r="J4" t="s" s="14">
        <v>57</v>
      </c>
      <c r="K4" s="15"/>
      <c r="L4" s="21">
        <f>MAX($C$9:$D$990)-C9</f>
        <v>10526.315789474</v>
      </c>
      <c r="M4" s="21"/>
      <c r="N4" t="s" s="14">
        <v>29</v>
      </c>
      <c r="O4" s="15"/>
      <c r="P4" s="29">
        <f>MAX(Y1:Y993)</f>
        <v>0</v>
      </c>
      <c r="Q4" s="29"/>
      <c r="R4" s="22"/>
      <c r="S4" s="23"/>
      <c r="T4" s="23"/>
      <c r="U4" s="7"/>
      <c r="V4" s="11"/>
      <c r="W4" s="11"/>
      <c r="X4" s="7"/>
      <c r="Y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s="81"/>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2001</v>
      </c>
      <c r="F9" s="63">
        <v>42111</v>
      </c>
      <c r="G9" t="s" s="18">
        <v>52</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4"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75">
        <f>IF(T10&lt;&gt;"",IF(T10&gt;0,1+V9,0),"")</f>
      </c>
      <c r="W10" t="s" s="76">
        <f>IF(T10&lt;&gt;"",IF(T10&lt;0,1+W9,0),"")</f>
      </c>
      <c r="X10" s="71">
        <f>IF(C10&lt;&gt;"",MAX(C10,C9),"")</f>
        <v>110526.315789474</v>
      </c>
      <c r="Y10" s="7"/>
    </row>
    <row r="11" ht="14"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75">
        <f>IF(T11&lt;&gt;"",IF(T11&gt;0,1+V10,0),"")</f>
      </c>
      <c r="W11" t="s" s="76">
        <f>IF(T11&lt;&gt;"",IF(T11&lt;0,1+W10,0),"")</f>
      </c>
      <c r="X11" t="s" s="77">
        <f>IF(C11&lt;&gt;"",MAX(X10,C11),"")</f>
      </c>
      <c r="Y11" t="s" s="8">
        <f>IF(X11&lt;&gt;"",1-(C11/X11),"")</f>
      </c>
    </row>
    <row r="12" ht="14"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75">
        <f>IF(T12&lt;&gt;"",IF(T12&gt;0,1+V11,0),"")</f>
      </c>
      <c r="W12" t="s" s="76">
        <f>IF(T12&lt;&gt;"",IF(T12&lt;0,1+W11,0),"")</f>
      </c>
      <c r="X12" t="s" s="77">
        <f>IF(C12&lt;&gt;"",MAX(X11,C12),"")</f>
      </c>
      <c r="Y12" t="s" s="8">
        <f>IF(X12&lt;&gt;"",1-(C12/X12),"")</f>
      </c>
    </row>
    <row r="13" ht="14"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75">
        <f>IF(T13&lt;&gt;"",IF(T13&gt;0,1+V12,0),"")</f>
      </c>
      <c r="W13" t="s" s="76">
        <f>IF(T13&lt;&gt;"",IF(T13&lt;0,1+W12,0),"")</f>
      </c>
      <c r="X13" t="s" s="77">
        <f>IF(C13&lt;&gt;"",MAX(X12,C13),"")</f>
      </c>
      <c r="Y13" t="s" s="8">
        <f>IF(X13&lt;&gt;"",1-(C13/X13),"")</f>
      </c>
    </row>
    <row r="14" ht="14"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t="s" s="77">
        <f>IF(C14&lt;&gt;"",MAX(X13,C14),"")</f>
      </c>
      <c r="Y14" t="s" s="8">
        <f>IF(X14&lt;&gt;"",1-(C14/X14),"")</f>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82" customWidth="1"/>
    <col min="2" max="18" width="9.21094" style="82" customWidth="1"/>
    <col min="19" max="21" width="12.2109" style="82" customWidth="1"/>
    <col min="22" max="23" hidden="1" width="12.2" style="82" customWidth="1"/>
    <col min="24" max="25" width="12.2109" style="82" customWidth="1"/>
    <col min="26" max="256" width="12.2109" style="82"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55</v>
      </c>
      <c r="E3" s="25"/>
      <c r="F3" s="25"/>
      <c r="G3" s="25"/>
      <c r="H3" s="25"/>
      <c r="I3" s="25"/>
      <c r="J3" t="s" s="14">
        <v>25</v>
      </c>
      <c r="K3" s="15"/>
      <c r="L3" t="s" s="24">
        <v>59</v>
      </c>
      <c r="M3" s="26"/>
      <c r="N3" s="26"/>
      <c r="O3" s="26"/>
      <c r="P3" s="26"/>
      <c r="Q3" s="26"/>
      <c r="R3" s="22"/>
      <c r="S3" s="23"/>
      <c r="T3" s="7"/>
      <c r="U3" s="7"/>
      <c r="V3" s="11"/>
      <c r="W3" s="11"/>
      <c r="X3" s="7"/>
      <c r="Y3" s="7"/>
    </row>
    <row r="4" ht="14" customHeight="1">
      <c r="A4" s="13"/>
      <c r="B4" t="s" s="14">
        <v>27</v>
      </c>
      <c r="C4" s="15"/>
      <c r="D4" s="27">
        <f>SUM($R$9:$S$993)</f>
        <v>10526.3157894737</v>
      </c>
      <c r="E4" s="27"/>
      <c r="F4" t="s" s="14">
        <v>28</v>
      </c>
      <c r="G4" s="15"/>
      <c r="H4" s="28">
        <f>SUM($T$9:$U$108)</f>
        <v>200</v>
      </c>
      <c r="I4" s="19"/>
      <c r="J4" t="s" s="14">
        <v>57</v>
      </c>
      <c r="K4" s="15"/>
      <c r="L4" s="21">
        <f>MAX($C$9:$D$990)-C9</f>
        <v>10526.315789474</v>
      </c>
      <c r="M4" s="21"/>
      <c r="N4" t="s" s="14">
        <v>29</v>
      </c>
      <c r="O4" s="15"/>
      <c r="P4" s="29">
        <f>MAX(Y1:Y993)</f>
        <v>0</v>
      </c>
      <c r="Q4" s="29"/>
      <c r="R4" s="22"/>
      <c r="S4" s="23"/>
      <c r="T4" s="23"/>
      <c r="U4" s="7"/>
      <c r="V4" s="11"/>
      <c r="W4" s="11"/>
      <c r="X4" s="7"/>
      <c r="Y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2001</v>
      </c>
      <c r="F9" s="63">
        <v>42111</v>
      </c>
      <c r="G9" t="s" s="18">
        <v>52</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4"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75">
        <f>IF(T10&lt;&gt;"",IF(T10&gt;0,1+V9,0),"")</f>
      </c>
      <c r="W10" t="s" s="76">
        <f>IF(T10&lt;&gt;"",IF(T10&lt;0,1+W9,0),"")</f>
      </c>
      <c r="X10" s="71">
        <f>IF(C10&lt;&gt;"",MAX(C10,C9),"")</f>
        <v>110526.315789474</v>
      </c>
      <c r="Y10" s="7"/>
    </row>
    <row r="11" ht="14"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75">
        <f>IF(T11&lt;&gt;"",IF(T11&gt;0,1+V10,0),"")</f>
      </c>
      <c r="W11" t="s" s="76">
        <f>IF(T11&lt;&gt;"",IF(T11&lt;0,1+W10,0),"")</f>
      </c>
      <c r="X11" t="s" s="77">
        <f>IF(C11&lt;&gt;"",MAX(X10,C11),"")</f>
      </c>
      <c r="Y11" t="s" s="8">
        <f>IF(X11&lt;&gt;"",1-(C11/X11),"")</f>
      </c>
    </row>
    <row r="12" ht="14"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75">
        <f>IF(T12&lt;&gt;"",IF(T12&gt;0,1+V11,0),"")</f>
      </c>
      <c r="W12" t="s" s="76">
        <f>IF(T12&lt;&gt;"",IF(T12&lt;0,1+W11,0),"")</f>
      </c>
      <c r="X12" t="s" s="77">
        <f>IF(C12&lt;&gt;"",MAX(X11,C12),"")</f>
      </c>
      <c r="Y12" t="s" s="8">
        <f>IF(X12&lt;&gt;"",1-(C12/X12),"")</f>
      </c>
    </row>
    <row r="13" ht="14"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75">
        <f>IF(T13&lt;&gt;"",IF(T13&gt;0,1+V12,0),"")</f>
      </c>
      <c r="W13" t="s" s="76">
        <f>IF(T13&lt;&gt;"",IF(T13&lt;0,1+W12,0),"")</f>
      </c>
      <c r="X13" t="s" s="77">
        <f>IF(C13&lt;&gt;"",MAX(X12,C13),"")</f>
      </c>
      <c r="Y13" t="s" s="8">
        <f>IF(X13&lt;&gt;"",1-(C13/X13),"")</f>
      </c>
    </row>
    <row r="14" ht="14"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75">
        <f>IF(T14&lt;&gt;"",IF(T14&gt;0,1+V13,0),"")</f>
      </c>
      <c r="W14" t="s" s="76">
        <f>IF(T14&lt;&gt;"",IF(T14&lt;0,1+W13,0),"")</f>
      </c>
      <c r="X14" t="s" s="77">
        <f>IF(C14&lt;&gt;"",MAX(X13,C14),"")</f>
      </c>
      <c r="Y14" t="s" s="8">
        <f>IF(X14&lt;&gt;"",1-(C14/X14),"")</f>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75">
        <f>IF(T15&lt;&gt;"",IF(T15&gt;0,1+V14,0),"")</f>
      </c>
      <c r="W15" t="s" s="76">
        <f>IF(T15&lt;&gt;"",IF(T15&lt;0,1+W14,0),"")</f>
      </c>
      <c r="X15" t="s" s="77">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75">
        <f>IF(T16&lt;&gt;"",IF(T16&gt;0,1+V15,0),"")</f>
      </c>
      <c r="W16" t="s" s="76">
        <f>IF(T16&lt;&gt;"",IF(T16&lt;0,1+W15,0),"")</f>
      </c>
      <c r="X16" t="s" s="77">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75">
        <f>IF(T17&lt;&gt;"",IF(T17&gt;0,1+V16,0),"")</f>
      </c>
      <c r="W17" t="s" s="76">
        <f>IF(T17&lt;&gt;"",IF(T17&lt;0,1+W16,0),"")</f>
      </c>
      <c r="X17" t="s" s="77">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75">
        <f>IF(T18&lt;&gt;"",IF(T18&gt;0,1+V17,0),"")</f>
      </c>
      <c r="W18" t="s" s="76">
        <f>IF(T18&lt;&gt;"",IF(T18&lt;0,1+W17,0),"")</f>
      </c>
      <c r="X18" t="s" s="77">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75">
        <f>IF(T19&lt;&gt;"",IF(T19&gt;0,1+V18,0),"")</f>
      </c>
      <c r="W19" t="s" s="76">
        <f>IF(T19&lt;&gt;"",IF(T19&lt;0,1+W18,0),"")</f>
      </c>
      <c r="X19" t="s" s="77">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75">
        <f>IF(T20&lt;&gt;"",IF(T20&gt;0,1+V19,0),"")</f>
      </c>
      <c r="W20" t="s" s="76">
        <f>IF(T20&lt;&gt;"",IF(T20&lt;0,1+W19,0),"")</f>
      </c>
      <c r="X20" t="s" s="77">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75">
        <f>IF(T21&lt;&gt;"",IF(T21&gt;0,1+V20,0),"")</f>
      </c>
      <c r="W21" t="s" s="76">
        <f>IF(T21&lt;&gt;"",IF(T21&lt;0,1+W20,0),"")</f>
      </c>
      <c r="X21" t="s" s="77">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75">
        <f>IF(T22&lt;&gt;"",IF(T22&gt;0,1+V21,0),"")</f>
      </c>
      <c r="W22" t="s" s="76">
        <f>IF(T22&lt;&gt;"",IF(T22&lt;0,1+W21,0),"")</f>
      </c>
      <c r="X22" t="s" s="77">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6">
        <f>IF(T23&lt;&gt;"",IF(T23&lt;0,1+W22,0),"")</f>
      </c>
      <c r="X23" t="s" s="77">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6">
        <f>IF(T24&lt;&gt;"",IF(T24&lt;0,1+W23,0),"")</f>
      </c>
      <c r="X24" t="s" s="77">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6">
        <f>IF(T25&lt;&gt;"",IF(T25&lt;0,1+W24,0),"")</f>
      </c>
      <c r="X25" t="s" s="77">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6">
        <f>IF(T26&lt;&gt;"",IF(T26&lt;0,1+W25,0),"")</f>
      </c>
      <c r="X26" t="s" s="77">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6">
        <f>IF(T27&lt;&gt;"",IF(T27&lt;0,1+W26,0),"")</f>
      </c>
      <c r="X27" t="s" s="77">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6">
        <f>IF(T28&lt;&gt;"",IF(T28&lt;0,1+W27,0),"")</f>
      </c>
      <c r="X28" t="s" s="77">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6">
        <f>IF(T29&lt;&gt;"",IF(T29&lt;0,1+W28,0),"")</f>
      </c>
      <c r="X29" t="s" s="77">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6">
        <f>IF(T30&lt;&gt;"",IF(T30&lt;0,1+W29,0),"")</f>
      </c>
      <c r="X30" t="s" s="77">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6">
        <f>IF(T31&lt;&gt;"",IF(T31&lt;0,1+W30,0),"")</f>
      </c>
      <c r="X31" t="s" s="77">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6">
        <f>IF(T32&lt;&gt;"",IF(T32&lt;0,1+W31,0),"")</f>
      </c>
      <c r="X32" t="s" s="77">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6">
        <f>IF(T33&lt;&gt;"",IF(T33&lt;0,1+W32,0),"")</f>
      </c>
      <c r="X33" t="s" s="77">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6">
        <f>IF(T34&lt;&gt;"",IF(T34&lt;0,1+W33,0),"")</f>
      </c>
      <c r="X34" t="s" s="77">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6">
        <f>IF(T35&lt;&gt;"",IF(T35&lt;0,1+W34,0),"")</f>
      </c>
      <c r="X35" t="s" s="77">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6">
        <f>IF(T36&lt;&gt;"",IF(T36&lt;0,1+W35,0),"")</f>
      </c>
      <c r="X36" t="s" s="77">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6">
        <f>IF(T37&lt;&gt;"",IF(T37&lt;0,1+W36,0),"")</f>
      </c>
      <c r="X37" t="s" s="77">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6">
        <f>IF(T38&lt;&gt;"",IF(T38&lt;0,1+W37,0),"")</f>
      </c>
      <c r="X38" t="s" s="77">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6">
        <f>IF(T39&lt;&gt;"",IF(T39&lt;0,1+W38,0),"")</f>
      </c>
      <c r="X39" t="s" s="77">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6">
        <f>IF(T40&lt;&gt;"",IF(T40&lt;0,1+W39,0),"")</f>
      </c>
      <c r="X40" t="s" s="77">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6">
        <f>IF(T41&lt;&gt;"",IF(T41&lt;0,1+W40,0),"")</f>
      </c>
      <c r="X41" t="s" s="77">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6">
        <f>IF(T42&lt;&gt;"",IF(T42&lt;0,1+W41,0),"")</f>
      </c>
      <c r="X42" t="s" s="77">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6">
        <f>IF(T43&lt;&gt;"",IF(T43&lt;0,1+W42,0),"")</f>
      </c>
      <c r="X43" t="s" s="77">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6">
        <f>IF(T44&lt;&gt;"",IF(T44&lt;0,1+W43,0),"")</f>
      </c>
      <c r="X44" t="s" s="77">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6">
        <f>IF(T45&lt;&gt;"",IF(T45&lt;0,1+W44,0),"")</f>
      </c>
      <c r="X45" t="s" s="77">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6">
        <f>IF(T46&lt;&gt;"",IF(T46&lt;0,1+W45,0),"")</f>
      </c>
      <c r="X46" t="s" s="77">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6">
        <f>IF(T47&lt;&gt;"",IF(T47&lt;0,1+W46,0),"")</f>
      </c>
      <c r="X47" t="s" s="77">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6">
        <f>IF(T48&lt;&gt;"",IF(T48&lt;0,1+W47,0),"")</f>
      </c>
      <c r="X48" t="s" s="77">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6">
        <f>IF(T49&lt;&gt;"",IF(T49&lt;0,1+W48,0),"")</f>
      </c>
      <c r="X49" t="s" s="77">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6">
        <f>IF(T50&lt;&gt;"",IF(T50&lt;0,1+W49,0),"")</f>
      </c>
      <c r="X50" t="s" s="77">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6">
        <f>IF(T51&lt;&gt;"",IF(T51&lt;0,1+W50,0),"")</f>
      </c>
      <c r="X51" t="s" s="77">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6">
        <f>IF(T52&lt;&gt;"",IF(T52&lt;0,1+W51,0),"")</f>
      </c>
      <c r="X52" t="s" s="77">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6">
        <f>IF(T53&lt;&gt;"",IF(T53&lt;0,1+W52,0),"")</f>
      </c>
      <c r="X53" t="s" s="77">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6">
        <f>IF(T54&lt;&gt;"",IF(T54&lt;0,1+W53,0),"")</f>
      </c>
      <c r="X54" t="s" s="77">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6">
        <f>IF(T55&lt;&gt;"",IF(T55&lt;0,1+W54,0),"")</f>
      </c>
      <c r="X55" t="s" s="77">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6">
        <f>IF(T56&lt;&gt;"",IF(T56&lt;0,1+W55,0),"")</f>
      </c>
      <c r="X56" t="s" s="77">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6">
        <f>IF(T57&lt;&gt;"",IF(T57&lt;0,1+W56,0),"")</f>
      </c>
      <c r="X57" t="s" s="77">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6">
        <f>IF(T58&lt;&gt;"",IF(T58&lt;0,1+W57,0),"")</f>
      </c>
      <c r="X58" t="s" s="77">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6">
        <f>IF(T59&lt;&gt;"",IF(T59&lt;0,1+W58,0),"")</f>
      </c>
      <c r="X59" t="s" s="77">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6">
        <f>IF(T60&lt;&gt;"",IF(T60&lt;0,1+W59,0),"")</f>
      </c>
      <c r="X60" t="s" s="77">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6">
        <f>IF(T61&lt;&gt;"",IF(T61&lt;0,1+W60,0),"")</f>
      </c>
      <c r="X61" t="s" s="77">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6">
        <f>IF(T62&lt;&gt;"",IF(T62&lt;0,1+W61,0),"")</f>
      </c>
      <c r="X62" t="s" s="77">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6">
        <f>IF(T63&lt;&gt;"",IF(T63&lt;0,1+W62,0),"")</f>
      </c>
      <c r="X63" t="s" s="77">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6">
        <f>IF(T64&lt;&gt;"",IF(T64&lt;0,1+W63,0),"")</f>
      </c>
      <c r="X64" t="s" s="77">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6">
        <f>IF(T65&lt;&gt;"",IF(T65&lt;0,1+W64,0),"")</f>
      </c>
      <c r="X65" t="s" s="77">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6">
        <f>IF(T66&lt;&gt;"",IF(T66&lt;0,1+W65,0),"")</f>
      </c>
      <c r="X66" t="s" s="77">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6">
        <f>IF(T67&lt;&gt;"",IF(T67&lt;0,1+W66,0),"")</f>
      </c>
      <c r="X67" t="s" s="77">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6">
        <f>IF(T68&lt;&gt;"",IF(T68&lt;0,1+W67,0),"")</f>
      </c>
      <c r="X68" t="s" s="77">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6">
        <f>IF(T69&lt;&gt;"",IF(T69&lt;0,1+W68,0),"")</f>
      </c>
      <c r="X69" t="s" s="77">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6">
        <f>IF(T70&lt;&gt;"",IF(T70&lt;0,1+W69,0),"")</f>
      </c>
      <c r="X70" t="s" s="77">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6">
        <f>IF(T71&lt;&gt;"",IF(T71&lt;0,1+W70,0),"")</f>
      </c>
      <c r="X71" t="s" s="77">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6">
        <f>IF(T72&lt;&gt;"",IF(T72&lt;0,1+W71,0),"")</f>
      </c>
      <c r="X72" t="s" s="77">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6">
        <f>IF(T73&lt;&gt;"",IF(T73&lt;0,1+W72,0),"")</f>
      </c>
      <c r="X73" t="s" s="77">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6">
        <f>IF(T74&lt;&gt;"",IF(T74&lt;0,1+W73,0),"")</f>
      </c>
      <c r="X74" t="s" s="77">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6">
        <f>IF(T75&lt;&gt;"",IF(T75&lt;0,1+W74,0),"")</f>
      </c>
      <c r="X75" t="s" s="77">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6">
        <f>IF(T76&lt;&gt;"",IF(T76&lt;0,1+W75,0),"")</f>
      </c>
      <c r="X76" t="s" s="77">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6">
        <f>IF(T77&lt;&gt;"",IF(T77&lt;0,1+W76,0),"")</f>
      </c>
      <c r="X77" t="s" s="77">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6">
        <f>IF(T78&lt;&gt;"",IF(T78&lt;0,1+W77,0),"")</f>
      </c>
      <c r="X78" t="s" s="77">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6">
        <f>IF(T79&lt;&gt;"",IF(T79&lt;0,1+W78,0),"")</f>
      </c>
      <c r="X79" t="s" s="77">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6">
        <f>IF(T80&lt;&gt;"",IF(T80&lt;0,1+W79,0),"")</f>
      </c>
      <c r="X80" t="s" s="77">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6">
        <f>IF(T81&lt;&gt;"",IF(T81&lt;0,1+W80,0),"")</f>
      </c>
      <c r="X81" t="s" s="77">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6">
        <f>IF(T82&lt;&gt;"",IF(T82&lt;0,1+W81,0),"")</f>
      </c>
      <c r="X82" t="s" s="77">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6">
        <f>IF(T83&lt;&gt;"",IF(T83&lt;0,1+W82,0),"")</f>
      </c>
      <c r="X83" t="s" s="77">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6">
        <f>IF(T84&lt;&gt;"",IF(T84&lt;0,1+W83,0),"")</f>
      </c>
      <c r="X84" t="s" s="77">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6">
        <f>IF(T85&lt;&gt;"",IF(T85&lt;0,1+W84,0),"")</f>
      </c>
      <c r="X85" t="s" s="77">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6">
        <f>IF(T86&lt;&gt;"",IF(T86&lt;0,1+W85,0),"")</f>
      </c>
      <c r="X86" t="s" s="77">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6">
        <f>IF(T87&lt;&gt;"",IF(T87&lt;0,1+W86,0),"")</f>
      </c>
      <c r="X87" t="s" s="77">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6">
        <f>IF(T88&lt;&gt;"",IF(T88&lt;0,1+W87,0),"")</f>
      </c>
      <c r="X88" t="s" s="77">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6">
        <f>IF(T89&lt;&gt;"",IF(T89&lt;0,1+W88,0),"")</f>
      </c>
      <c r="X89" t="s" s="77">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6">
        <f>IF(T90&lt;&gt;"",IF(T90&lt;0,1+W89,0),"")</f>
      </c>
      <c r="X90" t="s" s="77">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6">
        <f>IF(T91&lt;&gt;"",IF(T91&lt;0,1+W90,0),"")</f>
      </c>
      <c r="X91" t="s" s="77">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6">
        <f>IF(T92&lt;&gt;"",IF(T92&lt;0,1+W91,0),"")</f>
      </c>
      <c r="X92" t="s" s="77">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6">
        <f>IF(T93&lt;&gt;"",IF(T93&lt;0,1+W92,0),"")</f>
      </c>
      <c r="X93" t="s" s="77">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6">
        <f>IF(T94&lt;&gt;"",IF(T94&lt;0,1+W93,0),"")</f>
      </c>
      <c r="X94" t="s" s="77">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6">
        <f>IF(T95&lt;&gt;"",IF(T95&lt;0,1+W94,0),"")</f>
      </c>
      <c r="X95" t="s" s="77">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6">
        <f>IF(T96&lt;&gt;"",IF(T96&lt;0,1+W95,0),"")</f>
      </c>
      <c r="X96" t="s" s="77">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6">
        <f>IF(T97&lt;&gt;"",IF(T97&lt;0,1+W96,0),"")</f>
      </c>
      <c r="X97" t="s" s="77">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6">
        <f>IF(T98&lt;&gt;"",IF(T98&lt;0,1+W97,0),"")</f>
      </c>
      <c r="X98" t="s" s="77">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6">
        <f>IF(T99&lt;&gt;"",IF(T99&lt;0,1+W98,0),"")</f>
      </c>
      <c r="X99" t="s" s="77">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6">
        <f>IF(T100&lt;&gt;"",IF(T100&lt;0,1+W99,0),"")</f>
      </c>
      <c r="X100" t="s" s="77">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6">
        <f>IF(T101&lt;&gt;"",IF(T101&lt;0,1+W100,0),"")</f>
      </c>
      <c r="X101" t="s" s="77">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6">
        <f>IF(T102&lt;&gt;"",IF(T102&lt;0,1+W101,0),"")</f>
      </c>
      <c r="X102" t="s" s="77">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6">
        <f>IF(T103&lt;&gt;"",IF(T103&lt;0,1+W102,0),"")</f>
      </c>
      <c r="X103" t="s" s="77">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6">
        <f>IF(T104&lt;&gt;"",IF(T104&lt;0,1+W103,0),"")</f>
      </c>
      <c r="X104" t="s" s="77">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6">
        <f>IF(T105&lt;&gt;"",IF(T105&lt;0,1+W104,0),"")</f>
      </c>
      <c r="X105" t="s" s="77">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6">
        <f>IF(T106&lt;&gt;"",IF(T106&lt;0,1+W105,0),"")</f>
      </c>
      <c r="X106" t="s" s="77">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6">
        <f>IF(T107&lt;&gt;"",IF(T107&lt;0,1+W106,0),"")</f>
      </c>
      <c r="X107" t="s" s="77">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6">
        <f>IF(T108&lt;&gt;"",IF(T108&lt;0,1+W107,0),"")</f>
      </c>
      <c r="X108" t="s" s="77">
        <f>IF(C108&lt;&gt;"",MAX(X107,C108),"")</f>
      </c>
      <c r="Y108" t="s" s="8">
        <f>IF(X108&lt;&gt;"",1-(C108/X108),"")</f>
      </c>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2.2" defaultRowHeight="14.25" customHeight="1" outlineLevelRow="0" outlineLevelCol="0"/>
  <cols>
    <col min="1" max="1" width="10.4219" style="83" customWidth="1"/>
    <col min="2" max="2" width="11.4219" style="83" customWidth="1"/>
    <col min="3" max="5" width="12.2109" style="83" customWidth="1"/>
    <col min="6" max="256" width="12.2109" style="83" customWidth="1"/>
  </cols>
  <sheetData>
    <row r="1" ht="14" customHeight="1">
      <c r="A1" s="11"/>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12.6" defaultRowHeight="13.5" customHeight="1" outlineLevelRow="0" outlineLevelCol="0"/>
  <cols>
    <col min="1" max="10" width="12.6016" style="84" customWidth="1"/>
    <col min="11" max="256" width="12.6016" style="84" customWidth="1"/>
  </cols>
  <sheetData>
    <row r="1" ht="14" customHeight="1">
      <c r="A1" t="s" s="76">
        <v>62</v>
      </c>
      <c r="B1" s="11"/>
      <c r="C1" s="11"/>
      <c r="D1" s="11"/>
      <c r="E1" s="11"/>
      <c r="F1" s="11"/>
      <c r="G1" s="11"/>
      <c r="H1" s="11"/>
      <c r="I1" s="11"/>
      <c r="J1" s="11"/>
    </row>
    <row r="2" ht="8.5" customHeight="1">
      <c r="A2" t="s" s="85">
        <v>63</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23" customHeight="1">
      <c r="A9" s="86"/>
      <c r="B9" s="86"/>
      <c r="C9" s="86"/>
      <c r="D9" s="86"/>
      <c r="E9" s="86"/>
      <c r="F9" s="86"/>
      <c r="G9" s="86"/>
      <c r="H9" s="86"/>
      <c r="I9" s="86"/>
      <c r="J9" s="86"/>
    </row>
    <row r="10" ht="14" customHeight="1">
      <c r="A10" s="11"/>
      <c r="B10" s="11"/>
      <c r="C10" s="11"/>
      <c r="D10" s="11"/>
      <c r="E10" s="11"/>
      <c r="F10" s="11"/>
      <c r="G10" s="11"/>
      <c r="H10" s="11"/>
      <c r="I10" s="11"/>
      <c r="J10" s="11"/>
    </row>
    <row r="11" ht="14" customHeight="1">
      <c r="A11" t="s" s="76">
        <v>64</v>
      </c>
      <c r="B11" s="11"/>
      <c r="C11" s="11"/>
      <c r="D11" s="11"/>
      <c r="E11" s="11"/>
      <c r="F11" s="11"/>
      <c r="G11" s="11"/>
      <c r="H11" s="11"/>
      <c r="I11" s="11"/>
      <c r="J11" s="11"/>
    </row>
    <row r="12" ht="8.5" customHeight="1">
      <c r="A12" t="s" s="87">
        <v>65</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34" customHeight="1">
      <c r="A19" s="88"/>
      <c r="B19" s="88"/>
      <c r="C19" s="88"/>
      <c r="D19" s="88"/>
      <c r="E19" s="88"/>
      <c r="F19" s="88"/>
      <c r="G19" s="88"/>
      <c r="H19" s="88"/>
      <c r="I19" s="88"/>
      <c r="J19" s="88"/>
    </row>
    <row r="20" ht="14" customHeight="1">
      <c r="A20" s="11"/>
      <c r="B20" s="11"/>
      <c r="C20" s="11"/>
      <c r="D20" s="11"/>
      <c r="E20" s="11"/>
      <c r="F20" s="11"/>
      <c r="G20" s="11"/>
      <c r="H20" s="11"/>
      <c r="I20" s="11"/>
      <c r="J20" s="11"/>
    </row>
    <row r="21" ht="14" customHeight="1">
      <c r="A21" t="s" s="76">
        <v>66</v>
      </c>
      <c r="B21" s="11"/>
      <c r="C21" s="11"/>
      <c r="D21" s="11"/>
      <c r="E21" s="11"/>
      <c r="F21" s="11"/>
      <c r="G21" s="11"/>
      <c r="H21" s="11"/>
      <c r="I21" s="11"/>
      <c r="J21" s="11"/>
    </row>
    <row r="22" ht="8.5" customHeight="1">
      <c r="A22" t="s" s="87">
        <v>67</v>
      </c>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12.4" defaultRowHeight="17.25" customHeight="1" outlineLevelRow="0" outlineLevelCol="0"/>
  <cols>
    <col min="1" max="1" width="4.42188" style="90" customWidth="1"/>
    <col min="2" max="2" width="18.6016" style="90" customWidth="1"/>
    <col min="3" max="3" width="22" style="90" customWidth="1"/>
    <col min="4" max="4" width="18.2109" style="90" customWidth="1"/>
    <col min="5" max="9" width="22.2109" style="90" customWidth="1"/>
    <col min="10" max="256" width="12.4219" style="90" customWidth="1"/>
  </cols>
  <sheetData>
    <row r="1" ht="14" customHeight="1">
      <c r="A1" s="11"/>
      <c r="B1" s="11"/>
      <c r="C1" s="11"/>
      <c r="D1" s="11"/>
      <c r="E1" s="11"/>
      <c r="F1" s="11"/>
      <c r="G1" s="11"/>
      <c r="H1" s="11"/>
      <c r="I1" s="11"/>
    </row>
    <row r="2" ht="17" customHeight="1">
      <c r="A2" s="11"/>
      <c r="B2" t="s" s="91">
        <v>68</v>
      </c>
      <c r="C2" s="92"/>
      <c r="D2" s="11"/>
      <c r="E2" s="11"/>
      <c r="F2" s="11"/>
      <c r="G2" s="11"/>
      <c r="H2" s="11"/>
      <c r="I2" s="11"/>
    </row>
    <row r="3" ht="14" customHeight="1">
      <c r="A3" s="11"/>
      <c r="B3" s="12"/>
      <c r="C3" s="12"/>
      <c r="D3" s="12"/>
      <c r="E3" s="12"/>
      <c r="F3" s="12"/>
      <c r="G3" s="12"/>
      <c r="H3" s="12"/>
      <c r="I3" s="12"/>
    </row>
    <row r="4" ht="17" customHeight="1">
      <c r="A4" s="13"/>
      <c r="B4" t="s" s="93">
        <v>69</v>
      </c>
      <c r="C4" t="s" s="93">
        <v>17</v>
      </c>
      <c r="D4" t="s" s="93">
        <v>20</v>
      </c>
      <c r="E4" t="s" s="93">
        <v>70</v>
      </c>
      <c r="F4" t="s" s="93">
        <v>71</v>
      </c>
      <c r="G4" t="s" s="93">
        <v>70</v>
      </c>
      <c r="H4" t="s" s="93">
        <v>72</v>
      </c>
      <c r="I4" t="s" s="93">
        <v>70</v>
      </c>
    </row>
    <row r="5" ht="17" customHeight="1">
      <c r="A5" s="13"/>
      <c r="B5" t="s" s="94">
        <v>73</v>
      </c>
      <c r="C5" t="s" s="94">
        <v>74</v>
      </c>
      <c r="D5" s="95">
        <v>54</v>
      </c>
      <c r="E5" s="96">
        <v>42194</v>
      </c>
      <c r="F5" s="95">
        <v>100</v>
      </c>
      <c r="G5" s="96">
        <v>42197</v>
      </c>
      <c r="H5" s="95">
        <v>100</v>
      </c>
      <c r="I5" s="96">
        <v>42196</v>
      </c>
    </row>
    <row r="6" ht="17" customHeight="1">
      <c r="A6" s="13"/>
      <c r="B6" t="s" s="94">
        <v>73</v>
      </c>
      <c r="C6" t="s" s="94">
        <v>75</v>
      </c>
      <c r="D6" s="95">
        <v>46</v>
      </c>
      <c r="E6" s="96">
        <v>42195</v>
      </c>
      <c r="F6" s="26"/>
      <c r="G6" s="26"/>
      <c r="H6" s="26"/>
      <c r="I6" s="26"/>
    </row>
    <row r="7" ht="17" customHeight="1">
      <c r="A7" s="13"/>
      <c r="B7" t="s" s="94">
        <v>73</v>
      </c>
      <c r="C7" s="26"/>
      <c r="D7" s="26"/>
      <c r="E7" s="26"/>
      <c r="F7" s="26"/>
      <c r="G7" s="26"/>
      <c r="H7" s="26"/>
      <c r="I7" s="26"/>
    </row>
    <row r="8" ht="17" customHeight="1">
      <c r="A8" s="13"/>
      <c r="B8" t="s" s="94">
        <v>73</v>
      </c>
      <c r="C8" s="26"/>
      <c r="D8" s="26"/>
      <c r="E8" s="26"/>
      <c r="F8" s="26"/>
      <c r="G8" s="26"/>
      <c r="H8" s="26"/>
      <c r="I8" s="26"/>
    </row>
    <row r="9" ht="17" customHeight="1">
      <c r="A9" s="13"/>
      <c r="B9" t="s" s="94">
        <v>73</v>
      </c>
      <c r="C9" s="26"/>
      <c r="D9" s="26"/>
      <c r="E9" s="26"/>
      <c r="F9" s="26"/>
      <c r="G9" s="26"/>
      <c r="H9" s="26"/>
      <c r="I9" s="26"/>
    </row>
    <row r="10" ht="17" customHeight="1">
      <c r="A10" s="13"/>
      <c r="B10" t="s" s="94">
        <v>73</v>
      </c>
      <c r="C10" s="26"/>
      <c r="D10" s="26"/>
      <c r="E10" s="26"/>
      <c r="F10" s="26"/>
      <c r="G10" s="26"/>
      <c r="H10" s="26"/>
      <c r="I10" s="26"/>
    </row>
    <row r="11" ht="17" customHeight="1">
      <c r="A11" s="13"/>
      <c r="B11" t="s" s="94">
        <v>73</v>
      </c>
      <c r="C11" s="26"/>
      <c r="D11" s="26"/>
      <c r="E11" s="26"/>
      <c r="F11" s="26"/>
      <c r="G11" s="26"/>
      <c r="H11" s="26"/>
      <c r="I11" s="26"/>
    </row>
    <row r="12" ht="17" customHeight="1">
      <c r="A12" s="13"/>
      <c r="B12" t="s" s="94">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12.2" defaultRowHeight="13.5" customHeight="1" outlineLevelRow="0" outlineLevelCol="0"/>
  <cols>
    <col min="1" max="1" width="4" style="97" customWidth="1"/>
    <col min="2" max="18" width="9.21094" style="97" customWidth="1"/>
    <col min="19" max="21" width="12.2109" style="97" customWidth="1"/>
    <col min="22" max="256" width="12.2109" style="97"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20</v>
      </c>
      <c r="I2" s="19"/>
      <c r="J2" t="s" s="14">
        <v>21</v>
      </c>
      <c r="K2" s="15"/>
      <c r="L2" s="21">
        <f>C9</f>
        <v>1000000</v>
      </c>
      <c r="M2" s="19"/>
      <c r="N2" t="s" s="14">
        <v>22</v>
      </c>
      <c r="O2" s="15"/>
      <c r="P2" s="21">
        <f>C108+R108</f>
      </c>
      <c r="Q2" s="19"/>
      <c r="R2" s="22"/>
      <c r="S2" s="23"/>
      <c r="T2" s="23"/>
      <c r="U2" s="7"/>
    </row>
    <row r="3" ht="57" customHeight="1">
      <c r="A3" s="13"/>
      <c r="B3" t="s" s="14">
        <v>23</v>
      </c>
      <c r="C3" s="15"/>
      <c r="D3" t="s" s="24">
        <v>55</v>
      </c>
      <c r="E3" s="25"/>
      <c r="F3" s="25"/>
      <c r="G3" s="25"/>
      <c r="H3" s="25"/>
      <c r="I3" s="25"/>
      <c r="J3" t="s" s="14">
        <v>25</v>
      </c>
      <c r="K3" s="15"/>
      <c r="L3" t="s" s="24">
        <v>77</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4" customHeight="1">
      <c r="A9" s="13"/>
      <c r="B9" s="30">
        <v>1</v>
      </c>
      <c r="C9" s="21">
        <v>1000000</v>
      </c>
      <c r="D9" s="21"/>
      <c r="E9" s="30">
        <v>2001</v>
      </c>
      <c r="F9" s="63">
        <v>42111</v>
      </c>
      <c r="G9" t="s" s="18">
        <v>52</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52</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52</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53</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53</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52</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52</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52</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52</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52</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52</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52</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52</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53</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52</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52</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52</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52</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53</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52</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53</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53</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53</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53</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52</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53</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53</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53</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53</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52</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52</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52</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53</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52</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53</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52</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53</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52</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52</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53</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52</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52</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53</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53</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52</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52</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53</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53</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53</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53</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53</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53</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53</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53</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52</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53</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53</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53</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53</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52</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52</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53</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52</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53</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52</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52</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53</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53</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53</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52</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53</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52</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53</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53</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53</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53</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52</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53</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52</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52</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52</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52</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52</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53</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52</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53</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52</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53</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52</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53</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52</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52</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53</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53</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53</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52</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53</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52</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52</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53</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8"/>
      <c r="C109" s="78"/>
      <c r="D109" s="78"/>
      <c r="E109" s="78"/>
      <c r="F109" s="78"/>
      <c r="G109" s="78"/>
      <c r="H109" s="78"/>
      <c r="I109" s="78"/>
      <c r="J109" s="78"/>
      <c r="K109" s="78"/>
      <c r="L109" s="78"/>
      <c r="M109" s="78"/>
      <c r="N109" s="78"/>
      <c r="O109" s="78"/>
      <c r="P109" s="78"/>
      <c r="Q109" s="78"/>
      <c r="R109" s="78"/>
      <c r="S109" s="79"/>
      <c r="T109" s="79"/>
      <c r="U109" s="79"/>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