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<sst xmlns="http://schemas.openxmlformats.org/spreadsheetml/2006/main" uniqueCount="81">
  <si>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</si>
  <si>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</si>
  <si>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</si>
  <si>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</si>
  <si>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</si>
  <si>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</si>
  <si>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</si>
  <si>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</si>
  <si>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</si>
  <si>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</si>
  <si>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</si>
  <si>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</si>
  <si>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</si>
  <si>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</si>
  <si>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</si>
  <si>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</si>
  <si>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</si>
  <si>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</si>
  <si>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</si>
  <si>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</si>
  <si>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</si>
  <si>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</si>
  <si>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</si>
  <si>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</si>
  <si>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</si>
  <si>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</si>
  <si>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</si>
  <si>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</si>
  <si>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</si>
  <si>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</si>
  <si>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</si>
  <si>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</si>
  <si>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</si>
  <si>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</si>
  <si>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</si>
  <si>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</si>
  <si>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</si>
  <si>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</si>
  <si>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</si>
  <si>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</si>
  <si>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</si>
  <si>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</si>
  <si>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</si>
  <si>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</si>
  <si>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</si>
  <si>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</si>
  <si>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</si>
  <si>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</si>
  <si>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</si>
  <si>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</si>
  <si>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</si>
  <si>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</si>
  <si>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</si>
  <si>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</si>
  <si>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</si>
  <si>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</si>
  <si>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</si>
  <si>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</si>
  <si>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</si>
  <si>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</si>
  <si>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15, 16</t>
  </si>
  <si>
    <t>18 &amp; 19</t>
  </si>
  <si>
    <t>気づき</t>
  </si>
  <si>
    <t>気付き　質問</t>
  </si>
  <si>
    <t>#18で検証を開始したPBの利益確定が、#19で検証を開始したPBの利確とほぼ同じようなところで決済を迎える形となっていて、こう言ったのは初めて見た気がする。</t>
  </si>
  <si>
    <t>感想</t>
  </si>
  <si>
    <t>本来であれば#18の利確や損切りが完了するまで、#19のようなPBが現れたとしても、エントリーしないものなのでしょうか？それとも構わずどんどんエントリーして行くものなのでしょうか？ちょっと気になったのでご回答いただければ幸いで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</si>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</sst>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161</xdr:row>
      <xdr:rowOff>18342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162</xdr:row>
      <xdr:rowOff>0</xdr:rowOff>
    </xdr:from>
    <xdr:to>
      <xdr:col>6</xdr:col>
      <xdr:colOff>20508</xdr:colOff>
      <xdr:row>178</xdr:row>
      <xdr:rowOff>12700</xdr:rowOff>
    </xdr:to>
    <xdr:pic>
      <xdr:nvPicPr>
        <xdr:cNvPr id="11" name="スクリーンショット 2019-07-27 19.52.0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887" y="28917900"/>
          <a:ext cx="3039622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179</xdr:row>
      <xdr:rowOff>0</xdr:rowOff>
    </xdr:from>
    <xdr:to>
      <xdr:col>6</xdr:col>
      <xdr:colOff>4564</xdr:colOff>
      <xdr:row>194</xdr:row>
      <xdr:rowOff>177317</xdr:rowOff>
    </xdr:to>
    <xdr:pic>
      <xdr:nvPicPr>
        <xdr:cNvPr id="12" name="スクリーンショット 2019-07-28 07.59.16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17887" y="31953200"/>
          <a:ext cx="3023678" cy="28570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195</xdr:row>
      <xdr:rowOff>158973</xdr:rowOff>
    </xdr:from>
    <xdr:to>
      <xdr:col>6</xdr:col>
      <xdr:colOff>4564</xdr:colOff>
      <xdr:row>212</xdr:row>
      <xdr:rowOff>30547</xdr:rowOff>
    </xdr:to>
    <xdr:pic>
      <xdr:nvPicPr>
        <xdr:cNvPr id="13" name="スクリーンショット 2019-07-29 22.55.0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17887" y="34969673"/>
          <a:ext cx="3023678" cy="290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213</xdr:row>
      <xdr:rowOff>12203</xdr:rowOff>
    </xdr:from>
    <xdr:to>
      <xdr:col>6</xdr:col>
      <xdr:colOff>28481</xdr:colOff>
      <xdr:row>229</xdr:row>
      <xdr:rowOff>95832</xdr:rowOff>
    </xdr:to>
    <xdr:pic>
      <xdr:nvPicPr>
        <xdr:cNvPr id="14" name="スクリーンショット 2019-07-30 20.09.3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17887" y="38036003"/>
          <a:ext cx="3047595" cy="2941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230</xdr:row>
      <xdr:rowOff>0</xdr:rowOff>
    </xdr:from>
    <xdr:to>
      <xdr:col>6</xdr:col>
      <xdr:colOff>4564</xdr:colOff>
      <xdr:row>246</xdr:row>
      <xdr:rowOff>72441</xdr:rowOff>
    </xdr:to>
    <xdr:pic>
      <xdr:nvPicPr>
        <xdr:cNvPr id="15" name="スクリーンショット 2019-07-31 21.04.50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93969" y="41059100"/>
          <a:ext cx="3047596" cy="2929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247</xdr:row>
      <xdr:rowOff>0</xdr:rowOff>
    </xdr:from>
    <xdr:to>
      <xdr:col>5</xdr:col>
      <xdr:colOff>665705</xdr:colOff>
      <xdr:row>263</xdr:row>
      <xdr:rowOff>60943</xdr:rowOff>
    </xdr:to>
    <xdr:pic>
      <xdr:nvPicPr>
        <xdr:cNvPr id="16" name="スクリーンショット 2019-08-01 14.47.42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893969" y="44094400"/>
          <a:ext cx="3035637" cy="2918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264</xdr:row>
      <xdr:rowOff>0</xdr:rowOff>
    </xdr:from>
    <xdr:to>
      <xdr:col>6</xdr:col>
      <xdr:colOff>4564</xdr:colOff>
      <xdr:row>281</xdr:row>
      <xdr:rowOff>16194</xdr:rowOff>
    </xdr:to>
    <xdr:pic>
      <xdr:nvPicPr>
        <xdr:cNvPr id="17" name="スクリーンショット 2019-08-04 03.29.15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893969" y="47129700"/>
          <a:ext cx="3047596" cy="30514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282</xdr:row>
      <xdr:rowOff>0</xdr:rowOff>
    </xdr:from>
    <xdr:to>
      <xdr:col>5</xdr:col>
      <xdr:colOff>665705</xdr:colOff>
      <xdr:row>297</xdr:row>
      <xdr:rowOff>141590</xdr:rowOff>
    </xdr:to>
    <xdr:pic>
      <xdr:nvPicPr>
        <xdr:cNvPr id="18" name="スクリーンショット 2019-08-05 22.59.22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893969" y="50342800"/>
          <a:ext cx="3035637" cy="28562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62</v>
      </c>
      <c r="C19" s="3"/>
      <c r="D19" s="3"/>
    </row>
    <row r="20">
      <c r="B20" s="4"/>
      <c r="C20" t="s" s="4">
        <v>5</v>
      </c>
      <c r="D20" t="s" s="5">
        <v>62</v>
      </c>
    </row>
    <row r="21">
      <c r="B21" t="s" s="3">
        <v>68</v>
      </c>
      <c r="C21" s="3"/>
      <c r="D21" s="3"/>
    </row>
    <row r="22">
      <c r="B22" s="4"/>
      <c r="C22" t="s" s="4">
        <v>5</v>
      </c>
      <c r="D22" t="s" s="5">
        <v>68</v>
      </c>
    </row>
    <row r="23">
      <c r="B23" t="s" s="3">
        <v>77</v>
      </c>
      <c r="C23" s="3"/>
      <c r="D23" s="3"/>
    </row>
    <row r="24">
      <c r="B24" s="4"/>
      <c r="C24" t="s" s="4">
        <v>5</v>
      </c>
      <c r="D24" t="s" s="5">
        <v>77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110744.744153115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10744.7441531148</v>
      </c>
      <c r="E4" s="27"/>
      <c r="F4" t="s" s="14">
        <v>28</v>
      </c>
      <c r="G4" s="15"/>
      <c r="H4" s="28">
        <f>SUM($T$9:$U$108)</f>
        <v>93</v>
      </c>
      <c r="I4" s="19"/>
      <c r="J4" t="s" s="14">
        <v>29</v>
      </c>
      <c r="K4" s="15"/>
      <c r="L4" s="21">
        <f>MAX($C$9:$D$990)-C9</f>
        <v>10744.744153115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11</v>
      </c>
      <c r="D5" t="s" s="14">
        <v>32</v>
      </c>
      <c r="E5" s="30">
        <f>COUNTIF($R$9:$R$990,"&lt;0")</f>
        <v>8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0.578947368421053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3082.025350396770</v>
      </c>
      <c r="L18" s="70"/>
      <c r="M18" s="64">
        <f>IF(J18="","",(K18/J18)/LOOKUP(RIGHT($D$2,3),'定数'!$A$6:$A$13,'定数'!$B$6:$B$13))</f>
        <v>0.733815559618279</v>
      </c>
      <c r="N18" s="30">
        <v>2018</v>
      </c>
      <c r="O18" s="63">
        <v>43694</v>
      </c>
      <c r="P18" s="30">
        <v>0.7316</v>
      </c>
      <c r="Q18" s="19"/>
      <c r="R18" s="27">
        <f>IF(P18="","",T18*M18*LOOKUP(RIGHT($D$2,3),'定数'!$A$6:$A$13,'定数'!$B$6:$B$13))</f>
        <v>2377.562413163220</v>
      </c>
      <c r="S18" s="65"/>
      <c r="T18" s="66">
        <f>IF(P18="","",IF(G18="買",(P18-H18),(H18-P18))*IF(RIGHT($D$2,3)="JPY",100,10000))</f>
        <v>27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105111.740759722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3153.352222791660</v>
      </c>
      <c r="L19" s="70"/>
      <c r="M19" s="64">
        <f>IF(J19="","",(K19/J19)/LOOKUP(RIGHT($D$2,3),'定数'!$A$6:$A$13,'定数'!$B$6:$B$13))</f>
        <v>1.1944515995423</v>
      </c>
      <c r="N19" s="30">
        <v>2018</v>
      </c>
      <c r="O19" s="63">
        <v>43760</v>
      </c>
      <c r="P19" s="30">
        <v>0.7076</v>
      </c>
      <c r="Q19" s="19"/>
      <c r="R19" s="27">
        <f>IF(P19="","",T19*M19*LOOKUP(RIGHT($D$2,3),'定数'!$A$6:$A$13,'定数'!$B$6:$B$13))</f>
        <v>3726.688990571980</v>
      </c>
      <c r="S19" s="65"/>
      <c r="T19" s="66">
        <f>IF(P19="","",IF(G19="買",(P19-H19),(H19-P19))*IF(RIGHT($D$2,3)="JPY",100,10000))</f>
        <v>26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105111.740759722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108838.429750294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3265.152892508820</v>
      </c>
      <c r="L20" s="70"/>
      <c r="M20" s="64">
        <f>IF(J20="","",(K20/J20)/LOOKUP(RIGHT($D$2,3),'定数'!$A$6:$A$13,'定数'!$B$6:$B$13))</f>
        <v>1.2956955922654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-3109.669421436960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108838.429750294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105728.760328857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3171.862809865710</v>
      </c>
      <c r="L21" s="70"/>
      <c r="M21" s="64">
        <f>IF(J21="","",(K21/J21)/LOOKUP(RIGHT($D$2,3),'定数'!$A$6:$A$13,'定数'!$B$6:$B$13))</f>
        <v>1.14922565574845</v>
      </c>
      <c r="N21" s="30">
        <v>2018</v>
      </c>
      <c r="O21" s="63">
        <v>43809</v>
      </c>
      <c r="P21" s="30">
        <v>0.7189</v>
      </c>
      <c r="Q21" s="19"/>
      <c r="R21" s="27">
        <f>IF(P21="","",T21*M21*LOOKUP(RIGHT($D$2,3),'定数'!$A$6:$A$13,'定数'!$B$6:$B$13))</f>
        <v>3861.398203314790</v>
      </c>
      <c r="S21" s="65"/>
      <c r="T21" s="66">
        <f>IF(P21="","",IF(G21="買",(P21-H21),(H21-P21))*IF(RIGHT($D$2,3)="JPY",100,10000))</f>
        <v>28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108838.429750294</v>
      </c>
      <c r="Y21" s="72">
        <f>IF(X21&lt;&gt;"",1-(C21/X21),"")</f>
        <v>0.0285714285714288</v>
      </c>
    </row>
    <row r="22" ht="14" customHeight="1">
      <c r="A22" s="13"/>
      <c r="B22" s="30">
        <v>14</v>
      </c>
      <c r="C22" s="21">
        <f>IF(R21="","",C21+R21)</f>
        <v>109590.158532172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3287.704755965160</v>
      </c>
      <c r="L22" s="70"/>
      <c r="M22" s="64">
        <f>IF(J22="","",(K22/J22)/LOOKUP(RIGHT($D$2,3),'定数'!$A$6:$A$13,'定数'!$B$6:$B$13))</f>
        <v>1.24534271059286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-3287.704755965150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109590.158532172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106302.453776207</v>
      </c>
      <c r="D23" s="21"/>
      <c r="E23" s="30">
        <v>2018</v>
      </c>
      <c r="F23" s="63">
        <v>43825</v>
      </c>
      <c r="G23" t="s" s="18">
        <v>54</v>
      </c>
      <c r="H23" s="30">
        <v>0.705</v>
      </c>
      <c r="I23" s="19"/>
      <c r="J23" s="30">
        <v>19</v>
      </c>
      <c r="K23" s="69">
        <f>IF(J23="","",C23*0.03)</f>
        <v>3189.073613286210</v>
      </c>
      <c r="L23" s="70"/>
      <c r="M23" s="64">
        <f>IF(J23="","",(K23/J23)/LOOKUP(RIGHT($D$2,3),'定数'!$A$6:$A$13,'定数'!$B$6:$B$13))</f>
        <v>1.39871649705536</v>
      </c>
      <c r="N23" s="30">
        <v>2018</v>
      </c>
      <c r="O23" s="63">
        <v>43826</v>
      </c>
      <c r="P23" s="30">
        <v>0.7069</v>
      </c>
      <c r="Q23" s="19"/>
      <c r="R23" s="27">
        <f>IF(P23="","",T23*M23*LOOKUP(RIGHT($D$2,3),'定数'!$A$6:$A$13,'定数'!$B$6:$B$13))</f>
        <v>-3189.073613286220</v>
      </c>
      <c r="S23" s="65"/>
      <c r="T23" s="66">
        <f>IF(P23="","",IF(G23="買",(P23-H23),(H23-P23))*IF(RIGHT($D$2,3)="JPY",100,10000))</f>
        <v>-19</v>
      </c>
      <c r="U23" s="66"/>
      <c r="V23" s="56">
        <f>IF(S23&lt;&gt;"",IF(S23&lt;0,1+V22,0),"")</f>
      </c>
      <c r="W23" s="68">
        <f>IF(T23&lt;&gt;"",IF(T23&lt;0,1+W22,0),"")</f>
        <v>2</v>
      </c>
      <c r="X23" s="71">
        <f>IF(C23&lt;&gt;"",MAX(X22,C23),"")</f>
        <v>109590.158532172</v>
      </c>
      <c r="Y23" s="72">
        <f>IF(X23&lt;&gt;"",1-(C23/X23),"")</f>
        <v>0.0299999999999985</v>
      </c>
    </row>
    <row r="24" ht="14" customHeight="1">
      <c r="A24" s="13"/>
      <c r="B24" s="30">
        <v>16</v>
      </c>
      <c r="C24" s="21">
        <f>IF(R23="","",C23+R23)</f>
        <v>103113.380162921</v>
      </c>
      <c r="D24" s="21"/>
      <c r="E24" s="30">
        <v>2018</v>
      </c>
      <c r="F24" s="63">
        <v>43826</v>
      </c>
      <c r="G24" t="s" s="18">
        <v>54</v>
      </c>
      <c r="H24" s="30">
        <v>0.7033</v>
      </c>
      <c r="I24" s="19"/>
      <c r="J24" s="30">
        <v>20</v>
      </c>
      <c r="K24" s="69">
        <f>IF(J24="","",C24*0.03)</f>
        <v>3093.401404887630</v>
      </c>
      <c r="L24" s="70"/>
      <c r="M24" s="64">
        <f>IF(J24="","",(K24/J24)/LOOKUP(RIGHT($D$2,3),'定数'!$A$6:$A$13,'定数'!$B$6:$B$13))</f>
        <v>1.28891725203651</v>
      </c>
      <c r="N24" s="30">
        <v>2018</v>
      </c>
      <c r="O24" s="63">
        <v>43827</v>
      </c>
      <c r="P24" s="30">
        <v>0.7053</v>
      </c>
      <c r="Q24" s="19"/>
      <c r="R24" s="27">
        <f>IF(P24="","",T24*M24*LOOKUP(RIGHT($D$2,3),'定数'!$A$6:$A$13,'定数'!$B$6:$B$13))</f>
        <v>-3093.401404887620</v>
      </c>
      <c r="S24" s="65"/>
      <c r="T24" s="66">
        <f>IF(P24="","",IF(G24="買",(P24-H24),(H24-P24))*IF(RIGHT($D$2,3)="JPY",100,10000))</f>
        <v>-20</v>
      </c>
      <c r="U24" s="66"/>
      <c r="V24" s="56">
        <f>IF(S24&lt;&gt;"",IF(S24&lt;0,1+V23,0),"")</f>
      </c>
      <c r="W24" s="68">
        <f>IF(T24&lt;&gt;"",IF(T24&lt;0,1+W23,0),"")</f>
        <v>3</v>
      </c>
      <c r="X24" s="71">
        <f>IF(C24&lt;&gt;"",MAX(X23,C24),"")</f>
        <v>109590.158532172</v>
      </c>
      <c r="Y24" s="72">
        <f>IF(X24&lt;&gt;"",1-(C24/X24),"")</f>
        <v>0.0590999999999967</v>
      </c>
    </row>
    <row r="25" ht="14" customHeight="1">
      <c r="A25" s="13"/>
      <c r="B25" s="30">
        <v>17</v>
      </c>
      <c r="C25" s="21">
        <f>IF(R24="","",C24+R24)</f>
        <v>100019.978758033</v>
      </c>
      <c r="D25" s="21"/>
      <c r="E25" s="30">
        <v>2019</v>
      </c>
      <c r="F25" s="63">
        <v>43475</v>
      </c>
      <c r="G25" t="s" s="18">
        <v>53</v>
      </c>
      <c r="H25" s="30">
        <v>0.7189</v>
      </c>
      <c r="I25" s="19"/>
      <c r="J25" s="30">
        <v>18</v>
      </c>
      <c r="K25" s="69">
        <f>IF(J25="","",C25*0.03)</f>
        <v>3000.599362740990</v>
      </c>
      <c r="L25" s="70"/>
      <c r="M25" s="64">
        <f>IF(J25="","",(K25/J25)/LOOKUP(RIGHT($D$2,3),'定数'!$A$6:$A$13,'定数'!$B$6:$B$13))</f>
        <v>1.38916637163935</v>
      </c>
      <c r="N25" s="30">
        <v>2019</v>
      </c>
      <c r="O25" s="63">
        <v>43476</v>
      </c>
      <c r="P25" s="30">
        <v>0.7211</v>
      </c>
      <c r="Q25" s="19"/>
      <c r="R25" s="27">
        <f>IF(P25="","",T25*M25*LOOKUP(RIGHT($D$2,3),'定数'!$A$6:$A$13,'定数'!$B$6:$B$13))</f>
        <v>3667.399221127880</v>
      </c>
      <c r="S25" s="65"/>
      <c r="T25" s="66">
        <f>IF(P25="","",IF(G25="買",(P25-H25),(H25-P25))*IF(RIGHT($D$2,3)="JPY",100,10000))</f>
        <v>22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109590.158532172</v>
      </c>
      <c r="Y25" s="72">
        <f>IF(X25&lt;&gt;"",1-(C25/X25),"")</f>
        <v>0.0873270000000001</v>
      </c>
    </row>
    <row r="26" ht="14" customHeight="1">
      <c r="A26" s="13"/>
      <c r="B26" s="30">
        <v>18</v>
      </c>
      <c r="C26" s="21">
        <f>IF(R25="","",C25+R25)</f>
        <v>103687.377979161</v>
      </c>
      <c r="D26" s="21"/>
      <c r="E26" s="30">
        <v>2019</v>
      </c>
      <c r="F26" s="63">
        <v>43525</v>
      </c>
      <c r="G26" t="s" s="18">
        <v>54</v>
      </c>
      <c r="H26" s="30">
        <v>0.7094</v>
      </c>
      <c r="I26" s="19"/>
      <c r="J26" s="30">
        <v>27</v>
      </c>
      <c r="K26" s="69">
        <f>IF(J26="","",C26*0.03)</f>
        <v>3110.621339374830</v>
      </c>
      <c r="L26" s="70"/>
      <c r="M26" s="64">
        <f>IF(J26="","",(K26/J26)/LOOKUP(RIGHT($D$2,3),'定数'!$A$6:$A$13,'定数'!$B$6:$B$13))</f>
        <v>0.960068314621861</v>
      </c>
      <c r="N26" s="30">
        <v>2019</v>
      </c>
      <c r="O26" s="63">
        <v>43529</v>
      </c>
      <c r="P26" s="30">
        <v>0.7063</v>
      </c>
      <c r="Q26" s="19"/>
      <c r="R26" s="27">
        <f>IF(P26="","",T26*M26*LOOKUP(RIGHT($D$2,3),'定数'!$A$6:$A$13,'定数'!$B$6:$B$13))</f>
        <v>3571.454130393320</v>
      </c>
      <c r="S26" s="65"/>
      <c r="T26" s="66">
        <f>IF(P26="","",IF(G26="買",(P26-H26),(H26-P26))*IF(RIGHT($D$2,3)="JPY",100,10000))</f>
        <v>31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109590.158532172</v>
      </c>
      <c r="Y26" s="72">
        <f>IF(X26&lt;&gt;"",1-(C26/X26),"")</f>
        <v>0.0538623233333324</v>
      </c>
    </row>
    <row r="27" ht="14" customHeight="1">
      <c r="A27" s="13"/>
      <c r="B27" s="30">
        <v>19</v>
      </c>
      <c r="C27" s="21">
        <f>IF(R26="","",C26+R26)</f>
        <v>107258.832109554</v>
      </c>
      <c r="D27" s="21"/>
      <c r="E27" s="30">
        <v>2019</v>
      </c>
      <c r="F27" s="63">
        <v>43529</v>
      </c>
      <c r="G27" t="s" s="18">
        <v>54</v>
      </c>
      <c r="H27" s="30">
        <v>0.7065</v>
      </c>
      <c r="I27" s="19"/>
      <c r="J27" s="30">
        <v>24</v>
      </c>
      <c r="K27" s="69">
        <f>IF(J27="","",C27*0.03)</f>
        <v>3217.764963286620</v>
      </c>
      <c r="L27" s="70"/>
      <c r="M27" s="64">
        <f>IF(J27="","",(K27/J27)/LOOKUP(RIGHT($D$2,3),'定数'!$A$6:$A$13,'定数'!$B$6:$B$13))</f>
        <v>1.11727950114119</v>
      </c>
      <c r="N27" s="30">
        <v>2019</v>
      </c>
      <c r="O27" s="63">
        <v>43530</v>
      </c>
      <c r="P27" s="30">
        <v>0.7039</v>
      </c>
      <c r="Q27" s="19"/>
      <c r="R27" s="27">
        <f>IF(P27="","",T27*M27*LOOKUP(RIGHT($D$2,3),'定数'!$A$6:$A$13,'定数'!$B$6:$B$13))</f>
        <v>3485.912043560510</v>
      </c>
      <c r="S27" s="65"/>
      <c r="T27" s="66">
        <f>IF(P27="","",IF(G27="買",(P27-H27),(H27-P27))*IF(RIGHT($D$2,3)="JPY",100,10000))</f>
        <v>26</v>
      </c>
      <c r="U27" s="66"/>
      <c r="V27" s="56">
        <f>IF(S27&lt;&gt;"",IF(S27&lt;0,1+V26,0),"")</f>
      </c>
      <c r="W27" s="68">
        <f>IF(T27&lt;&gt;"",IF(T27&lt;0,1+W26,0),"")</f>
        <v>0</v>
      </c>
      <c r="X27" s="71">
        <f>IF(C27&lt;&gt;"",MAX(X26,C27),"")</f>
        <v>109590.158532172</v>
      </c>
      <c r="Y27" s="72">
        <f>IF(X27&lt;&gt;"",1-(C27/X27),"")</f>
        <v>0.0212731366925945</v>
      </c>
    </row>
    <row r="28" ht="14" customHeight="1">
      <c r="A28" s="13"/>
      <c r="B28" s="30">
        <v>20</v>
      </c>
      <c r="C28" s="21">
        <f>IF(R27="","",C27+R27)</f>
        <v>110744.744153115</v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s="71">
        <f>IF(C28&lt;&gt;"",MAX(X27,C28),"")</f>
        <v>110744.744153115</v>
      </c>
      <c r="Y28" s="72">
        <f>IF(X28&lt;&gt;"",1-(C28/X28),"")</f>
        <v>0</v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126295.089620874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26295.0896208744</v>
      </c>
      <c r="E4" s="27"/>
      <c r="F4" t="s" s="14">
        <v>28</v>
      </c>
      <c r="G4" s="15"/>
      <c r="H4" s="28">
        <f>SUM($T$9:$U$108)</f>
        <v>211</v>
      </c>
      <c r="I4" s="19"/>
      <c r="J4" t="s" s="14">
        <v>29</v>
      </c>
      <c r="K4" s="15"/>
      <c r="L4" s="21">
        <f>MAX($C$9:$D$990)-C9</f>
        <v>26295.089620874</v>
      </c>
      <c r="M4" s="21"/>
      <c r="N4" t="s" s="14">
        <v>30</v>
      </c>
      <c r="O4" s="15"/>
      <c r="P4" s="29">
        <f>MAX(Y1:Y993)</f>
        <v>0.0873270000000004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12</v>
      </c>
      <c r="D5" t="s" s="14">
        <v>32</v>
      </c>
      <c r="E5" s="30">
        <f>COUNTIF($R$9:$R$990,"&lt;0")</f>
        <v>7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0.631578947368421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3388.073751134280</v>
      </c>
      <c r="L18" s="70"/>
      <c r="M18" s="64">
        <f>IF(J18="","",(K18/J18)/LOOKUP(RIGHT($D$2,3),'定数'!$A$6:$A$13,'定数'!$B$6:$B$13))</f>
        <v>0.8066842264605431</v>
      </c>
      <c r="N18" s="30">
        <v>2018</v>
      </c>
      <c r="O18" s="63">
        <v>43697</v>
      </c>
      <c r="P18" s="30">
        <v>0.7322</v>
      </c>
      <c r="Q18" s="19"/>
      <c r="R18" s="27">
        <f>IF(P18="","",T18*M18*LOOKUP(RIGHT($D$2,3),'定数'!$A$6:$A$13,'定数'!$B$6:$B$13))</f>
        <v>3194.469536783750</v>
      </c>
      <c r="S18" s="65"/>
      <c r="T18" s="66">
        <f>IF(P18="","",IF(G18="買",(P18-H18),(H18-P18))*IF(RIGHT($D$2,3)="JPY",100,10000))</f>
        <v>33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116130.26124126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3483.9078372378</v>
      </c>
      <c r="L19" s="70"/>
      <c r="M19" s="64">
        <f>IF(J19="","",(K19/J19)/LOOKUP(RIGHT($D$2,3),'定数'!$A$6:$A$13,'定数'!$B$6:$B$13))</f>
        <v>1.31966205955977</v>
      </c>
      <c r="N19" s="30">
        <v>2018</v>
      </c>
      <c r="O19" s="63">
        <v>43761</v>
      </c>
      <c r="P19" s="30">
        <v>0.7071</v>
      </c>
      <c r="Q19" s="19"/>
      <c r="R19" s="27">
        <f>IF(P19="","",T19*M19*LOOKUP(RIGHT($D$2,3),'定数'!$A$6:$A$13,'定数'!$B$6:$B$13))</f>
        <v>4909.142861562340</v>
      </c>
      <c r="S19" s="65"/>
      <c r="T19" s="66">
        <f>IF(P19="","",IF(G19="買",(P19-H19),(H19-P19))*IF(RIGHT($D$2,3)="JPY",100,10000))</f>
        <v>31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116130.26124126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121039.404102822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3631.182123084660</v>
      </c>
      <c r="L20" s="70"/>
      <c r="M20" s="64">
        <f>IF(J20="","",(K20/J20)/LOOKUP(RIGHT($D$2,3),'定数'!$A$6:$A$13,'定数'!$B$6:$B$13))</f>
        <v>1.44094528693836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-3458.268688652060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121039.404102822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117581.13541417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3527.4340624251</v>
      </c>
      <c r="L21" s="70"/>
      <c r="M21" s="64">
        <f>IF(J21="","",(K21/J21)/LOOKUP(RIGHT($D$2,3),'定数'!$A$6:$A$13,'定数'!$B$6:$B$13))</f>
        <v>1.27805581971924</v>
      </c>
      <c r="N21" s="30">
        <v>2018</v>
      </c>
      <c r="O21" s="63">
        <v>43809</v>
      </c>
      <c r="P21" s="30">
        <v>0.7184</v>
      </c>
      <c r="Q21" s="19"/>
      <c r="R21" s="27">
        <f>IF(P21="","",T21*M21*LOOKUP(RIGHT($D$2,3),'定数'!$A$6:$A$13,'定数'!$B$6:$B$13))</f>
        <v>5061.101046088190</v>
      </c>
      <c r="S21" s="65"/>
      <c r="T21" s="66">
        <f>IF(P21="","",IF(G21="買",(P21-H21),(H21-P21))*IF(RIGHT($D$2,3)="JPY",100,10000))</f>
        <v>33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121039.404102822</v>
      </c>
      <c r="Y21" s="72">
        <f>IF(X21&lt;&gt;"",1-(C21/X21),"")</f>
        <v>0.0285714285714281</v>
      </c>
    </row>
    <row r="22" ht="14" customHeight="1">
      <c r="A22" s="13"/>
      <c r="B22" s="30">
        <v>14</v>
      </c>
      <c r="C22" s="21">
        <f>IF(R21="","",C21+R21)</f>
        <v>122642.236460258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3679.267093807740</v>
      </c>
      <c r="L22" s="70"/>
      <c r="M22" s="64">
        <f>IF(J22="","",(K22/J22)/LOOKUP(RIGHT($D$2,3),'定数'!$A$6:$A$13,'定数'!$B$6:$B$13))</f>
        <v>1.39366177795748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-3679.267093807750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122642.236460258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118962.96936645</v>
      </c>
      <c r="D23" s="21"/>
      <c r="E23" s="30">
        <v>2018</v>
      </c>
      <c r="F23" s="63">
        <v>43825</v>
      </c>
      <c r="G23" t="s" s="18">
        <v>54</v>
      </c>
      <c r="H23" s="30">
        <v>0.705</v>
      </c>
      <c r="I23" s="19"/>
      <c r="J23" s="30">
        <v>19</v>
      </c>
      <c r="K23" s="69">
        <f>IF(J23="","",C23*0.03)</f>
        <v>3568.8890809935</v>
      </c>
      <c r="L23" s="70"/>
      <c r="M23" s="64">
        <f>IF(J23="","",(K23/J23)/LOOKUP(RIGHT($D$2,3),'定数'!$A$6:$A$13,'定数'!$B$6:$B$13))</f>
        <v>1.56530222850592</v>
      </c>
      <c r="N23" s="30">
        <v>2018</v>
      </c>
      <c r="O23" s="63">
        <v>43826</v>
      </c>
      <c r="P23" s="30">
        <v>0.7069</v>
      </c>
      <c r="Q23" s="19"/>
      <c r="R23" s="27">
        <f>IF(P23="","",T23*M23*LOOKUP(RIGHT($D$2,3),'定数'!$A$6:$A$13,'定数'!$B$6:$B$13))</f>
        <v>-3568.8890809935</v>
      </c>
      <c r="S23" s="65"/>
      <c r="T23" s="66">
        <f>IF(P23="","",IF(G23="買",(P23-H23),(H23-P23))*IF(RIGHT($D$2,3)="JPY",100,10000))</f>
        <v>-19</v>
      </c>
      <c r="U23" s="66"/>
      <c r="V23" s="56">
        <f>IF(S23&lt;&gt;"",IF(S23&lt;0,1+V22,0),"")</f>
      </c>
      <c r="W23" s="68">
        <f>IF(T23&lt;&gt;"",IF(T23&lt;0,1+W22,0),"")</f>
        <v>2</v>
      </c>
      <c r="X23" s="71">
        <f>IF(C23&lt;&gt;"",MAX(X22,C23),"")</f>
        <v>122642.236460258</v>
      </c>
      <c r="Y23" s="72">
        <f>IF(X23&lt;&gt;"",1-(C23/X23),"")</f>
        <v>0.0300000000000021</v>
      </c>
    </row>
    <row r="24" ht="14" customHeight="1">
      <c r="A24" s="13"/>
      <c r="B24" s="30">
        <v>16</v>
      </c>
      <c r="C24" s="21">
        <f>IF(R23="","",C23+R23)</f>
        <v>115394.080285457</v>
      </c>
      <c r="D24" s="21"/>
      <c r="E24" s="30">
        <v>2018</v>
      </c>
      <c r="F24" s="63">
        <v>43826</v>
      </c>
      <c r="G24" t="s" s="18">
        <v>54</v>
      </c>
      <c r="H24" s="30">
        <v>0.7033</v>
      </c>
      <c r="I24" s="19"/>
      <c r="J24" s="30">
        <v>20</v>
      </c>
      <c r="K24" s="69">
        <f>IF(J24="","",C24*0.03)</f>
        <v>3461.822408563710</v>
      </c>
      <c r="L24" s="70"/>
      <c r="M24" s="64">
        <f>IF(J24="","",(K24/J24)/LOOKUP(RIGHT($D$2,3),'定数'!$A$6:$A$13,'定数'!$B$6:$B$13))</f>
        <v>1.44242600356821</v>
      </c>
      <c r="N24" s="30">
        <v>2018</v>
      </c>
      <c r="O24" s="63">
        <v>43827</v>
      </c>
      <c r="P24" s="30">
        <v>0.7053</v>
      </c>
      <c r="Q24" s="19"/>
      <c r="R24" s="27">
        <f>IF(P24="","",T24*M24*LOOKUP(RIGHT($D$2,3),'定数'!$A$6:$A$13,'定数'!$B$6:$B$13))</f>
        <v>-3461.8224085637</v>
      </c>
      <c r="S24" s="65"/>
      <c r="T24" s="66">
        <f>IF(P24="","",IF(G24="買",(P24-H24),(H24-P24))*IF(RIGHT($D$2,3)="JPY",100,10000))</f>
        <v>-20</v>
      </c>
      <c r="U24" s="66"/>
      <c r="V24" s="56">
        <f>IF(S24&lt;&gt;"",IF(S24&lt;0,1+V23,0),"")</f>
      </c>
      <c r="W24" s="68">
        <f>IF(T24&lt;&gt;"",IF(T24&lt;0,1+W23,0),"")</f>
        <v>3</v>
      </c>
      <c r="X24" s="71">
        <f>IF(C24&lt;&gt;"",MAX(X23,C24),"")</f>
        <v>122642.236460258</v>
      </c>
      <c r="Y24" s="72">
        <f>IF(X24&lt;&gt;"",1-(C24/X24),"")</f>
        <v>0.059099999999998</v>
      </c>
    </row>
    <row r="25" ht="14" customHeight="1">
      <c r="A25" s="13"/>
      <c r="B25" s="30">
        <v>17</v>
      </c>
      <c r="C25" s="21">
        <f>IF(R24="","",C24+R24)</f>
        <v>111932.257876893</v>
      </c>
      <c r="D25" s="21"/>
      <c r="E25" s="30">
        <v>2019</v>
      </c>
      <c r="F25" s="63">
        <v>43475</v>
      </c>
      <c r="G25" t="s" s="18">
        <v>53</v>
      </c>
      <c r="H25" s="30">
        <v>0.7189</v>
      </c>
      <c r="I25" s="19"/>
      <c r="J25" s="30">
        <v>18</v>
      </c>
      <c r="K25" s="69">
        <f>IF(J25="","",C25*0.03)</f>
        <v>3357.967736306790</v>
      </c>
      <c r="L25" s="70"/>
      <c r="M25" s="64">
        <f>IF(J25="","",(K25/J25)/LOOKUP(RIGHT($D$2,3),'定数'!$A$6:$A$13,'定数'!$B$6:$B$13))</f>
        <v>1.55461469273463</v>
      </c>
      <c r="N25" s="30">
        <v>2019</v>
      </c>
      <c r="O25" s="63">
        <v>43476</v>
      </c>
      <c r="P25" s="30">
        <v>0.7215</v>
      </c>
      <c r="Q25" s="19"/>
      <c r="R25" s="27">
        <f>IF(P25="","",T25*M25*LOOKUP(RIGHT($D$2,3),'定数'!$A$6:$A$13,'定数'!$B$6:$B$13))</f>
        <v>4850.397841332050</v>
      </c>
      <c r="S25" s="65"/>
      <c r="T25" s="66">
        <f>IF(P25="","",IF(G25="買",(P25-H25),(H25-P25))*IF(RIGHT($D$2,3)="JPY",100,10000))</f>
        <v>26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122642.236460258</v>
      </c>
      <c r="Y25" s="72">
        <f>IF(X25&lt;&gt;"",1-(C25/X25),"")</f>
        <v>0.0873270000000004</v>
      </c>
    </row>
    <row r="26" ht="14" customHeight="1">
      <c r="A26" s="13"/>
      <c r="B26" s="30">
        <v>18</v>
      </c>
      <c r="C26" s="21">
        <f>IF(R25="","",C25+R25)</f>
        <v>116782.655718225</v>
      </c>
      <c r="D26" s="21"/>
      <c r="E26" s="30">
        <v>2019</v>
      </c>
      <c r="F26" s="63">
        <v>43525</v>
      </c>
      <c r="G26" t="s" s="18">
        <v>54</v>
      </c>
      <c r="H26" s="30">
        <v>0.7094</v>
      </c>
      <c r="I26" s="19"/>
      <c r="J26" s="30">
        <v>27</v>
      </c>
      <c r="K26" s="69">
        <f>IF(J26="","",C26*0.03)</f>
        <v>3503.479671546750</v>
      </c>
      <c r="L26" s="70"/>
      <c r="M26" s="64">
        <f>IF(J26="","",(K26/J26)/LOOKUP(RIGHT($D$2,3),'定数'!$A$6:$A$13,'定数'!$B$6:$B$13))</f>
        <v>1.08132088627986</v>
      </c>
      <c r="N26" s="30">
        <v>2019</v>
      </c>
      <c r="O26" s="63">
        <v>43530</v>
      </c>
      <c r="P26" s="30">
        <v>0.7057</v>
      </c>
      <c r="Q26" s="19"/>
      <c r="R26" s="27">
        <f>IF(P26="","",T26*M26*LOOKUP(RIGHT($D$2,3),'定数'!$A$6:$A$13,'定数'!$B$6:$B$13))</f>
        <v>4801.064735082580</v>
      </c>
      <c r="S26" s="65"/>
      <c r="T26" s="66">
        <f>IF(P26="","",IF(G26="買",(P26-H26),(H26-P26))*IF(RIGHT($D$2,3)="JPY",100,10000))</f>
        <v>37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122642.236460258</v>
      </c>
      <c r="Y26" s="72">
        <f>IF(X26&lt;&gt;"",1-(C26/X26),"")</f>
        <v>0.0477778366666673</v>
      </c>
    </row>
    <row r="27" ht="14" customHeight="1">
      <c r="A27" s="13"/>
      <c r="B27" s="30">
        <v>19</v>
      </c>
      <c r="C27" s="21">
        <f>IF(R26="","",C26+R26)</f>
        <v>121583.720453308</v>
      </c>
      <c r="D27" s="21"/>
      <c r="E27" s="30">
        <v>2019</v>
      </c>
      <c r="F27" s="63">
        <v>43529</v>
      </c>
      <c r="G27" t="s" s="18">
        <v>54</v>
      </c>
      <c r="H27" s="30">
        <v>0.7065</v>
      </c>
      <c r="I27" s="19"/>
      <c r="J27" s="30">
        <v>24</v>
      </c>
      <c r="K27" s="69">
        <f>IF(J27="","",C27*0.03)</f>
        <v>3647.511613599240</v>
      </c>
      <c r="L27" s="70"/>
      <c r="M27" s="64">
        <f>IF(J27="","",(K27/J27)/LOOKUP(RIGHT($D$2,3),'定数'!$A$6:$A$13,'定数'!$B$6:$B$13))</f>
        <v>1.26649708805529</v>
      </c>
      <c r="N27" s="30">
        <v>2019</v>
      </c>
      <c r="O27" s="63">
        <v>43530</v>
      </c>
      <c r="P27" s="30">
        <v>0.7034</v>
      </c>
      <c r="Q27" s="19"/>
      <c r="R27" s="27">
        <f>IF(P27="","",T27*M27*LOOKUP(RIGHT($D$2,3),'定数'!$A$6:$A$13,'定数'!$B$6:$B$13))</f>
        <v>4711.369167565680</v>
      </c>
      <c r="S27" s="65"/>
      <c r="T27" s="66">
        <f>IF(P27="","",IF(G27="買",(P27-H27),(H27-P27))*IF(RIGHT($D$2,3)="JPY",100,10000))</f>
        <v>31</v>
      </c>
      <c r="U27" s="66"/>
      <c r="V27" s="56">
        <f>IF(S27&lt;&gt;"",IF(S27&lt;0,1+V26,0),"")</f>
      </c>
      <c r="W27" s="68">
        <f>IF(T27&lt;&gt;"",IF(T27&lt;0,1+W26,0),"")</f>
        <v>0</v>
      </c>
      <c r="X27" s="71">
        <f>IF(C27&lt;&gt;"",MAX(X26,C27),"")</f>
        <v>122642.236460258</v>
      </c>
      <c r="Y27" s="72">
        <f>IF(X27&lt;&gt;"",1-(C27/X27),"")</f>
        <v>0.008630925507404699</v>
      </c>
    </row>
    <row r="28" ht="14" customHeight="1">
      <c r="A28" s="13"/>
      <c r="B28" s="30">
        <v>20</v>
      </c>
      <c r="C28" s="21">
        <f>IF(R27="","",C27+R27)</f>
        <v>126295.089620874</v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s="71">
        <f>IF(C28&lt;&gt;"",MAX(X27,C28),"")</f>
        <v>126295.089620874</v>
      </c>
      <c r="Y28" s="72">
        <f>IF(X28&lt;&gt;"",1-(C28/X28),"")</f>
        <v>0</v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R20:S20"/>
    <mergeCell ref="T20:U20"/>
    <mergeCell ref="C21:D21"/>
    <mergeCell ref="K21:L21"/>
    <mergeCell ref="P21:Q21"/>
    <mergeCell ref="R21:S21"/>
    <mergeCell ref="T21:U21"/>
    <mergeCell ref="C22:D22"/>
    <mergeCell ref="K22:L22"/>
    <mergeCell ref="R22:S22"/>
    <mergeCell ref="T22:U22"/>
    <mergeCell ref="C23:D23"/>
    <mergeCell ref="K23:L23"/>
    <mergeCell ref="R23:S23"/>
    <mergeCell ref="T23:U23"/>
    <mergeCell ref="C24:D24"/>
    <mergeCell ref="K24:L24"/>
    <mergeCell ref="P24:Q24"/>
    <mergeCell ref="R24:S24"/>
    <mergeCell ref="T24:U24"/>
    <mergeCell ref="C25:D25"/>
    <mergeCell ref="K25:L25"/>
    <mergeCell ref="P25:Q25"/>
    <mergeCell ref="R25:S25"/>
    <mergeCell ref="T25:U25"/>
    <mergeCell ref="C26:D26"/>
    <mergeCell ref="K26:L26"/>
    <mergeCell ref="P26:Q26"/>
    <mergeCell ref="R26:S26"/>
    <mergeCell ref="T26:U26"/>
    <mergeCell ref="C27:D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P22:Q22"/>
    <mergeCell ref="H23:I23"/>
    <mergeCell ref="H24:I24"/>
    <mergeCell ref="P23:Q23"/>
    <mergeCell ref="H25:I25"/>
    <mergeCell ref="H26:I26"/>
    <mergeCell ref="H27:I27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134551.913197643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34551.913197643</v>
      </c>
      <c r="E4" s="27"/>
      <c r="F4" t="s" s="14">
        <v>28</v>
      </c>
      <c r="G4" s="15"/>
      <c r="H4" s="28">
        <f>SUM($T$9:$U$108)</f>
        <v>269</v>
      </c>
      <c r="I4" s="19"/>
      <c r="J4" t="s" s="14">
        <v>29</v>
      </c>
      <c r="K4" s="15"/>
      <c r="L4" s="21">
        <f>MAX($C$9:$D$990)-C9</f>
        <v>34551.913197645</v>
      </c>
      <c r="M4" s="21"/>
      <c r="N4" t="s" s="14">
        <v>30</v>
      </c>
      <c r="O4" s="15"/>
      <c r="P4" s="29">
        <f>MAX(Y1:Y993)</f>
        <v>0.141157700670804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11</v>
      </c>
      <c r="D5" t="s" s="14">
        <v>32</v>
      </c>
      <c r="E5" s="30">
        <f>COUNTIF($R$9:$R$990,"&lt;0")</f>
        <v>8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0.578947368421053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5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3639.090593697720</v>
      </c>
      <c r="L18" s="70"/>
      <c r="M18" s="64">
        <f>IF(J18="","",(K18/J18)/LOOKUP(RIGHT($D$2,3),'定数'!$A$6:$A$13,'定数'!$B$6:$B$13))</f>
        <v>0.8664501413566</v>
      </c>
      <c r="N18" s="30">
        <v>2018</v>
      </c>
      <c r="O18" s="63">
        <v>43697</v>
      </c>
      <c r="P18" s="30">
        <v>0.7336</v>
      </c>
      <c r="Q18" s="19"/>
      <c r="R18" s="27">
        <f>IF(P18="","",T18*M18*LOOKUP(RIGHT($D$2,3),'定数'!$A$6:$A$13,'定数'!$B$6:$B$13))</f>
        <v>4886.778797251220</v>
      </c>
      <c r="S18" s="65"/>
      <c r="T18" s="66">
        <f>IF(P18="","",IF(G18="買",(P18-H18),(H18-P18))*IF(RIGHT($D$2,3)="JPY",100,10000))</f>
        <v>47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126189.798587175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3785.693957615250</v>
      </c>
      <c r="L19" s="70"/>
      <c r="M19" s="64">
        <f>IF(J19="","",(K19/J19)/LOOKUP(RIGHT($D$2,3),'定数'!$A$6:$A$13,'定数'!$B$6:$B$13))</f>
        <v>1.43397498394517</v>
      </c>
      <c r="N19" s="30">
        <v>2018</v>
      </c>
      <c r="O19" s="63">
        <v>43761</v>
      </c>
      <c r="P19" s="30">
        <v>0.7060999999999999</v>
      </c>
      <c r="Q19" s="19"/>
      <c r="R19" s="27">
        <f>IF(P19="","",T19*M19*LOOKUP(RIGHT($D$2,3),'定数'!$A$6:$A$13,'定数'!$B$6:$B$13))</f>
        <v>7055.156921010240</v>
      </c>
      <c r="S19" s="65"/>
      <c r="T19" s="66">
        <f>IF(P19="","",IF(G19="買",(P19-H19),(H19-P19))*IF(RIGHT($D$2,3)="JPY",100,10000))</f>
        <v>41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126189.798587175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133244.955508185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3997.348665245550</v>
      </c>
      <c r="L20" s="70"/>
      <c r="M20" s="64">
        <f>IF(J20="","",(K20/J20)/LOOKUP(RIGHT($D$2,3),'定数'!$A$6:$A$13,'定数'!$B$6:$B$13))</f>
        <v>1.58624947033554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-3806.9987288053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133244.955508185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129437.95677938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3883.1387033814</v>
      </c>
      <c r="L21" s="70"/>
      <c r="M21" s="64">
        <f>IF(J21="","",(K21/J21)/LOOKUP(RIGHT($D$2,3),'定数'!$A$6:$A$13,'定数'!$B$6:$B$13))</f>
        <v>1.40693431281935</v>
      </c>
      <c r="N21" s="30">
        <v>2018</v>
      </c>
      <c r="O21" s="63">
        <v>43812</v>
      </c>
      <c r="P21" s="30">
        <v>0.7241</v>
      </c>
      <c r="Q21" s="19"/>
      <c r="R21" s="27">
        <f>IF(P21="","",T21*M21*LOOKUP(RIGHT($D$2,3),'定数'!$A$6:$A$13,'定数'!$B$6:$B$13))</f>
        <v>-4051.970820919730</v>
      </c>
      <c r="S21" s="65"/>
      <c r="T21" s="66">
        <f>IF(P21="","",IF(G21="買",(P21-H21),(H21-P21))*IF(RIGHT($D$2,3)="JPY",100,10000))</f>
        <v>-24</v>
      </c>
      <c r="U21" s="66"/>
      <c r="V21" s="67">
        <f>IF(T21&lt;&gt;"",IF(T21&gt;0,1+V20,0),"")</f>
        <v>0</v>
      </c>
      <c r="W21" s="68">
        <f>IF(T21&lt;&gt;"",IF(T21&lt;0,1+W20,0),"")</f>
        <v>2</v>
      </c>
      <c r="X21" s="71">
        <f>IF(C21&lt;&gt;"",MAX(X20,C21),"")</f>
        <v>133244.955508185</v>
      </c>
      <c r="Y21" s="72">
        <f>IF(X21&lt;&gt;"",1-(C21/X21),"")</f>
        <v>0.0285714285714264</v>
      </c>
    </row>
    <row r="22" ht="14" customHeight="1">
      <c r="A22" s="13"/>
      <c r="B22" s="30">
        <v>14</v>
      </c>
      <c r="C22" s="21">
        <f>IF(R21="","",C21+R21)</f>
        <v>125385.98595846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3761.5795787538</v>
      </c>
      <c r="L22" s="70"/>
      <c r="M22" s="64">
        <f>IF(J22="","",(K22/J22)/LOOKUP(RIGHT($D$2,3),'定数'!$A$6:$A$13,'定数'!$B$6:$B$13))</f>
        <v>1.42484074952795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-3761.579578753790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3</v>
      </c>
      <c r="X22" s="71">
        <f>IF(C22&lt;&gt;"",MAX(X21,C22),"")</f>
        <v>133244.955508185</v>
      </c>
      <c r="Y22" s="72">
        <f>IF(X22&lt;&gt;"",1-(C22/X22),"")</f>
        <v>0.0589813664596273</v>
      </c>
    </row>
    <row r="23" ht="14" customHeight="1">
      <c r="A23" s="13"/>
      <c r="B23" s="30">
        <v>15</v>
      </c>
      <c r="C23" s="21">
        <f>IF(R22="","",C22+R22)</f>
        <v>121624.406379706</v>
      </c>
      <c r="D23" s="21"/>
      <c r="E23" s="30">
        <v>2018</v>
      </c>
      <c r="F23" s="63">
        <v>43825</v>
      </c>
      <c r="G23" t="s" s="18">
        <v>54</v>
      </c>
      <c r="H23" s="30">
        <v>0.705</v>
      </c>
      <c r="I23" s="19"/>
      <c r="J23" s="30">
        <v>19</v>
      </c>
      <c r="K23" s="69">
        <f>IF(J23="","",C23*0.03)</f>
        <v>3648.732191391180</v>
      </c>
      <c r="L23" s="70"/>
      <c r="M23" s="64">
        <f>IF(J23="","",(K23/J23)/LOOKUP(RIGHT($D$2,3),'定数'!$A$6:$A$13,'定数'!$B$6:$B$13))</f>
        <v>1.60032113657508</v>
      </c>
      <c r="N23" s="30">
        <v>2018</v>
      </c>
      <c r="O23" s="63">
        <v>43826</v>
      </c>
      <c r="P23" s="30">
        <v>0.7069</v>
      </c>
      <c r="Q23" s="19"/>
      <c r="R23" s="27">
        <f>IF(P23="","",T23*M23*LOOKUP(RIGHT($D$2,3),'定数'!$A$6:$A$13,'定数'!$B$6:$B$13))</f>
        <v>-3648.732191391180</v>
      </c>
      <c r="S23" s="65"/>
      <c r="T23" s="66">
        <f>IF(P23="","",IF(G23="買",(P23-H23),(H23-P23))*IF(RIGHT($D$2,3)="JPY",100,10000))</f>
        <v>-19</v>
      </c>
      <c r="U23" s="66"/>
      <c r="V23" s="56">
        <f>IF(S23&lt;&gt;"",IF(S23&lt;0,1+V22,0),"")</f>
      </c>
      <c r="W23" s="68">
        <f>IF(T23&lt;&gt;"",IF(T23&lt;0,1+W22,0),"")</f>
        <v>4</v>
      </c>
      <c r="X23" s="71">
        <f>IF(C23&lt;&gt;"",MAX(X22,C23),"")</f>
        <v>133244.955508185</v>
      </c>
      <c r="Y23" s="72">
        <f>IF(X23&lt;&gt;"",1-(C23/X23),"")</f>
        <v>0.08721192546584</v>
      </c>
    </row>
    <row r="24" ht="14" customHeight="1">
      <c r="A24" s="13"/>
      <c r="B24" s="30">
        <v>16</v>
      </c>
      <c r="C24" s="21">
        <f>IF(R23="","",C23+R23)</f>
        <v>117975.674188315</v>
      </c>
      <c r="D24" s="21"/>
      <c r="E24" s="30">
        <v>2018</v>
      </c>
      <c r="F24" s="63">
        <v>43826</v>
      </c>
      <c r="G24" t="s" s="18">
        <v>54</v>
      </c>
      <c r="H24" s="30">
        <v>0.7033</v>
      </c>
      <c r="I24" s="19"/>
      <c r="J24" s="30">
        <v>20</v>
      </c>
      <c r="K24" s="69">
        <f>IF(J24="","",C24*0.03)</f>
        <v>3539.270225649450</v>
      </c>
      <c r="L24" s="70"/>
      <c r="M24" s="64">
        <f>IF(J24="","",(K24/J24)/LOOKUP(RIGHT($D$2,3),'定数'!$A$6:$A$13,'定数'!$B$6:$B$13))</f>
        <v>1.47469592735394</v>
      </c>
      <c r="N24" s="30">
        <v>2018</v>
      </c>
      <c r="O24" s="63">
        <v>43827</v>
      </c>
      <c r="P24" s="30">
        <v>0.7053</v>
      </c>
      <c r="Q24" s="19"/>
      <c r="R24" s="27">
        <f>IF(P24="","",T24*M24*LOOKUP(RIGHT($D$2,3),'定数'!$A$6:$A$13,'定数'!$B$6:$B$13))</f>
        <v>-3539.270225649460</v>
      </c>
      <c r="S24" s="65"/>
      <c r="T24" s="66">
        <f>IF(P24="","",IF(G24="買",(P24-H24),(H24-P24))*IF(RIGHT($D$2,3)="JPY",100,10000))</f>
        <v>-20</v>
      </c>
      <c r="U24" s="66"/>
      <c r="V24" s="56">
        <f>IF(S24&lt;&gt;"",IF(S24&lt;0,1+V23,0),"")</f>
      </c>
      <c r="W24" s="68">
        <f>IF(T24&lt;&gt;"",IF(T24&lt;0,1+W23,0),"")</f>
        <v>5</v>
      </c>
      <c r="X24" s="71">
        <f>IF(C24&lt;&gt;"",MAX(X23,C24),"")</f>
        <v>133244.955508185</v>
      </c>
      <c r="Y24" s="72">
        <f>IF(X24&lt;&gt;"",1-(C24/X24),"")</f>
        <v>0.114595567701863</v>
      </c>
    </row>
    <row r="25" ht="14" customHeight="1">
      <c r="A25" s="13"/>
      <c r="B25" s="30">
        <v>17</v>
      </c>
      <c r="C25" s="21">
        <f>IF(R24="","",C24+R24)</f>
        <v>114436.403962666</v>
      </c>
      <c r="D25" s="21"/>
      <c r="E25" s="30">
        <v>2019</v>
      </c>
      <c r="F25" s="63">
        <v>43475</v>
      </c>
      <c r="G25" t="s" s="18">
        <v>53</v>
      </c>
      <c r="H25" s="30">
        <v>0.7189</v>
      </c>
      <c r="I25" s="19"/>
      <c r="J25" s="30">
        <v>18</v>
      </c>
      <c r="K25" s="69">
        <f>IF(J25="","",C25*0.03)</f>
        <v>3433.092118879980</v>
      </c>
      <c r="L25" s="70"/>
      <c r="M25" s="64">
        <f>IF(J25="","",(K25/J25)/LOOKUP(RIGHT($D$2,3),'定数'!$A$6:$A$13,'定数'!$B$6:$B$13))</f>
        <v>1.58939449948147</v>
      </c>
      <c r="N25" s="30">
        <v>2019</v>
      </c>
      <c r="O25" s="63">
        <v>43476</v>
      </c>
      <c r="P25" s="30">
        <v>0.7224</v>
      </c>
      <c r="Q25" s="19"/>
      <c r="R25" s="27">
        <f>IF(P25="","",T25*M25*LOOKUP(RIGHT($D$2,3),'定数'!$A$6:$A$13,'定数'!$B$6:$B$13))</f>
        <v>6675.456897822170</v>
      </c>
      <c r="S25" s="65"/>
      <c r="T25" s="66">
        <f>IF(P25="","",IF(G25="買",(P25-H25),(H25-P25))*IF(RIGHT($D$2,3)="JPY",100,10000))</f>
        <v>35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133244.955508185</v>
      </c>
      <c r="Y25" s="72">
        <f>IF(X25&lt;&gt;"",1-(C25/X25),"")</f>
        <v>0.141157700670804</v>
      </c>
    </row>
    <row r="26" ht="14" customHeight="1">
      <c r="A26" s="13"/>
      <c r="B26" s="30">
        <v>18</v>
      </c>
      <c r="C26" s="21">
        <f>IF(R25="","",C25+R25)</f>
        <v>121111.860860488</v>
      </c>
      <c r="D26" s="21"/>
      <c r="E26" s="30">
        <v>2019</v>
      </c>
      <c r="F26" s="63">
        <v>43525</v>
      </c>
      <c r="G26" t="s" s="18">
        <v>54</v>
      </c>
      <c r="H26" s="30">
        <v>0.7094</v>
      </c>
      <c r="I26" s="19"/>
      <c r="J26" s="30">
        <v>27</v>
      </c>
      <c r="K26" s="69">
        <f>IF(J26="","",C26*0.03)</f>
        <v>3633.355825814640</v>
      </c>
      <c r="L26" s="70"/>
      <c r="M26" s="64">
        <f>IF(J26="","",(K26/J26)/LOOKUP(RIGHT($D$2,3),'定数'!$A$6:$A$13,'定数'!$B$6:$B$13))</f>
        <v>1.12140611907859</v>
      </c>
      <c r="N26" s="30">
        <v>2019</v>
      </c>
      <c r="O26" s="63">
        <v>43530</v>
      </c>
      <c r="P26" s="30">
        <v>0.7044</v>
      </c>
      <c r="Q26" s="19"/>
      <c r="R26" s="27">
        <f>IF(P26="","",T26*M26*LOOKUP(RIGHT($D$2,3),'定数'!$A$6:$A$13,'定数'!$B$6:$B$13))</f>
        <v>6728.436714471540</v>
      </c>
      <c r="S26" s="65"/>
      <c r="T26" s="66">
        <f>IF(P26="","",IF(G26="買",(P26-H26),(H26-P26))*IF(RIGHT($D$2,3)="JPY",100,10000))</f>
        <v>50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133244.955508185</v>
      </c>
      <c r="Y26" s="72">
        <f>IF(X26&lt;&gt;"",1-(C26/X26),"")</f>
        <v>0.0910585665432691</v>
      </c>
    </row>
    <row r="27" ht="14" customHeight="1">
      <c r="A27" s="13"/>
      <c r="B27" s="30">
        <v>19</v>
      </c>
      <c r="C27" s="21">
        <f>IF(R26="","",C26+R26)</f>
        <v>127840.29757496</v>
      </c>
      <c r="D27" s="21"/>
      <c r="E27" s="30">
        <v>2019</v>
      </c>
      <c r="F27" s="63">
        <v>43529</v>
      </c>
      <c r="G27" t="s" s="18">
        <v>54</v>
      </c>
      <c r="H27" s="30">
        <v>0.7065</v>
      </c>
      <c r="I27" s="19"/>
      <c r="J27" s="30">
        <v>24</v>
      </c>
      <c r="K27" s="69">
        <f>IF(J27="","",C27*0.03)</f>
        <v>3835.2089272488</v>
      </c>
      <c r="L27" s="70"/>
      <c r="M27" s="64">
        <f>IF(J27="","",(K27/J27)/LOOKUP(RIGHT($D$2,3),'定数'!$A$6:$A$13,'定数'!$B$6:$B$13))</f>
        <v>1.33166976640583</v>
      </c>
      <c r="N27" s="30">
        <v>2019</v>
      </c>
      <c r="O27" s="63">
        <v>43530</v>
      </c>
      <c r="P27" s="30">
        <v>0.7023</v>
      </c>
      <c r="Q27" s="19"/>
      <c r="R27" s="27">
        <f>IF(P27="","",T27*M27*LOOKUP(RIGHT($D$2,3),'定数'!$A$6:$A$13,'定数'!$B$6:$B$13))</f>
        <v>6711.615622685380</v>
      </c>
      <c r="S27" s="65"/>
      <c r="T27" s="66">
        <f>IF(P27="","",IF(G27="買",(P27-H27),(H27-P27))*IF(RIGHT($D$2,3)="JPY",100,10000))</f>
        <v>42</v>
      </c>
      <c r="U27" s="66"/>
      <c r="V27" s="56">
        <f>IF(S27&lt;&gt;"",IF(S27&lt;0,1+V26,0),"")</f>
      </c>
      <c r="W27" s="68">
        <f>IF(T27&lt;&gt;"",IF(T27&lt;0,1+W26,0),"")</f>
        <v>0</v>
      </c>
      <c r="X27" s="71">
        <f>IF(C27&lt;&gt;"",MAX(X26,C27),"")</f>
        <v>133244.955508185</v>
      </c>
      <c r="Y27" s="72">
        <f>IF(X27&lt;&gt;"",1-(C27/X27),"")</f>
        <v>0.0405618202401141</v>
      </c>
    </row>
    <row r="28" ht="14" customHeight="1">
      <c r="A28" s="13"/>
      <c r="B28" s="30">
        <v>20</v>
      </c>
      <c r="C28" s="21">
        <f>IF(R27="","",C27+R27)</f>
        <v>134551.913197645</v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s="71">
        <f>IF(C28&lt;&gt;"",MAX(X27,C28),"")</f>
        <v>134551.913197645</v>
      </c>
      <c r="Y28" s="72">
        <f>IF(X28&lt;&gt;"",1-(C28/X28),"")</f>
        <v>0</v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K27:L27"/>
    <mergeCell ref="P27:Q27"/>
    <mergeCell ref="R27:S27"/>
    <mergeCell ref="T27:U27"/>
    <mergeCell ref="C26:D26"/>
    <mergeCell ref="K26:L26"/>
    <mergeCell ref="P26:Q26"/>
    <mergeCell ref="R26:S26"/>
    <mergeCell ref="T26:U26"/>
    <mergeCell ref="C25:D25"/>
    <mergeCell ref="K25:L25"/>
    <mergeCell ref="P25:Q25"/>
    <mergeCell ref="R25:S25"/>
    <mergeCell ref="T25:U25"/>
    <mergeCell ref="C24:D24"/>
    <mergeCell ref="K24:L24"/>
    <mergeCell ref="P24:Q24"/>
    <mergeCell ref="R24:S24"/>
    <mergeCell ref="T24:U24"/>
    <mergeCell ref="C23:D23"/>
    <mergeCell ref="K23:L23"/>
    <mergeCell ref="R23:S23"/>
    <mergeCell ref="T23:U23"/>
    <mergeCell ref="C22:D22"/>
    <mergeCell ref="K22:L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P22:Q22"/>
    <mergeCell ref="H23:I23"/>
    <mergeCell ref="H24:I24"/>
    <mergeCell ref="P23:Q23"/>
    <mergeCell ref="H25:I25"/>
    <mergeCell ref="H26:I26"/>
    <mergeCell ref="H27:I27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286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1" customWidth="1"/>
    <col min="2" max="256" width="8.85156" style="81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  <row r="149" ht="14" customHeight="1">
      <c r="A149" s="11"/>
    </row>
    <row r="150" ht="14" customHeight="1">
      <c r="A150" s="11"/>
    </row>
    <row r="151" ht="14" customHeight="1">
      <c r="A151" s="11"/>
    </row>
    <row r="152" ht="14" customHeight="1">
      <c r="A152" s="11"/>
    </row>
    <row r="153" ht="14" customHeight="1">
      <c r="A153" s="11"/>
    </row>
    <row r="154" ht="14" customHeight="1">
      <c r="A154" s="11"/>
    </row>
    <row r="155" ht="14" customHeight="1">
      <c r="A155" s="11"/>
    </row>
    <row r="156" ht="14" customHeight="1">
      <c r="A156" s="11"/>
    </row>
    <row r="157" ht="14" customHeight="1">
      <c r="A157" s="11"/>
    </row>
    <row r="158" ht="14" customHeight="1">
      <c r="A158" s="11"/>
    </row>
    <row r="159" ht="14" customHeight="1">
      <c r="A159" s="11"/>
    </row>
    <row r="160" ht="14" customHeight="1">
      <c r="A160" s="11"/>
    </row>
    <row r="161" ht="14" customHeight="1">
      <c r="A161" s="11"/>
    </row>
    <row r="162" ht="14" customHeight="1">
      <c r="A162" s="11"/>
    </row>
    <row r="163" ht="15" customHeight="1">
      <c r="A163" s="68">
        <v>10</v>
      </c>
    </row>
    <row r="164" ht="14" customHeight="1">
      <c r="A164" s="11"/>
    </row>
    <row r="165" ht="14" customHeight="1">
      <c r="A165" s="11"/>
    </row>
    <row r="166" ht="14" customHeight="1">
      <c r="A166" s="11"/>
    </row>
    <row r="167" ht="14" customHeight="1">
      <c r="A167" s="11"/>
    </row>
    <row r="168" ht="14" customHeight="1">
      <c r="A168" s="11"/>
    </row>
    <row r="169" ht="14" customHeight="1">
      <c r="A169" s="11"/>
    </row>
    <row r="170" ht="14" customHeight="1">
      <c r="A170" s="11"/>
    </row>
    <row r="171" ht="14" customHeight="1">
      <c r="A171" s="11"/>
    </row>
    <row r="172" ht="14" customHeight="1">
      <c r="A172" s="11"/>
    </row>
    <row r="173" ht="14" customHeight="1">
      <c r="A173" s="11"/>
    </row>
    <row r="174" ht="14" customHeight="1">
      <c r="A174" s="11"/>
    </row>
    <row r="175" ht="14" customHeight="1">
      <c r="A175" s="11"/>
    </row>
    <row r="176" ht="14" customHeight="1">
      <c r="A176" s="11"/>
    </row>
    <row r="177" ht="14" customHeight="1">
      <c r="A177" s="11"/>
    </row>
    <row r="178" ht="14" customHeight="1">
      <c r="A178" s="11"/>
    </row>
    <row r="179" ht="14" customHeight="1">
      <c r="A179" s="11"/>
    </row>
    <row r="180" ht="15" customHeight="1">
      <c r="A180" s="68">
        <v>11</v>
      </c>
    </row>
    <row r="181" ht="14" customHeight="1">
      <c r="A181" s="11"/>
    </row>
    <row r="182" ht="14" customHeight="1">
      <c r="A182" s="11"/>
    </row>
    <row r="183" ht="14" customHeight="1">
      <c r="A183" s="11"/>
    </row>
    <row r="184" ht="14" customHeight="1">
      <c r="A184" s="11"/>
    </row>
    <row r="185" ht="14" customHeight="1">
      <c r="A185" s="11"/>
    </row>
    <row r="186" ht="14" customHeight="1">
      <c r="A186" s="11"/>
    </row>
    <row r="187" ht="14" customHeight="1">
      <c r="A187" s="11"/>
    </row>
    <row r="188" ht="14" customHeight="1">
      <c r="A188" s="11"/>
    </row>
    <row r="189" ht="14" customHeight="1">
      <c r="A189" s="11"/>
    </row>
    <row r="190" ht="14" customHeight="1">
      <c r="A190" s="11"/>
    </row>
    <row r="191" ht="14" customHeight="1">
      <c r="A191" s="11"/>
    </row>
    <row r="192" ht="14" customHeight="1">
      <c r="A192" s="11"/>
    </row>
    <row r="193" ht="14" customHeight="1">
      <c r="A193" s="11"/>
    </row>
    <row r="194" ht="14" customHeight="1">
      <c r="A194" s="11"/>
    </row>
    <row r="195" ht="14" customHeight="1">
      <c r="A195" s="11"/>
    </row>
    <row r="196" ht="14" customHeight="1">
      <c r="A196" s="11"/>
    </row>
    <row r="197" ht="15" customHeight="1">
      <c r="A197" s="68">
        <v>12</v>
      </c>
    </row>
    <row r="198" ht="14" customHeight="1">
      <c r="A198" s="11"/>
    </row>
    <row r="199" ht="14" customHeight="1">
      <c r="A199" s="11"/>
    </row>
    <row r="200" ht="14" customHeight="1">
      <c r="A200" s="11"/>
    </row>
    <row r="201" ht="14" customHeight="1">
      <c r="A201" s="11"/>
    </row>
    <row r="202" ht="14" customHeight="1">
      <c r="A202" s="11"/>
    </row>
    <row r="203" ht="14" customHeight="1">
      <c r="A203" s="11"/>
    </row>
    <row r="204" ht="14" customHeight="1">
      <c r="A204" s="11"/>
    </row>
    <row r="205" ht="14" customHeight="1">
      <c r="A205" s="11"/>
    </row>
    <row r="206" ht="14" customHeight="1">
      <c r="A206" s="11"/>
    </row>
    <row r="207" ht="14" customHeight="1">
      <c r="A207" s="11"/>
    </row>
    <row r="208" ht="14" customHeight="1">
      <c r="A208" s="11"/>
    </row>
    <row r="209" ht="14" customHeight="1">
      <c r="A209" s="11"/>
    </row>
    <row r="210" ht="14" customHeight="1">
      <c r="A210" s="11"/>
    </row>
    <row r="211" ht="14" customHeight="1">
      <c r="A211" s="11"/>
    </row>
    <row r="212" ht="14" customHeight="1">
      <c r="A212" s="11"/>
    </row>
    <row r="213" ht="14" customHeight="1">
      <c r="A213" s="11"/>
    </row>
    <row r="214" ht="15" customHeight="1">
      <c r="A214" s="68">
        <v>13</v>
      </c>
    </row>
    <row r="215" ht="14" customHeight="1">
      <c r="A215" s="11"/>
    </row>
    <row r="216" ht="14" customHeight="1">
      <c r="A216" s="11"/>
    </row>
    <row r="217" ht="14" customHeight="1">
      <c r="A217" s="11"/>
    </row>
    <row r="218" ht="14" customHeight="1">
      <c r="A218" s="11"/>
    </row>
    <row r="219" ht="14" customHeight="1">
      <c r="A219" s="11"/>
    </row>
    <row r="220" ht="14" customHeight="1">
      <c r="A220" s="11"/>
    </row>
    <row r="221" ht="14" customHeight="1">
      <c r="A221" s="11"/>
    </row>
    <row r="222" ht="14" customHeight="1">
      <c r="A222" s="11"/>
    </row>
    <row r="223" ht="14" customHeight="1">
      <c r="A223" s="11"/>
    </row>
    <row r="224" ht="14" customHeight="1">
      <c r="A224" s="11"/>
    </row>
    <row r="225" ht="14" customHeight="1">
      <c r="A225" s="11"/>
    </row>
    <row r="226" ht="14" customHeight="1">
      <c r="A226" s="11"/>
    </row>
    <row r="227" ht="14" customHeight="1">
      <c r="A227" s="11"/>
    </row>
    <row r="228" ht="14" customHeight="1">
      <c r="A228" s="11"/>
    </row>
    <row r="229" ht="14" customHeight="1">
      <c r="A229" s="11"/>
    </row>
    <row r="230" ht="14" customHeight="1">
      <c r="A230" s="11"/>
    </row>
    <row r="231" ht="15" customHeight="1">
      <c r="A231" s="68">
        <v>14</v>
      </c>
    </row>
    <row r="232" ht="14" customHeight="1">
      <c r="A232" s="11"/>
    </row>
    <row r="233" ht="14" customHeight="1">
      <c r="A233" s="11"/>
    </row>
    <row r="234" ht="14" customHeight="1">
      <c r="A234" s="11"/>
    </row>
    <row r="235" ht="14" customHeight="1">
      <c r="A235" s="11"/>
    </row>
    <row r="236" ht="14" customHeight="1">
      <c r="A236" s="11"/>
    </row>
    <row r="237" ht="14" customHeight="1">
      <c r="A237" s="11"/>
    </row>
    <row r="238" ht="14" customHeight="1">
      <c r="A238" s="11"/>
    </row>
    <row r="239" ht="14" customHeight="1">
      <c r="A239" s="11"/>
    </row>
    <row r="240" ht="14" customHeight="1">
      <c r="A240" s="11"/>
    </row>
    <row r="241" ht="14" customHeight="1">
      <c r="A241" s="11"/>
    </row>
    <row r="242" ht="14" customHeight="1">
      <c r="A242" s="11"/>
    </row>
    <row r="243" ht="14" customHeight="1">
      <c r="A243" s="11"/>
    </row>
    <row r="244" ht="14" customHeight="1">
      <c r="A244" s="11"/>
    </row>
    <row r="245" ht="14" customHeight="1">
      <c r="A245" s="11"/>
    </row>
    <row r="246" ht="14" customHeight="1">
      <c r="A246" s="11"/>
    </row>
    <row r="247" ht="14" customHeight="1">
      <c r="A247" s="11"/>
    </row>
    <row r="248" ht="15" customHeight="1">
      <c r="A248" t="s" s="75">
        <v>60</v>
      </c>
    </row>
    <row r="249" ht="14" customHeight="1">
      <c r="A249" s="11"/>
    </row>
    <row r="250" ht="14" customHeight="1">
      <c r="A250" s="11"/>
    </row>
    <row r="251" ht="14" customHeight="1">
      <c r="A251" s="11"/>
    </row>
    <row r="252" ht="14" customHeight="1">
      <c r="A252" s="11"/>
    </row>
    <row r="253" ht="14" customHeight="1">
      <c r="A253" s="11"/>
    </row>
    <row r="254" ht="14" customHeight="1">
      <c r="A254" s="11"/>
    </row>
    <row r="255" ht="14" customHeight="1">
      <c r="A255" s="11"/>
    </row>
    <row r="256" ht="14" customHeight="1">
      <c r="A256" s="11"/>
    </row>
    <row r="257" ht="14" customHeight="1">
      <c r="A257" s="11"/>
    </row>
    <row r="258" ht="14" customHeight="1">
      <c r="A258" s="11"/>
    </row>
    <row r="259" ht="14" customHeight="1">
      <c r="A259" s="11"/>
    </row>
    <row r="260" ht="14" customHeight="1">
      <c r="A260" s="11"/>
    </row>
    <row r="261" ht="14" customHeight="1">
      <c r="A261" s="11"/>
    </row>
    <row r="262" ht="14" customHeight="1">
      <c r="A262" s="11"/>
    </row>
    <row r="263" ht="14" customHeight="1">
      <c r="A263" s="11"/>
    </row>
    <row r="264" ht="14" customHeight="1">
      <c r="A264" s="11"/>
    </row>
    <row r="265" ht="15" customHeight="1">
      <c r="A265" s="68">
        <v>17</v>
      </c>
    </row>
    <row r="266" ht="14" customHeight="1">
      <c r="A266" s="11"/>
    </row>
    <row r="267" ht="14" customHeight="1">
      <c r="A267" s="11"/>
    </row>
    <row r="268" ht="14" customHeight="1">
      <c r="A268" s="11"/>
    </row>
    <row r="269" ht="14" customHeight="1">
      <c r="A269" s="11"/>
    </row>
    <row r="270" ht="14" customHeight="1">
      <c r="A270" s="11"/>
    </row>
    <row r="271" ht="14" customHeight="1">
      <c r="A271" s="11"/>
    </row>
    <row r="272" ht="14" customHeight="1">
      <c r="A272" s="11"/>
    </row>
    <row r="273" ht="14" customHeight="1">
      <c r="A273" s="11"/>
    </row>
    <row r="274" ht="14" customHeight="1">
      <c r="A274" s="11"/>
    </row>
    <row r="275" ht="14" customHeight="1">
      <c r="A275" s="11"/>
    </row>
    <row r="276" ht="14" customHeight="1">
      <c r="A276" s="11"/>
    </row>
    <row r="277" ht="14" customHeight="1">
      <c r="A277" s="11"/>
    </row>
    <row r="278" ht="14" customHeight="1">
      <c r="A278" s="11"/>
    </row>
    <row r="279" ht="14" customHeight="1">
      <c r="A279" s="11"/>
    </row>
    <row r="280" ht="14" customHeight="1">
      <c r="A280" s="11"/>
    </row>
    <row r="281" ht="14" customHeight="1">
      <c r="A281" s="11"/>
    </row>
    <row r="282" ht="14" customHeight="1">
      <c r="A282" s="11"/>
    </row>
    <row r="283" ht="15" customHeight="1">
      <c r="A283" t="s" s="75">
        <v>61</v>
      </c>
    </row>
    <row r="284" ht="14" customHeight="1">
      <c r="A284" s="11"/>
    </row>
    <row r="285" ht="14" customHeight="1">
      <c r="A285" s="11"/>
    </row>
    <row r="286" ht="14" customHeight="1">
      <c r="A286" s="1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2" customWidth="1"/>
    <col min="11" max="256" width="9" style="82" customWidth="1"/>
  </cols>
  <sheetData>
    <row r="1" ht="14" customHeight="1">
      <c r="A1" t="s" s="75">
        <v>63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3">
        <v>64</v>
      </c>
      <c r="B2" s="84"/>
      <c r="C2" s="84"/>
      <c r="D2" s="84"/>
      <c r="E2" s="84"/>
      <c r="F2" s="84"/>
      <c r="G2" s="84"/>
      <c r="H2" s="84"/>
      <c r="I2" s="84"/>
      <c r="J2" s="84"/>
    </row>
    <row r="3" ht="8" customHeight="1">
      <c r="A3" s="84"/>
      <c r="B3" s="84"/>
      <c r="C3" s="84"/>
      <c r="D3" s="84"/>
      <c r="E3" s="84"/>
      <c r="F3" s="84"/>
      <c r="G3" s="84"/>
      <c r="H3" s="84"/>
      <c r="I3" s="84"/>
      <c r="J3" s="84"/>
    </row>
    <row r="4" ht="8" customHeight="1">
      <c r="A4" s="84"/>
      <c r="B4" s="84"/>
      <c r="C4" s="84"/>
      <c r="D4" s="84"/>
      <c r="E4" s="84"/>
      <c r="F4" s="84"/>
      <c r="G4" s="84"/>
      <c r="H4" s="84"/>
      <c r="I4" s="84"/>
      <c r="J4" s="84"/>
    </row>
    <row r="5" ht="8" customHeight="1">
      <c r="A5" s="84"/>
      <c r="B5" s="84"/>
      <c r="C5" s="84"/>
      <c r="D5" s="84"/>
      <c r="E5" s="84"/>
      <c r="F5" s="84"/>
      <c r="G5" s="84"/>
      <c r="H5" s="84"/>
      <c r="I5" s="84"/>
      <c r="J5" s="84"/>
    </row>
    <row r="6" ht="8" customHeight="1">
      <c r="A6" s="84"/>
      <c r="B6" s="84"/>
      <c r="C6" s="84"/>
      <c r="D6" s="84"/>
      <c r="E6" s="84"/>
      <c r="F6" s="84"/>
      <c r="G6" s="84"/>
      <c r="H6" s="84"/>
      <c r="I6" s="84"/>
      <c r="J6" s="84"/>
    </row>
    <row r="7" ht="8" customHeight="1">
      <c r="A7" s="84"/>
      <c r="B7" s="84"/>
      <c r="C7" s="84"/>
      <c r="D7" s="84"/>
      <c r="E7" s="84"/>
      <c r="F7" s="84"/>
      <c r="G7" s="84"/>
      <c r="H7" s="84"/>
      <c r="I7" s="84"/>
      <c r="J7" s="84"/>
    </row>
    <row r="8" ht="8" customHeight="1">
      <c r="A8" s="84"/>
      <c r="B8" s="84"/>
      <c r="C8" s="84"/>
      <c r="D8" s="84"/>
      <c r="E8" s="84"/>
      <c r="F8" s="84"/>
      <c r="G8" s="84"/>
      <c r="H8" s="84"/>
      <c r="I8" s="84"/>
      <c r="J8" s="84"/>
    </row>
    <row r="9" ht="8.5" customHeight="1">
      <c r="A9" s="84"/>
      <c r="B9" s="84"/>
      <c r="C9" s="84"/>
      <c r="D9" s="84"/>
      <c r="E9" s="84"/>
      <c r="F9" s="84"/>
      <c r="G9" s="84"/>
      <c r="H9" s="84"/>
      <c r="I9" s="84"/>
      <c r="J9" s="84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65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5">
        <v>66</v>
      </c>
      <c r="B12" s="86"/>
      <c r="C12" s="86"/>
      <c r="D12" s="86"/>
      <c r="E12" s="86"/>
      <c r="F12" s="86"/>
      <c r="G12" s="86"/>
      <c r="H12" s="86"/>
      <c r="I12" s="86"/>
      <c r="J12" s="86"/>
    </row>
    <row r="13" ht="8" customHeight="1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ht="8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ht="8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ht="8" customHeight="1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ht="8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ht="8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ht="8.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67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68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69</v>
      </c>
      <c r="C4" t="s" s="91">
        <v>17</v>
      </c>
      <c r="D4" t="s" s="91">
        <v>70</v>
      </c>
      <c r="E4" t="s" s="91">
        <v>71</v>
      </c>
      <c r="F4" t="s" s="91">
        <v>72</v>
      </c>
      <c r="G4" t="s" s="91">
        <v>71</v>
      </c>
      <c r="H4" t="s" s="91">
        <v>73</v>
      </c>
      <c r="I4" t="s" s="91">
        <v>71</v>
      </c>
    </row>
    <row r="5" ht="17" customHeight="1">
      <c r="A5" s="13"/>
      <c r="B5" t="s" s="92">
        <v>74</v>
      </c>
      <c r="C5" t="s" s="92">
        <v>75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74</v>
      </c>
      <c r="C6" t="s" s="92">
        <v>76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74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74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74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74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74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74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70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