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<sst xmlns="http://schemas.openxmlformats.org/spreadsheetml/2006/main" uniqueCount="81">
  <si>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</si>
  <si>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</si>
  <si>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</si>
  <si>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</si>
  <si>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</si>
  <si>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</si>
  <si>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</si>
  <si>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</si>
  <si>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</si>
  <si>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</si>
  <si>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</si>
  <si>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</si>
  <si>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</si>
  <si>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</si>
  <si>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</si>
  <si>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</si>
  <si>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</si>
  <si>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</si>
  <si>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</si>
  <si>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</si>
  <si>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</si>
  <si>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</si>
  <si>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</si>
  <si>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</si>
  <si>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</si>
  <si>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</si>
  <si>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</si>
  <si>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</si>
  <si>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</si>
  <si>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</si>
  <si>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</si>
  <si>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</si>
  <si>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</si>
  <si>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</si>
  <si>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</si>
  <si>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</si>
  <si>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</si>
  <si>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</si>
  <si>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</si>
  <si>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</si>
  <si>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</si>
  <si>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</si>
  <si>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</si>
  <si>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</si>
  <si>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</si>
  <si>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</si>
  <si>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</si>
  <si>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</si>
  <si>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</si>
  <si>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</si>
  <si>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</si>
  <si>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</si>
  <si>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</si>
  <si>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</si>
  <si>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</si>
  <si>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</si>
  <si>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</si>
  <si>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</si>
  <si>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</si>
  <si>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</si>
  <si>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15, 16</t>
  </si>
  <si>
    <t>18 &amp; 19</t>
  </si>
  <si>
    <t>気づき</t>
  </si>
  <si>
    <t>気付き　質問</t>
  </si>
  <si>
    <t>#20は急激な下落の中で発生したPBでした。その前はジワジワと上昇を伴ったレンジ相場だったし、２本のSMAもデッドクロスとゴールデンクロスを頻繁に繰り返し、このPBの出現はちょっと予想ができそうも無いと感じた。
#21は結局のところ、調整の瞬間下落で、騙しだったということか。</t>
  </si>
  <si>
    <t>感想</t>
  </si>
  <si>
    <t>#20の初動を掴めたら気持ち良いだろうなぁと感じました。
＃21はPBの前がEBになっているのだろう。まだEBは検証方法を習得していないが、EBとしてエントリーしてたらその次に出たPBは無視されることになるのかな？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</si>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</sst>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178</xdr:row>
      <xdr:rowOff>12700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179</xdr:row>
      <xdr:rowOff>0</xdr:rowOff>
    </xdr:from>
    <xdr:to>
      <xdr:col>6</xdr:col>
      <xdr:colOff>4564</xdr:colOff>
      <xdr:row>194</xdr:row>
      <xdr:rowOff>177317</xdr:rowOff>
    </xdr:to>
    <xdr:pic>
      <xdr:nvPicPr>
        <xdr:cNvPr id="12" name="スクリーンショット 2019-07-28 07.59.1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17887" y="31953200"/>
          <a:ext cx="3023678" cy="2857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195</xdr:row>
      <xdr:rowOff>158973</xdr:rowOff>
    </xdr:from>
    <xdr:to>
      <xdr:col>6</xdr:col>
      <xdr:colOff>4564</xdr:colOff>
      <xdr:row>212</xdr:row>
      <xdr:rowOff>30547</xdr:rowOff>
    </xdr:to>
    <xdr:pic>
      <xdr:nvPicPr>
        <xdr:cNvPr id="13" name="スクリーンショット 2019-07-29 22.55.0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17887" y="34969673"/>
          <a:ext cx="3023678" cy="290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213</xdr:row>
      <xdr:rowOff>12203</xdr:rowOff>
    </xdr:from>
    <xdr:to>
      <xdr:col>6</xdr:col>
      <xdr:colOff>28481</xdr:colOff>
      <xdr:row>229</xdr:row>
      <xdr:rowOff>95832</xdr:rowOff>
    </xdr:to>
    <xdr:pic>
      <xdr:nvPicPr>
        <xdr:cNvPr id="14" name="スクリーンショット 2019-07-30 20.09.3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17887" y="38036003"/>
          <a:ext cx="3047595" cy="2941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230</xdr:row>
      <xdr:rowOff>0</xdr:rowOff>
    </xdr:from>
    <xdr:to>
      <xdr:col>6</xdr:col>
      <xdr:colOff>4564</xdr:colOff>
      <xdr:row>246</xdr:row>
      <xdr:rowOff>72441</xdr:rowOff>
    </xdr:to>
    <xdr:pic>
      <xdr:nvPicPr>
        <xdr:cNvPr id="15" name="スクリーンショット 2019-07-31 21.04.50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93969" y="41059100"/>
          <a:ext cx="3047596" cy="2929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247</xdr:row>
      <xdr:rowOff>0</xdr:rowOff>
    </xdr:from>
    <xdr:to>
      <xdr:col>5</xdr:col>
      <xdr:colOff>665705</xdr:colOff>
      <xdr:row>263</xdr:row>
      <xdr:rowOff>60943</xdr:rowOff>
    </xdr:to>
    <xdr:pic>
      <xdr:nvPicPr>
        <xdr:cNvPr id="16" name="スクリーンショット 2019-08-01 14.47.42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893969" y="44094400"/>
          <a:ext cx="3035637" cy="2918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264</xdr:row>
      <xdr:rowOff>0</xdr:rowOff>
    </xdr:from>
    <xdr:to>
      <xdr:col>6</xdr:col>
      <xdr:colOff>4564</xdr:colOff>
      <xdr:row>281</xdr:row>
      <xdr:rowOff>16194</xdr:rowOff>
    </xdr:to>
    <xdr:pic>
      <xdr:nvPicPr>
        <xdr:cNvPr id="17" name="スクリーンショット 2019-08-04 03.29.15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893969" y="47129700"/>
          <a:ext cx="3047596" cy="30514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282</xdr:row>
      <xdr:rowOff>0</xdr:rowOff>
    </xdr:from>
    <xdr:to>
      <xdr:col>5</xdr:col>
      <xdr:colOff>665705</xdr:colOff>
      <xdr:row>297</xdr:row>
      <xdr:rowOff>176515</xdr:rowOff>
    </xdr:to>
    <xdr:pic>
      <xdr:nvPicPr>
        <xdr:cNvPr id="18" name="スクリーンショット 2019-08-05 22.59.22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893969" y="50342800"/>
          <a:ext cx="3035637" cy="28562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322469</xdr:colOff>
      <xdr:row>298</xdr:row>
      <xdr:rowOff>164617</xdr:rowOff>
    </xdr:from>
    <xdr:to>
      <xdr:col>5</xdr:col>
      <xdr:colOff>653746</xdr:colOff>
      <xdr:row>314</xdr:row>
      <xdr:rowOff>155586</xdr:rowOff>
    </xdr:to>
    <xdr:pic>
      <xdr:nvPicPr>
        <xdr:cNvPr id="19" name="スクリーンショット 2019-08-07 21.52.25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893969" y="53364917"/>
          <a:ext cx="3023678" cy="28484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315</xdr:row>
      <xdr:rowOff>177800</xdr:rowOff>
    </xdr:from>
    <xdr:to>
      <xdr:col>5</xdr:col>
      <xdr:colOff>653746</xdr:colOff>
      <xdr:row>331</xdr:row>
      <xdr:rowOff>82139</xdr:rowOff>
    </xdr:to>
    <xdr:pic>
      <xdr:nvPicPr>
        <xdr:cNvPr id="20" name="スクショ#21 2019-08-07 22.07.46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929846" y="56413399"/>
          <a:ext cx="2987801" cy="2806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62</v>
      </c>
      <c r="C19" s="3"/>
      <c r="D19" s="3"/>
    </row>
    <row r="20">
      <c r="B20" s="4"/>
      <c r="C20" t="s" s="4">
        <v>5</v>
      </c>
      <c r="D20" t="s" s="5">
        <v>62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77</v>
      </c>
      <c r="C23" s="3"/>
      <c r="D23" s="3"/>
    </row>
    <row r="24">
      <c r="B24" s="4"/>
      <c r="C24" t="s" s="4">
        <v>5</v>
      </c>
      <c r="D24" t="s" s="5">
        <v>77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110938.044070182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10938.044070182</v>
      </c>
      <c r="E4" s="27"/>
      <c r="F4" t="s" s="14">
        <v>28</v>
      </c>
      <c r="G4" s="15"/>
      <c r="H4" s="28">
        <f>SUM($T$9:$U$108)</f>
        <v>86</v>
      </c>
      <c r="I4" s="19"/>
      <c r="J4" t="s" s="14">
        <v>29</v>
      </c>
      <c r="K4" s="15"/>
      <c r="L4" s="21">
        <f>MAX($C$9:$D$990)-C9</f>
        <v>14369.117598126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9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0.571428571428571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3153.352222791660</v>
      </c>
      <c r="L19" s="70"/>
      <c r="M19" s="64">
        <f>IF(J19="","",(K19/J19)/LOOKUP(RIGHT($D$2,3),'定数'!$A$6:$A$13,'定数'!$B$6:$B$13))</f>
        <v>1.1944515995423</v>
      </c>
      <c r="N19" s="30">
        <v>2018</v>
      </c>
      <c r="O19" s="63">
        <v>43760</v>
      </c>
      <c r="P19" s="30">
        <v>0.7076</v>
      </c>
      <c r="Q19" s="19"/>
      <c r="R19" s="27">
        <f>IF(P19="","",T19*M19*LOOKUP(RIGHT($D$2,3),'定数'!$A$6:$A$13,'定数'!$B$6:$B$13))</f>
        <v>3726.688990571980</v>
      </c>
      <c r="S19" s="65"/>
      <c r="T19" s="66">
        <f>IF(P19="","",IF(G19="買",(P19-H19),(H19-P19))*IF(RIGHT($D$2,3)="JPY",100,10000))</f>
        <v>26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108838.429750294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3265.152892508820</v>
      </c>
      <c r="L20" s="70"/>
      <c r="M20" s="64">
        <f>IF(J20="","",(K20/J20)/LOOKUP(RIGHT($D$2,3),'定数'!$A$6:$A$13,'定数'!$B$6:$B$13))</f>
        <v>1.2956955922654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-3109.669421436960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108838.429750294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105728.760328857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3171.862809865710</v>
      </c>
      <c r="L21" s="70"/>
      <c r="M21" s="64">
        <f>IF(J21="","",(K21/J21)/LOOKUP(RIGHT($D$2,3),'定数'!$A$6:$A$13,'定数'!$B$6:$B$13))</f>
        <v>1.14922565574845</v>
      </c>
      <c r="N21" s="30">
        <v>2018</v>
      </c>
      <c r="O21" s="63">
        <v>43809</v>
      </c>
      <c r="P21" s="30">
        <v>0.7189</v>
      </c>
      <c r="Q21" s="19"/>
      <c r="R21" s="27">
        <f>IF(P21="","",T21*M21*LOOKUP(RIGHT($D$2,3),'定数'!$A$6:$A$13,'定数'!$B$6:$B$13))</f>
        <v>3861.398203314790</v>
      </c>
      <c r="S21" s="65"/>
      <c r="T21" s="66">
        <f>IF(P21="","",IF(G21="買",(P21-H21),(H21-P21))*IF(RIGHT($D$2,3)="JPY",100,10000))</f>
        <v>28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108838.429750294</v>
      </c>
      <c r="Y21" s="72">
        <f>IF(X21&lt;&gt;"",1-(C21/X21),"")</f>
        <v>0.0285714285714288</v>
      </c>
    </row>
    <row r="22" ht="14" customHeight="1">
      <c r="A22" s="13"/>
      <c r="B22" s="30">
        <v>14</v>
      </c>
      <c r="C22" s="21">
        <f>IF(R21="","",C21+R21)</f>
        <v>109590.158532172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3287.704755965160</v>
      </c>
      <c r="L22" s="70"/>
      <c r="M22" s="64">
        <f>IF(J22="","",(K22/J22)/LOOKUP(RIGHT($D$2,3),'定数'!$A$6:$A$13,'定数'!$B$6:$B$13))</f>
        <v>1.24534271059286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-3287.704755965150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109590.158532172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106302.453776207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3189.073613286210</v>
      </c>
      <c r="L23" s="70"/>
      <c r="M23" s="64">
        <f>IF(J23="","",(K23/J23)/LOOKUP(RIGHT($D$2,3),'定数'!$A$6:$A$13,'定数'!$B$6:$B$13))</f>
        <v>1.39871649705536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-3189.073613286220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2</v>
      </c>
      <c r="X23" s="71">
        <f>IF(C23&lt;&gt;"",MAX(X22,C23),"")</f>
        <v>109590.158532172</v>
      </c>
      <c r="Y23" s="72">
        <f>IF(X23&lt;&gt;"",1-(C23/X23),"")</f>
        <v>0.0299999999999985</v>
      </c>
    </row>
    <row r="24" ht="14" customHeight="1">
      <c r="A24" s="13"/>
      <c r="B24" s="30">
        <v>16</v>
      </c>
      <c r="C24" s="21">
        <f>IF(R23="","",C23+R23)</f>
        <v>103113.380162921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3093.401404887630</v>
      </c>
      <c r="L24" s="70"/>
      <c r="M24" s="64">
        <f>IF(J24="","",(K24/J24)/LOOKUP(RIGHT($D$2,3),'定数'!$A$6:$A$13,'定数'!$B$6:$B$13))</f>
        <v>1.28891725203651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-3093.401404887620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3</v>
      </c>
      <c r="X24" s="71">
        <f>IF(C24&lt;&gt;"",MAX(X23,C24),"")</f>
        <v>109590.158532172</v>
      </c>
      <c r="Y24" s="72">
        <f>IF(X24&lt;&gt;"",1-(C24/X24),"")</f>
        <v>0.0590999999999967</v>
      </c>
    </row>
    <row r="25" ht="14" customHeight="1">
      <c r="A25" s="13"/>
      <c r="B25" s="30">
        <v>17</v>
      </c>
      <c r="C25" s="21">
        <f>IF(R24="","",C24+R24)</f>
        <v>100019.978758033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3000.599362740990</v>
      </c>
      <c r="L25" s="70"/>
      <c r="M25" s="64">
        <f>IF(J25="","",(K25/J25)/LOOKUP(RIGHT($D$2,3),'定数'!$A$6:$A$13,'定数'!$B$6:$B$13))</f>
        <v>1.38916637163935</v>
      </c>
      <c r="N25" s="30">
        <v>2019</v>
      </c>
      <c r="O25" s="63">
        <v>43476</v>
      </c>
      <c r="P25" s="30">
        <v>0.7211</v>
      </c>
      <c r="Q25" s="19"/>
      <c r="R25" s="27">
        <f>IF(P25="","",T25*M25*LOOKUP(RIGHT($D$2,3),'定数'!$A$6:$A$13,'定数'!$B$6:$B$13))</f>
        <v>3667.399221127880</v>
      </c>
      <c r="S25" s="65"/>
      <c r="T25" s="66">
        <f>IF(P25="","",IF(G25="買",(P25-H25),(H25-P25))*IF(RIGHT($D$2,3)="JPY",100,10000))</f>
        <v>22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109590.158532172</v>
      </c>
      <c r="Y25" s="72">
        <f>IF(X25&lt;&gt;"",1-(C25/X25),"")</f>
        <v>0.0873270000000001</v>
      </c>
    </row>
    <row r="26" ht="14" customHeight="1">
      <c r="A26" s="13"/>
      <c r="B26" s="30">
        <v>18</v>
      </c>
      <c r="C26" s="21">
        <f>IF(R25="","",C25+R25)</f>
        <v>103687.377979161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3110.621339374830</v>
      </c>
      <c r="L26" s="70"/>
      <c r="M26" s="64">
        <f>IF(J26="","",(K26/J26)/LOOKUP(RIGHT($D$2,3),'定数'!$A$6:$A$13,'定数'!$B$6:$B$13))</f>
        <v>0.960068314621861</v>
      </c>
      <c r="N26" s="30">
        <v>2019</v>
      </c>
      <c r="O26" s="63">
        <v>43529</v>
      </c>
      <c r="P26" s="30">
        <v>0.7063</v>
      </c>
      <c r="Q26" s="19"/>
      <c r="R26" s="27">
        <f>IF(P26="","",T26*M26*LOOKUP(RIGHT($D$2,3),'定数'!$A$6:$A$13,'定数'!$B$6:$B$13))</f>
        <v>3571.454130393320</v>
      </c>
      <c r="S26" s="65"/>
      <c r="T26" s="66">
        <f>IF(P26="","",IF(G26="買",(P26-H26),(H26-P26))*IF(RIGHT($D$2,3)="JPY",100,10000))</f>
        <v>31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109590.158532172</v>
      </c>
      <c r="Y26" s="72">
        <f>IF(X26&lt;&gt;"",1-(C26/X26),"")</f>
        <v>0.0538623233333324</v>
      </c>
    </row>
    <row r="27" ht="14" customHeight="1">
      <c r="A27" s="13"/>
      <c r="B27" s="30">
        <v>19</v>
      </c>
      <c r="C27" s="21">
        <f>IF(R26="","",C26+R26)</f>
        <v>107258.832109554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3217.764963286620</v>
      </c>
      <c r="L27" s="70"/>
      <c r="M27" s="64">
        <f>IF(J27="","",(K27/J27)/LOOKUP(RIGHT($D$2,3),'定数'!$A$6:$A$13,'定数'!$B$6:$B$13))</f>
        <v>1.11727950114119</v>
      </c>
      <c r="N27" s="30">
        <v>2019</v>
      </c>
      <c r="O27" s="63">
        <v>43530</v>
      </c>
      <c r="P27" s="30">
        <v>0.7039</v>
      </c>
      <c r="Q27" s="19"/>
      <c r="R27" s="27">
        <f>IF(P27="","",T27*M27*LOOKUP(RIGHT($D$2,3),'定数'!$A$6:$A$13,'定数'!$B$6:$B$13))</f>
        <v>3485.912043560510</v>
      </c>
      <c r="S27" s="65"/>
      <c r="T27" s="66">
        <f>IF(P27="","",IF(G27="買",(P27-H27),(H27-P27))*IF(RIGHT($D$2,3)="JPY",100,10000))</f>
        <v>26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109590.158532172</v>
      </c>
      <c r="Y27" s="72">
        <f>IF(X27&lt;&gt;"",1-(C27/X27),"")</f>
        <v>0.0212731366925945</v>
      </c>
    </row>
    <row r="28" ht="14" customHeight="1">
      <c r="A28" s="13"/>
      <c r="B28" s="30">
        <v>20</v>
      </c>
      <c r="C28" s="21">
        <f>IF(R27="","",C27+R27)</f>
        <v>110744.744153115</v>
      </c>
      <c r="D28" s="21"/>
      <c r="E28" s="30">
        <v>2019</v>
      </c>
      <c r="F28" s="63">
        <v>43577</v>
      </c>
      <c r="G28" t="s" s="18">
        <v>54</v>
      </c>
      <c r="H28" s="30">
        <v>0.7141</v>
      </c>
      <c r="I28" s="19"/>
      <c r="J28" s="30">
        <v>11</v>
      </c>
      <c r="K28" s="69">
        <f>IF(J28="","",C28*0.03)</f>
        <v>3322.342324593450</v>
      </c>
      <c r="L28" s="70"/>
      <c r="M28" s="64">
        <f>IF(J28="","",(K28/J28)/LOOKUP(RIGHT($D$2,3),'定数'!$A$6:$A$13,'定数'!$B$6:$B$13))</f>
        <v>2.51692600347989</v>
      </c>
      <c r="N28" s="30">
        <v>2019</v>
      </c>
      <c r="O28" s="63">
        <v>43577</v>
      </c>
      <c r="P28" s="30">
        <v>0.7129</v>
      </c>
      <c r="Q28" s="19"/>
      <c r="R28" s="27">
        <f>IF(P28="","",T28*M28*LOOKUP(RIGHT($D$2,3),'定数'!$A$6:$A$13,'定数'!$B$6:$B$13))</f>
        <v>3624.373445011040</v>
      </c>
      <c r="S28" s="65"/>
      <c r="T28" s="66">
        <f>IF(P28="","",IF(G28="買",(P28-H28),(H28-P28))*IF(RIGHT($D$2,3)="JPY",100,10000))</f>
        <v>12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110744.744153115</v>
      </c>
      <c r="Y28" s="72">
        <f>IF(X28&lt;&gt;"",1-(C28/X28),"")</f>
        <v>0</v>
      </c>
    </row>
    <row r="29" ht="14" customHeight="1">
      <c r="A29" s="13"/>
      <c r="B29" s="30">
        <v>21</v>
      </c>
      <c r="C29" s="21">
        <f>IF(R28="","",C28+R28)</f>
        <v>114369.117598126</v>
      </c>
      <c r="D29" s="21"/>
      <c r="E29" s="30">
        <v>2019</v>
      </c>
      <c r="F29" s="63">
        <v>43591</v>
      </c>
      <c r="G29" t="s" s="18">
        <v>54</v>
      </c>
      <c r="H29" s="30">
        <v>0.6981000000000001</v>
      </c>
      <c r="I29" s="19"/>
      <c r="J29" s="30">
        <v>19</v>
      </c>
      <c r="K29" s="69">
        <f>IF(J29="","",C29*0.03)</f>
        <v>3431.073527943780</v>
      </c>
      <c r="L29" s="70"/>
      <c r="M29" s="64">
        <f>IF(J29="","",(K29/J29)/LOOKUP(RIGHT($D$2,3),'定数'!$A$6:$A$13,'定数'!$B$6:$B$13))</f>
        <v>1.50485681050166</v>
      </c>
      <c r="N29" s="30">
        <v>2019</v>
      </c>
      <c r="O29" s="63">
        <v>43591</v>
      </c>
      <c r="P29" s="30">
        <v>0.7</v>
      </c>
      <c r="Q29" s="19"/>
      <c r="R29" s="27">
        <f>IF(P29="","",T29*M29*LOOKUP(RIGHT($D$2,3),'定数'!$A$6:$A$13,'定数'!$B$6:$B$13))</f>
        <v>-3431.073527943780</v>
      </c>
      <c r="S29" s="65"/>
      <c r="T29" s="66">
        <f>IF(P29="","",IF(G29="買",(P29-H29),(H29-P29))*IF(RIGHT($D$2,3)="JPY",100,10000))</f>
        <v>-19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114369.117598126</v>
      </c>
      <c r="Y29" s="72">
        <f>IF(X29&lt;&gt;"",1-(C29/X29),"")</f>
        <v>0</v>
      </c>
    </row>
    <row r="30" ht="14" customHeight="1">
      <c r="A30" s="13"/>
      <c r="B30" s="30">
        <v>22</v>
      </c>
      <c r="C30" s="21">
        <f>IF(R29="","",C29+R29)</f>
        <v>110938.044070182</v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s="71">
        <f>IF(C30&lt;&gt;"",MAX(X29,C30),"")</f>
        <v>114369.117598126</v>
      </c>
      <c r="Y30" s="72">
        <f>IF(X30&lt;&gt;"",1-(C30/X30),"")</f>
        <v>0.0300000000000019</v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127183.747796934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27183.747796934</v>
      </c>
      <c r="E4" s="27"/>
      <c r="F4" t="s" s="14">
        <v>28</v>
      </c>
      <c r="G4" s="15"/>
      <c r="H4" s="28">
        <f>SUM($T$9:$U$108)</f>
        <v>206</v>
      </c>
      <c r="I4" s="19"/>
      <c r="J4" t="s" s="14">
        <v>29</v>
      </c>
      <c r="K4" s="15"/>
      <c r="L4" s="21">
        <f>MAX($C$9:$D$990)-C9</f>
        <v>31117.265770035</v>
      </c>
      <c r="M4" s="21"/>
      <c r="N4" t="s" s="14">
        <v>30</v>
      </c>
      <c r="O4" s="15"/>
      <c r="P4" s="29">
        <f>MAX(Y1:Y993)</f>
        <v>0.0873270000000004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13</v>
      </c>
      <c r="D5" t="s" s="14">
        <v>32</v>
      </c>
      <c r="E5" s="30">
        <f>COUNTIF($R$9:$R$990,"&lt;0")</f>
        <v>8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0.619047619047619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3483.9078372378</v>
      </c>
      <c r="L19" s="70"/>
      <c r="M19" s="64">
        <f>IF(J19="","",(K19/J19)/LOOKUP(RIGHT($D$2,3),'定数'!$A$6:$A$13,'定数'!$B$6:$B$13))</f>
        <v>1.31966205955977</v>
      </c>
      <c r="N19" s="30">
        <v>2018</v>
      </c>
      <c r="O19" s="63">
        <v>43761</v>
      </c>
      <c r="P19" s="30">
        <v>0.7071</v>
      </c>
      <c r="Q19" s="19"/>
      <c r="R19" s="27">
        <f>IF(P19="","",T19*M19*LOOKUP(RIGHT($D$2,3),'定数'!$A$6:$A$13,'定数'!$B$6:$B$13))</f>
        <v>4909.142861562340</v>
      </c>
      <c r="S19" s="65"/>
      <c r="T19" s="66">
        <f>IF(P19="","",IF(G19="買",(P19-H19),(H19-P19))*IF(RIGHT($D$2,3)="JPY",100,10000))</f>
        <v>31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121039.404102822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3631.182123084660</v>
      </c>
      <c r="L20" s="70"/>
      <c r="M20" s="64">
        <f>IF(J20="","",(K20/J20)/LOOKUP(RIGHT($D$2,3),'定数'!$A$6:$A$13,'定数'!$B$6:$B$13))</f>
        <v>1.44094528693836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-3458.268688652060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121039.404102822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117581.13541417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3527.4340624251</v>
      </c>
      <c r="L21" s="70"/>
      <c r="M21" s="64">
        <f>IF(J21="","",(K21/J21)/LOOKUP(RIGHT($D$2,3),'定数'!$A$6:$A$13,'定数'!$B$6:$B$13))</f>
        <v>1.27805581971924</v>
      </c>
      <c r="N21" s="30">
        <v>2018</v>
      </c>
      <c r="O21" s="63">
        <v>43809</v>
      </c>
      <c r="P21" s="30">
        <v>0.7184</v>
      </c>
      <c r="Q21" s="19"/>
      <c r="R21" s="27">
        <f>IF(P21="","",T21*M21*LOOKUP(RIGHT($D$2,3),'定数'!$A$6:$A$13,'定数'!$B$6:$B$13))</f>
        <v>5061.101046088190</v>
      </c>
      <c r="S21" s="65"/>
      <c r="T21" s="66">
        <f>IF(P21="","",IF(G21="買",(P21-H21),(H21-P21))*IF(RIGHT($D$2,3)="JPY",100,10000))</f>
        <v>33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121039.404102822</v>
      </c>
      <c r="Y21" s="72">
        <f>IF(X21&lt;&gt;"",1-(C21/X21),"")</f>
        <v>0.0285714285714281</v>
      </c>
    </row>
    <row r="22" ht="14" customHeight="1">
      <c r="A22" s="13"/>
      <c r="B22" s="30">
        <v>14</v>
      </c>
      <c r="C22" s="21">
        <f>IF(R21="","",C21+R21)</f>
        <v>122642.236460258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3679.267093807740</v>
      </c>
      <c r="L22" s="70"/>
      <c r="M22" s="64">
        <f>IF(J22="","",(K22/J22)/LOOKUP(RIGHT($D$2,3),'定数'!$A$6:$A$13,'定数'!$B$6:$B$13))</f>
        <v>1.39366177795748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-3679.267093807750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122642.236460258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118962.96936645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3568.8890809935</v>
      </c>
      <c r="L23" s="70"/>
      <c r="M23" s="64">
        <f>IF(J23="","",(K23/J23)/LOOKUP(RIGHT($D$2,3),'定数'!$A$6:$A$13,'定数'!$B$6:$B$13))</f>
        <v>1.56530222850592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-3568.8890809935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2</v>
      </c>
      <c r="X23" s="71">
        <f>IF(C23&lt;&gt;"",MAX(X22,C23),"")</f>
        <v>122642.236460258</v>
      </c>
      <c r="Y23" s="72">
        <f>IF(X23&lt;&gt;"",1-(C23/X23),"")</f>
        <v>0.0300000000000021</v>
      </c>
    </row>
    <row r="24" ht="14" customHeight="1">
      <c r="A24" s="13"/>
      <c r="B24" s="30">
        <v>16</v>
      </c>
      <c r="C24" s="21">
        <f>IF(R23="","",C23+R23)</f>
        <v>115394.080285457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3461.822408563710</v>
      </c>
      <c r="L24" s="70"/>
      <c r="M24" s="64">
        <f>IF(J24="","",(K24/J24)/LOOKUP(RIGHT($D$2,3),'定数'!$A$6:$A$13,'定数'!$B$6:$B$13))</f>
        <v>1.44242600356821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-3461.8224085637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3</v>
      </c>
      <c r="X24" s="71">
        <f>IF(C24&lt;&gt;"",MAX(X23,C24),"")</f>
        <v>122642.236460258</v>
      </c>
      <c r="Y24" s="72">
        <f>IF(X24&lt;&gt;"",1-(C24/X24),"")</f>
        <v>0.059099999999998</v>
      </c>
    </row>
    <row r="25" ht="14" customHeight="1">
      <c r="A25" s="13"/>
      <c r="B25" s="30">
        <v>17</v>
      </c>
      <c r="C25" s="21">
        <f>IF(R24="","",C24+R24)</f>
        <v>111932.257876893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3357.967736306790</v>
      </c>
      <c r="L25" s="70"/>
      <c r="M25" s="64">
        <f>IF(J25="","",(K25/J25)/LOOKUP(RIGHT($D$2,3),'定数'!$A$6:$A$13,'定数'!$B$6:$B$13))</f>
        <v>1.55461469273463</v>
      </c>
      <c r="N25" s="30">
        <v>2019</v>
      </c>
      <c r="O25" s="63">
        <v>43476</v>
      </c>
      <c r="P25" s="30">
        <v>0.7215</v>
      </c>
      <c r="Q25" s="19"/>
      <c r="R25" s="27">
        <f>IF(P25="","",T25*M25*LOOKUP(RIGHT($D$2,3),'定数'!$A$6:$A$13,'定数'!$B$6:$B$13))</f>
        <v>4850.397841332050</v>
      </c>
      <c r="S25" s="65"/>
      <c r="T25" s="66">
        <f>IF(P25="","",IF(G25="買",(P25-H25),(H25-P25))*IF(RIGHT($D$2,3)="JPY",100,10000))</f>
        <v>26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122642.236460258</v>
      </c>
      <c r="Y25" s="72">
        <f>IF(X25&lt;&gt;"",1-(C25/X25),"")</f>
        <v>0.0873270000000004</v>
      </c>
    </row>
    <row r="26" ht="14" customHeight="1">
      <c r="A26" s="13"/>
      <c r="B26" s="30">
        <v>18</v>
      </c>
      <c r="C26" s="21">
        <f>IF(R25="","",C25+R25)</f>
        <v>116782.655718225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3503.479671546750</v>
      </c>
      <c r="L26" s="70"/>
      <c r="M26" s="64">
        <f>IF(J26="","",(K26/J26)/LOOKUP(RIGHT($D$2,3),'定数'!$A$6:$A$13,'定数'!$B$6:$B$13))</f>
        <v>1.08132088627986</v>
      </c>
      <c r="N26" s="30">
        <v>2019</v>
      </c>
      <c r="O26" s="63">
        <v>43530</v>
      </c>
      <c r="P26" s="30">
        <v>0.7057</v>
      </c>
      <c r="Q26" s="19"/>
      <c r="R26" s="27">
        <f>IF(P26="","",T26*M26*LOOKUP(RIGHT($D$2,3),'定数'!$A$6:$A$13,'定数'!$B$6:$B$13))</f>
        <v>4801.064735082580</v>
      </c>
      <c r="S26" s="65"/>
      <c r="T26" s="66">
        <f>IF(P26="","",IF(G26="買",(P26-H26),(H26-P26))*IF(RIGHT($D$2,3)="JPY",100,10000))</f>
        <v>37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122642.236460258</v>
      </c>
      <c r="Y26" s="72">
        <f>IF(X26&lt;&gt;"",1-(C26/X26),"")</f>
        <v>0.0477778366666673</v>
      </c>
    </row>
    <row r="27" ht="14" customHeight="1">
      <c r="A27" s="13"/>
      <c r="B27" s="30">
        <v>19</v>
      </c>
      <c r="C27" s="21">
        <f>IF(R26="","",C26+R26)</f>
        <v>121583.720453308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3647.511613599240</v>
      </c>
      <c r="L27" s="70"/>
      <c r="M27" s="64">
        <f>IF(J27="","",(K27/J27)/LOOKUP(RIGHT($D$2,3),'定数'!$A$6:$A$13,'定数'!$B$6:$B$13))</f>
        <v>1.26649708805529</v>
      </c>
      <c r="N27" s="30">
        <v>2019</v>
      </c>
      <c r="O27" s="63">
        <v>43530</v>
      </c>
      <c r="P27" s="30">
        <v>0.7034</v>
      </c>
      <c r="Q27" s="19"/>
      <c r="R27" s="27">
        <f>IF(P27="","",T27*M27*LOOKUP(RIGHT($D$2,3),'定数'!$A$6:$A$13,'定数'!$B$6:$B$13))</f>
        <v>4711.369167565680</v>
      </c>
      <c r="S27" s="65"/>
      <c r="T27" s="66">
        <f>IF(P27="","",IF(G27="買",(P27-H27),(H27-P27))*IF(RIGHT($D$2,3)="JPY",100,10000))</f>
        <v>31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122642.236460258</v>
      </c>
      <c r="Y27" s="72">
        <f>IF(X27&lt;&gt;"",1-(C27/X27),"")</f>
        <v>0.008630925507404699</v>
      </c>
    </row>
    <row r="28" ht="14" customHeight="1">
      <c r="A28" s="13"/>
      <c r="B28" s="30">
        <v>20</v>
      </c>
      <c r="C28" s="21">
        <f>IF(R27="","",C27+R27)</f>
        <v>126295.089620874</v>
      </c>
      <c r="D28" s="21"/>
      <c r="E28" s="30">
        <v>2019</v>
      </c>
      <c r="F28" s="63">
        <v>43577</v>
      </c>
      <c r="G28" t="s" s="18">
        <v>54</v>
      </c>
      <c r="H28" s="30">
        <v>0.7141</v>
      </c>
      <c r="I28" s="19"/>
      <c r="J28" s="30">
        <v>11</v>
      </c>
      <c r="K28" s="69">
        <f>IF(J28="","",C28*0.03)</f>
        <v>3788.852688626220</v>
      </c>
      <c r="L28" s="70"/>
      <c r="M28" s="64">
        <f>IF(J28="","",(K28/J28)/LOOKUP(RIGHT($D$2,3),'定数'!$A$6:$A$13,'定数'!$B$6:$B$13))</f>
        <v>2.87034294592895</v>
      </c>
      <c r="N28" s="30">
        <v>2019</v>
      </c>
      <c r="O28" s="63">
        <v>43578</v>
      </c>
      <c r="P28" s="30">
        <v>0.7127</v>
      </c>
      <c r="Q28" s="19"/>
      <c r="R28" s="27">
        <f>IF(P28="","",T28*M28*LOOKUP(RIGHT($D$2,3),'定数'!$A$6:$A$13,'定数'!$B$6:$B$13))</f>
        <v>4822.176149160640</v>
      </c>
      <c r="S28" s="65"/>
      <c r="T28" s="66">
        <f>IF(P28="","",IF(G28="買",(P28-H28),(H28-P28))*IF(RIGHT($D$2,3)="JPY",100,10000))</f>
        <v>14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126295.089620874</v>
      </c>
      <c r="Y28" s="72">
        <f>IF(X28&lt;&gt;"",1-(C28/X28),"")</f>
        <v>0</v>
      </c>
    </row>
    <row r="29" ht="14" customHeight="1">
      <c r="A29" s="13"/>
      <c r="B29" s="30">
        <v>21</v>
      </c>
      <c r="C29" s="21">
        <f>IF(R28="","",C28+R28)</f>
        <v>131117.265770035</v>
      </c>
      <c r="D29" s="21"/>
      <c r="E29" s="30">
        <v>2019</v>
      </c>
      <c r="F29" s="63">
        <v>43591</v>
      </c>
      <c r="G29" t="s" s="18">
        <v>54</v>
      </c>
      <c r="H29" s="30">
        <v>0.6981000000000001</v>
      </c>
      <c r="I29" s="19"/>
      <c r="J29" s="30">
        <v>19</v>
      </c>
      <c r="K29" s="69">
        <f>IF(J29="","",C29*0.03)</f>
        <v>3933.517973101050</v>
      </c>
      <c r="L29" s="70"/>
      <c r="M29" s="64">
        <f>IF(J29="","",(K29/J29)/LOOKUP(RIGHT($D$2,3),'定数'!$A$6:$A$13,'定数'!$B$6:$B$13))</f>
        <v>1.72522718118467</v>
      </c>
      <c r="N29" s="30">
        <v>2019</v>
      </c>
      <c r="O29" s="63">
        <v>43591</v>
      </c>
      <c r="P29" s="30">
        <v>0.7</v>
      </c>
      <c r="Q29" s="19"/>
      <c r="R29" s="27">
        <f>IF(P29="","",T29*M29*LOOKUP(RIGHT($D$2,3),'定数'!$A$6:$A$13,'定数'!$B$6:$B$13))</f>
        <v>-3933.517973101050</v>
      </c>
      <c r="S29" s="65"/>
      <c r="T29" s="66">
        <f>IF(P29="","",IF(G29="買",(P29-H29),(H29-P29))*IF(RIGHT($D$2,3)="JPY",100,10000))</f>
        <v>-19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131117.265770035</v>
      </c>
      <c r="Y29" s="72">
        <f>IF(X29&lt;&gt;"",1-(C29/X29),"")</f>
        <v>0</v>
      </c>
    </row>
    <row r="30" ht="14" customHeight="1">
      <c r="A30" s="13"/>
      <c r="B30" s="30">
        <v>22</v>
      </c>
      <c r="C30" s="21">
        <f>IF(R29="","",C29+R29)</f>
        <v>127183.747796934</v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s="71">
        <f>IF(C30&lt;&gt;"",MAX(X29,C30),"")</f>
        <v>131117.265770035</v>
      </c>
      <c r="Y30" s="72">
        <f>IF(X30&lt;&gt;"",1-(C30/X30),"")</f>
        <v>0.0299999999999996</v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R22:S22"/>
    <mergeCell ref="T22:U22"/>
    <mergeCell ref="C23:D23"/>
    <mergeCell ref="K23:L23"/>
    <mergeCell ref="R23:S23"/>
    <mergeCell ref="T23:U23"/>
    <mergeCell ref="C24:D24"/>
    <mergeCell ref="K24:L24"/>
    <mergeCell ref="P24:Q24"/>
    <mergeCell ref="R24:S24"/>
    <mergeCell ref="T24:U24"/>
    <mergeCell ref="C25:D25"/>
    <mergeCell ref="K25:L25"/>
    <mergeCell ref="P25:Q25"/>
    <mergeCell ref="R25:S25"/>
    <mergeCell ref="T25:U25"/>
    <mergeCell ref="C26:D26"/>
    <mergeCell ref="K26:L26"/>
    <mergeCell ref="P26:Q26"/>
    <mergeCell ref="R26:S26"/>
    <mergeCell ref="T26:U26"/>
    <mergeCell ref="C27:D27"/>
    <mergeCell ref="K27:L27"/>
    <mergeCell ref="P27:Q27"/>
    <mergeCell ref="R27:S27"/>
    <mergeCell ref="T27:U27"/>
    <mergeCell ref="C28:D28"/>
    <mergeCell ref="K28:L28"/>
    <mergeCell ref="P28:Q28"/>
    <mergeCell ref="R28:S28"/>
    <mergeCell ref="T28:U28"/>
    <mergeCell ref="C29:D29"/>
    <mergeCell ref="K29:L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  <mergeCell ref="H23:I23"/>
    <mergeCell ref="H24:I24"/>
    <mergeCell ref="P23:Q23"/>
    <mergeCell ref="H25:I25"/>
    <mergeCell ref="H26:I26"/>
    <mergeCell ref="H27:I27"/>
    <mergeCell ref="H28:I28"/>
    <mergeCell ref="H29:I29"/>
    <mergeCell ref="P29:Q29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137634.37520908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37634.37520908</v>
      </c>
      <c r="E4" s="27"/>
      <c r="F4" t="s" s="14">
        <v>28</v>
      </c>
      <c r="G4" s="15"/>
      <c r="H4" s="28">
        <f>SUM($T$9:$U$108)</f>
        <v>270</v>
      </c>
      <c r="I4" s="19"/>
      <c r="J4" t="s" s="14">
        <v>29</v>
      </c>
      <c r="K4" s="15"/>
      <c r="L4" s="21">
        <f>MAX($C$9:$D$990)-C9</f>
        <v>41891.108462971</v>
      </c>
      <c r="M4" s="21"/>
      <c r="N4" t="s" s="14">
        <v>30</v>
      </c>
      <c r="O4" s="15"/>
      <c r="P4" s="29">
        <f>MAX(Y1:Y993)</f>
        <v>0.141157700670804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9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0.571428571428571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5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3785.693957615250</v>
      </c>
      <c r="L19" s="70"/>
      <c r="M19" s="64">
        <f>IF(J19="","",(K19/J19)/LOOKUP(RIGHT($D$2,3),'定数'!$A$6:$A$13,'定数'!$B$6:$B$13))</f>
        <v>1.43397498394517</v>
      </c>
      <c r="N19" s="30">
        <v>2018</v>
      </c>
      <c r="O19" s="63">
        <v>43761</v>
      </c>
      <c r="P19" s="30">
        <v>0.7060999999999999</v>
      </c>
      <c r="Q19" s="19"/>
      <c r="R19" s="27">
        <f>IF(P19="","",T19*M19*LOOKUP(RIGHT($D$2,3),'定数'!$A$6:$A$13,'定数'!$B$6:$B$13))</f>
        <v>7055.156921010240</v>
      </c>
      <c r="S19" s="65"/>
      <c r="T19" s="66">
        <f>IF(P19="","",IF(G19="買",(P19-H19),(H19-P19))*IF(RIGHT($D$2,3)="JPY",100,10000))</f>
        <v>41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133244.955508185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3997.348665245550</v>
      </c>
      <c r="L20" s="70"/>
      <c r="M20" s="64">
        <f>IF(J20="","",(K20/J20)/LOOKUP(RIGHT($D$2,3),'定数'!$A$6:$A$13,'定数'!$B$6:$B$13))</f>
        <v>1.58624947033554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-3806.9987288053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133244.955508185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129437.95677938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3883.1387033814</v>
      </c>
      <c r="L21" s="70"/>
      <c r="M21" s="64">
        <f>IF(J21="","",(K21/J21)/LOOKUP(RIGHT($D$2,3),'定数'!$A$6:$A$13,'定数'!$B$6:$B$13))</f>
        <v>1.40693431281935</v>
      </c>
      <c r="N21" s="30">
        <v>2018</v>
      </c>
      <c r="O21" s="63">
        <v>43812</v>
      </c>
      <c r="P21" s="30">
        <v>0.7241</v>
      </c>
      <c r="Q21" s="19"/>
      <c r="R21" s="27">
        <f>IF(P21="","",T21*M21*LOOKUP(RIGHT($D$2,3),'定数'!$A$6:$A$13,'定数'!$B$6:$B$13))</f>
        <v>-4051.970820919730</v>
      </c>
      <c r="S21" s="65"/>
      <c r="T21" s="66">
        <f>IF(P21="","",IF(G21="買",(P21-H21),(H21-P21))*IF(RIGHT($D$2,3)="JPY",100,10000))</f>
        <v>-24</v>
      </c>
      <c r="U21" s="66"/>
      <c r="V21" s="67">
        <f>IF(T21&lt;&gt;"",IF(T21&gt;0,1+V20,0),"")</f>
        <v>0</v>
      </c>
      <c r="W21" s="68">
        <f>IF(T21&lt;&gt;"",IF(T21&lt;0,1+W20,0),"")</f>
        <v>2</v>
      </c>
      <c r="X21" s="71">
        <f>IF(C21&lt;&gt;"",MAX(X20,C21),"")</f>
        <v>133244.955508185</v>
      </c>
      <c r="Y21" s="72">
        <f>IF(X21&lt;&gt;"",1-(C21/X21),"")</f>
        <v>0.0285714285714264</v>
      </c>
    </row>
    <row r="22" ht="14" customHeight="1">
      <c r="A22" s="13"/>
      <c r="B22" s="30">
        <v>14</v>
      </c>
      <c r="C22" s="21">
        <f>IF(R21="","",C21+R21)</f>
        <v>125385.98595846</v>
      </c>
      <c r="D22" s="21"/>
      <c r="E22" s="30">
        <v>2018</v>
      </c>
      <c r="F22" s="63">
        <v>43811</v>
      </c>
      <c r="G22" t="s" s="18">
        <v>53</v>
      </c>
      <c r="H22" s="30">
        <v>0.7223000000000001</v>
      </c>
      <c r="I22" s="19"/>
      <c r="J22" s="30">
        <v>22</v>
      </c>
      <c r="K22" s="69">
        <f>IF(J22="","",C22*0.03)</f>
        <v>3761.5795787538</v>
      </c>
      <c r="L22" s="70"/>
      <c r="M22" s="64">
        <f>IF(J22="","",(K22/J22)/LOOKUP(RIGHT($D$2,3),'定数'!$A$6:$A$13,'定数'!$B$6:$B$13))</f>
        <v>1.42484074952795</v>
      </c>
      <c r="N22" s="30">
        <v>2018</v>
      </c>
      <c r="O22" s="63">
        <v>43813</v>
      </c>
      <c r="P22" s="30">
        <v>0.7201</v>
      </c>
      <c r="Q22" s="19"/>
      <c r="R22" s="27">
        <f>IF(P22="","",T22*M22*LOOKUP(RIGHT($D$2,3),'定数'!$A$6:$A$13,'定数'!$B$6:$B$13))</f>
        <v>-3761.579578753790</v>
      </c>
      <c r="S22" s="65"/>
      <c r="T22" s="66">
        <f>IF(P22="","",IF(G22="買",(P22-H22),(H22-P22))*IF(RIGHT($D$2,3)="JPY",100,10000))</f>
        <v>-22</v>
      </c>
      <c r="U22" s="66"/>
      <c r="V22" s="67">
        <f>IF(T22&lt;&gt;"",IF(T22&gt;0,1+V21,0),"")</f>
        <v>0</v>
      </c>
      <c r="W22" s="68">
        <f>IF(T22&lt;&gt;"",IF(T22&lt;0,1+W21,0),"")</f>
        <v>3</v>
      </c>
      <c r="X22" s="71">
        <f>IF(C22&lt;&gt;"",MAX(X21,C22),"")</f>
        <v>133244.955508185</v>
      </c>
      <c r="Y22" s="72">
        <f>IF(X22&lt;&gt;"",1-(C22/X22),"")</f>
        <v>0.0589813664596273</v>
      </c>
    </row>
    <row r="23" ht="14" customHeight="1">
      <c r="A23" s="13"/>
      <c r="B23" s="30">
        <v>15</v>
      </c>
      <c r="C23" s="21">
        <f>IF(R22="","",C22+R22)</f>
        <v>121624.406379706</v>
      </c>
      <c r="D23" s="21"/>
      <c r="E23" s="30">
        <v>2018</v>
      </c>
      <c r="F23" s="63">
        <v>43825</v>
      </c>
      <c r="G23" t="s" s="18">
        <v>54</v>
      </c>
      <c r="H23" s="30">
        <v>0.705</v>
      </c>
      <c r="I23" s="19"/>
      <c r="J23" s="30">
        <v>19</v>
      </c>
      <c r="K23" s="69">
        <f>IF(J23="","",C23*0.03)</f>
        <v>3648.732191391180</v>
      </c>
      <c r="L23" s="70"/>
      <c r="M23" s="64">
        <f>IF(J23="","",(K23/J23)/LOOKUP(RIGHT($D$2,3),'定数'!$A$6:$A$13,'定数'!$B$6:$B$13))</f>
        <v>1.60032113657508</v>
      </c>
      <c r="N23" s="30">
        <v>2018</v>
      </c>
      <c r="O23" s="63">
        <v>43826</v>
      </c>
      <c r="P23" s="30">
        <v>0.7069</v>
      </c>
      <c r="Q23" s="19"/>
      <c r="R23" s="27">
        <f>IF(P23="","",T23*M23*LOOKUP(RIGHT($D$2,3),'定数'!$A$6:$A$13,'定数'!$B$6:$B$13))</f>
        <v>-3648.732191391180</v>
      </c>
      <c r="S23" s="65"/>
      <c r="T23" s="66">
        <f>IF(P23="","",IF(G23="買",(P23-H23),(H23-P23))*IF(RIGHT($D$2,3)="JPY",100,10000))</f>
        <v>-19</v>
      </c>
      <c r="U23" s="66"/>
      <c r="V23" s="56">
        <f>IF(S23&lt;&gt;"",IF(S23&lt;0,1+V22,0),"")</f>
      </c>
      <c r="W23" s="68">
        <f>IF(T23&lt;&gt;"",IF(T23&lt;0,1+W22,0),"")</f>
        <v>4</v>
      </c>
      <c r="X23" s="71">
        <f>IF(C23&lt;&gt;"",MAX(X22,C23),"")</f>
        <v>133244.955508185</v>
      </c>
      <c r="Y23" s="72">
        <f>IF(X23&lt;&gt;"",1-(C23/X23),"")</f>
        <v>0.08721192546584</v>
      </c>
    </row>
    <row r="24" ht="14" customHeight="1">
      <c r="A24" s="13"/>
      <c r="B24" s="30">
        <v>16</v>
      </c>
      <c r="C24" s="21">
        <f>IF(R23="","",C23+R23)</f>
        <v>117975.674188315</v>
      </c>
      <c r="D24" s="21"/>
      <c r="E24" s="30">
        <v>2018</v>
      </c>
      <c r="F24" s="63">
        <v>43826</v>
      </c>
      <c r="G24" t="s" s="18">
        <v>54</v>
      </c>
      <c r="H24" s="30">
        <v>0.7033</v>
      </c>
      <c r="I24" s="19"/>
      <c r="J24" s="30">
        <v>20</v>
      </c>
      <c r="K24" s="69">
        <f>IF(J24="","",C24*0.03)</f>
        <v>3539.270225649450</v>
      </c>
      <c r="L24" s="70"/>
      <c r="M24" s="64">
        <f>IF(J24="","",(K24/J24)/LOOKUP(RIGHT($D$2,3),'定数'!$A$6:$A$13,'定数'!$B$6:$B$13))</f>
        <v>1.47469592735394</v>
      </c>
      <c r="N24" s="30">
        <v>2018</v>
      </c>
      <c r="O24" s="63">
        <v>43827</v>
      </c>
      <c r="P24" s="30">
        <v>0.7053</v>
      </c>
      <c r="Q24" s="19"/>
      <c r="R24" s="27">
        <f>IF(P24="","",T24*M24*LOOKUP(RIGHT($D$2,3),'定数'!$A$6:$A$13,'定数'!$B$6:$B$13))</f>
        <v>-3539.270225649460</v>
      </c>
      <c r="S24" s="65"/>
      <c r="T24" s="66">
        <f>IF(P24="","",IF(G24="買",(P24-H24),(H24-P24))*IF(RIGHT($D$2,3)="JPY",100,10000))</f>
        <v>-20</v>
      </c>
      <c r="U24" s="66"/>
      <c r="V24" s="56">
        <f>IF(S24&lt;&gt;"",IF(S24&lt;0,1+V23,0),"")</f>
      </c>
      <c r="W24" s="68">
        <f>IF(T24&lt;&gt;"",IF(T24&lt;0,1+W23,0),"")</f>
        <v>5</v>
      </c>
      <c r="X24" s="71">
        <f>IF(C24&lt;&gt;"",MAX(X23,C24),"")</f>
        <v>133244.955508185</v>
      </c>
      <c r="Y24" s="72">
        <f>IF(X24&lt;&gt;"",1-(C24/X24),"")</f>
        <v>0.114595567701863</v>
      </c>
    </row>
    <row r="25" ht="14" customHeight="1">
      <c r="A25" s="13"/>
      <c r="B25" s="30">
        <v>17</v>
      </c>
      <c r="C25" s="21">
        <f>IF(R24="","",C24+R24)</f>
        <v>114436.403962666</v>
      </c>
      <c r="D25" s="21"/>
      <c r="E25" s="30">
        <v>2019</v>
      </c>
      <c r="F25" s="63">
        <v>43475</v>
      </c>
      <c r="G25" t="s" s="18">
        <v>53</v>
      </c>
      <c r="H25" s="30">
        <v>0.7189</v>
      </c>
      <c r="I25" s="19"/>
      <c r="J25" s="30">
        <v>18</v>
      </c>
      <c r="K25" s="69">
        <f>IF(J25="","",C25*0.03)</f>
        <v>3433.092118879980</v>
      </c>
      <c r="L25" s="70"/>
      <c r="M25" s="64">
        <f>IF(J25="","",(K25/J25)/LOOKUP(RIGHT($D$2,3),'定数'!$A$6:$A$13,'定数'!$B$6:$B$13))</f>
        <v>1.58939449948147</v>
      </c>
      <c r="N25" s="30">
        <v>2019</v>
      </c>
      <c r="O25" s="63">
        <v>43476</v>
      </c>
      <c r="P25" s="30">
        <v>0.7224</v>
      </c>
      <c r="Q25" s="19"/>
      <c r="R25" s="27">
        <f>IF(P25="","",T25*M25*LOOKUP(RIGHT($D$2,3),'定数'!$A$6:$A$13,'定数'!$B$6:$B$13))</f>
        <v>6675.456897822170</v>
      </c>
      <c r="S25" s="65"/>
      <c r="T25" s="66">
        <f>IF(P25="","",IF(G25="買",(P25-H25),(H25-P25))*IF(RIGHT($D$2,3)="JPY",100,10000))</f>
        <v>35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133244.955508185</v>
      </c>
      <c r="Y25" s="72">
        <f>IF(X25&lt;&gt;"",1-(C25/X25),"")</f>
        <v>0.141157700670804</v>
      </c>
    </row>
    <row r="26" ht="14" customHeight="1">
      <c r="A26" s="13"/>
      <c r="B26" s="30">
        <v>18</v>
      </c>
      <c r="C26" s="21">
        <f>IF(R25="","",C25+R25)</f>
        <v>121111.860860488</v>
      </c>
      <c r="D26" s="21"/>
      <c r="E26" s="30">
        <v>2019</v>
      </c>
      <c r="F26" s="63">
        <v>43525</v>
      </c>
      <c r="G26" t="s" s="18">
        <v>54</v>
      </c>
      <c r="H26" s="30">
        <v>0.7094</v>
      </c>
      <c r="I26" s="19"/>
      <c r="J26" s="30">
        <v>27</v>
      </c>
      <c r="K26" s="69">
        <f>IF(J26="","",C26*0.03)</f>
        <v>3633.355825814640</v>
      </c>
      <c r="L26" s="70"/>
      <c r="M26" s="64">
        <f>IF(J26="","",(K26/J26)/LOOKUP(RIGHT($D$2,3),'定数'!$A$6:$A$13,'定数'!$B$6:$B$13))</f>
        <v>1.12140611907859</v>
      </c>
      <c r="N26" s="30">
        <v>2019</v>
      </c>
      <c r="O26" s="63">
        <v>43530</v>
      </c>
      <c r="P26" s="30">
        <v>0.7044</v>
      </c>
      <c r="Q26" s="19"/>
      <c r="R26" s="27">
        <f>IF(P26="","",T26*M26*LOOKUP(RIGHT($D$2,3),'定数'!$A$6:$A$13,'定数'!$B$6:$B$13))</f>
        <v>6728.436714471540</v>
      </c>
      <c r="S26" s="65"/>
      <c r="T26" s="66">
        <f>IF(P26="","",IF(G26="買",(P26-H26),(H26-P26))*IF(RIGHT($D$2,3)="JPY",100,10000))</f>
        <v>50</v>
      </c>
      <c r="U26" s="66"/>
      <c r="V26" s="56">
        <f>IF(S26&lt;&gt;"",IF(S26&lt;0,1+V25,0),"")</f>
      </c>
      <c r="W26" s="68">
        <f>IF(T26&lt;&gt;"",IF(T26&lt;0,1+W25,0),"")</f>
        <v>0</v>
      </c>
      <c r="X26" s="71">
        <f>IF(C26&lt;&gt;"",MAX(X25,C26),"")</f>
        <v>133244.955508185</v>
      </c>
      <c r="Y26" s="72">
        <f>IF(X26&lt;&gt;"",1-(C26/X26),"")</f>
        <v>0.0910585665432691</v>
      </c>
    </row>
    <row r="27" ht="14" customHeight="1">
      <c r="A27" s="13"/>
      <c r="B27" s="30">
        <v>19</v>
      </c>
      <c r="C27" s="21">
        <f>IF(R26="","",C26+R26)</f>
        <v>127840.29757496</v>
      </c>
      <c r="D27" s="21"/>
      <c r="E27" s="30">
        <v>2019</v>
      </c>
      <c r="F27" s="63">
        <v>43529</v>
      </c>
      <c r="G27" t="s" s="18">
        <v>54</v>
      </c>
      <c r="H27" s="30">
        <v>0.7065</v>
      </c>
      <c r="I27" s="19"/>
      <c r="J27" s="30">
        <v>24</v>
      </c>
      <c r="K27" s="69">
        <f>IF(J27="","",C27*0.03)</f>
        <v>3835.2089272488</v>
      </c>
      <c r="L27" s="70"/>
      <c r="M27" s="64">
        <f>IF(J27="","",(K27/J27)/LOOKUP(RIGHT($D$2,3),'定数'!$A$6:$A$13,'定数'!$B$6:$B$13))</f>
        <v>1.33166976640583</v>
      </c>
      <c r="N27" s="30">
        <v>2019</v>
      </c>
      <c r="O27" s="63">
        <v>43530</v>
      </c>
      <c r="P27" s="30">
        <v>0.7023</v>
      </c>
      <c r="Q27" s="19"/>
      <c r="R27" s="27">
        <f>IF(P27="","",T27*M27*LOOKUP(RIGHT($D$2,3),'定数'!$A$6:$A$13,'定数'!$B$6:$B$13))</f>
        <v>6711.615622685380</v>
      </c>
      <c r="S27" s="65"/>
      <c r="T27" s="66">
        <f>IF(P27="","",IF(G27="買",(P27-H27),(H27-P27))*IF(RIGHT($D$2,3)="JPY",100,10000))</f>
        <v>42</v>
      </c>
      <c r="U27" s="66"/>
      <c r="V27" s="56">
        <f>IF(S27&lt;&gt;"",IF(S27&lt;0,1+V26,0),"")</f>
      </c>
      <c r="W27" s="68">
        <f>IF(T27&lt;&gt;"",IF(T27&lt;0,1+W26,0),"")</f>
        <v>0</v>
      </c>
      <c r="X27" s="71">
        <f>IF(C27&lt;&gt;"",MAX(X26,C27),"")</f>
        <v>133244.955508185</v>
      </c>
      <c r="Y27" s="72">
        <f>IF(X27&lt;&gt;"",1-(C27/X27),"")</f>
        <v>0.0405618202401141</v>
      </c>
    </row>
    <row r="28" ht="14" customHeight="1">
      <c r="A28" s="13"/>
      <c r="B28" s="30">
        <v>20</v>
      </c>
      <c r="C28" s="21">
        <f>IF(R27="","",C27+R27)</f>
        <v>134551.913197645</v>
      </c>
      <c r="D28" s="21"/>
      <c r="E28" s="30">
        <v>2019</v>
      </c>
      <c r="F28" s="63">
        <v>43577</v>
      </c>
      <c r="G28" t="s" s="18">
        <v>54</v>
      </c>
      <c r="H28" s="30">
        <v>0.7141</v>
      </c>
      <c r="I28" s="19"/>
      <c r="J28" s="30">
        <v>11</v>
      </c>
      <c r="K28" s="69">
        <f>IF(J28="","",C28*0.03)</f>
        <v>4036.557395929350</v>
      </c>
      <c r="L28" s="70"/>
      <c r="M28" s="64">
        <f>IF(J28="","",(K28/J28)/LOOKUP(RIGHT($D$2,3),'定数'!$A$6:$A$13,'定数'!$B$6:$B$13))</f>
        <v>3.0579980272192</v>
      </c>
      <c r="N28" s="30">
        <v>2019</v>
      </c>
      <c r="O28" s="63">
        <v>43578</v>
      </c>
      <c r="P28" s="30">
        <v>0.7121</v>
      </c>
      <c r="Q28" s="19"/>
      <c r="R28" s="27">
        <f>IF(P28="","",T28*M28*LOOKUP(RIGHT($D$2,3),'定数'!$A$6:$A$13,'定数'!$B$6:$B$13))</f>
        <v>7339.195265326080</v>
      </c>
      <c r="S28" s="65"/>
      <c r="T28" s="66">
        <f>IF(P28="","",IF(G28="買",(P28-H28),(H28-P28))*IF(RIGHT($D$2,3)="JPY",100,10000))</f>
        <v>20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134551.913197645</v>
      </c>
      <c r="Y28" s="72">
        <f>IF(X28&lt;&gt;"",1-(C28/X28),"")</f>
        <v>0</v>
      </c>
    </row>
    <row r="29" ht="14" customHeight="1">
      <c r="A29" s="13"/>
      <c r="B29" s="30">
        <v>21</v>
      </c>
      <c r="C29" s="21">
        <f>IF(R28="","",C28+R28)</f>
        <v>141891.108462971</v>
      </c>
      <c r="D29" s="21"/>
      <c r="E29" s="30">
        <v>2019</v>
      </c>
      <c r="F29" s="63">
        <v>43591</v>
      </c>
      <c r="G29" t="s" s="18">
        <v>54</v>
      </c>
      <c r="H29" s="30">
        <v>0.6981000000000001</v>
      </c>
      <c r="I29" s="19"/>
      <c r="J29" s="30">
        <v>19</v>
      </c>
      <c r="K29" s="69">
        <f>IF(J29="","",C29*0.03)</f>
        <v>4256.733253889130</v>
      </c>
      <c r="L29" s="70"/>
      <c r="M29" s="64">
        <f>IF(J29="","",(K29/J29)/LOOKUP(RIGHT($D$2,3),'定数'!$A$6:$A$13,'定数'!$B$6:$B$13))</f>
        <v>1.86698826924962</v>
      </c>
      <c r="N29" s="30">
        <v>2019</v>
      </c>
      <c r="O29" s="63">
        <v>43591</v>
      </c>
      <c r="P29" s="30">
        <v>0.7</v>
      </c>
      <c r="Q29" s="19"/>
      <c r="R29" s="27">
        <f>IF(P29="","",T29*M29*LOOKUP(RIGHT($D$2,3),'定数'!$A$6:$A$13,'定数'!$B$6:$B$13))</f>
        <v>-4256.733253889130</v>
      </c>
      <c r="S29" s="65"/>
      <c r="T29" s="66">
        <f>IF(P29="","",IF(G29="買",(P29-H29),(H29-P29))*IF(RIGHT($D$2,3)="JPY",100,10000))</f>
        <v>-19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141891.108462971</v>
      </c>
      <c r="Y29" s="72">
        <f>IF(X29&lt;&gt;"",1-(C29/X29),"")</f>
        <v>0</v>
      </c>
    </row>
    <row r="30" ht="14" customHeight="1">
      <c r="A30" s="13"/>
      <c r="B30" s="30">
        <v>22</v>
      </c>
      <c r="C30" s="21">
        <f>IF(R29="","",C29+R29)</f>
        <v>137634.375209082</v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s="71">
        <f>IF(C30&lt;&gt;"",MAX(X29,C30),"")</f>
        <v>141891.108462971</v>
      </c>
      <c r="Y30" s="72">
        <f>IF(X30&lt;&gt;"",1-(C30/X30),"")</f>
        <v>0.0299999999999991</v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K29:L29"/>
    <mergeCell ref="R29:S29"/>
    <mergeCell ref="T29:U29"/>
    <mergeCell ref="C28:D28"/>
    <mergeCell ref="K28:L28"/>
    <mergeCell ref="P28:Q28"/>
    <mergeCell ref="R28:S28"/>
    <mergeCell ref="T28:U28"/>
    <mergeCell ref="C27:D27"/>
    <mergeCell ref="K27:L27"/>
    <mergeCell ref="P27:Q27"/>
    <mergeCell ref="R27:S27"/>
    <mergeCell ref="T27:U27"/>
    <mergeCell ref="C26:D26"/>
    <mergeCell ref="K26:L26"/>
    <mergeCell ref="P26:Q26"/>
    <mergeCell ref="R26:S26"/>
    <mergeCell ref="T26:U26"/>
    <mergeCell ref="C25:D25"/>
    <mergeCell ref="K25:L25"/>
    <mergeCell ref="P25:Q25"/>
    <mergeCell ref="R25:S25"/>
    <mergeCell ref="T25:U25"/>
    <mergeCell ref="C24:D24"/>
    <mergeCell ref="K24:L24"/>
    <mergeCell ref="P24:Q24"/>
    <mergeCell ref="R24:S24"/>
    <mergeCell ref="T24:U24"/>
    <mergeCell ref="C23:D23"/>
    <mergeCell ref="K23:L23"/>
    <mergeCell ref="R23:S23"/>
    <mergeCell ref="T23:U23"/>
    <mergeCell ref="C22:D22"/>
    <mergeCell ref="K22:L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P22:Q22"/>
    <mergeCell ref="H23:I23"/>
    <mergeCell ref="H24:I24"/>
    <mergeCell ref="P23:Q23"/>
    <mergeCell ref="H25:I25"/>
    <mergeCell ref="H26:I26"/>
    <mergeCell ref="H27:I27"/>
    <mergeCell ref="H28:I28"/>
    <mergeCell ref="H29:I29"/>
    <mergeCell ref="P29:Q29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317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1" customWidth="1"/>
    <col min="2" max="256" width="8.85156" style="81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  <row r="166" ht="14" customHeight="1">
      <c r="A166" s="11"/>
    </row>
    <row r="167" ht="14" customHeight="1">
      <c r="A167" s="11"/>
    </row>
    <row r="168" ht="14" customHeight="1">
      <c r="A168" s="11"/>
    </row>
    <row r="169" ht="14" customHeight="1">
      <c r="A169" s="11"/>
    </row>
    <row r="170" ht="14" customHeight="1">
      <c r="A170" s="11"/>
    </row>
    <row r="171" ht="14" customHeight="1">
      <c r="A171" s="11"/>
    </row>
    <row r="172" ht="14" customHeight="1">
      <c r="A172" s="11"/>
    </row>
    <row r="173" ht="14" customHeight="1">
      <c r="A173" s="11"/>
    </row>
    <row r="174" ht="14" customHeight="1">
      <c r="A174" s="11"/>
    </row>
    <row r="175" ht="14" customHeight="1">
      <c r="A175" s="11"/>
    </row>
    <row r="176" ht="14" customHeight="1">
      <c r="A176" s="11"/>
    </row>
    <row r="177" ht="14" customHeight="1">
      <c r="A177" s="11"/>
    </row>
    <row r="178" ht="14" customHeight="1">
      <c r="A178" s="11"/>
    </row>
    <row r="179" ht="14" customHeight="1">
      <c r="A179" s="11"/>
    </row>
    <row r="180" ht="15" customHeight="1">
      <c r="A180" s="68">
        <v>11</v>
      </c>
    </row>
    <row r="181" ht="14" customHeight="1">
      <c r="A181" s="11"/>
    </row>
    <row r="182" ht="14" customHeight="1">
      <c r="A182" s="11"/>
    </row>
    <row r="183" ht="14" customHeight="1">
      <c r="A183" s="11"/>
    </row>
    <row r="184" ht="14" customHeight="1">
      <c r="A184" s="11"/>
    </row>
    <row r="185" ht="14" customHeight="1">
      <c r="A185" s="11"/>
    </row>
    <row r="186" ht="14" customHeight="1">
      <c r="A186" s="11"/>
    </row>
    <row r="187" ht="14" customHeight="1">
      <c r="A187" s="11"/>
    </row>
    <row r="188" ht="14" customHeight="1">
      <c r="A188" s="11"/>
    </row>
    <row r="189" ht="14" customHeight="1">
      <c r="A189" s="11"/>
    </row>
    <row r="190" ht="14" customHeight="1">
      <c r="A190" s="11"/>
    </row>
    <row r="191" ht="14" customHeight="1">
      <c r="A191" s="11"/>
    </row>
    <row r="192" ht="14" customHeight="1">
      <c r="A192" s="11"/>
    </row>
    <row r="193" ht="14" customHeight="1">
      <c r="A193" s="11"/>
    </row>
    <row r="194" ht="14" customHeight="1">
      <c r="A194" s="11"/>
    </row>
    <row r="195" ht="14" customHeight="1">
      <c r="A195" s="11"/>
    </row>
    <row r="196" ht="14" customHeight="1">
      <c r="A196" s="11"/>
    </row>
    <row r="197" ht="15" customHeight="1">
      <c r="A197" s="68">
        <v>12</v>
      </c>
    </row>
    <row r="198" ht="14" customHeight="1">
      <c r="A198" s="11"/>
    </row>
    <row r="199" ht="14" customHeight="1">
      <c r="A199" s="11"/>
    </row>
    <row r="200" ht="14" customHeight="1">
      <c r="A200" s="11"/>
    </row>
    <row r="201" ht="14" customHeight="1">
      <c r="A201" s="11"/>
    </row>
    <row r="202" ht="14" customHeight="1">
      <c r="A202" s="11"/>
    </row>
    <row r="203" ht="14" customHeight="1">
      <c r="A203" s="11"/>
    </row>
    <row r="204" ht="14" customHeight="1">
      <c r="A204" s="11"/>
    </row>
    <row r="205" ht="14" customHeight="1">
      <c r="A205" s="11"/>
    </row>
    <row r="206" ht="14" customHeight="1">
      <c r="A206" s="11"/>
    </row>
    <row r="207" ht="14" customHeight="1">
      <c r="A207" s="11"/>
    </row>
    <row r="208" ht="14" customHeight="1">
      <c r="A208" s="11"/>
    </row>
    <row r="209" ht="14" customHeight="1">
      <c r="A209" s="11"/>
    </row>
    <row r="210" ht="14" customHeight="1">
      <c r="A210" s="11"/>
    </row>
    <row r="211" ht="14" customHeight="1">
      <c r="A211" s="11"/>
    </row>
    <row r="212" ht="14" customHeight="1">
      <c r="A212" s="11"/>
    </row>
    <row r="213" ht="14" customHeight="1">
      <c r="A213" s="11"/>
    </row>
    <row r="214" ht="15" customHeight="1">
      <c r="A214" s="68">
        <v>13</v>
      </c>
    </row>
    <row r="215" ht="14" customHeight="1">
      <c r="A215" s="11"/>
    </row>
    <row r="216" ht="14" customHeight="1">
      <c r="A216" s="11"/>
    </row>
    <row r="217" ht="14" customHeight="1">
      <c r="A217" s="11"/>
    </row>
    <row r="218" ht="14" customHeight="1">
      <c r="A218" s="11"/>
    </row>
    <row r="219" ht="14" customHeight="1">
      <c r="A219" s="11"/>
    </row>
    <row r="220" ht="14" customHeight="1">
      <c r="A220" s="11"/>
    </row>
    <row r="221" ht="14" customHeight="1">
      <c r="A221" s="11"/>
    </row>
    <row r="222" ht="14" customHeight="1">
      <c r="A222" s="11"/>
    </row>
    <row r="223" ht="14" customHeight="1">
      <c r="A223" s="11"/>
    </row>
    <row r="224" ht="14" customHeight="1">
      <c r="A224" s="11"/>
    </row>
    <row r="225" ht="14" customHeight="1">
      <c r="A225" s="11"/>
    </row>
    <row r="226" ht="14" customHeight="1">
      <c r="A226" s="11"/>
    </row>
    <row r="227" ht="14" customHeight="1">
      <c r="A227" s="11"/>
    </row>
    <row r="228" ht="14" customHeight="1">
      <c r="A228" s="11"/>
    </row>
    <row r="229" ht="14" customHeight="1">
      <c r="A229" s="11"/>
    </row>
    <row r="230" ht="14" customHeight="1">
      <c r="A230" s="11"/>
    </row>
    <row r="231" ht="15" customHeight="1">
      <c r="A231" s="68">
        <v>14</v>
      </c>
    </row>
    <row r="232" ht="14" customHeight="1">
      <c r="A232" s="11"/>
    </row>
    <row r="233" ht="14" customHeight="1">
      <c r="A233" s="11"/>
    </row>
    <row r="234" ht="14" customHeight="1">
      <c r="A234" s="11"/>
    </row>
    <row r="235" ht="14" customHeight="1">
      <c r="A235" s="11"/>
    </row>
    <row r="236" ht="14" customHeight="1">
      <c r="A236" s="11"/>
    </row>
    <row r="237" ht="14" customHeight="1">
      <c r="A237" s="11"/>
    </row>
    <row r="238" ht="14" customHeight="1">
      <c r="A238" s="11"/>
    </row>
    <row r="239" ht="14" customHeight="1">
      <c r="A239" s="11"/>
    </row>
    <row r="240" ht="14" customHeight="1">
      <c r="A240" s="11"/>
    </row>
    <row r="241" ht="14" customHeight="1">
      <c r="A241" s="11"/>
    </row>
    <row r="242" ht="14" customHeight="1">
      <c r="A242" s="11"/>
    </row>
    <row r="243" ht="14" customHeight="1">
      <c r="A243" s="11"/>
    </row>
    <row r="244" ht="14" customHeight="1">
      <c r="A244" s="11"/>
    </row>
    <row r="245" ht="14" customHeight="1">
      <c r="A245" s="11"/>
    </row>
    <row r="246" ht="14" customHeight="1">
      <c r="A246" s="11"/>
    </row>
    <row r="247" ht="14" customHeight="1">
      <c r="A247" s="11"/>
    </row>
    <row r="248" ht="15" customHeight="1">
      <c r="A248" t="s" s="75">
        <v>60</v>
      </c>
    </row>
    <row r="249" ht="14" customHeight="1">
      <c r="A249" s="11"/>
    </row>
    <row r="250" ht="14" customHeight="1">
      <c r="A250" s="11"/>
    </row>
    <row r="251" ht="14" customHeight="1">
      <c r="A251" s="11"/>
    </row>
    <row r="252" ht="14" customHeight="1">
      <c r="A252" s="11"/>
    </row>
    <row r="253" ht="14" customHeight="1">
      <c r="A253" s="11"/>
    </row>
    <row r="254" ht="14" customHeight="1">
      <c r="A254" s="11"/>
    </row>
    <row r="255" ht="14" customHeight="1">
      <c r="A255" s="11"/>
    </row>
    <row r="256" ht="14" customHeight="1">
      <c r="A256" s="11"/>
    </row>
    <row r="257" ht="14" customHeight="1">
      <c r="A257" s="11"/>
    </row>
    <row r="258" ht="14" customHeight="1">
      <c r="A258" s="11"/>
    </row>
    <row r="259" ht="14" customHeight="1">
      <c r="A259" s="11"/>
    </row>
    <row r="260" ht="14" customHeight="1">
      <c r="A260" s="11"/>
    </row>
    <row r="261" ht="14" customHeight="1">
      <c r="A261" s="11"/>
    </row>
    <row r="262" ht="14" customHeight="1">
      <c r="A262" s="11"/>
    </row>
    <row r="263" ht="14" customHeight="1">
      <c r="A263" s="11"/>
    </row>
    <row r="264" ht="14" customHeight="1">
      <c r="A264" s="11"/>
    </row>
    <row r="265" ht="15" customHeight="1">
      <c r="A265" s="68">
        <v>17</v>
      </c>
    </row>
    <row r="266" ht="14" customHeight="1">
      <c r="A266" s="11"/>
    </row>
    <row r="267" ht="14" customHeight="1">
      <c r="A267" s="11"/>
    </row>
    <row r="268" ht="14" customHeight="1">
      <c r="A268" s="11"/>
    </row>
    <row r="269" ht="14" customHeight="1">
      <c r="A269" s="11"/>
    </row>
    <row r="270" ht="14" customHeight="1">
      <c r="A270" s="11"/>
    </row>
    <row r="271" ht="14" customHeight="1">
      <c r="A271" s="11"/>
    </row>
    <row r="272" ht="14" customHeight="1">
      <c r="A272" s="11"/>
    </row>
    <row r="273" ht="14" customHeight="1">
      <c r="A273" s="11"/>
    </row>
    <row r="274" ht="14" customHeight="1">
      <c r="A274" s="11"/>
    </row>
    <row r="275" ht="14" customHeight="1">
      <c r="A275" s="11"/>
    </row>
    <row r="276" ht="14" customHeight="1">
      <c r="A276" s="11"/>
    </row>
    <row r="277" ht="14" customHeight="1">
      <c r="A277" s="11"/>
    </row>
    <row r="278" ht="14" customHeight="1">
      <c r="A278" s="11"/>
    </row>
    <row r="279" ht="14" customHeight="1">
      <c r="A279" s="11"/>
    </row>
    <row r="280" ht="14" customHeight="1">
      <c r="A280" s="11"/>
    </row>
    <row r="281" ht="14" customHeight="1">
      <c r="A281" s="11"/>
    </row>
    <row r="282" ht="14" customHeight="1">
      <c r="A282" s="11"/>
    </row>
    <row r="283" ht="15" customHeight="1">
      <c r="A283" t="s" s="75">
        <v>61</v>
      </c>
    </row>
    <row r="284" ht="14" customHeight="1">
      <c r="A284" s="11"/>
    </row>
    <row r="285" ht="14" customHeight="1">
      <c r="A285" s="11"/>
    </row>
    <row r="286" ht="14" customHeight="1">
      <c r="A286" s="11"/>
    </row>
    <row r="287" ht="14" customHeight="1">
      <c r="A287" s="11"/>
    </row>
    <row r="288" ht="14" customHeight="1">
      <c r="A288" s="11"/>
    </row>
    <row r="289" ht="14" customHeight="1">
      <c r="A289" s="11"/>
    </row>
    <row r="290" ht="14" customHeight="1">
      <c r="A290" s="11"/>
    </row>
    <row r="291" ht="14" customHeight="1">
      <c r="A291" s="11"/>
    </row>
    <row r="292" ht="14" customHeight="1">
      <c r="A292" s="11"/>
    </row>
    <row r="293" ht="14" customHeight="1">
      <c r="A293" s="11"/>
    </row>
    <row r="294" ht="14" customHeight="1">
      <c r="A294" s="11"/>
    </row>
    <row r="295" ht="14" customHeight="1">
      <c r="A295" s="11"/>
    </row>
    <row r="296" ht="14" customHeight="1">
      <c r="A296" s="11"/>
    </row>
    <row r="297" ht="14" customHeight="1">
      <c r="A297" s="11"/>
    </row>
    <row r="298" ht="14" customHeight="1">
      <c r="A298" s="11"/>
    </row>
    <row r="299" ht="14" customHeight="1">
      <c r="A299" s="11"/>
    </row>
    <row r="300" ht="15" customHeight="1">
      <c r="A300" s="68">
        <v>20</v>
      </c>
    </row>
    <row r="301" ht="14" customHeight="1">
      <c r="A301" s="11"/>
    </row>
    <row r="302" ht="14" customHeight="1">
      <c r="A302" s="11"/>
    </row>
    <row r="303" ht="14" customHeight="1">
      <c r="A303" s="11"/>
    </row>
    <row r="304" ht="14" customHeight="1">
      <c r="A304" s="11"/>
    </row>
    <row r="305" ht="14" customHeight="1">
      <c r="A305" s="11"/>
    </row>
    <row r="306" ht="14" customHeight="1">
      <c r="A306" s="11"/>
    </row>
    <row r="307" ht="14" customHeight="1">
      <c r="A307" s="11"/>
    </row>
    <row r="308" ht="14" customHeight="1">
      <c r="A308" s="11"/>
    </row>
    <row r="309" ht="14" customHeight="1">
      <c r="A309" s="11"/>
    </row>
    <row r="310" ht="14" customHeight="1">
      <c r="A310" s="11"/>
    </row>
    <row r="311" ht="14" customHeight="1">
      <c r="A311" s="11"/>
    </row>
    <row r="312" ht="14" customHeight="1">
      <c r="A312" s="11"/>
    </row>
    <row r="313" ht="14" customHeight="1">
      <c r="A313" s="11"/>
    </row>
    <row r="314" ht="14" customHeight="1">
      <c r="A314" s="11"/>
    </row>
    <row r="315" ht="14" customHeight="1">
      <c r="A315" s="11"/>
    </row>
    <row r="316" ht="14" customHeight="1">
      <c r="A316" s="11"/>
    </row>
    <row r="317" ht="15" customHeight="1">
      <c r="A317" s="68">
        <v>21</v>
      </c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2" customWidth="1"/>
    <col min="11" max="256" width="9" style="82" customWidth="1"/>
  </cols>
  <sheetData>
    <row r="1" ht="14" customHeight="1">
      <c r="A1" t="s" s="75">
        <v>63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3">
        <v>64</v>
      </c>
      <c r="B2" s="84"/>
      <c r="C2" s="84"/>
      <c r="D2" s="84"/>
      <c r="E2" s="84"/>
      <c r="F2" s="84"/>
      <c r="G2" s="84"/>
      <c r="H2" s="84"/>
      <c r="I2" s="84"/>
      <c r="J2" s="84"/>
    </row>
    <row r="3" ht="8" customHeight="1">
      <c r="A3" s="84"/>
      <c r="B3" s="84"/>
      <c r="C3" s="84"/>
      <c r="D3" s="84"/>
      <c r="E3" s="84"/>
      <c r="F3" s="84"/>
      <c r="G3" s="84"/>
      <c r="H3" s="84"/>
      <c r="I3" s="84"/>
      <c r="J3" s="84"/>
    </row>
    <row r="4" ht="8" customHeight="1">
      <c r="A4" s="84"/>
      <c r="B4" s="84"/>
      <c r="C4" s="84"/>
      <c r="D4" s="84"/>
      <c r="E4" s="84"/>
      <c r="F4" s="84"/>
      <c r="G4" s="84"/>
      <c r="H4" s="84"/>
      <c r="I4" s="84"/>
      <c r="J4" s="84"/>
    </row>
    <row r="5" ht="8" customHeight="1">
      <c r="A5" s="84"/>
      <c r="B5" s="84"/>
      <c r="C5" s="84"/>
      <c r="D5" s="84"/>
      <c r="E5" s="84"/>
      <c r="F5" s="84"/>
      <c r="G5" s="84"/>
      <c r="H5" s="84"/>
      <c r="I5" s="84"/>
      <c r="J5" s="84"/>
    </row>
    <row r="6" ht="8" customHeight="1">
      <c r="A6" s="84"/>
      <c r="B6" s="84"/>
      <c r="C6" s="84"/>
      <c r="D6" s="84"/>
      <c r="E6" s="84"/>
      <c r="F6" s="84"/>
      <c r="G6" s="84"/>
      <c r="H6" s="84"/>
      <c r="I6" s="84"/>
      <c r="J6" s="84"/>
    </row>
    <row r="7" ht="8" customHeight="1">
      <c r="A7" s="84"/>
      <c r="B7" s="84"/>
      <c r="C7" s="84"/>
      <c r="D7" s="84"/>
      <c r="E7" s="84"/>
      <c r="F7" s="84"/>
      <c r="G7" s="84"/>
      <c r="H7" s="84"/>
      <c r="I7" s="84"/>
      <c r="J7" s="84"/>
    </row>
    <row r="8" ht="8" customHeight="1">
      <c r="A8" s="84"/>
      <c r="B8" s="84"/>
      <c r="C8" s="84"/>
      <c r="D8" s="84"/>
      <c r="E8" s="84"/>
      <c r="F8" s="84"/>
      <c r="G8" s="84"/>
      <c r="H8" s="84"/>
      <c r="I8" s="84"/>
      <c r="J8" s="84"/>
    </row>
    <row r="9" ht="8.5" customHeight="1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65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5">
        <v>66</v>
      </c>
      <c r="B12" s="86"/>
      <c r="C12" s="86"/>
      <c r="D12" s="86"/>
      <c r="E12" s="86"/>
      <c r="F12" s="86"/>
      <c r="G12" s="86"/>
      <c r="H12" s="86"/>
      <c r="I12" s="86"/>
      <c r="J12" s="86"/>
    </row>
    <row r="13" ht="8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ht="8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ht="8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ht="8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ht="8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ht="8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ht="8.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67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68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69</v>
      </c>
      <c r="C4" t="s" s="91">
        <v>17</v>
      </c>
      <c r="D4" t="s" s="91">
        <v>70</v>
      </c>
      <c r="E4" t="s" s="91">
        <v>71</v>
      </c>
      <c r="F4" t="s" s="91">
        <v>72</v>
      </c>
      <c r="G4" t="s" s="91">
        <v>71</v>
      </c>
      <c r="H4" t="s" s="91">
        <v>73</v>
      </c>
      <c r="I4" t="s" s="91">
        <v>71</v>
      </c>
    </row>
    <row r="5" ht="17" customHeight="1">
      <c r="A5" s="13"/>
      <c r="B5" t="s" s="92">
        <v>74</v>
      </c>
      <c r="C5" t="s" s="92">
        <v>75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74</v>
      </c>
      <c r="C6" t="s" s="92">
        <v>76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74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74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74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74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74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74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70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