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<sst xmlns="http://schemas.openxmlformats.org/spreadsheetml/2006/main" uniqueCount="80">
  <si>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</si>
  <si>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</si>
  <si>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</si>
  <si>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</si>
  <si>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</si>
  <si>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</si>
  <si>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</si>
  <si>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</si>
  <si>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</si>
  <si>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</si>
  <si>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</si>
  <si>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</si>
  <si>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</si>
  <si>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</si>
  <si>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</si>
  <si>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</si>
  <si>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</si>
  <si>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</si>
  <si>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</si>
  <si>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</si>
  <si>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</si>
  <si>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</si>
  <si>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</si>
  <si>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</si>
  <si>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</si>
  <si>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</si>
  <si>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</si>
  <si>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</si>
  <si>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</si>
  <si>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</si>
  <si>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</si>
  <si>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</si>
  <si>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</si>
  <si>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</si>
  <si>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</si>
  <si>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</si>
  <si>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</si>
  <si>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</si>
  <si>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</si>
  <si>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</si>
  <si>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</si>
  <si>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</si>
  <si>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</si>
  <si>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</si>
  <si>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</si>
  <si>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</si>
  <si>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</si>
  <si>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</si>
  <si>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</si>
  <si>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</si>
  <si>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</si>
  <si>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</si>
  <si>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</si>
  <si>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</si>
  <si>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</si>
  <si>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</si>
  <si>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</si>
  <si>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</si>
  <si>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</si>
  <si>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</si>
  <si>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7 &amp; 8</t>
  </si>
  <si>
    <t>気づき</t>
  </si>
  <si>
    <t>気付き　質問</t>
  </si>
  <si>
    <t>#10についてはSMAが微妙な感じでしたが、とりあえず検証してみました。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</si>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</sst>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4430759"/>
          <a:ext cx="4816443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9</xdr:col>
      <xdr:colOff>104742</xdr:colOff>
      <xdr:row>133</xdr:row>
      <xdr:rowOff>67971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9253200"/>
          <a:ext cx="4816443" cy="452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9</xdr:col>
      <xdr:colOff>89840</xdr:colOff>
      <xdr:row>159</xdr:row>
      <xdr:rowOff>68318</xdr:rowOff>
    </xdr:to>
    <xdr:pic>
      <xdr:nvPicPr>
        <xdr:cNvPr id="7" name="スクリーンショット 2019-08-14 13.41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3888700"/>
          <a:ext cx="4801541" cy="452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9</xdr:col>
      <xdr:colOff>89840</xdr:colOff>
      <xdr:row>186</xdr:row>
      <xdr:rowOff>51097</xdr:rowOff>
    </xdr:to>
    <xdr:pic>
      <xdr:nvPicPr>
        <xdr:cNvPr id="8" name="スクショ#7&amp;8 2019-08-14 14.47.3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8702000"/>
          <a:ext cx="480154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188</xdr:row>
      <xdr:rowOff>0</xdr:rowOff>
    </xdr:from>
    <xdr:to>
      <xdr:col>9</xdr:col>
      <xdr:colOff>83370</xdr:colOff>
      <xdr:row>213</xdr:row>
      <xdr:rowOff>51097</xdr:rowOff>
    </xdr:to>
    <xdr:pic>
      <xdr:nvPicPr>
        <xdr:cNvPr id="9" name="スクリーンショット 2019-08-15 22.33.41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799" y="33515300"/>
          <a:ext cx="4795072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214</xdr:row>
      <xdr:rowOff>177800</xdr:rowOff>
    </xdr:from>
    <xdr:to>
      <xdr:col>9</xdr:col>
      <xdr:colOff>74430</xdr:colOff>
      <xdr:row>239</xdr:row>
      <xdr:rowOff>155872</xdr:rowOff>
    </xdr:to>
    <xdr:pic>
      <xdr:nvPicPr>
        <xdr:cNvPr id="10" name="スクリーンショット 2019-08-15 22.44.46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799" y="38328599"/>
          <a:ext cx="4786132" cy="4508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109581.837569447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9581.837569447160</v>
      </c>
      <c r="E4" s="27"/>
      <c r="F4" t="s" s="14">
        <v>28</v>
      </c>
      <c r="G4" s="15"/>
      <c r="H4" s="28">
        <f>SUM($T$9:$U$108)</f>
        <v>92</v>
      </c>
      <c r="I4" s="19"/>
      <c r="J4" t="s" s="14">
        <v>29</v>
      </c>
      <c r="K4" s="15"/>
      <c r="L4" s="21">
        <f>MAX($C$9:$D$990)-C9</f>
        <v>9581.837569447</v>
      </c>
      <c r="M4" s="19"/>
      <c r="N4" t="s" s="14">
        <v>30</v>
      </c>
      <c r="O4" s="15"/>
      <c r="P4" s="29">
        <f>MAX(Y1:Y993)</f>
        <v>0.0300000000000002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2929.447297343350</v>
      </c>
      <c r="L14" s="70"/>
      <c r="M14" s="64">
        <f>IF(J14="","",(K14/J14)/LOOKUP(RIGHT($D$2,3),'定数'!$A$6:$A$13,'定数'!$B$6:$B$13))</f>
        <v>0.519405549174353</v>
      </c>
      <c r="N14" s="30">
        <v>2013</v>
      </c>
      <c r="O14" s="63">
        <v>43622</v>
      </c>
      <c r="P14" s="30">
        <v>1.3149</v>
      </c>
      <c r="Q14" s="19"/>
      <c r="R14" s="27">
        <f>IF(P14="","",T14*M14*LOOKUP(RIGHT($D$2,3),'定数'!$A$6:$A$13,'定数'!$B$6:$B$13))</f>
        <v>3677.391288154420</v>
      </c>
      <c r="S14" s="65"/>
      <c r="T14" s="66">
        <f>IF(P14="","",IF(G14="買",(P14-H14),(H14-P14))*IF(RIGHT($D$2,3)="JPY",100,10000))</f>
        <v>59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s="21">
        <f>IF(R14="","",C14+R14)</f>
        <v>101325.634532933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3039.769035987990</v>
      </c>
      <c r="L15" s="70"/>
      <c r="M15" s="64">
        <f>IF(J15="","",(K15/J15)/LOOKUP(RIGHT($D$2,3),'定数'!$A$6:$A$13,'定数'!$B$6:$B$13))</f>
        <v>0.269483070566311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-3039.769035987990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101325.634532933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98285.865496945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2948.575964908350</v>
      </c>
      <c r="L16" s="70"/>
      <c r="M16" s="64">
        <f>IF(J16="","",(K16/J16)/LOOKUP(RIGHT($D$2,3),'定数'!$A$6:$A$13,'定数'!$B$6:$B$13))</f>
        <v>0.546032586094139</v>
      </c>
      <c r="N16" s="30">
        <v>2013</v>
      </c>
      <c r="O16" s="63">
        <v>43637</v>
      </c>
      <c r="P16" s="30">
        <v>1.3154</v>
      </c>
      <c r="Q16" s="19"/>
      <c r="R16" s="27">
        <f>IF(P16="","",T16*M16*LOOKUP(RIGHT($D$2,3),'定数'!$A$6:$A$13,'定数'!$B$6:$B$13))</f>
        <v>3603.815068221320</v>
      </c>
      <c r="S16" s="65"/>
      <c r="T16" s="66">
        <f>IF(P16="","",IF(G16="買",(P16-H16),(H16-P16))*IF(RIGHT($D$2,3)="JPY",100,10000))</f>
        <v>55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101325.634532933</v>
      </c>
      <c r="Y16" s="72">
        <f>IF(X16&lt;&gt;"",1-(C16/X16),"")</f>
        <v>0.0300000000000001</v>
      </c>
    </row>
    <row r="17" ht="14" customHeight="1">
      <c r="A17" s="13"/>
      <c r="B17" s="30">
        <v>9</v>
      </c>
      <c r="C17" s="21">
        <f>IF(R16="","",C16+R16)</f>
        <v>101889.680565166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3056.690416954980</v>
      </c>
      <c r="L17" s="70"/>
      <c r="M17" s="64">
        <f>IF(J17="","",(K17/J17)/LOOKUP(RIGHT($D$2,3),'定数'!$A$6:$A$13,'定数'!$B$6:$B$13))</f>
        <v>0.36916550929408</v>
      </c>
      <c r="N17" s="30">
        <v>2013</v>
      </c>
      <c r="O17" s="63">
        <v>43642</v>
      </c>
      <c r="P17" s="30">
        <v>1.2998</v>
      </c>
      <c r="Q17" s="19"/>
      <c r="R17" s="27">
        <f>IF(P17="","",T17*M17*LOOKUP(RIGHT($D$2,3),'定数'!$A$6:$A$13,'定数'!$B$6:$B$13))</f>
        <v>3721.188333684330</v>
      </c>
      <c r="S17" s="65"/>
      <c r="T17" s="66">
        <f>IF(P17="","",IF(G17="買",(P17-H17),(H17-P17))*IF(RIGHT($D$2,3)="JPY",100,10000))</f>
        <v>84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101889.680565166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105610.86889885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3168.3260669655</v>
      </c>
      <c r="L18" s="70"/>
      <c r="M18" s="64">
        <f>IF(J18="","",(K18/J18)/LOOKUP(RIGHT($D$2,3),'定数'!$A$6:$A$13,'定数'!$B$6:$B$13))</f>
        <v>0.352036229662833</v>
      </c>
      <c r="N18" s="30">
        <v>2013</v>
      </c>
      <c r="O18" s="63">
        <v>43651</v>
      </c>
      <c r="P18" s="30">
        <v>1.2869</v>
      </c>
      <c r="Q18" s="19"/>
      <c r="R18" s="27">
        <f>IF(P18="","",T18*M18*LOOKUP(RIGHT($D$2,3),'定数'!$A$6:$A$13,'定数'!$B$6:$B$13))</f>
        <v>3970.968670596760</v>
      </c>
      <c r="S18" s="65"/>
      <c r="T18" s="66">
        <f>IF(P18="","",IF(G18="買",(P18-H18),(H18-P18))*IF(RIGHT($D$2,3)="JPY",100,10000))</f>
        <v>94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105610.86889885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109581.837569447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109581.837569447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  <mergeCell ref="H14:I1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113860.840367128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13860.8403671277</v>
      </c>
      <c r="E4" s="27"/>
      <c r="F4" t="s" s="14">
        <v>28</v>
      </c>
      <c r="G4" s="15"/>
      <c r="H4" s="28">
        <f>SUM($T$9:$U$108)</f>
        <v>158</v>
      </c>
      <c r="I4" s="19"/>
      <c r="J4" t="s" s="14">
        <v>29</v>
      </c>
      <c r="K4" s="15"/>
      <c r="L4" s="21">
        <f>MAX($C$9:$D$990)-C9</f>
        <v>13860.840367127</v>
      </c>
      <c r="M4" s="21"/>
      <c r="N4" t="s" s="14">
        <v>30</v>
      </c>
      <c r="O4" s="15"/>
      <c r="P4" s="29">
        <f>MAX(Y1:Y993)</f>
        <v>0.0300000000000045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2964.605564655190</v>
      </c>
      <c r="L14" s="70"/>
      <c r="M14" s="64">
        <f>IF(J14="","",(K14/J14)/LOOKUP(RIGHT($D$2,3),'定数'!$A$6:$A$13,'定数'!$B$6:$B$13))</f>
        <v>0.525639284513332</v>
      </c>
      <c r="N14" s="30">
        <v>2013</v>
      </c>
      <c r="O14" s="63">
        <v>43622</v>
      </c>
      <c r="P14" s="30">
        <v>1.316</v>
      </c>
      <c r="Q14" s="19"/>
      <c r="R14" s="27">
        <f>IF(P14="","",T14*M14*LOOKUP(RIGHT($D$2,3),'定数'!$A$6:$A$13,'定数'!$B$6:$B$13))</f>
        <v>4415.369989911990</v>
      </c>
      <c r="S14" s="65"/>
      <c r="T14" s="66">
        <f>IF(P14="","",IF(G14="買",(P14-H14),(H14-P14))*IF(RIGHT($D$2,3)="JPY",100,10000))</f>
        <v>70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s="21">
        <f>IF(R14="","",C14+R14)</f>
        <v>103235.555478418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3097.066664352540</v>
      </c>
      <c r="L15" s="70"/>
      <c r="M15" s="64">
        <f>IF(J15="","",(K15/J15)/LOOKUP(RIGHT($D$2,3),'定数'!$A$6:$A$13,'定数'!$B$6:$B$13))</f>
        <v>0.274562647548984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-3097.066664352540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103235.555478418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100138.488814065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3004.154664421950</v>
      </c>
      <c r="L16" s="70"/>
      <c r="M16" s="64">
        <f>IF(J16="","",(K16/J16)/LOOKUP(RIGHT($D$2,3),'定数'!$A$6:$A$13,'定数'!$B$6:$B$13))</f>
        <v>0.556324937855917</v>
      </c>
      <c r="N16" s="30">
        <v>2013</v>
      </c>
      <c r="O16" s="63">
        <v>43637</v>
      </c>
      <c r="P16" s="30">
        <v>1.3144</v>
      </c>
      <c r="Q16" s="19"/>
      <c r="R16" s="27">
        <f>IF(P16="","",T16*M16*LOOKUP(RIGHT($D$2,3),'定数'!$A$6:$A$13,'定数'!$B$6:$B$13))</f>
        <v>4339.334515276150</v>
      </c>
      <c r="S16" s="65"/>
      <c r="T16" s="66">
        <f>IF(P16="","",IF(G16="買",(P16-H16),(H16-P16))*IF(RIGHT($D$2,3)="JPY",100,10000))</f>
        <v>65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103235.555478418</v>
      </c>
      <c r="Y16" s="72">
        <f>IF(X16&lt;&gt;"",1-(C16/X16),"")</f>
        <v>0.0300000000000045</v>
      </c>
    </row>
    <row r="17" ht="14" customHeight="1">
      <c r="A17" s="13"/>
      <c r="B17" s="30">
        <v>9</v>
      </c>
      <c r="C17" s="21">
        <f>IF(R16="","",C16+R16)</f>
        <v>104477.823329341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3134.334699880230</v>
      </c>
      <c r="L17" s="70"/>
      <c r="M17" s="64">
        <f>IF(J17="","",(K17/J17)/LOOKUP(RIGHT($D$2,3),'定数'!$A$6:$A$13,'定数'!$B$6:$B$13))</f>
        <v>0.378542838149786</v>
      </c>
      <c r="N17" s="30">
        <v>2013</v>
      </c>
      <c r="O17" s="63">
        <v>43648</v>
      </c>
      <c r="P17" s="30">
        <v>1.2982</v>
      </c>
      <c r="Q17" s="19"/>
      <c r="R17" s="27">
        <f>IF(P17="","",T17*M17*LOOKUP(RIGHT($D$2,3),'定数'!$A$6:$A$13,'定数'!$B$6:$B$13))</f>
        <v>4542.514057797430</v>
      </c>
      <c r="S17" s="65"/>
      <c r="T17" s="66">
        <f>IF(P17="","",IF(G17="買",(P17-H17),(H17-P17))*IF(RIGHT($D$2,3)="JPY",100,10000))</f>
        <v>100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104477.823329341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109020.337387138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3270.610121614140</v>
      </c>
      <c r="L18" s="70"/>
      <c r="M18" s="64">
        <f>IF(J18="","",(K18/J18)/LOOKUP(RIGHT($D$2,3),'定数'!$A$6:$A$13,'定数'!$B$6:$B$13))</f>
        <v>0.363401124623793</v>
      </c>
      <c r="N18" s="30">
        <v>2013</v>
      </c>
      <c r="O18" s="63">
        <v>43651</v>
      </c>
      <c r="P18" s="30">
        <v>1.2852</v>
      </c>
      <c r="Q18" s="19"/>
      <c r="R18" s="27">
        <f>IF(P18="","",T18*M18*LOOKUP(RIGHT($D$2,3),'定数'!$A$6:$A$13,'定数'!$B$6:$B$13))</f>
        <v>4840.502979988920</v>
      </c>
      <c r="S18" s="65"/>
      <c r="T18" s="66">
        <f>IF(P18="","",IF(G18="買",(P18-H18),(H18-P18))*IF(RIGHT($D$2,3)="JPY",100,10000))</f>
        <v>111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109020.337387138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113860.840367127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113860.840367127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  <mergeCell ref="H14:I14"/>
    <mergeCell ref="H15:I15"/>
    <mergeCell ref="P15:Q15"/>
    <mergeCell ref="H16:I16"/>
    <mergeCell ref="H17:I17"/>
    <mergeCell ref="H18:I18"/>
  </mergeCells>
  <conditionalFormatting sqref="D4:E4 H4 R9:U108">
    <cfRule type="cellIs" dxfId="3" priority="1" operator="lessThan" stopIfTrue="1">
      <formula>0</formula>
    </cfRule>
  </conditionalFormatting>
  <conditionalFormatting sqref="G9:G1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9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123786.648056434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23786.6480564337</v>
      </c>
      <c r="E4" s="27"/>
      <c r="F4" t="s" s="14">
        <v>28</v>
      </c>
      <c r="G4" s="15"/>
      <c r="H4" s="28">
        <f>SUM($T$9:$U$108)</f>
        <v>301</v>
      </c>
      <c r="I4" s="19"/>
      <c r="J4" t="s" s="14">
        <v>29</v>
      </c>
      <c r="K4" s="15"/>
      <c r="L4" s="21">
        <f>MAX($C$9:$D$990)-C9</f>
        <v>23786.648056432</v>
      </c>
      <c r="M4" s="21"/>
      <c r="N4" t="s" s="14">
        <v>30</v>
      </c>
      <c r="O4" s="15"/>
      <c r="P4" s="29">
        <f>MAX(Y1:Y993)</f>
        <v>0.0300000000000045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3048.604894192590</v>
      </c>
      <c r="L14" s="70"/>
      <c r="M14" s="64">
        <f>IF(J14="","",(K14/J14)/LOOKUP(RIGHT($D$2,3),'定数'!$A$6:$A$13,'定数'!$B$6:$B$13))</f>
        <v>0.540532782658261</v>
      </c>
      <c r="N14" s="30">
        <v>2013</v>
      </c>
      <c r="O14" s="63">
        <v>43622</v>
      </c>
      <c r="P14" s="30">
        <v>1.3183</v>
      </c>
      <c r="Q14" s="19"/>
      <c r="R14" s="27">
        <f>IF(P14="","",T14*M14*LOOKUP(RIGHT($D$2,3),'定数'!$A$6:$A$13,'定数'!$B$6:$B$13))</f>
        <v>6032.345854466190</v>
      </c>
      <c r="S14" s="65"/>
      <c r="T14" s="66">
        <f>IF(P14="","",IF(G14="買",(P14-H14),(H14-P14))*IF(RIGHT($D$2,3)="JPY",100,10000))</f>
        <v>93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s="21">
        <f>IF(R14="","",C14+R14)</f>
        <v>107652.508994219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3229.575269826570</v>
      </c>
      <c r="L15" s="70"/>
      <c r="M15" s="64">
        <f>IF(J15="","",(K15/J15)/LOOKUP(RIGHT($D$2,3),'定数'!$A$6:$A$13,'定数'!$B$6:$B$13))</f>
        <v>0.286309864346327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-3229.575269826570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107652.508994219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104422.933724392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3132.688011731760</v>
      </c>
      <c r="L16" s="70"/>
      <c r="M16" s="64">
        <f>IF(J16="","",(K16/J16)/LOOKUP(RIGHT($D$2,3),'定数'!$A$6:$A$13,'定数'!$B$6:$B$13))</f>
        <v>0.580127409579956</v>
      </c>
      <c r="N16" s="30">
        <v>2013</v>
      </c>
      <c r="O16" s="63">
        <v>43637</v>
      </c>
      <c r="P16" s="30">
        <v>1.3122</v>
      </c>
      <c r="Q16" s="19"/>
      <c r="R16" s="27">
        <f>IF(P16="","",T16*M16*LOOKUP(RIGHT($D$2,3),'定数'!$A$6:$A$13,'定数'!$B$6:$B$13))</f>
        <v>6056.530156014740</v>
      </c>
      <c r="S16" s="65"/>
      <c r="T16" s="66">
        <f>IF(P16="","",IF(G16="買",(P16-H16),(H16-P16))*IF(RIGHT($D$2,3)="JPY",100,10000))</f>
        <v>87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107652.508994219</v>
      </c>
      <c r="Y16" s="72">
        <f>IF(X16&lt;&gt;"",1-(C16/X16),"")</f>
        <v>0.030000000000004</v>
      </c>
    </row>
    <row r="17" ht="14" customHeight="1">
      <c r="A17" s="13"/>
      <c r="B17" s="30">
        <v>9</v>
      </c>
      <c r="C17" s="21">
        <f>IF(R16="","",C16+R16)</f>
        <v>110479.463880407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3314.383916412210</v>
      </c>
      <c r="L17" s="70"/>
      <c r="M17" s="64">
        <f>IF(J17="","",(K17/J17)/LOOKUP(RIGHT($D$2,3),'定数'!$A$6:$A$13,'定数'!$B$6:$B$13))</f>
        <v>0.40028791261017</v>
      </c>
      <c r="N17" s="30">
        <v>2013</v>
      </c>
      <c r="O17" s="63">
        <v>43649</v>
      </c>
      <c r="P17" s="30">
        <v>1.2949</v>
      </c>
      <c r="Q17" s="19"/>
      <c r="R17" s="27">
        <f>IF(P17="","",T17*M17*LOOKUP(RIGHT($D$2,3),'定数'!$A$6:$A$13,'定数'!$B$6:$B$13))</f>
        <v>6388.595085258310</v>
      </c>
      <c r="S17" s="65"/>
      <c r="T17" s="66">
        <f>IF(P17="","",IF(G17="買",(P17-H17),(H17-P17))*IF(RIGHT($D$2,3)="JPY",100,10000))</f>
        <v>133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110479.463880407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116868.058965665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3506.041768969950</v>
      </c>
      <c r="L18" s="70"/>
      <c r="M18" s="64">
        <f>IF(J18="","",(K18/J18)/LOOKUP(RIGHT($D$2,3),'定数'!$A$6:$A$13,'定数'!$B$6:$B$13))</f>
        <v>0.389560196552217</v>
      </c>
      <c r="N18" s="30">
        <v>2013</v>
      </c>
      <c r="O18" s="63">
        <v>43651</v>
      </c>
      <c r="P18" s="30">
        <v>1.2815</v>
      </c>
      <c r="Q18" s="19"/>
      <c r="R18" s="27">
        <f>IF(P18="","",T18*M18*LOOKUP(RIGHT($D$2,3),'定数'!$A$6:$A$13,'定数'!$B$6:$B$13))</f>
        <v>6918.589090767370</v>
      </c>
      <c r="S18" s="65"/>
      <c r="T18" s="66">
        <f>IF(P18="","",IF(G18="買",(P18-H18),(H18-P18))*IF(RIGHT($D$2,3)="JPY",100,10000))</f>
        <v>148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116868.058965665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123786.648056432</v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123786.648056432</v>
      </c>
      <c r="Y19" s="72">
        <f>IF(X19&lt;&gt;"",1-(C19/X19),"")</f>
        <v>0</v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  <mergeCell ref="H15:I15"/>
    <mergeCell ref="P15:Q15"/>
    <mergeCell ref="H16:I16"/>
    <mergeCell ref="H17:I17"/>
    <mergeCell ref="H18:I18"/>
  </mergeCells>
  <conditionalFormatting sqref="D4:E4 H4 R9:U108">
    <cfRule type="cellIs" dxfId="8" priority="1" operator="lessThan" stopIfTrue="1">
      <formula>0</formula>
    </cfRule>
  </conditionalFormatting>
  <conditionalFormatting sqref="G9:G18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9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216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4" customHeight="1">
      <c r="A116" s="11"/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5" customHeight="1">
      <c r="A135" s="68">
        <v>6</v>
      </c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4" customHeight="1">
      <c r="A137" s="11"/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4" customHeight="1">
      <c r="A159" s="11"/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5" customHeight="1">
      <c r="A162" t="s" s="76">
        <v>60</v>
      </c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4" customHeight="1">
      <c r="A181" s="11"/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5" customHeight="1">
      <c r="A189" s="68">
        <v>9</v>
      </c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4" customHeight="1">
      <c r="A202" s="11"/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5" customHeight="1">
      <c r="A216" s="68">
        <v>10</v>
      </c>
      <c r="B216" s="11"/>
      <c r="C216" s="7"/>
      <c r="D216" s="7"/>
      <c r="E216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6"/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</row>
    <row r="23" ht="8" customHeight="1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ht="8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ht="8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ht="8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ht="8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ht="8" customHeight="1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ht="8.5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66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67</v>
      </c>
      <c r="C4" t="s" s="91">
        <v>17</v>
      </c>
      <c r="D4" t="s" s="91">
        <v>68</v>
      </c>
      <c r="E4" t="s" s="91">
        <v>69</v>
      </c>
      <c r="F4" t="s" s="91">
        <v>70</v>
      </c>
      <c r="G4" t="s" s="91">
        <v>69</v>
      </c>
      <c r="H4" t="s" s="91">
        <v>71</v>
      </c>
      <c r="I4" t="s" s="91">
        <v>69</v>
      </c>
    </row>
    <row r="5" ht="17" customHeight="1">
      <c r="A5" s="13"/>
      <c r="B5" t="s" s="92">
        <v>72</v>
      </c>
      <c r="C5" t="s" s="92">
        <v>73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72</v>
      </c>
      <c r="C6" t="s" s="92">
        <v>74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76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