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<sst xmlns="http://schemas.openxmlformats.org/spreadsheetml/2006/main" uniqueCount="81">
  <si>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</si>
  <si>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</si>
  <si>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</si>
  <si>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</si>
  <si>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</si>
  <si>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</si>
  <si>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</si>
  <si>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</si>
  <si>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</si>
  <si>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</si>
  <si>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</si>
  <si>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</si>
  <si>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</si>
  <si>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</si>
  <si>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</si>
  <si>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</si>
  <si>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</si>
  <si>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</si>
  <si>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EURUSD</t>
  </si>
  <si>
    <t>時間足</t>
  </si>
  <si>
    <t>H4</t>
  </si>
  <si>
    <t>当初資金</t>
  </si>
  <si>
    <t>最終資金</t>
  </si>
  <si>
    <t>エントリー理由</t>
  </si>
  <si>
    <t>10MA・20MAの両方の上側にキャンドルがあれば買い方向、下側なら売り方向。MAに触れてEB出現でエントリー待ち、EB高値or安値ブレイクでエントリー。</t>
  </si>
  <si>
    <t>決済理由</t>
  </si>
  <si>
    <t>・フィボナッチターゲット1.27で決済</t>
  </si>
  <si>
    <t>損益金額</t>
  </si>
  <si>
    <t>損益pips</t>
  </si>
  <si>
    <t>最大ドローアップ金額</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</si>
  <si>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</si>
  <si>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</si>
  <si>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</si>
  <si>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</si>
  <si>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</si>
  <si>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</si>
  <si>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</si>
  <si>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</si>
  <si>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</si>
  <si>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</si>
  <si>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</si>
  <si>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</si>
  <si>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</si>
  <si>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</si>
  <si>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</si>
  <si>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</si>
  <si>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</si>
  <si>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</si>
  <si>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</si>
  <si>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</si>
  <si>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</si>
  <si>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</si>
  <si>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</si>
  <si>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</si>
  <si>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</si>
  <si>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</si>
  <si>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・フィボナッチターゲット1.5で決済</t>
  </si>
  <si>
    <t>検証シート　FIB2.0</t>
  </si>
  <si>
    <t>・フィボナッチターゲット2.0で決済</t>
  </si>
  <si>
    <t>画像</t>
  </si>
  <si>
    <t>7 &amp; 8</t>
  </si>
  <si>
    <t>気づき</t>
  </si>
  <si>
    <t>気付き　質問</t>
  </si>
  <si>
    <t>#17は勝ち、#18は負け、#19も負けで珍しく１勝２敗の検証結果となりました。特に＃19はレンジだったのでエントリーするべきポイントではないのでしょうが、検証ということで、調べてみました。
そしてもう一つ#20を追加で検証しました。</t>
  </si>
  <si>
    <t>感想</t>
  </si>
  <si>
    <t>今日からSMA100を追加してみました。大きな流れが上昇なのか下降傾向なのかがつかめるかと思ったからです。他が10と20だから50でも良いのだろうか？100だと離れ過ぎてしまうような気がするけど、かと言って近いと全体的な流れがつかめないような気がします。そもそもパーフェクトオーダーは通常３本で構成されることが多いのに、何故２本だけなんでしょうか？
ちょっと気になりました。</t>
  </si>
  <si>
    <t>今後</t>
  </si>
  <si>
    <t>検証終了通貨</t>
  </si>
  <si>
    <t>ルール</t>
  </si>
  <si>
    <t>日足</t>
  </si>
  <si>
    <t>終了日</t>
  </si>
  <si>
    <t>4Ｈ足</t>
  </si>
  <si>
    <t>１Ｈ足</t>
  </si>
  <si>
    <t>PB</t>
  </si>
  <si>
    <t>EUR/USD</t>
  </si>
  <si>
    <t>GBP/USD</t>
  </si>
  <si>
    <t>テンプレ</t>
  </si>
  <si>
    <t>10MA・20MAの両方の上側にキャンドルがあれば買い方向、下側なら売り方向。MAに触れてPB出現でエントリー待ち、PB高値or安値ブレイクでエントリー。</t>
  </si>
  <si>
    <t>・トレーリングストップ（ダウ理論）</t>
  </si>
  <si>
    <t>最大ドローアップ</t>
  </si>
  <si>
    <t>最大ドローダウン</t>
  </si>
</sst>
</file>

<file path=xl/styles.xml><?xml version="1.0" encoding="utf-8"?>
<styleSheet xmlns="http://schemas.openxmlformats.org/spreadsheetml/2006/main">
  <numFmts count="8">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 numFmtId="65" formatCode="# ###/###"/>
  </numFmts>
  <fonts count="7">
    <font>
      <sz val="11"/>
      <color indexed="8"/>
      <name val="ＭＳ Ｐゴシック"/>
    </font>
    <font>
      <sz val="12"/>
      <color indexed="8"/>
      <name val="ＭＳ Ｐゴシック"/>
    </font>
    <font>
      <sz val="14"/>
      <color indexed="8"/>
      <name val="ＭＳ Ｐゴシック"/>
    </font>
    <font>
      <sz val="12"/>
      <color indexed="8"/>
      <name val="ヒラギノ角ゴ ProN W3"/>
    </font>
    <font>
      <u val="single"/>
      <sz val="12"/>
      <color indexed="11"/>
      <name val="ＭＳ Ｐゴシック"/>
    </font>
    <font>
      <sz val="14"/>
      <color indexed="8"/>
      <name val="ＭＳ Ｐゴシック"/>
    </font>
    <font>
      <sz val="11"/>
      <color indexed="17"/>
      <name val="ＭＳ Ｐゴシック"/>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7">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65" fontId="0" fillId="4" borderId="4" applyNumberFormat="1" applyFont="1" applyFill="1" applyBorder="1" applyAlignment="1" applyProtection="0">
      <alignment horizontal="center"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6">
    <dxf>
      <font>
        <color rgb="ffff0000"/>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xdr:col>
      <xdr:colOff>0</xdr:colOff>
      <xdr:row>0</xdr:row>
      <xdr:rowOff>0</xdr:rowOff>
    </xdr:from>
    <xdr:to>
      <xdr:col>9</xdr:col>
      <xdr:colOff>104742</xdr:colOff>
      <xdr:row>25</xdr:row>
      <xdr:rowOff>68318</xdr:rowOff>
    </xdr:to>
    <xdr:pic>
      <xdr:nvPicPr>
        <xdr:cNvPr id="2" name="スクリーンショット 2019-08-12 15.52.37.png"/>
        <xdr:cNvPicPr>
          <a:picLocks noChangeAspect="1"/>
        </xdr:cNvPicPr>
      </xdr:nvPicPr>
      <xdr:blipFill>
        <a:blip r:embed="rId1">
          <a:extLst/>
        </a:blip>
        <a:stretch>
          <a:fillRect/>
        </a:stretch>
      </xdr:blipFill>
      <xdr:spPr>
        <a:xfrm>
          <a:off x="1193800" y="-1"/>
          <a:ext cx="4816443" cy="4526020"/>
        </a:xfrm>
        <a:prstGeom prst="rect">
          <a:avLst/>
        </a:prstGeom>
        <a:ln w="12700" cap="flat">
          <a:noFill/>
          <a:miter lim="400000"/>
        </a:ln>
        <a:effectLst/>
      </xdr:spPr>
    </xdr:pic>
    <xdr:clientData/>
  </xdr:twoCellAnchor>
  <xdr:twoCellAnchor>
    <xdr:from>
      <xdr:col>2</xdr:col>
      <xdr:colOff>0</xdr:colOff>
      <xdr:row>27</xdr:row>
      <xdr:rowOff>0</xdr:rowOff>
    </xdr:from>
    <xdr:to>
      <xdr:col>9</xdr:col>
      <xdr:colOff>104742</xdr:colOff>
      <xdr:row>52</xdr:row>
      <xdr:rowOff>74408</xdr:rowOff>
    </xdr:to>
    <xdr:pic>
      <xdr:nvPicPr>
        <xdr:cNvPr id="3" name="スクリーンショット 2019-08-12 16.38.51.png"/>
        <xdr:cNvPicPr>
          <a:picLocks noChangeAspect="1"/>
        </xdr:cNvPicPr>
      </xdr:nvPicPr>
      <xdr:blipFill>
        <a:blip r:embed="rId2">
          <a:extLst/>
        </a:blip>
        <a:stretch>
          <a:fillRect/>
        </a:stretch>
      </xdr:blipFill>
      <xdr:spPr>
        <a:xfrm>
          <a:off x="1193800" y="4813300"/>
          <a:ext cx="4816443" cy="4532109"/>
        </a:xfrm>
        <a:prstGeom prst="rect">
          <a:avLst/>
        </a:prstGeom>
        <a:ln w="12700" cap="flat">
          <a:noFill/>
          <a:miter lim="400000"/>
        </a:ln>
        <a:effectLst/>
      </xdr:spPr>
    </xdr:pic>
    <xdr:clientData/>
  </xdr:twoCellAnchor>
  <xdr:twoCellAnchor>
    <xdr:from>
      <xdr:col>2</xdr:col>
      <xdr:colOff>0</xdr:colOff>
      <xdr:row>54</xdr:row>
      <xdr:rowOff>0</xdr:rowOff>
    </xdr:from>
    <xdr:to>
      <xdr:col>9</xdr:col>
      <xdr:colOff>104742</xdr:colOff>
      <xdr:row>79</xdr:row>
      <xdr:rowOff>65268</xdr:rowOff>
    </xdr:to>
    <xdr:pic>
      <xdr:nvPicPr>
        <xdr:cNvPr id="4" name="スクリーンショット 2019-08-12 17.02.29.png"/>
        <xdr:cNvPicPr>
          <a:picLocks noChangeAspect="1"/>
        </xdr:cNvPicPr>
      </xdr:nvPicPr>
      <xdr:blipFill>
        <a:blip r:embed="rId3">
          <a:extLst/>
        </a:blip>
        <a:stretch>
          <a:fillRect/>
        </a:stretch>
      </xdr:blipFill>
      <xdr:spPr>
        <a:xfrm>
          <a:off x="1193800" y="9626600"/>
          <a:ext cx="4816443" cy="4522969"/>
        </a:xfrm>
        <a:prstGeom prst="rect">
          <a:avLst/>
        </a:prstGeom>
        <a:ln w="12700" cap="flat">
          <a:noFill/>
          <a:miter lim="400000"/>
        </a:ln>
        <a:effectLst/>
      </xdr:spPr>
    </xdr:pic>
    <xdr:clientData/>
  </xdr:twoCellAnchor>
  <xdr:twoCellAnchor>
    <xdr:from>
      <xdr:col>2</xdr:col>
      <xdr:colOff>0</xdr:colOff>
      <xdr:row>80</xdr:row>
      <xdr:rowOff>168659</xdr:rowOff>
    </xdr:from>
    <xdr:to>
      <xdr:col>9</xdr:col>
      <xdr:colOff>104742</xdr:colOff>
      <xdr:row>106</xdr:row>
      <xdr:rowOff>67468</xdr:rowOff>
    </xdr:to>
    <xdr:pic>
      <xdr:nvPicPr>
        <xdr:cNvPr id="5" name="スクリーンショット 2019-08-13 21.50.39.png"/>
        <xdr:cNvPicPr>
          <a:picLocks noChangeAspect="1"/>
        </xdr:cNvPicPr>
      </xdr:nvPicPr>
      <xdr:blipFill>
        <a:blip r:embed="rId4">
          <a:extLst/>
        </a:blip>
        <a:stretch>
          <a:fillRect/>
        </a:stretch>
      </xdr:blipFill>
      <xdr:spPr>
        <a:xfrm>
          <a:off x="1193800" y="14430759"/>
          <a:ext cx="4816443" cy="4534310"/>
        </a:xfrm>
        <a:prstGeom prst="rect">
          <a:avLst/>
        </a:prstGeom>
        <a:ln w="12700" cap="flat">
          <a:noFill/>
          <a:miter lim="400000"/>
        </a:ln>
        <a:effectLst/>
      </xdr:spPr>
    </xdr:pic>
    <xdr:clientData/>
  </xdr:twoCellAnchor>
  <xdr:twoCellAnchor>
    <xdr:from>
      <xdr:col>2</xdr:col>
      <xdr:colOff>0</xdr:colOff>
      <xdr:row>108</xdr:row>
      <xdr:rowOff>0</xdr:rowOff>
    </xdr:from>
    <xdr:to>
      <xdr:col>9</xdr:col>
      <xdr:colOff>104742</xdr:colOff>
      <xdr:row>133</xdr:row>
      <xdr:rowOff>67971</xdr:rowOff>
    </xdr:to>
    <xdr:pic>
      <xdr:nvPicPr>
        <xdr:cNvPr id="6" name="スクリーンショット 2019-08-13 22.06.05.png"/>
        <xdr:cNvPicPr>
          <a:picLocks noChangeAspect="1"/>
        </xdr:cNvPicPr>
      </xdr:nvPicPr>
      <xdr:blipFill>
        <a:blip r:embed="rId5">
          <a:extLst/>
        </a:blip>
        <a:stretch>
          <a:fillRect/>
        </a:stretch>
      </xdr:blipFill>
      <xdr:spPr>
        <a:xfrm>
          <a:off x="1193800" y="19253200"/>
          <a:ext cx="4816443" cy="4525672"/>
        </a:xfrm>
        <a:prstGeom prst="rect">
          <a:avLst/>
        </a:prstGeom>
        <a:ln w="12700" cap="flat">
          <a:noFill/>
          <a:miter lim="400000"/>
        </a:ln>
        <a:effectLst/>
      </xdr:spPr>
    </xdr:pic>
    <xdr:clientData/>
  </xdr:twoCellAnchor>
  <xdr:twoCellAnchor>
    <xdr:from>
      <xdr:col>2</xdr:col>
      <xdr:colOff>0</xdr:colOff>
      <xdr:row>134</xdr:row>
      <xdr:rowOff>0</xdr:rowOff>
    </xdr:from>
    <xdr:to>
      <xdr:col>9</xdr:col>
      <xdr:colOff>89840</xdr:colOff>
      <xdr:row>159</xdr:row>
      <xdr:rowOff>68318</xdr:rowOff>
    </xdr:to>
    <xdr:pic>
      <xdr:nvPicPr>
        <xdr:cNvPr id="7" name="スクリーンショット 2019-08-14 13.41.06.png"/>
        <xdr:cNvPicPr>
          <a:picLocks noChangeAspect="1"/>
        </xdr:cNvPicPr>
      </xdr:nvPicPr>
      <xdr:blipFill>
        <a:blip r:embed="rId6">
          <a:extLst/>
        </a:blip>
        <a:stretch>
          <a:fillRect/>
        </a:stretch>
      </xdr:blipFill>
      <xdr:spPr>
        <a:xfrm>
          <a:off x="1193800" y="23888700"/>
          <a:ext cx="4801541" cy="4526019"/>
        </a:xfrm>
        <a:prstGeom prst="rect">
          <a:avLst/>
        </a:prstGeom>
        <a:ln w="12700" cap="flat">
          <a:noFill/>
          <a:miter lim="400000"/>
        </a:ln>
        <a:effectLst/>
      </xdr:spPr>
    </xdr:pic>
    <xdr:clientData/>
  </xdr:twoCellAnchor>
  <xdr:twoCellAnchor>
    <xdr:from>
      <xdr:col>2</xdr:col>
      <xdr:colOff>0</xdr:colOff>
      <xdr:row>161</xdr:row>
      <xdr:rowOff>0</xdr:rowOff>
    </xdr:from>
    <xdr:to>
      <xdr:col>9</xdr:col>
      <xdr:colOff>89840</xdr:colOff>
      <xdr:row>186</xdr:row>
      <xdr:rowOff>51097</xdr:rowOff>
    </xdr:to>
    <xdr:pic>
      <xdr:nvPicPr>
        <xdr:cNvPr id="8" name="スクショ#7&amp;8 2019-08-14 14.47.35.png"/>
        <xdr:cNvPicPr>
          <a:picLocks noChangeAspect="1"/>
        </xdr:cNvPicPr>
      </xdr:nvPicPr>
      <xdr:blipFill>
        <a:blip r:embed="rId7">
          <a:extLst/>
        </a:blip>
        <a:stretch>
          <a:fillRect/>
        </a:stretch>
      </xdr:blipFill>
      <xdr:spPr>
        <a:xfrm>
          <a:off x="1193800" y="28702000"/>
          <a:ext cx="4801541" cy="4508798"/>
        </a:xfrm>
        <a:prstGeom prst="rect">
          <a:avLst/>
        </a:prstGeom>
        <a:ln w="12700" cap="flat">
          <a:noFill/>
          <a:miter lim="400000"/>
        </a:ln>
        <a:effectLst/>
      </xdr:spPr>
    </xdr:pic>
    <xdr:clientData/>
  </xdr:twoCellAnchor>
  <xdr:twoCellAnchor>
    <xdr:from>
      <xdr:col>2</xdr:col>
      <xdr:colOff>0</xdr:colOff>
      <xdr:row>188</xdr:row>
      <xdr:rowOff>0</xdr:rowOff>
    </xdr:from>
    <xdr:to>
      <xdr:col>9</xdr:col>
      <xdr:colOff>83370</xdr:colOff>
      <xdr:row>213</xdr:row>
      <xdr:rowOff>51097</xdr:rowOff>
    </xdr:to>
    <xdr:pic>
      <xdr:nvPicPr>
        <xdr:cNvPr id="9" name="スクリーンショット 2019-08-15 22.33.41.png"/>
        <xdr:cNvPicPr>
          <a:picLocks noChangeAspect="1"/>
        </xdr:cNvPicPr>
      </xdr:nvPicPr>
      <xdr:blipFill>
        <a:blip r:embed="rId8">
          <a:extLst/>
        </a:blip>
        <a:stretch>
          <a:fillRect/>
        </a:stretch>
      </xdr:blipFill>
      <xdr:spPr>
        <a:xfrm>
          <a:off x="1193800" y="33515300"/>
          <a:ext cx="4795071" cy="4508798"/>
        </a:xfrm>
        <a:prstGeom prst="rect">
          <a:avLst/>
        </a:prstGeom>
        <a:ln w="12700" cap="flat">
          <a:noFill/>
          <a:miter lim="400000"/>
        </a:ln>
        <a:effectLst/>
      </xdr:spPr>
    </xdr:pic>
    <xdr:clientData/>
  </xdr:twoCellAnchor>
  <xdr:twoCellAnchor>
    <xdr:from>
      <xdr:col>2</xdr:col>
      <xdr:colOff>0</xdr:colOff>
      <xdr:row>215</xdr:row>
      <xdr:rowOff>0</xdr:rowOff>
    </xdr:from>
    <xdr:to>
      <xdr:col>9</xdr:col>
      <xdr:colOff>74430</xdr:colOff>
      <xdr:row>240</xdr:row>
      <xdr:rowOff>51097</xdr:rowOff>
    </xdr:to>
    <xdr:pic>
      <xdr:nvPicPr>
        <xdr:cNvPr id="10" name="スクリーンショット 2019-08-15 22.44.46.png"/>
        <xdr:cNvPicPr>
          <a:picLocks noChangeAspect="1"/>
        </xdr:cNvPicPr>
      </xdr:nvPicPr>
      <xdr:blipFill>
        <a:blip r:embed="rId9">
          <a:extLst/>
        </a:blip>
        <a:stretch>
          <a:fillRect/>
        </a:stretch>
      </xdr:blipFill>
      <xdr:spPr>
        <a:xfrm>
          <a:off x="1193800" y="38328600"/>
          <a:ext cx="4786131" cy="4508798"/>
        </a:xfrm>
        <a:prstGeom prst="rect">
          <a:avLst/>
        </a:prstGeom>
        <a:ln w="12700" cap="flat">
          <a:noFill/>
          <a:miter lim="400000"/>
        </a:ln>
        <a:effectLst/>
      </xdr:spPr>
    </xdr:pic>
    <xdr:clientData/>
  </xdr:twoCellAnchor>
  <xdr:twoCellAnchor>
    <xdr:from>
      <xdr:col>2</xdr:col>
      <xdr:colOff>0</xdr:colOff>
      <xdr:row>241</xdr:row>
      <xdr:rowOff>0</xdr:rowOff>
    </xdr:from>
    <xdr:to>
      <xdr:col>9</xdr:col>
      <xdr:colOff>74430</xdr:colOff>
      <xdr:row>266</xdr:row>
      <xdr:rowOff>42862</xdr:rowOff>
    </xdr:to>
    <xdr:pic>
      <xdr:nvPicPr>
        <xdr:cNvPr id="11" name="スクリーンショット 2019-08-17 23.21.20.png"/>
        <xdr:cNvPicPr>
          <a:picLocks noChangeAspect="1"/>
        </xdr:cNvPicPr>
      </xdr:nvPicPr>
      <xdr:blipFill>
        <a:blip r:embed="rId10">
          <a:extLst/>
        </a:blip>
        <a:stretch>
          <a:fillRect/>
        </a:stretch>
      </xdr:blipFill>
      <xdr:spPr>
        <a:xfrm>
          <a:off x="1193800" y="42964100"/>
          <a:ext cx="4786131" cy="4500563"/>
        </a:xfrm>
        <a:prstGeom prst="rect">
          <a:avLst/>
        </a:prstGeom>
        <a:ln w="12700" cap="flat">
          <a:noFill/>
          <a:miter lim="400000"/>
        </a:ln>
        <a:effectLst/>
      </xdr:spPr>
    </xdr:pic>
    <xdr:clientData/>
  </xdr:twoCellAnchor>
  <xdr:twoCellAnchor>
    <xdr:from>
      <xdr:col>2</xdr:col>
      <xdr:colOff>0</xdr:colOff>
      <xdr:row>267</xdr:row>
      <xdr:rowOff>0</xdr:rowOff>
    </xdr:from>
    <xdr:to>
      <xdr:col>9</xdr:col>
      <xdr:colOff>59636</xdr:colOff>
      <xdr:row>292</xdr:row>
      <xdr:rowOff>42862</xdr:rowOff>
    </xdr:to>
    <xdr:pic>
      <xdr:nvPicPr>
        <xdr:cNvPr id="12" name="スクリーンショット 2019-08-17 23.34.18.png"/>
        <xdr:cNvPicPr>
          <a:picLocks noChangeAspect="1"/>
        </xdr:cNvPicPr>
      </xdr:nvPicPr>
      <xdr:blipFill>
        <a:blip r:embed="rId11">
          <a:extLst/>
        </a:blip>
        <a:stretch>
          <a:fillRect/>
        </a:stretch>
      </xdr:blipFill>
      <xdr:spPr>
        <a:xfrm>
          <a:off x="1193800" y="47599600"/>
          <a:ext cx="4771337" cy="4500563"/>
        </a:xfrm>
        <a:prstGeom prst="rect">
          <a:avLst/>
        </a:prstGeom>
        <a:ln w="12700" cap="flat">
          <a:noFill/>
          <a:miter lim="400000"/>
        </a:ln>
        <a:effectLst/>
      </xdr:spPr>
    </xdr:pic>
    <xdr:clientData/>
  </xdr:twoCellAnchor>
  <xdr:twoCellAnchor>
    <xdr:from>
      <xdr:col>2</xdr:col>
      <xdr:colOff>0</xdr:colOff>
      <xdr:row>293</xdr:row>
      <xdr:rowOff>0</xdr:rowOff>
    </xdr:from>
    <xdr:to>
      <xdr:col>9</xdr:col>
      <xdr:colOff>59636</xdr:colOff>
      <xdr:row>318</xdr:row>
      <xdr:rowOff>17740</xdr:rowOff>
    </xdr:to>
    <xdr:pic>
      <xdr:nvPicPr>
        <xdr:cNvPr id="13" name="スクリーンショット 2019-08-17 23.45.04.png"/>
        <xdr:cNvPicPr>
          <a:picLocks noChangeAspect="1"/>
        </xdr:cNvPicPr>
      </xdr:nvPicPr>
      <xdr:blipFill>
        <a:blip r:embed="rId12">
          <a:extLst/>
        </a:blip>
        <a:stretch>
          <a:fillRect/>
        </a:stretch>
      </xdr:blipFill>
      <xdr:spPr>
        <a:xfrm>
          <a:off x="1193800" y="52235100"/>
          <a:ext cx="4771337" cy="4475441"/>
        </a:xfrm>
        <a:prstGeom prst="rect">
          <a:avLst/>
        </a:prstGeom>
        <a:ln w="12700" cap="flat">
          <a:noFill/>
          <a:miter lim="400000"/>
        </a:ln>
        <a:effectLst/>
      </xdr:spPr>
    </xdr:pic>
    <xdr:clientData/>
  </xdr:twoCellAnchor>
  <xdr:twoCellAnchor>
    <xdr:from>
      <xdr:col>2</xdr:col>
      <xdr:colOff>0</xdr:colOff>
      <xdr:row>319</xdr:row>
      <xdr:rowOff>0</xdr:rowOff>
    </xdr:from>
    <xdr:to>
      <xdr:col>9</xdr:col>
      <xdr:colOff>50736</xdr:colOff>
      <xdr:row>344</xdr:row>
      <xdr:rowOff>17740</xdr:rowOff>
    </xdr:to>
    <xdr:pic>
      <xdr:nvPicPr>
        <xdr:cNvPr id="14" name="スクリーンショット 2019-08-18 10.32.53.png"/>
        <xdr:cNvPicPr>
          <a:picLocks noChangeAspect="1"/>
        </xdr:cNvPicPr>
      </xdr:nvPicPr>
      <xdr:blipFill>
        <a:blip r:embed="rId13">
          <a:extLst/>
        </a:blip>
        <a:stretch>
          <a:fillRect/>
        </a:stretch>
      </xdr:blipFill>
      <xdr:spPr>
        <a:xfrm>
          <a:off x="1193800" y="56870600"/>
          <a:ext cx="4762437" cy="4475441"/>
        </a:xfrm>
        <a:prstGeom prst="rect">
          <a:avLst/>
        </a:prstGeom>
        <a:ln w="12700" cap="flat">
          <a:noFill/>
          <a:miter lim="400000"/>
        </a:ln>
        <a:effectLst/>
      </xdr:spPr>
    </xdr:pic>
    <xdr:clientData/>
  </xdr:twoCellAnchor>
  <xdr:twoCellAnchor>
    <xdr:from>
      <xdr:col>2</xdr:col>
      <xdr:colOff>0</xdr:colOff>
      <xdr:row>344</xdr:row>
      <xdr:rowOff>152679</xdr:rowOff>
    </xdr:from>
    <xdr:to>
      <xdr:col>9</xdr:col>
      <xdr:colOff>74430</xdr:colOff>
      <xdr:row>370</xdr:row>
      <xdr:rowOff>34554</xdr:rowOff>
    </xdr:to>
    <xdr:pic>
      <xdr:nvPicPr>
        <xdr:cNvPr id="15" name="スクリーンショット 2019-08-18 10.49.23.png"/>
        <xdr:cNvPicPr>
          <a:picLocks noChangeAspect="1"/>
        </xdr:cNvPicPr>
      </xdr:nvPicPr>
      <xdr:blipFill>
        <a:blip r:embed="rId14">
          <a:extLst/>
        </a:blip>
        <a:stretch>
          <a:fillRect/>
        </a:stretch>
      </xdr:blipFill>
      <xdr:spPr>
        <a:xfrm>
          <a:off x="1193800" y="61480979"/>
          <a:ext cx="4786131" cy="4517376"/>
        </a:xfrm>
        <a:prstGeom prst="rect">
          <a:avLst/>
        </a:prstGeom>
        <a:ln w="12700" cap="flat">
          <a:noFill/>
          <a:miter lim="400000"/>
        </a:ln>
        <a:effectLst/>
      </xdr:spPr>
    </xdr:pic>
    <xdr:clientData/>
  </xdr:twoCellAnchor>
  <xdr:twoCellAnchor>
    <xdr:from>
      <xdr:col>2</xdr:col>
      <xdr:colOff>0</xdr:colOff>
      <xdr:row>371</xdr:row>
      <xdr:rowOff>0</xdr:rowOff>
    </xdr:from>
    <xdr:to>
      <xdr:col>9</xdr:col>
      <xdr:colOff>111224</xdr:colOff>
      <xdr:row>396</xdr:row>
      <xdr:rowOff>74408</xdr:rowOff>
    </xdr:to>
    <xdr:pic>
      <xdr:nvPicPr>
        <xdr:cNvPr id="16" name="スクリーンショット 2019-08-18 11.03.43.png"/>
        <xdr:cNvPicPr>
          <a:picLocks noChangeAspect="1"/>
        </xdr:cNvPicPr>
      </xdr:nvPicPr>
      <xdr:blipFill>
        <a:blip r:embed="rId15">
          <a:extLst/>
        </a:blip>
        <a:stretch>
          <a:fillRect/>
        </a:stretch>
      </xdr:blipFill>
      <xdr:spPr>
        <a:xfrm>
          <a:off x="1193800" y="66141600"/>
          <a:ext cx="4822925" cy="4532109"/>
        </a:xfrm>
        <a:prstGeom prst="rect">
          <a:avLst/>
        </a:prstGeom>
        <a:ln w="12700" cap="flat">
          <a:noFill/>
          <a:miter lim="400000"/>
        </a:ln>
        <a:effectLst/>
      </xdr:spPr>
    </xdr:pic>
    <xdr:clientData/>
  </xdr:twoCellAnchor>
  <xdr:twoCellAnchor>
    <xdr:from>
      <xdr:col>1</xdr:col>
      <xdr:colOff>622300</xdr:colOff>
      <xdr:row>396</xdr:row>
      <xdr:rowOff>169493</xdr:rowOff>
    </xdr:from>
    <xdr:to>
      <xdr:col>9</xdr:col>
      <xdr:colOff>104922</xdr:colOff>
      <xdr:row>422</xdr:row>
      <xdr:rowOff>66102</xdr:rowOff>
    </xdr:to>
    <xdr:pic>
      <xdr:nvPicPr>
        <xdr:cNvPr id="17" name="スクショ#17 2019-08-19 13.23.08.png"/>
        <xdr:cNvPicPr>
          <a:picLocks noChangeAspect="1"/>
        </xdr:cNvPicPr>
      </xdr:nvPicPr>
      <xdr:blipFill>
        <a:blip r:embed="rId16">
          <a:extLst/>
        </a:blip>
        <a:stretch>
          <a:fillRect/>
        </a:stretch>
      </xdr:blipFill>
      <xdr:spPr>
        <a:xfrm>
          <a:off x="1193799" y="70768793"/>
          <a:ext cx="4816624" cy="4532110"/>
        </a:xfrm>
        <a:prstGeom prst="rect">
          <a:avLst/>
        </a:prstGeom>
        <a:ln w="12700" cap="flat">
          <a:noFill/>
          <a:miter lim="400000"/>
        </a:ln>
        <a:effectLst/>
      </xdr:spPr>
    </xdr:pic>
    <xdr:clientData/>
  </xdr:twoCellAnchor>
  <xdr:twoCellAnchor>
    <xdr:from>
      <xdr:col>1</xdr:col>
      <xdr:colOff>622300</xdr:colOff>
      <xdr:row>423</xdr:row>
      <xdr:rowOff>0</xdr:rowOff>
    </xdr:from>
    <xdr:to>
      <xdr:col>9</xdr:col>
      <xdr:colOff>104742</xdr:colOff>
      <xdr:row>448</xdr:row>
      <xdr:rowOff>71194</xdr:rowOff>
    </xdr:to>
    <xdr:pic>
      <xdr:nvPicPr>
        <xdr:cNvPr id="18" name="スクリーンショット 2019-08-19 14.06.58.png"/>
        <xdr:cNvPicPr>
          <a:picLocks noChangeAspect="1"/>
        </xdr:cNvPicPr>
      </xdr:nvPicPr>
      <xdr:blipFill>
        <a:blip r:embed="rId17">
          <a:extLst/>
        </a:blip>
        <a:stretch>
          <a:fillRect/>
        </a:stretch>
      </xdr:blipFill>
      <xdr:spPr>
        <a:xfrm>
          <a:off x="1193799" y="75412600"/>
          <a:ext cx="4816444" cy="4528895"/>
        </a:xfrm>
        <a:prstGeom prst="rect">
          <a:avLst/>
        </a:prstGeom>
        <a:ln w="12700" cap="flat">
          <a:noFill/>
          <a:miter lim="400000"/>
        </a:ln>
        <a:effectLst/>
      </xdr:spPr>
    </xdr:pic>
    <xdr:clientData/>
  </xdr:twoCellAnchor>
  <xdr:twoCellAnchor>
    <xdr:from>
      <xdr:col>1</xdr:col>
      <xdr:colOff>622300</xdr:colOff>
      <xdr:row>448</xdr:row>
      <xdr:rowOff>177800</xdr:rowOff>
    </xdr:from>
    <xdr:to>
      <xdr:col>9</xdr:col>
      <xdr:colOff>68187</xdr:colOff>
      <xdr:row>474</xdr:row>
      <xdr:rowOff>42862</xdr:rowOff>
    </xdr:to>
    <xdr:pic>
      <xdr:nvPicPr>
        <xdr:cNvPr id="19" name="スクリーンショット 2019-08-19 14.18.57.png"/>
        <xdr:cNvPicPr>
          <a:picLocks noChangeAspect="1"/>
        </xdr:cNvPicPr>
      </xdr:nvPicPr>
      <xdr:blipFill>
        <a:blip r:embed="rId18">
          <a:extLst/>
        </a:blip>
        <a:stretch>
          <a:fillRect/>
        </a:stretch>
      </xdr:blipFill>
      <xdr:spPr>
        <a:xfrm>
          <a:off x="1193799" y="80048099"/>
          <a:ext cx="4779889" cy="4500564"/>
        </a:xfrm>
        <a:prstGeom prst="rect">
          <a:avLst/>
        </a:prstGeom>
        <a:ln w="12700" cap="flat">
          <a:noFill/>
          <a:miter lim="400000"/>
        </a:ln>
        <a:effectLst/>
      </xdr:spPr>
    </xdr:pic>
    <xdr:clientData/>
  </xdr:twoCellAnchor>
  <xdr:twoCellAnchor>
    <xdr:from>
      <xdr:col>2</xdr:col>
      <xdr:colOff>0</xdr:colOff>
      <xdr:row>475</xdr:row>
      <xdr:rowOff>0</xdr:rowOff>
    </xdr:from>
    <xdr:to>
      <xdr:col>9</xdr:col>
      <xdr:colOff>74430</xdr:colOff>
      <xdr:row>499</xdr:row>
      <xdr:rowOff>141925</xdr:rowOff>
    </xdr:to>
    <xdr:pic>
      <xdr:nvPicPr>
        <xdr:cNvPr id="20" name="スクリーンショット 2019-08-19 14.31.34.png"/>
        <xdr:cNvPicPr>
          <a:picLocks noChangeAspect="1"/>
        </xdr:cNvPicPr>
      </xdr:nvPicPr>
      <xdr:blipFill>
        <a:blip r:embed="rId19">
          <a:extLst/>
        </a:blip>
        <a:stretch>
          <a:fillRect/>
        </a:stretch>
      </xdr:blipFill>
      <xdr:spPr>
        <a:xfrm>
          <a:off x="1193800" y="84683600"/>
          <a:ext cx="4786131" cy="4494851"/>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55</v>
      </c>
      <c r="C13" s="3"/>
      <c r="D13" s="3"/>
    </row>
    <row r="14">
      <c r="B14" s="4"/>
      <c r="C14" t="s" s="4">
        <v>5</v>
      </c>
      <c r="D14" t="s" s="5">
        <v>55</v>
      </c>
    </row>
    <row r="15">
      <c r="B15" t="s" s="3">
        <v>57</v>
      </c>
      <c r="C15" s="3"/>
      <c r="D15" s="3"/>
    </row>
    <row r="16">
      <c r="B16" s="4"/>
      <c r="C16" t="s" s="4">
        <v>5</v>
      </c>
      <c r="D16" t="s" s="5">
        <v>57</v>
      </c>
    </row>
    <row r="17">
      <c r="B17" t="s" s="3">
        <v>59</v>
      </c>
      <c r="C17" s="3"/>
      <c r="D17" s="3"/>
    </row>
    <row r="18">
      <c r="B18" s="4"/>
      <c r="C18" t="s" s="4">
        <v>5</v>
      </c>
      <c r="D18" t="s" s="5">
        <v>59</v>
      </c>
    </row>
    <row r="19">
      <c r="B19" t="s" s="3">
        <v>61</v>
      </c>
      <c r="C19" s="3"/>
      <c r="D19" s="3"/>
    </row>
    <row r="20">
      <c r="B20" s="4"/>
      <c r="C20" t="s" s="4">
        <v>5</v>
      </c>
      <c r="D20" t="s" s="5">
        <v>61</v>
      </c>
    </row>
    <row r="21">
      <c r="B21" t="s" s="3">
        <v>67</v>
      </c>
      <c r="C21" s="3"/>
      <c r="D21" s="3"/>
    </row>
    <row r="22">
      <c r="B22" s="4"/>
      <c r="C22" t="s" s="4">
        <v>5</v>
      </c>
      <c r="D22" t="s" s="5">
        <v>67</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8.83333" defaultRowHeight="13.5" customHeight="1" outlineLevelRow="0" outlineLevelCol="0"/>
  <cols>
    <col min="1" max="5" width="8.85156" style="6" customWidth="1"/>
    <col min="6" max="256" width="8.85156"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10" customWidth="1"/>
    <col min="2" max="18" width="6.5" style="10" customWidth="1"/>
    <col min="19" max="21" width="8.85156" style="10" customWidth="1"/>
    <col min="22" max="23" hidden="1" width="8.83333" style="10" customWidth="1"/>
    <col min="24" max="25" width="8.85156" style="10" customWidth="1"/>
    <col min="26" max="256" width="8.85156"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120395.613488068</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20395.613488068</v>
      </c>
      <c r="E4" s="27"/>
      <c r="F4" t="s" s="14">
        <v>28</v>
      </c>
      <c r="G4" s="15"/>
      <c r="H4" s="28">
        <f>SUM($T$9:$U$108)</f>
        <v>413</v>
      </c>
      <c r="I4" s="19"/>
      <c r="J4" t="s" s="14">
        <v>29</v>
      </c>
      <c r="K4" s="15"/>
      <c r="L4" s="21">
        <f>MAX($C$9:$D$990)-C9</f>
        <v>26588.704344644</v>
      </c>
      <c r="M4" s="19"/>
      <c r="N4" t="s" s="14">
        <v>30</v>
      </c>
      <c r="O4" s="15"/>
      <c r="P4" s="29">
        <f>MAX(Y1:Y993)</f>
        <v>0.0828366488399932</v>
      </c>
      <c r="Q4" s="29"/>
      <c r="R4" s="22"/>
      <c r="S4" s="23"/>
      <c r="T4" s="23"/>
      <c r="U4" s="7"/>
      <c r="V4" s="11"/>
      <c r="W4" s="11"/>
      <c r="X4" s="7"/>
      <c r="Y4" s="7"/>
    </row>
    <row r="5" ht="14" customHeight="1">
      <c r="A5" s="13"/>
      <c r="B5" t="s" s="14">
        <v>31</v>
      </c>
      <c r="C5" s="30">
        <f>COUNTIF($R$9:$R$990,"&gt;0")</f>
        <v>12</v>
      </c>
      <c r="D5" t="s" s="14">
        <v>32</v>
      </c>
      <c r="E5" s="30">
        <f>COUNTIF($R$9:$R$990,"&lt;0")</f>
        <v>8</v>
      </c>
      <c r="F5" t="s" s="14">
        <v>33</v>
      </c>
      <c r="G5" s="30">
        <f>COUNTIF($R$9:$R$990,"=0")</f>
        <v>0</v>
      </c>
      <c r="H5" t="s" s="14">
        <v>34</v>
      </c>
      <c r="I5" s="29">
        <f>C5/SUM(C5,E5,G5)</f>
        <v>0.6</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1.3062</v>
      </c>
      <c r="Q10" s="19"/>
      <c r="R10" s="27">
        <f>IF(P10="","",T10*M10*LOOKUP(RIGHT($D$2,3),'定数'!$A$6:$A$13,'定数'!$B$6:$B$13))</f>
        <v>3393.189655172420</v>
      </c>
      <c r="S10" s="65"/>
      <c r="T10" s="66">
        <f>IF(P10="","",IF(G10="買",(P10-H10),(H10-P10))*IF(RIGHT($D$2,3)="JPY",100,10000))</f>
        <v>42</v>
      </c>
      <c r="U10" s="66"/>
      <c r="V10" s="67">
        <f>IF(T10&lt;&gt;"",IF(T10&gt;0,1+V9,0),"")</f>
        <v>1</v>
      </c>
      <c r="W10" s="68">
        <f>IF(T10&lt;&gt;"",IF(T10&lt;0,1+W9,0),"")</f>
        <v>0</v>
      </c>
      <c r="X10" s="71">
        <f>IF(C10&lt;&gt;"",MAX(C10,C9),"")</f>
        <v>100000</v>
      </c>
      <c r="Y10" s="7"/>
    </row>
    <row r="11" ht="14" customHeight="1">
      <c r="A11" s="13"/>
      <c r="B11" s="30">
        <v>3</v>
      </c>
      <c r="C11" s="21">
        <f>IF(R10="","",C10+R10)</f>
        <v>100341.465517241</v>
      </c>
      <c r="D11" s="21"/>
      <c r="E11" s="30">
        <v>2013</v>
      </c>
      <c r="F11" s="63">
        <v>43579</v>
      </c>
      <c r="G11" t="s" s="18">
        <v>53</v>
      </c>
      <c r="H11" s="30">
        <v>1.2983</v>
      </c>
      <c r="I11" s="19"/>
      <c r="J11" s="30">
        <v>34</v>
      </c>
      <c r="K11" s="69">
        <f>IF(J11="","",C11*0.03)</f>
        <v>3010.243965517230</v>
      </c>
      <c r="L11" s="70"/>
      <c r="M11" s="64">
        <f>IF(J11="","",(K11/J11)/LOOKUP(RIGHT($D$2,3),'定数'!$A$6:$A$13,'定数'!$B$6:$B$13))</f>
        <v>0.737804893509125</v>
      </c>
      <c r="N11" s="30">
        <v>2013</v>
      </c>
      <c r="O11" s="63">
        <v>43579</v>
      </c>
      <c r="P11" s="30">
        <v>1.3017</v>
      </c>
      <c r="Q11" s="19"/>
      <c r="R11" s="27">
        <f>IF(P11="","",T11*M11*LOOKUP(RIGHT($D$2,3),'定数'!$A$6:$A$13,'定数'!$B$6:$B$13))</f>
        <v>-3010.243965517230</v>
      </c>
      <c r="S11" s="65"/>
      <c r="T11" s="66">
        <f>IF(P11="","",IF(G11="買",(P11-H11),(H11-P11))*IF(RIGHT($D$2,3)="JPY",100,10000))</f>
        <v>-34</v>
      </c>
      <c r="U11" s="66"/>
      <c r="V11" s="67">
        <f>IF(T11&lt;&gt;"",IF(T11&gt;0,1+V10,0),"")</f>
        <v>0</v>
      </c>
      <c r="W11" s="68">
        <f>IF(T11&lt;&gt;"",IF(T11&lt;0,1+W10,0),"")</f>
        <v>1</v>
      </c>
      <c r="X11" s="71">
        <f>IF(C11&lt;&gt;"",MAX(X10,C11),"")</f>
        <v>100341.465517241</v>
      </c>
      <c r="Y11" s="72">
        <f>IF(X11&lt;&gt;"",1-(C11/X11),"")</f>
        <v>0</v>
      </c>
    </row>
    <row r="12" ht="14" customHeight="1">
      <c r="A12" s="13"/>
      <c r="B12" s="30">
        <v>4</v>
      </c>
      <c r="C12" s="21">
        <f>IF(R11="","",C11+R11)</f>
        <v>97331.221551723793</v>
      </c>
      <c r="D12" s="21"/>
      <c r="E12" s="30">
        <v>2013</v>
      </c>
      <c r="F12" s="63">
        <v>43602</v>
      </c>
      <c r="G12" t="s" s="18">
        <v>53</v>
      </c>
      <c r="H12" s="30">
        <v>1.2869</v>
      </c>
      <c r="I12" s="19"/>
      <c r="J12" s="30">
        <v>21</v>
      </c>
      <c r="K12" s="69">
        <f>IF(J12="","",C12*0.03)</f>
        <v>2919.936646551710</v>
      </c>
      <c r="L12" s="70"/>
      <c r="M12" s="64">
        <f>IF(J12="","",(K12/J12)/LOOKUP(RIGHT($D$2,3),'定数'!$A$6:$A$13,'定数'!$B$6:$B$13))</f>
        <v>1.1587050184729</v>
      </c>
      <c r="N12" s="30">
        <v>2013</v>
      </c>
      <c r="O12" s="63">
        <v>43602</v>
      </c>
      <c r="P12" s="30">
        <v>1.2845</v>
      </c>
      <c r="Q12" s="19"/>
      <c r="R12" s="27">
        <f>IF(P12="","",T12*M12*LOOKUP(RIGHT($D$2,3),'定数'!$A$6:$A$13,'定数'!$B$6:$B$13))</f>
        <v>3337.070453201950</v>
      </c>
      <c r="S12" s="65"/>
      <c r="T12" s="66">
        <f>IF(P12="","",IF(G12="買",(P12-H12),(H12-P12))*IF(RIGHT($D$2,3)="JPY",100,10000))</f>
        <v>24</v>
      </c>
      <c r="U12" s="66"/>
      <c r="V12" s="67">
        <f>IF(T12&lt;&gt;"",IF(T12&gt;0,1+V11,0),"")</f>
        <v>1</v>
      </c>
      <c r="W12" s="68">
        <f>IF(T12&lt;&gt;"",IF(T12&lt;0,1+W11,0),"")</f>
        <v>0</v>
      </c>
      <c r="X12" s="71">
        <f>IF(C12&lt;&gt;"",MAX(X11,C12),"")</f>
        <v>100341.465517241</v>
      </c>
      <c r="Y12" s="72">
        <f>IF(X12&lt;&gt;"",1-(C12/X12),"")</f>
        <v>0.0299999999999997</v>
      </c>
    </row>
    <row r="13" ht="14" customHeight="1">
      <c r="A13" s="13"/>
      <c r="B13" s="30">
        <v>5</v>
      </c>
      <c r="C13" s="21">
        <f>IF(R12="","",C12+R12)</f>
        <v>100668.292004926</v>
      </c>
      <c r="D13" s="21"/>
      <c r="E13" s="30">
        <v>2013</v>
      </c>
      <c r="F13" s="63">
        <v>43606</v>
      </c>
      <c r="G13" t="s" s="18">
        <v>54</v>
      </c>
      <c r="H13" s="30">
        <v>1.292</v>
      </c>
      <c r="I13" s="19"/>
      <c r="J13" s="30">
        <v>79</v>
      </c>
      <c r="K13" s="69">
        <f>IF(J13="","",C13*0.03)</f>
        <v>3020.048760147780</v>
      </c>
      <c r="L13" s="70"/>
      <c r="M13" s="64">
        <f>IF(J13="","",(K13/J13)/LOOKUP(RIGHT($D$2,3),'定数'!$A$6:$A$13,'定数'!$B$6:$B$13))</f>
        <v>0.318570544319386</v>
      </c>
      <c r="N13" s="30">
        <v>2013</v>
      </c>
      <c r="O13" s="63">
        <v>43607</v>
      </c>
      <c r="P13" s="30">
        <v>1.2841</v>
      </c>
      <c r="Q13" s="19"/>
      <c r="R13" s="27">
        <f>IF(P13="","",T13*M13*LOOKUP(RIGHT($D$2,3),'定数'!$A$6:$A$13,'定数'!$B$6:$B$13))</f>
        <v>-3020.048760147780</v>
      </c>
      <c r="S13" s="65"/>
      <c r="T13" s="66">
        <f>IF(P13="","",IF(G13="買",(P13-H13),(H13-P13))*IF(RIGHT($D$2,3)="JPY",100,10000))</f>
        <v>-79</v>
      </c>
      <c r="U13" s="66"/>
      <c r="V13" s="67">
        <f>IF(T13&lt;&gt;"",IF(T13&gt;0,1+V12,0),"")</f>
        <v>0</v>
      </c>
      <c r="W13" s="68">
        <f>IF(T13&lt;&gt;"",IF(T13&lt;0,1+W12,0),"")</f>
        <v>1</v>
      </c>
      <c r="X13" s="71">
        <f>IF(C13&lt;&gt;"",MAX(X12,C13),"")</f>
        <v>100668.292004926</v>
      </c>
      <c r="Y13" s="72">
        <f>IF(X13&lt;&gt;"",1-(C13/X13),"")</f>
        <v>0</v>
      </c>
    </row>
    <row r="14" ht="14" customHeight="1">
      <c r="A14" s="13"/>
      <c r="B14" s="30">
        <v>6</v>
      </c>
      <c r="C14" s="21">
        <f>IF(R13="","",C13+R13)</f>
        <v>97648.2432447782</v>
      </c>
      <c r="D14" s="21"/>
      <c r="E14" s="30">
        <v>2013</v>
      </c>
      <c r="F14" s="63">
        <v>43620</v>
      </c>
      <c r="G14" t="s" s="18">
        <v>54</v>
      </c>
      <c r="H14" s="30">
        <v>1.309</v>
      </c>
      <c r="I14" s="19"/>
      <c r="J14" s="30">
        <v>47</v>
      </c>
      <c r="K14" s="69">
        <f>IF(J14="","",C14*0.03)</f>
        <v>2929.447297343350</v>
      </c>
      <c r="L14" s="70"/>
      <c r="M14" s="64">
        <f>IF(J14="","",(K14/J14)/LOOKUP(RIGHT($D$2,3),'定数'!$A$6:$A$13,'定数'!$B$6:$B$13))</f>
        <v>0.519405549174353</v>
      </c>
      <c r="N14" s="30">
        <v>2013</v>
      </c>
      <c r="O14" s="63">
        <v>43622</v>
      </c>
      <c r="P14" s="30">
        <v>1.3149</v>
      </c>
      <c r="Q14" s="19"/>
      <c r="R14" s="27">
        <f>IF(P14="","",T14*M14*LOOKUP(RIGHT($D$2,3),'定数'!$A$6:$A$13,'定数'!$B$6:$B$13))</f>
        <v>3677.391288154420</v>
      </c>
      <c r="S14" s="65"/>
      <c r="T14" s="66">
        <f>IF(P14="","",IF(G14="買",(P14-H14),(H14-P14))*IF(RIGHT($D$2,3)="JPY",100,10000))</f>
        <v>59</v>
      </c>
      <c r="U14" s="66"/>
      <c r="V14" s="67">
        <f>IF(T14&lt;&gt;"",IF(T14&gt;0,1+V13,0),"")</f>
        <v>1</v>
      </c>
      <c r="W14" s="68">
        <f>IF(T14&lt;&gt;"",IF(T14&lt;0,1+W13,0),"")</f>
        <v>0</v>
      </c>
      <c r="X14" s="71">
        <f>IF(C14&lt;&gt;"",MAX(X13,C14),"")</f>
        <v>100668.292004926</v>
      </c>
      <c r="Y14" s="72">
        <f>IF(X14&lt;&gt;"",1-(C14/X14),"")</f>
        <v>0.0300000000000002</v>
      </c>
    </row>
    <row r="15" ht="14" customHeight="1">
      <c r="A15" s="13"/>
      <c r="B15" s="30">
        <v>7</v>
      </c>
      <c r="C15" s="21">
        <f>IF(R14="","",C14+R14)</f>
        <v>101325.634532933</v>
      </c>
      <c r="D15" s="21"/>
      <c r="E15" s="30">
        <v>2013</v>
      </c>
      <c r="F15" s="63">
        <v>43629</v>
      </c>
      <c r="G15" t="s" s="18">
        <v>54</v>
      </c>
      <c r="H15" s="30">
        <v>1.336</v>
      </c>
      <c r="I15" s="19"/>
      <c r="J15" s="30">
        <v>94</v>
      </c>
      <c r="K15" s="69">
        <f>IF(J15="","",C15*0.03)</f>
        <v>3039.769035987990</v>
      </c>
      <c r="L15" s="70"/>
      <c r="M15" s="64">
        <f>IF(J15="","",(K15/J15)/LOOKUP(RIGHT($D$2,3),'定数'!$A$6:$A$13,'定数'!$B$6:$B$13))</f>
        <v>0.269483070566311</v>
      </c>
      <c r="N15" s="30">
        <v>2013</v>
      </c>
      <c r="O15" s="63">
        <v>43635</v>
      </c>
      <c r="P15" s="30">
        <v>1.3266</v>
      </c>
      <c r="Q15" s="19"/>
      <c r="R15" s="27">
        <f>IF(P15="","",T15*M15*LOOKUP(RIGHT($D$2,3),'定数'!$A$6:$A$13,'定数'!$B$6:$B$13))</f>
        <v>-3039.769035987990</v>
      </c>
      <c r="S15" s="65"/>
      <c r="T15" s="66">
        <f>IF(P15="","",IF(G15="買",(P15-H15),(H15-P15))*IF(RIGHT($D$2,3)="JPY",100,10000))</f>
        <v>-94</v>
      </c>
      <c r="U15" s="66"/>
      <c r="V15" s="67">
        <f>IF(T15&lt;&gt;"",IF(T15&gt;0,1+V14,0),"")</f>
        <v>0</v>
      </c>
      <c r="W15" s="68">
        <f>IF(T15&lt;&gt;"",IF(T15&lt;0,1+W14,0),"")</f>
        <v>1</v>
      </c>
      <c r="X15" s="71">
        <f>IF(C15&lt;&gt;"",MAX(X14,C15),"")</f>
        <v>101325.634532933</v>
      </c>
      <c r="Y15" s="72">
        <f>IF(X15&lt;&gt;"",1-(C15/X15),"")</f>
        <v>0</v>
      </c>
    </row>
    <row r="16" ht="14" customHeight="1">
      <c r="A16" s="13"/>
      <c r="B16" s="30">
        <v>8</v>
      </c>
      <c r="C16" s="21">
        <f>IF(R15="","",C15+R15)</f>
        <v>98285.865496945</v>
      </c>
      <c r="D16" s="21"/>
      <c r="E16" s="30">
        <v>2013</v>
      </c>
      <c r="F16" s="63">
        <v>43637</v>
      </c>
      <c r="G16" t="s" s="18">
        <v>53</v>
      </c>
      <c r="H16" s="30">
        <v>1.3209</v>
      </c>
      <c r="I16" s="19"/>
      <c r="J16" s="30">
        <v>45</v>
      </c>
      <c r="K16" s="69">
        <f>IF(J16="","",C16*0.03)</f>
        <v>2948.575964908350</v>
      </c>
      <c r="L16" s="70"/>
      <c r="M16" s="64">
        <f>IF(J16="","",(K16/J16)/LOOKUP(RIGHT($D$2,3),'定数'!$A$6:$A$13,'定数'!$B$6:$B$13))</f>
        <v>0.546032586094139</v>
      </c>
      <c r="N16" s="30">
        <v>2013</v>
      </c>
      <c r="O16" s="63">
        <v>43637</v>
      </c>
      <c r="P16" s="30">
        <v>1.3154</v>
      </c>
      <c r="Q16" s="19"/>
      <c r="R16" s="27">
        <f>IF(P16="","",T16*M16*LOOKUP(RIGHT($D$2,3),'定数'!$A$6:$A$13,'定数'!$B$6:$B$13))</f>
        <v>3603.815068221320</v>
      </c>
      <c r="S16" s="65"/>
      <c r="T16" s="66">
        <f>IF(P16="","",IF(G16="買",(P16-H16),(H16-P16))*IF(RIGHT($D$2,3)="JPY",100,10000))</f>
        <v>55</v>
      </c>
      <c r="U16" s="66"/>
      <c r="V16" s="67">
        <f>IF(T16&lt;&gt;"",IF(T16&gt;0,1+V15,0),"")</f>
        <v>1</v>
      </c>
      <c r="W16" s="68">
        <f>IF(T16&lt;&gt;"",IF(T16&lt;0,1+W15,0),"")</f>
        <v>0</v>
      </c>
      <c r="X16" s="71">
        <f>IF(C16&lt;&gt;"",MAX(X15,C16),"")</f>
        <v>101325.634532933</v>
      </c>
      <c r="Y16" s="72">
        <f>IF(X16&lt;&gt;"",1-(C16/X16),"")</f>
        <v>0.0300000000000001</v>
      </c>
    </row>
    <row r="17" ht="14" customHeight="1">
      <c r="A17" s="13"/>
      <c r="B17" s="30">
        <v>9</v>
      </c>
      <c r="C17" s="21">
        <f>IF(R16="","",C16+R16)</f>
        <v>101889.680565166</v>
      </c>
      <c r="D17" s="21"/>
      <c r="E17" s="30">
        <v>2013</v>
      </c>
      <c r="F17" s="63">
        <v>43641</v>
      </c>
      <c r="G17" t="s" s="18">
        <v>53</v>
      </c>
      <c r="H17" s="30">
        <v>1.3082</v>
      </c>
      <c r="I17" s="19"/>
      <c r="J17" s="30">
        <v>69</v>
      </c>
      <c r="K17" s="69">
        <f>IF(J17="","",C17*0.03)</f>
        <v>3056.690416954980</v>
      </c>
      <c r="L17" s="70"/>
      <c r="M17" s="64">
        <f>IF(J17="","",(K17/J17)/LOOKUP(RIGHT($D$2,3),'定数'!$A$6:$A$13,'定数'!$B$6:$B$13))</f>
        <v>0.36916550929408</v>
      </c>
      <c r="N17" s="30">
        <v>2013</v>
      </c>
      <c r="O17" s="63">
        <v>43642</v>
      </c>
      <c r="P17" s="30">
        <v>1.2998</v>
      </c>
      <c r="Q17" s="19"/>
      <c r="R17" s="27">
        <f>IF(P17="","",T17*M17*LOOKUP(RIGHT($D$2,3),'定数'!$A$6:$A$13,'定数'!$B$6:$B$13))</f>
        <v>3721.188333684330</v>
      </c>
      <c r="S17" s="65"/>
      <c r="T17" s="66">
        <f>IF(P17="","",IF(G17="買",(P17-H17),(H17-P17))*IF(RIGHT($D$2,3)="JPY",100,10000))</f>
        <v>84</v>
      </c>
      <c r="U17" s="66"/>
      <c r="V17" s="67">
        <f>IF(T17&lt;&gt;"",IF(T17&gt;0,1+V16,0),"")</f>
        <v>2</v>
      </c>
      <c r="W17" s="68">
        <f>IF(T17&lt;&gt;"",IF(T17&lt;0,1+W16,0),"")</f>
        <v>0</v>
      </c>
      <c r="X17" s="71">
        <f>IF(C17&lt;&gt;"",MAX(X16,C17),"")</f>
        <v>101889.680565166</v>
      </c>
      <c r="Y17" s="72">
        <f>IF(X17&lt;&gt;"",1-(C17/X17),"")</f>
        <v>0</v>
      </c>
    </row>
    <row r="18" ht="14" customHeight="1">
      <c r="A18" s="13"/>
      <c r="B18" s="30">
        <v>10</v>
      </c>
      <c r="C18" s="21">
        <f>IF(R17="","",C17+R17)</f>
        <v>105610.86889885</v>
      </c>
      <c r="D18" s="21"/>
      <c r="E18" s="30">
        <v>2013</v>
      </c>
      <c r="F18" s="63">
        <v>43649</v>
      </c>
      <c r="G18" t="s" s="18">
        <v>53</v>
      </c>
      <c r="H18" s="30">
        <v>1.2963</v>
      </c>
      <c r="I18" s="19"/>
      <c r="J18" s="30">
        <v>75</v>
      </c>
      <c r="K18" s="69">
        <f>IF(J18="","",C18*0.03)</f>
        <v>3168.3260669655</v>
      </c>
      <c r="L18" s="70"/>
      <c r="M18" s="64">
        <f>IF(J18="","",(K18/J18)/LOOKUP(RIGHT($D$2,3),'定数'!$A$6:$A$13,'定数'!$B$6:$B$13))</f>
        <v>0.352036229662833</v>
      </c>
      <c r="N18" s="30">
        <v>2013</v>
      </c>
      <c r="O18" s="63">
        <v>43651</v>
      </c>
      <c r="P18" s="30">
        <v>1.2869</v>
      </c>
      <c r="Q18" s="19"/>
      <c r="R18" s="27">
        <f>IF(P18="","",T18*M18*LOOKUP(RIGHT($D$2,3),'定数'!$A$6:$A$13,'定数'!$B$6:$B$13))</f>
        <v>3970.968670596760</v>
      </c>
      <c r="S18" s="65"/>
      <c r="T18" s="66">
        <f>IF(P18="","",IF(G18="買",(P18-H18),(H18-P18))*IF(RIGHT($D$2,3)="JPY",100,10000))</f>
        <v>94</v>
      </c>
      <c r="U18" s="66"/>
      <c r="V18" s="67">
        <f>IF(T18&lt;&gt;"",IF(T18&gt;0,1+V17,0),"")</f>
        <v>3</v>
      </c>
      <c r="W18" s="68">
        <f>IF(T18&lt;&gt;"",IF(T18&lt;0,1+W17,0),"")</f>
        <v>0</v>
      </c>
      <c r="X18" s="71">
        <f>IF(C18&lt;&gt;"",MAX(X17,C18),"")</f>
        <v>105610.86889885</v>
      </c>
      <c r="Y18" s="72">
        <f>IF(X18&lt;&gt;"",1-(C18/X18),"")</f>
        <v>0</v>
      </c>
    </row>
    <row r="19" ht="14" customHeight="1">
      <c r="A19" s="13"/>
      <c r="B19" s="30">
        <v>11</v>
      </c>
      <c r="C19" s="21">
        <f>IF(R18="","",C18+R18)</f>
        <v>109581.837569447</v>
      </c>
      <c r="D19" s="21"/>
      <c r="E19" s="30">
        <v>2013</v>
      </c>
      <c r="F19" s="63">
        <v>43662</v>
      </c>
      <c r="G19" t="s" s="18">
        <v>54</v>
      </c>
      <c r="H19" s="30">
        <v>1.3139</v>
      </c>
      <c r="I19" s="19"/>
      <c r="J19" s="30">
        <v>86</v>
      </c>
      <c r="K19" s="69">
        <f>IF(J19="","",C19*0.03)</f>
        <v>3287.455127083410</v>
      </c>
      <c r="L19" s="70"/>
      <c r="M19" s="64">
        <f>IF(J19="","",(K19/J19)/LOOKUP(RIGHT($D$2,3),'定数'!$A$6:$A$13,'定数'!$B$6:$B$13))</f>
        <v>0.318551853399555</v>
      </c>
      <c r="N19" s="30">
        <v>2013</v>
      </c>
      <c r="O19" s="63">
        <v>43670</v>
      </c>
      <c r="P19" s="30">
        <v>1.3244</v>
      </c>
      <c r="Q19" s="19"/>
      <c r="R19" s="27">
        <f>IF(P19="","",T19*M19*LOOKUP(RIGHT($D$2,3),'定数'!$A$6:$A$13,'定数'!$B$6:$B$13))</f>
        <v>4013.753352834390</v>
      </c>
      <c r="S19" s="65"/>
      <c r="T19" s="66">
        <f>IF(P19="","",IF(G19="買",(P19-H19),(H19-P19))*IF(RIGHT($D$2,3)="JPY",100,10000))</f>
        <v>105</v>
      </c>
      <c r="U19" s="66"/>
      <c r="V19" s="67">
        <f>IF(T19&lt;&gt;"",IF(T19&gt;0,1+V18,0),"")</f>
        <v>4</v>
      </c>
      <c r="W19" s="68">
        <f>IF(T19&lt;&gt;"",IF(T19&lt;0,1+W18,0),"")</f>
        <v>0</v>
      </c>
      <c r="X19" s="71">
        <f>IF(C19&lt;&gt;"",MAX(X18,C19),"")</f>
        <v>109581.837569447</v>
      </c>
      <c r="Y19" s="72">
        <f>IF(X19&lt;&gt;"",1-(C19/X19),"")</f>
        <v>0</v>
      </c>
    </row>
    <row r="20" ht="14" customHeight="1">
      <c r="A20" s="13"/>
      <c r="B20" s="30">
        <v>12</v>
      </c>
      <c r="C20" s="21">
        <f>IF(R19="","",C19+R19)</f>
        <v>113595.590922281</v>
      </c>
      <c r="D20" s="21"/>
      <c r="E20" s="30">
        <v>2013</v>
      </c>
      <c r="F20" s="63">
        <v>43684</v>
      </c>
      <c r="G20" t="s" s="18">
        <v>54</v>
      </c>
      <c r="H20" s="30">
        <v>1.3326</v>
      </c>
      <c r="I20" s="19"/>
      <c r="J20" s="30">
        <v>60</v>
      </c>
      <c r="K20" s="69">
        <f>IF(J20="","",C20*0.03)</f>
        <v>3407.867727668430</v>
      </c>
      <c r="L20" s="70"/>
      <c r="M20" s="64">
        <f>IF(J20="","",(K20/J20)/LOOKUP(RIGHT($D$2,3),'定数'!$A$6:$A$13,'定数'!$B$6:$B$13))</f>
        <v>0.473314962176171</v>
      </c>
      <c r="N20" s="30">
        <v>2013</v>
      </c>
      <c r="O20" s="63">
        <v>43685</v>
      </c>
      <c r="P20" s="30">
        <v>1.3399</v>
      </c>
      <c r="Q20" s="19"/>
      <c r="R20" s="27">
        <f>IF(P20="","",T20*M20*LOOKUP(RIGHT($D$2,3),'定数'!$A$6:$A$13,'定数'!$B$6:$B$13))</f>
        <v>4146.239068663260</v>
      </c>
      <c r="S20" s="65"/>
      <c r="T20" s="66">
        <f>IF(P20="","",IF(G20="買",(P20-H20),(H20-P20))*IF(RIGHT($D$2,3)="JPY",100,10000))</f>
        <v>73</v>
      </c>
      <c r="U20" s="66"/>
      <c r="V20" s="67">
        <f>IF(T20&lt;&gt;"",IF(T20&gt;0,1+V19,0),"")</f>
        <v>5</v>
      </c>
      <c r="W20" s="68">
        <f>IF(T20&lt;&gt;"",IF(T20&lt;0,1+W19,0),"")</f>
        <v>0</v>
      </c>
      <c r="X20" s="71">
        <f>IF(C20&lt;&gt;"",MAX(X19,C20),"")</f>
        <v>113595.590922281</v>
      </c>
      <c r="Y20" s="72">
        <f>IF(X20&lt;&gt;"",1-(C20/X20),"")</f>
        <v>0</v>
      </c>
    </row>
    <row r="21" ht="14" customHeight="1">
      <c r="A21" s="13"/>
      <c r="B21" s="30">
        <v>13</v>
      </c>
      <c r="C21" s="21">
        <f>IF(R20="","",C20+R20)</f>
        <v>117741.829990944</v>
      </c>
      <c r="D21" s="21"/>
      <c r="E21" s="30">
        <v>2013</v>
      </c>
      <c r="F21" s="63">
        <v>43706</v>
      </c>
      <c r="G21" t="s" s="18">
        <v>53</v>
      </c>
      <c r="H21" s="30">
        <v>1.3304</v>
      </c>
      <c r="I21" s="19"/>
      <c r="J21" s="30">
        <v>74</v>
      </c>
      <c r="K21" s="69">
        <f>IF(J21="","",C21*0.03)</f>
        <v>3532.254899728320</v>
      </c>
      <c r="L21" s="70"/>
      <c r="M21" s="64">
        <f>IF(J21="","",(K21/J21)/LOOKUP(RIGHT($D$2,3),'定数'!$A$6:$A$13,'定数'!$B$6:$B$13))</f>
        <v>0.397776452672108</v>
      </c>
      <c r="N21" s="30">
        <v>2013</v>
      </c>
      <c r="O21" s="63">
        <v>43707</v>
      </c>
      <c r="P21" s="30">
        <v>1.3213</v>
      </c>
      <c r="Q21" s="19"/>
      <c r="R21" s="27">
        <f>IF(P21="","",T21*M21*LOOKUP(RIGHT($D$2,3),'定数'!$A$6:$A$13,'定数'!$B$6:$B$13))</f>
        <v>4343.718863179420</v>
      </c>
      <c r="S21" s="65"/>
      <c r="T21" s="66">
        <f>IF(P21="","",IF(G21="買",(P21-H21),(H21-P21))*IF(RIGHT($D$2,3)="JPY",100,10000))</f>
        <v>91</v>
      </c>
      <c r="U21" s="66"/>
      <c r="V21" s="67">
        <f>IF(T21&lt;&gt;"",IF(T21&gt;0,1+V20,0),"")</f>
        <v>6</v>
      </c>
      <c r="W21" s="68">
        <f>IF(T21&lt;&gt;"",IF(T21&lt;0,1+W20,0),"")</f>
        <v>0</v>
      </c>
      <c r="X21" s="71">
        <f>IF(C21&lt;&gt;"",MAX(X20,C21),"")</f>
        <v>117741.829990944</v>
      </c>
      <c r="Y21" s="72">
        <f>IF(X21&lt;&gt;"",1-(C21/X21),"")</f>
        <v>0</v>
      </c>
    </row>
    <row r="22" ht="14" customHeight="1">
      <c r="A22" s="13"/>
      <c r="B22" s="30">
        <v>14</v>
      </c>
      <c r="C22" s="21">
        <f>IF(R21="","",C21+R21)</f>
        <v>122085.548854123</v>
      </c>
      <c r="D22" s="21"/>
      <c r="E22" s="30">
        <v>2013</v>
      </c>
      <c r="F22" s="63">
        <v>43719</v>
      </c>
      <c r="G22" t="s" s="18">
        <v>54</v>
      </c>
      <c r="H22" s="30">
        <v>1.3315</v>
      </c>
      <c r="I22" s="19"/>
      <c r="J22" s="30">
        <v>61</v>
      </c>
      <c r="K22" s="69">
        <f>IF(J22="","",C22*0.03)</f>
        <v>3662.566465623690</v>
      </c>
      <c r="L22" s="70"/>
      <c r="M22" s="64">
        <f>IF(J22="","",(K22/J22)/LOOKUP(RIGHT($D$2,3),'定数'!$A$6:$A$13,'定数'!$B$6:$B$13))</f>
        <v>0.500350610057881</v>
      </c>
      <c r="N22" s="30">
        <v>2013</v>
      </c>
      <c r="O22" s="63">
        <v>43721</v>
      </c>
      <c r="P22" s="30">
        <v>1.339</v>
      </c>
      <c r="Q22" s="19"/>
      <c r="R22" s="27">
        <f>IF(P22="","",T22*M22*LOOKUP(RIGHT($D$2,3),'定数'!$A$6:$A$13,'定数'!$B$6:$B$13))</f>
        <v>4503.155490520930</v>
      </c>
      <c r="S22" s="65"/>
      <c r="T22" s="66">
        <f>IF(P22="","",IF(G22="買",(P22-H22),(H22-P22))*IF(RIGHT($D$2,3)="JPY",100,10000))</f>
        <v>75</v>
      </c>
      <c r="U22" s="66"/>
      <c r="V22" s="67">
        <f>IF(T22&lt;&gt;"",IF(T22&gt;0,1+V21,0),"")</f>
        <v>7</v>
      </c>
      <c r="W22" s="68">
        <f>IF(T22&lt;&gt;"",IF(T22&lt;0,1+W21,0),"")</f>
        <v>0</v>
      </c>
      <c r="X22" s="71">
        <f>IF(C22&lt;&gt;"",MAX(X21,C22),"")</f>
        <v>122085.548854123</v>
      </c>
      <c r="Y22" s="72">
        <f>IF(X22&lt;&gt;"",1-(C22/X22),"")</f>
        <v>0</v>
      </c>
    </row>
    <row r="23" ht="14" customHeight="1">
      <c r="A23" s="13"/>
      <c r="B23" s="30">
        <v>15</v>
      </c>
      <c r="C23" s="21">
        <f>IF(R22="","",C22+R22)</f>
        <v>126588.704344644</v>
      </c>
      <c r="D23" s="21"/>
      <c r="E23" s="30">
        <v>2013</v>
      </c>
      <c r="F23" s="63">
        <v>43739</v>
      </c>
      <c r="G23" t="s" s="18">
        <v>54</v>
      </c>
      <c r="H23" s="30">
        <v>1.3552</v>
      </c>
      <c r="I23" s="19"/>
      <c r="J23" s="30">
        <v>35</v>
      </c>
      <c r="K23" s="69">
        <f>IF(J23="","",C23*0.03)</f>
        <v>3797.661130339320</v>
      </c>
      <c r="L23" s="70"/>
      <c r="M23" s="64">
        <f>IF(J23="","",(K23/J23)/LOOKUP(RIGHT($D$2,3),'定数'!$A$6:$A$13,'定数'!$B$6:$B$13))</f>
        <v>0.904205031033171</v>
      </c>
      <c r="N23" s="30">
        <v>2013</v>
      </c>
      <c r="O23" s="63">
        <v>43739</v>
      </c>
      <c r="P23" s="30">
        <v>1.3517</v>
      </c>
      <c r="Q23" s="19"/>
      <c r="R23" s="27">
        <f>IF(P23="","",T23*M23*LOOKUP(RIGHT($D$2,3),'定数'!$A$6:$A$13,'定数'!$B$6:$B$13))</f>
        <v>-3797.661130339320</v>
      </c>
      <c r="S23" s="65"/>
      <c r="T23" s="66">
        <f>IF(P23="","",IF(G23="買",(P23-H23),(H23-P23))*IF(RIGHT($D$2,3)="JPY",100,10000))</f>
        <v>-35</v>
      </c>
      <c r="U23" s="66"/>
      <c r="V23" s="56">
        <f>IF(S23&lt;&gt;"",IF(S23&lt;0,1+V22,0),"")</f>
      </c>
      <c r="W23" s="68">
        <f>IF(T23&lt;&gt;"",IF(T23&lt;0,1+W22,0),"")</f>
        <v>1</v>
      </c>
      <c r="X23" s="71">
        <f>IF(C23&lt;&gt;"",MAX(X22,C23),"")</f>
        <v>126588.704344644</v>
      </c>
      <c r="Y23" s="72">
        <f>IF(X23&lt;&gt;"",1-(C23/X23),"")</f>
        <v>0</v>
      </c>
    </row>
    <row r="24" ht="14" customHeight="1">
      <c r="A24" s="13"/>
      <c r="B24" s="30">
        <v>16</v>
      </c>
      <c r="C24" s="21">
        <f>IF(R23="","",C23+R23)</f>
        <v>122791.043214305</v>
      </c>
      <c r="D24" s="21"/>
      <c r="E24" s="30">
        <v>2018</v>
      </c>
      <c r="F24" s="63">
        <v>43540</v>
      </c>
      <c r="G24" t="s" s="18">
        <v>53</v>
      </c>
      <c r="H24" s="30">
        <v>1.2279</v>
      </c>
      <c r="I24" s="19"/>
      <c r="J24" s="30">
        <v>56</v>
      </c>
      <c r="K24" s="69">
        <f>IF(J24="","",C24*0.03)</f>
        <v>3683.731296429150</v>
      </c>
      <c r="L24" s="70"/>
      <c r="M24" s="64">
        <f>IF(J24="","",(K24/J24)/LOOKUP(RIGHT($D$2,3),'定数'!$A$6:$A$13,'定数'!$B$6:$B$13))</f>
        <v>0.548174300063862</v>
      </c>
      <c r="N24" s="30">
        <v>2018</v>
      </c>
      <c r="O24" s="63">
        <v>43540</v>
      </c>
      <c r="P24" s="30">
        <v>1.2335</v>
      </c>
      <c r="Q24" s="19"/>
      <c r="R24" s="27">
        <f>IF(P24="","",T24*M24*LOOKUP(RIGHT($D$2,3),'定数'!$A$6:$A$13,'定数'!$B$6:$B$13))</f>
        <v>-3683.731296429150</v>
      </c>
      <c r="S24" s="65"/>
      <c r="T24" s="66">
        <f>IF(P24="","",IF(G24="買",(P24-H24),(H24-P24))*IF(RIGHT($D$2,3)="JPY",100,10000))</f>
        <v>-56</v>
      </c>
      <c r="U24" s="66"/>
      <c r="V24" s="56">
        <f>IF(S24&lt;&gt;"",IF(S24&lt;0,1+V23,0),"")</f>
      </c>
      <c r="W24" s="68">
        <f>IF(T24&lt;&gt;"",IF(T24&lt;0,1+W23,0),"")</f>
        <v>2</v>
      </c>
      <c r="X24" s="71">
        <f>IF(C24&lt;&gt;"",MAX(X23,C24),"")</f>
        <v>126588.704344644</v>
      </c>
      <c r="Y24" s="72">
        <f>IF(X24&lt;&gt;"",1-(C24/X24),"")</f>
        <v>0.0299999999999975</v>
      </c>
    </row>
    <row r="25" ht="14" customHeight="1">
      <c r="A25" s="13"/>
      <c r="B25" s="30">
        <v>17</v>
      </c>
      <c r="C25" s="21">
        <f>IF(R24="","",C24+R24)</f>
        <v>119107.311917876</v>
      </c>
      <c r="D25" s="21"/>
      <c r="E25" s="30">
        <v>2018</v>
      </c>
      <c r="F25" s="63">
        <v>43550</v>
      </c>
      <c r="G25" t="s" s="18">
        <v>54</v>
      </c>
      <c r="H25" s="30">
        <v>1.236</v>
      </c>
      <c r="I25" s="19"/>
      <c r="J25" s="30">
        <v>45</v>
      </c>
      <c r="K25" s="69">
        <f>IF(J25="","",C25*0.03)</f>
        <v>3573.219357536280</v>
      </c>
      <c r="L25" s="70"/>
      <c r="M25" s="64">
        <f>IF(J25="","",(K25/J25)/LOOKUP(RIGHT($D$2,3),'定数'!$A$6:$A$13,'定数'!$B$6:$B$13))</f>
        <v>0.661707288432644</v>
      </c>
      <c r="N25" s="30">
        <v>2018</v>
      </c>
      <c r="O25" s="63">
        <v>43550</v>
      </c>
      <c r="P25" s="30">
        <v>1.2414</v>
      </c>
      <c r="Q25" s="19"/>
      <c r="R25" s="27">
        <f>IF(P25="","",T25*M25*LOOKUP(RIGHT($D$2,3),'定数'!$A$6:$A$13,'定数'!$B$6:$B$13))</f>
        <v>4287.863229043530</v>
      </c>
      <c r="S25" s="65"/>
      <c r="T25" s="66">
        <f>IF(P25="","",IF(G25="買",(P25-H25),(H25-P25))*IF(RIGHT($D$2,3)="JPY",100,10000))</f>
        <v>54</v>
      </c>
      <c r="U25" s="66"/>
      <c r="V25" s="56">
        <f>IF(S25&lt;&gt;"",IF(S25&lt;0,1+V24,0),"")</f>
      </c>
      <c r="W25" s="68">
        <f>IF(T25&lt;&gt;"",IF(T25&lt;0,1+W24,0),"")</f>
        <v>0</v>
      </c>
      <c r="X25" s="71">
        <f>IF(C25&lt;&gt;"",MAX(X24,C25),"")</f>
        <v>126588.704344644</v>
      </c>
      <c r="Y25" s="72">
        <f>IF(X25&lt;&gt;"",1-(C25/X25),"")</f>
        <v>0.0590999999999964</v>
      </c>
    </row>
    <row r="26" ht="14" customHeight="1">
      <c r="A26" s="13"/>
      <c r="B26" s="30">
        <v>18</v>
      </c>
      <c r="C26" s="21">
        <f>IF(R25="","",C25+R25)</f>
        <v>123395.17514692</v>
      </c>
      <c r="D26" s="21"/>
      <c r="E26" s="30">
        <v>2018</v>
      </c>
      <c r="F26" s="63">
        <v>43560</v>
      </c>
      <c r="G26" t="s" s="18">
        <v>53</v>
      </c>
      <c r="H26" s="30">
        <v>1.2273</v>
      </c>
      <c r="I26" s="19"/>
      <c r="J26" s="30">
        <v>17</v>
      </c>
      <c r="K26" s="69">
        <f>IF(J26="","",C26*0.03)</f>
        <v>3701.8552544076</v>
      </c>
      <c r="L26" s="70"/>
      <c r="M26" s="64">
        <f>IF(J26="","",(K26/J26)/LOOKUP(RIGHT($D$2,3),'定数'!$A$6:$A$13,'定数'!$B$6:$B$13))</f>
        <v>1.81463492863118</v>
      </c>
      <c r="N26" s="30">
        <v>2018</v>
      </c>
      <c r="O26" s="63">
        <v>43564</v>
      </c>
      <c r="P26" s="30">
        <v>1.229</v>
      </c>
      <c r="Q26" s="19"/>
      <c r="R26" s="27">
        <f>IF(P26="","",T26*M26*LOOKUP(RIGHT($D$2,3),'定数'!$A$6:$A$13,'定数'!$B$6:$B$13))</f>
        <v>-3701.855254407610</v>
      </c>
      <c r="S26" s="65"/>
      <c r="T26" s="66">
        <f>IF(P26="","",IF(G26="買",(P26-H26),(H26-P26))*IF(RIGHT($D$2,3)="JPY",100,10000))</f>
        <v>-17</v>
      </c>
      <c r="U26" s="66"/>
      <c r="V26" s="56">
        <f>IF(S26&lt;&gt;"",IF(S26&lt;0,1+V25,0),"")</f>
      </c>
      <c r="W26" s="68">
        <f>IF(T26&lt;&gt;"",IF(T26&lt;0,1+W25,0),"")</f>
        <v>1</v>
      </c>
      <c r="X26" s="71">
        <f>IF(C26&lt;&gt;"",MAX(X25,C26),"")</f>
        <v>126588.704344644</v>
      </c>
      <c r="Y26" s="72">
        <f>IF(X26&lt;&gt;"",1-(C26/X26),"")</f>
        <v>0.0252275999999926</v>
      </c>
    </row>
    <row r="27" ht="14" customHeight="1">
      <c r="A27" s="13"/>
      <c r="B27" s="30">
        <v>19</v>
      </c>
      <c r="C27" s="21">
        <f>IF(R26="","",C26+R26)</f>
        <v>119693.319892512</v>
      </c>
      <c r="D27" s="21"/>
      <c r="E27" s="30">
        <v>2018</v>
      </c>
      <c r="F27" s="63">
        <v>43574</v>
      </c>
      <c r="G27" t="s" s="18">
        <v>54</v>
      </c>
      <c r="H27" s="30">
        <v>1.2386</v>
      </c>
      <c r="I27" s="19"/>
      <c r="J27" s="30">
        <v>22</v>
      </c>
      <c r="K27" s="69">
        <f>IF(J27="","",C27*0.03)</f>
        <v>3590.799596775360</v>
      </c>
      <c r="L27" s="70"/>
      <c r="M27" s="64">
        <f>IF(J27="","",(K27/J27)/LOOKUP(RIGHT($D$2,3),'定数'!$A$6:$A$13,'定数'!$B$6:$B$13))</f>
        <v>1.36015136241491</v>
      </c>
      <c r="N27" s="30">
        <v>2018</v>
      </c>
      <c r="O27" s="63">
        <v>43574</v>
      </c>
      <c r="P27" s="30">
        <v>1.2364</v>
      </c>
      <c r="Q27" s="19"/>
      <c r="R27" s="27">
        <f>IF(P27="","",T27*M27*LOOKUP(RIGHT($D$2,3),'定数'!$A$6:$A$13,'定数'!$B$6:$B$13))</f>
        <v>-3590.799596775360</v>
      </c>
      <c r="S27" s="65"/>
      <c r="T27" s="66">
        <f>IF(P27="","",IF(G27="買",(P27-H27),(H27-P27))*IF(RIGHT($D$2,3)="JPY",100,10000))</f>
        <v>-22</v>
      </c>
      <c r="U27" s="66"/>
      <c r="V27" s="56">
        <f>IF(S27&lt;&gt;"",IF(S27&lt;0,1+V26,0),"")</f>
      </c>
      <c r="W27" s="68">
        <f>IF(T27&lt;&gt;"",IF(T27&lt;0,1+W26,0),"")</f>
        <v>2</v>
      </c>
      <c r="X27" s="71">
        <f>IF(C27&lt;&gt;"",MAX(X26,C27),"")</f>
        <v>126588.704344644</v>
      </c>
      <c r="Y27" s="72">
        <f>IF(X27&lt;&gt;"",1-(C27/X27),"")</f>
        <v>0.0544707719999959</v>
      </c>
    </row>
    <row r="28" ht="14" customHeight="1">
      <c r="A28" s="13"/>
      <c r="B28" s="30">
        <v>20</v>
      </c>
      <c r="C28" s="21">
        <f>IF(R27="","",C27+R27)</f>
        <v>116102.520295737</v>
      </c>
      <c r="D28" s="21"/>
      <c r="E28" s="30">
        <v>2018</v>
      </c>
      <c r="F28" s="63">
        <v>43586</v>
      </c>
      <c r="G28" t="s" s="18">
        <v>53</v>
      </c>
      <c r="H28" s="30">
        <v>1.2063</v>
      </c>
      <c r="I28" s="19"/>
      <c r="J28" s="30">
        <v>43</v>
      </c>
      <c r="K28" s="69">
        <f>IF(J28="","",C28*0.03)</f>
        <v>3483.075608872110</v>
      </c>
      <c r="L28" s="70"/>
      <c r="M28" s="64">
        <f>IF(J28="","",(K28/J28)/LOOKUP(RIGHT($D$2,3),'定数'!$A$6:$A$13,'定数'!$B$6:$B$13))</f>
        <v>0.675014652882192</v>
      </c>
      <c r="N28" s="30">
        <v>2018</v>
      </c>
      <c r="O28" s="63">
        <v>43586</v>
      </c>
      <c r="P28" s="30">
        <v>1.201</v>
      </c>
      <c r="Q28" s="19"/>
      <c r="R28" s="27">
        <f>IF(P28="","",T28*M28*LOOKUP(RIGHT($D$2,3),'定数'!$A$6:$A$13,'定数'!$B$6:$B$13))</f>
        <v>4293.093192330740</v>
      </c>
      <c r="S28" s="65"/>
      <c r="T28" s="66">
        <f>IF(P28="","",IF(G28="買",(P28-H28),(H28-P28))*IF(RIGHT($D$2,3)="JPY",100,10000))</f>
        <v>53</v>
      </c>
      <c r="U28" s="66"/>
      <c r="V28" s="56">
        <f>IF(S28&lt;&gt;"",IF(S28&lt;0,1+V27,0),"")</f>
      </c>
      <c r="W28" s="68">
        <f>IF(T28&lt;&gt;"",IF(T28&lt;0,1+W27,0),"")</f>
        <v>0</v>
      </c>
      <c r="X28" s="71">
        <f>IF(C28&lt;&gt;"",MAX(X27,C28),"")</f>
        <v>126588.704344644</v>
      </c>
      <c r="Y28" s="72">
        <f>IF(X28&lt;&gt;"",1-(C28/X28),"")</f>
        <v>0.0828366488399932</v>
      </c>
    </row>
    <row r="29" ht="14" customHeight="1">
      <c r="A29" s="13"/>
      <c r="B29" s="30">
        <v>21</v>
      </c>
      <c r="C29" s="21">
        <f>IF(R28="","",C28+R28)</f>
        <v>120395.613488068</v>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s="71">
        <f>IF(C29&lt;&gt;"",MAX(X28,C29),"")</f>
        <v>126588.704344644</v>
      </c>
      <c r="Y29" s="72">
        <f>IF(X29&lt;&gt;"",1-(C29/X29),"")</f>
        <v>0.0489229342273305</v>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K12:L12"/>
    <mergeCell ref="P12:Q12"/>
    <mergeCell ref="R12:S12"/>
    <mergeCell ref="T12:U12"/>
    <mergeCell ref="C13:D13"/>
    <mergeCell ref="H13:I13"/>
    <mergeCell ref="K13:L13"/>
    <mergeCell ref="P13:Q13"/>
    <mergeCell ref="R13:S13"/>
    <mergeCell ref="T13:U13"/>
    <mergeCell ref="C14:D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12:I12"/>
    <mergeCell ref="H14:I14"/>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79" customWidth="1"/>
    <col min="2" max="18" width="6.5" style="79" customWidth="1"/>
    <col min="19" max="21" width="8.85156" style="79" customWidth="1"/>
    <col min="22" max="23" hidden="1" width="8.83333" style="79" customWidth="1"/>
    <col min="24" max="25" width="8.85156" style="79" customWidth="1"/>
    <col min="26" max="256" width="8.85156" style="79"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117156.322100546</v>
      </c>
      <c r="Q2" s="19"/>
      <c r="R2" s="22"/>
      <c r="S2" s="23"/>
      <c r="T2" s="23"/>
      <c r="U2" s="7"/>
      <c r="V2" s="11"/>
      <c r="W2" s="11"/>
      <c r="X2" s="7"/>
      <c r="Y2" s="7"/>
    </row>
    <row r="3" ht="57" customHeight="1">
      <c r="A3" s="13"/>
      <c r="B3" t="s" s="14">
        <v>23</v>
      </c>
      <c r="C3" s="15"/>
      <c r="D3" t="s" s="24">
        <v>24</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17156.3221005461</v>
      </c>
      <c r="E4" s="27"/>
      <c r="F4" t="s" s="14">
        <v>28</v>
      </c>
      <c r="G4" s="15"/>
      <c r="H4" s="28">
        <f>SUM($T$9:$U$108)</f>
        <v>406</v>
      </c>
      <c r="I4" s="19"/>
      <c r="J4" t="s" s="14">
        <v>29</v>
      </c>
      <c r="K4" s="15"/>
      <c r="L4" s="21">
        <f>MAX($C$9:$D$990)-C9</f>
        <v>25573.409277087</v>
      </c>
      <c r="M4" s="21"/>
      <c r="N4" t="s" s="14">
        <v>30</v>
      </c>
      <c r="O4" s="15"/>
      <c r="P4" s="29">
        <f>MAX(Y1:Y993)</f>
        <v>0.105712355969037</v>
      </c>
      <c r="Q4" s="29"/>
      <c r="R4" s="22"/>
      <c r="S4" s="23"/>
      <c r="T4" s="23"/>
      <c r="U4" s="7"/>
      <c r="V4" s="11"/>
      <c r="W4" s="11"/>
      <c r="X4" s="7"/>
      <c r="Y4" s="7"/>
    </row>
    <row r="5" ht="14" customHeight="1">
      <c r="A5" s="13"/>
      <c r="B5" t="s" s="14">
        <v>31</v>
      </c>
      <c r="C5" s="30">
        <f>COUNTIF($R$9:$R$990,"&gt;0")</f>
        <v>11</v>
      </c>
      <c r="D5" t="s" s="14">
        <v>32</v>
      </c>
      <c r="E5" s="30">
        <f>COUNTIF($R$9:$R$990,"&lt;0")</f>
        <v>9</v>
      </c>
      <c r="F5" t="s" s="14">
        <v>33</v>
      </c>
      <c r="G5" s="30">
        <f>COUNTIF($R$9:$R$990,"=0")</f>
        <v>0</v>
      </c>
      <c r="H5" t="s" s="14">
        <v>34</v>
      </c>
      <c r="I5" s="29">
        <f>C5/SUM(C5,E5,G5)</f>
        <v>0.55</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1.307</v>
      </c>
      <c r="Q10" s="19"/>
      <c r="R10" s="27">
        <f>IF(P10="","",T10*M10*LOOKUP(RIGHT($D$2,3),'定数'!$A$6:$A$13,'定数'!$B$6:$B$13))</f>
        <v>4039.511494252880</v>
      </c>
      <c r="S10" s="65"/>
      <c r="T10" s="66">
        <f>IF(P10="","",IF(G10="買",(P10-H10),(H10-P10))*IF(RIGHT($D$2,3)="JPY",100,10000))</f>
        <v>50</v>
      </c>
      <c r="U10" s="66"/>
      <c r="V10" s="67">
        <f>IF(T10&lt;&gt;"",IF(T10&gt;0,1+V9,0),"")</f>
        <v>1</v>
      </c>
      <c r="W10" s="68">
        <f>IF(T10&lt;&gt;"",IF(T10&lt;0,1+W9,0),"")</f>
        <v>0</v>
      </c>
      <c r="X10" s="71">
        <f>IF(C10&lt;&gt;"",MAX(C10,C9),"")</f>
        <v>100000</v>
      </c>
      <c r="Y10" s="7"/>
    </row>
    <row r="11" ht="14" customHeight="1">
      <c r="A11" s="13"/>
      <c r="B11" s="30">
        <v>3</v>
      </c>
      <c r="C11" s="21">
        <f>IF(R10="","",C10+R10)</f>
        <v>100987.787356322</v>
      </c>
      <c r="D11" s="21"/>
      <c r="E11" s="30">
        <v>2013</v>
      </c>
      <c r="F11" s="63">
        <v>43579</v>
      </c>
      <c r="G11" t="s" s="18">
        <v>53</v>
      </c>
      <c r="H11" s="30">
        <v>1.2983</v>
      </c>
      <c r="I11" s="19"/>
      <c r="J11" s="30">
        <v>34</v>
      </c>
      <c r="K11" s="69">
        <f>IF(J11="","",C11*0.03)</f>
        <v>3029.633620689660</v>
      </c>
      <c r="L11" s="70"/>
      <c r="M11" s="64">
        <f>IF(J11="","",(K11/J11)/LOOKUP(RIGHT($D$2,3),'定数'!$A$6:$A$13,'定数'!$B$6:$B$13))</f>
        <v>0.742557259972956</v>
      </c>
      <c r="N11" s="30">
        <v>2013</v>
      </c>
      <c r="O11" s="63">
        <v>43579</v>
      </c>
      <c r="P11" s="30">
        <v>1.3017</v>
      </c>
      <c r="Q11" s="19"/>
      <c r="R11" s="27">
        <f>IF(P11="","",T11*M11*LOOKUP(RIGHT($D$2,3),'定数'!$A$6:$A$13,'定数'!$B$6:$B$13))</f>
        <v>-3029.633620689660</v>
      </c>
      <c r="S11" s="65"/>
      <c r="T11" s="66">
        <f>IF(P11="","",IF(G11="買",(P11-H11),(H11-P11))*IF(RIGHT($D$2,3)="JPY",100,10000))</f>
        <v>-34</v>
      </c>
      <c r="U11" s="66"/>
      <c r="V11" s="67">
        <f>IF(T11&lt;&gt;"",IF(T11&gt;0,1+V10,0),"")</f>
        <v>0</v>
      </c>
      <c r="W11" s="68">
        <f>IF(T11&lt;&gt;"",IF(T11&lt;0,1+W10,0),"")</f>
        <v>1</v>
      </c>
      <c r="X11" s="71">
        <f>IF(C11&lt;&gt;"",MAX(X10,C11),"")</f>
        <v>100987.787356322</v>
      </c>
      <c r="Y11" s="72">
        <f>IF(X11&lt;&gt;"",1-(C11/X11),"")</f>
        <v>0</v>
      </c>
    </row>
    <row r="12" ht="14" customHeight="1">
      <c r="A12" s="13"/>
      <c r="B12" s="30">
        <v>4</v>
      </c>
      <c r="C12" s="21">
        <f>IF(R11="","",C11+R11)</f>
        <v>97958.1537356323</v>
      </c>
      <c r="D12" s="21"/>
      <c r="E12" s="30">
        <v>2013</v>
      </c>
      <c r="F12" s="63">
        <v>43602</v>
      </c>
      <c r="G12" t="s" s="18">
        <v>53</v>
      </c>
      <c r="H12" s="30">
        <v>1.2869</v>
      </c>
      <c r="I12" s="19"/>
      <c r="J12" s="30">
        <v>21</v>
      </c>
      <c r="K12" s="69">
        <f>IF(J12="","",C12*0.03)</f>
        <v>2938.744612068970</v>
      </c>
      <c r="L12" s="70"/>
      <c r="M12" s="64">
        <f>IF(J12="","",(K12/J12)/LOOKUP(RIGHT($D$2,3),'定数'!$A$6:$A$13,'定数'!$B$6:$B$13))</f>
        <v>1.16616849685277</v>
      </c>
      <c r="N12" s="30">
        <v>2013</v>
      </c>
      <c r="O12" s="63">
        <v>43602</v>
      </c>
      <c r="P12" s="30">
        <v>1.2841</v>
      </c>
      <c r="Q12" s="19"/>
      <c r="R12" s="27">
        <f>IF(P12="","",T12*M12*LOOKUP(RIGHT($D$2,3),'定数'!$A$6:$A$13,'定数'!$B$6:$B$13))</f>
        <v>3918.326149425310</v>
      </c>
      <c r="S12" s="65"/>
      <c r="T12" s="66">
        <f>IF(P12="","",IF(G12="買",(P12-H12),(H12-P12))*IF(RIGHT($D$2,3)="JPY",100,10000))</f>
        <v>28</v>
      </c>
      <c r="U12" s="66"/>
      <c r="V12" s="67">
        <f>IF(T12&lt;&gt;"",IF(T12&gt;0,1+V11,0),"")</f>
        <v>1</v>
      </c>
      <c r="W12" s="68">
        <f>IF(T12&lt;&gt;"",IF(T12&lt;0,1+W11,0),"")</f>
        <v>0</v>
      </c>
      <c r="X12" s="71">
        <f>IF(C12&lt;&gt;"",MAX(X11,C12),"")</f>
        <v>100987.787356322</v>
      </c>
      <c r="Y12" s="72">
        <f>IF(X12&lt;&gt;"",1-(C12/X12),"")</f>
        <v>0.0300000000000004</v>
      </c>
    </row>
    <row r="13" ht="14" customHeight="1">
      <c r="A13" s="13"/>
      <c r="B13" s="30">
        <v>5</v>
      </c>
      <c r="C13" s="21">
        <f>IF(R12="","",C12+R12)</f>
        <v>101876.479885058</v>
      </c>
      <c r="D13" s="21"/>
      <c r="E13" s="30">
        <v>2013</v>
      </c>
      <c r="F13" s="63">
        <v>43606</v>
      </c>
      <c r="G13" t="s" s="18">
        <v>54</v>
      </c>
      <c r="H13" s="30">
        <v>1.292</v>
      </c>
      <c r="I13" s="19"/>
      <c r="J13" s="30">
        <v>79</v>
      </c>
      <c r="K13" s="69">
        <f>IF(J13="","",C13*0.03)</f>
        <v>3056.294396551740</v>
      </c>
      <c r="L13" s="70"/>
      <c r="M13" s="64">
        <f>IF(J13="","",(K13/J13)/LOOKUP(RIGHT($D$2,3),'定数'!$A$6:$A$13,'定数'!$B$6:$B$13))</f>
        <v>0.322393923686892</v>
      </c>
      <c r="N13" s="30">
        <v>2013</v>
      </c>
      <c r="O13" s="63">
        <v>43607</v>
      </c>
      <c r="P13" s="30">
        <v>1.2841</v>
      </c>
      <c r="Q13" s="19"/>
      <c r="R13" s="27">
        <f>IF(P13="","",T13*M13*LOOKUP(RIGHT($D$2,3),'定数'!$A$6:$A$13,'定数'!$B$6:$B$13))</f>
        <v>-3056.294396551740</v>
      </c>
      <c r="S13" s="65"/>
      <c r="T13" s="66">
        <f>IF(P13="","",IF(G13="買",(P13-H13),(H13-P13))*IF(RIGHT($D$2,3)="JPY",100,10000))</f>
        <v>-79</v>
      </c>
      <c r="U13" s="66"/>
      <c r="V13" s="67">
        <f>IF(T13&lt;&gt;"",IF(T13&gt;0,1+V12,0),"")</f>
        <v>0</v>
      </c>
      <c r="W13" s="68">
        <f>IF(T13&lt;&gt;"",IF(T13&lt;0,1+W12,0),"")</f>
        <v>1</v>
      </c>
      <c r="X13" s="71">
        <f>IF(C13&lt;&gt;"",MAX(X12,C13),"")</f>
        <v>101876.479885058</v>
      </c>
      <c r="Y13" s="72">
        <f>IF(X13&lt;&gt;"",1-(C13/X13),"")</f>
        <v>0</v>
      </c>
    </row>
    <row r="14" ht="14" customHeight="1">
      <c r="A14" s="13"/>
      <c r="B14" s="30">
        <v>6</v>
      </c>
      <c r="C14" s="21">
        <f>IF(R13="","",C13+R13)</f>
        <v>98820.185488506293</v>
      </c>
      <c r="D14" s="21"/>
      <c r="E14" s="30">
        <v>2013</v>
      </c>
      <c r="F14" s="63">
        <v>43620</v>
      </c>
      <c r="G14" t="s" s="18">
        <v>54</v>
      </c>
      <c r="H14" s="30">
        <v>1.309</v>
      </c>
      <c r="I14" s="19"/>
      <c r="J14" s="30">
        <v>47</v>
      </c>
      <c r="K14" s="69">
        <f>IF(J14="","",C14*0.03)</f>
        <v>2964.605564655190</v>
      </c>
      <c r="L14" s="70"/>
      <c r="M14" s="64">
        <f>IF(J14="","",(K14/J14)/LOOKUP(RIGHT($D$2,3),'定数'!$A$6:$A$13,'定数'!$B$6:$B$13))</f>
        <v>0.525639284513332</v>
      </c>
      <c r="N14" s="30">
        <v>2013</v>
      </c>
      <c r="O14" s="63">
        <v>43622</v>
      </c>
      <c r="P14" s="30">
        <v>1.316</v>
      </c>
      <c r="Q14" s="19"/>
      <c r="R14" s="27">
        <f>IF(P14="","",T14*M14*LOOKUP(RIGHT($D$2,3),'定数'!$A$6:$A$13,'定数'!$B$6:$B$13))</f>
        <v>4415.369989911990</v>
      </c>
      <c r="S14" s="65"/>
      <c r="T14" s="66">
        <f>IF(P14="","",IF(G14="買",(P14-H14),(H14-P14))*IF(RIGHT($D$2,3)="JPY",100,10000))</f>
        <v>70</v>
      </c>
      <c r="U14" s="66"/>
      <c r="V14" s="67">
        <f>IF(T14&lt;&gt;"",IF(T14&gt;0,1+V13,0),"")</f>
        <v>1</v>
      </c>
      <c r="W14" s="68">
        <f>IF(T14&lt;&gt;"",IF(T14&lt;0,1+W13,0),"")</f>
        <v>0</v>
      </c>
      <c r="X14" s="71">
        <f>IF(C14&lt;&gt;"",MAX(X13,C14),"")</f>
        <v>101876.479885058</v>
      </c>
      <c r="Y14" s="72">
        <f>IF(X14&lt;&gt;"",1-(C14/X14),"")</f>
        <v>0.0299999999999996</v>
      </c>
    </row>
    <row r="15" ht="14" customHeight="1">
      <c r="A15" s="13"/>
      <c r="B15" s="30">
        <v>7</v>
      </c>
      <c r="C15" s="21">
        <f>IF(R14="","",C14+R14)</f>
        <v>103235.555478418</v>
      </c>
      <c r="D15" s="21"/>
      <c r="E15" s="30">
        <v>2013</v>
      </c>
      <c r="F15" s="63">
        <v>43629</v>
      </c>
      <c r="G15" t="s" s="18">
        <v>54</v>
      </c>
      <c r="H15" s="30">
        <v>1.336</v>
      </c>
      <c r="I15" s="19"/>
      <c r="J15" s="30">
        <v>94</v>
      </c>
      <c r="K15" s="69">
        <f>IF(J15="","",C15*0.03)</f>
        <v>3097.066664352540</v>
      </c>
      <c r="L15" s="70"/>
      <c r="M15" s="64">
        <f>IF(J15="","",(K15/J15)/LOOKUP(RIGHT($D$2,3),'定数'!$A$6:$A$13,'定数'!$B$6:$B$13))</f>
        <v>0.274562647548984</v>
      </c>
      <c r="N15" s="30">
        <v>2013</v>
      </c>
      <c r="O15" s="63">
        <v>43635</v>
      </c>
      <c r="P15" s="30">
        <v>1.3266</v>
      </c>
      <c r="Q15" s="19"/>
      <c r="R15" s="27">
        <f>IF(P15="","",T15*M15*LOOKUP(RIGHT($D$2,3),'定数'!$A$6:$A$13,'定数'!$B$6:$B$13))</f>
        <v>-3097.066664352540</v>
      </c>
      <c r="S15" s="65"/>
      <c r="T15" s="66">
        <f>IF(P15="","",IF(G15="買",(P15-H15),(H15-P15))*IF(RIGHT($D$2,3)="JPY",100,10000))</f>
        <v>-94</v>
      </c>
      <c r="U15" s="66"/>
      <c r="V15" s="67">
        <f>IF(T15&lt;&gt;"",IF(T15&gt;0,1+V14,0),"")</f>
        <v>0</v>
      </c>
      <c r="W15" s="68">
        <f>IF(T15&lt;&gt;"",IF(T15&lt;0,1+W14,0),"")</f>
        <v>1</v>
      </c>
      <c r="X15" s="71">
        <f>IF(C15&lt;&gt;"",MAX(X14,C15),"")</f>
        <v>103235.555478418</v>
      </c>
      <c r="Y15" s="72">
        <f>IF(X15&lt;&gt;"",1-(C15/X15),"")</f>
        <v>0</v>
      </c>
    </row>
    <row r="16" ht="14" customHeight="1">
      <c r="A16" s="13"/>
      <c r="B16" s="30">
        <v>8</v>
      </c>
      <c r="C16" s="21">
        <f>IF(R15="","",C15+R15)</f>
        <v>100138.488814065</v>
      </c>
      <c r="D16" s="21"/>
      <c r="E16" s="30">
        <v>2013</v>
      </c>
      <c r="F16" s="63">
        <v>43637</v>
      </c>
      <c r="G16" t="s" s="18">
        <v>53</v>
      </c>
      <c r="H16" s="30">
        <v>1.3209</v>
      </c>
      <c r="I16" s="19"/>
      <c r="J16" s="30">
        <v>45</v>
      </c>
      <c r="K16" s="69">
        <f>IF(J16="","",C16*0.03)</f>
        <v>3004.154664421950</v>
      </c>
      <c r="L16" s="70"/>
      <c r="M16" s="64">
        <f>IF(J16="","",(K16/J16)/LOOKUP(RIGHT($D$2,3),'定数'!$A$6:$A$13,'定数'!$B$6:$B$13))</f>
        <v>0.556324937855917</v>
      </c>
      <c r="N16" s="30">
        <v>2013</v>
      </c>
      <c r="O16" s="63">
        <v>43637</v>
      </c>
      <c r="P16" s="30">
        <v>1.3144</v>
      </c>
      <c r="Q16" s="19"/>
      <c r="R16" s="27">
        <f>IF(P16="","",T16*M16*LOOKUP(RIGHT($D$2,3),'定数'!$A$6:$A$13,'定数'!$B$6:$B$13))</f>
        <v>4339.334515276150</v>
      </c>
      <c r="S16" s="65"/>
      <c r="T16" s="66">
        <f>IF(P16="","",IF(G16="買",(P16-H16),(H16-P16))*IF(RIGHT($D$2,3)="JPY",100,10000))</f>
        <v>65</v>
      </c>
      <c r="U16" s="66"/>
      <c r="V16" s="67">
        <f>IF(T16&lt;&gt;"",IF(T16&gt;0,1+V15,0),"")</f>
        <v>1</v>
      </c>
      <c r="W16" s="68">
        <f>IF(T16&lt;&gt;"",IF(T16&lt;0,1+W15,0),"")</f>
        <v>0</v>
      </c>
      <c r="X16" s="71">
        <f>IF(C16&lt;&gt;"",MAX(X15,C16),"")</f>
        <v>103235.555478418</v>
      </c>
      <c r="Y16" s="72">
        <f>IF(X16&lt;&gt;"",1-(C16/X16),"")</f>
        <v>0.0300000000000045</v>
      </c>
    </row>
    <row r="17" ht="14" customHeight="1">
      <c r="A17" s="13"/>
      <c r="B17" s="30">
        <v>9</v>
      </c>
      <c r="C17" s="21">
        <f>IF(R16="","",C16+R16)</f>
        <v>104477.823329341</v>
      </c>
      <c r="D17" s="21"/>
      <c r="E17" s="30">
        <v>2013</v>
      </c>
      <c r="F17" s="63">
        <v>43641</v>
      </c>
      <c r="G17" t="s" s="18">
        <v>53</v>
      </c>
      <c r="H17" s="30">
        <v>1.3082</v>
      </c>
      <c r="I17" s="19"/>
      <c r="J17" s="30">
        <v>69</v>
      </c>
      <c r="K17" s="69">
        <f>IF(J17="","",C17*0.03)</f>
        <v>3134.334699880230</v>
      </c>
      <c r="L17" s="70"/>
      <c r="M17" s="64">
        <f>IF(J17="","",(K17/J17)/LOOKUP(RIGHT($D$2,3),'定数'!$A$6:$A$13,'定数'!$B$6:$B$13))</f>
        <v>0.378542838149786</v>
      </c>
      <c r="N17" s="30">
        <v>2013</v>
      </c>
      <c r="O17" s="63">
        <v>43648</v>
      </c>
      <c r="P17" s="30">
        <v>1.2982</v>
      </c>
      <c r="Q17" s="19"/>
      <c r="R17" s="27">
        <f>IF(P17="","",T17*M17*LOOKUP(RIGHT($D$2,3),'定数'!$A$6:$A$13,'定数'!$B$6:$B$13))</f>
        <v>4542.514057797430</v>
      </c>
      <c r="S17" s="65"/>
      <c r="T17" s="66">
        <f>IF(P17="","",IF(G17="買",(P17-H17),(H17-P17))*IF(RIGHT($D$2,3)="JPY",100,10000))</f>
        <v>100</v>
      </c>
      <c r="U17" s="66"/>
      <c r="V17" s="67">
        <f>IF(T17&lt;&gt;"",IF(T17&gt;0,1+V16,0),"")</f>
        <v>2</v>
      </c>
      <c r="W17" s="68">
        <f>IF(T17&lt;&gt;"",IF(T17&lt;0,1+W16,0),"")</f>
        <v>0</v>
      </c>
      <c r="X17" s="71">
        <f>IF(C17&lt;&gt;"",MAX(X16,C17),"")</f>
        <v>104477.823329341</v>
      </c>
      <c r="Y17" s="72">
        <f>IF(X17&lt;&gt;"",1-(C17/X17),"")</f>
        <v>0</v>
      </c>
    </row>
    <row r="18" ht="14" customHeight="1">
      <c r="A18" s="13"/>
      <c r="B18" s="30">
        <v>10</v>
      </c>
      <c r="C18" s="21">
        <f>IF(R17="","",C17+R17)</f>
        <v>109020.337387138</v>
      </c>
      <c r="D18" s="21"/>
      <c r="E18" s="30">
        <v>2013</v>
      </c>
      <c r="F18" s="63">
        <v>43649</v>
      </c>
      <c r="G18" t="s" s="18">
        <v>53</v>
      </c>
      <c r="H18" s="30">
        <v>1.2963</v>
      </c>
      <c r="I18" s="19"/>
      <c r="J18" s="30">
        <v>75</v>
      </c>
      <c r="K18" s="69">
        <f>IF(J18="","",C18*0.03)</f>
        <v>3270.610121614140</v>
      </c>
      <c r="L18" s="70"/>
      <c r="M18" s="64">
        <f>IF(J18="","",(K18/J18)/LOOKUP(RIGHT($D$2,3),'定数'!$A$6:$A$13,'定数'!$B$6:$B$13))</f>
        <v>0.363401124623793</v>
      </c>
      <c r="N18" s="30">
        <v>2013</v>
      </c>
      <c r="O18" s="63">
        <v>43651</v>
      </c>
      <c r="P18" s="30">
        <v>1.2852</v>
      </c>
      <c r="Q18" s="19"/>
      <c r="R18" s="27">
        <f>IF(P18="","",T18*M18*LOOKUP(RIGHT($D$2,3),'定数'!$A$6:$A$13,'定数'!$B$6:$B$13))</f>
        <v>4840.502979988920</v>
      </c>
      <c r="S18" s="65"/>
      <c r="T18" s="66">
        <f>IF(P18="","",IF(G18="買",(P18-H18),(H18-P18))*IF(RIGHT($D$2,3)="JPY",100,10000))</f>
        <v>111</v>
      </c>
      <c r="U18" s="66"/>
      <c r="V18" s="67">
        <f>IF(T18&lt;&gt;"",IF(T18&gt;0,1+V17,0),"")</f>
        <v>3</v>
      </c>
      <c r="W18" s="68">
        <f>IF(T18&lt;&gt;"",IF(T18&lt;0,1+W17,0),"")</f>
        <v>0</v>
      </c>
      <c r="X18" s="71">
        <f>IF(C18&lt;&gt;"",MAX(X17,C18),"")</f>
        <v>109020.337387138</v>
      </c>
      <c r="Y18" s="72">
        <f>IF(X18&lt;&gt;"",1-(C18/X18),"")</f>
        <v>0</v>
      </c>
    </row>
    <row r="19" ht="14" customHeight="1">
      <c r="A19" s="13"/>
      <c r="B19" s="30">
        <v>11</v>
      </c>
      <c r="C19" s="21">
        <f>IF(R18="","",C18+R18)</f>
        <v>113860.840367127</v>
      </c>
      <c r="D19" s="21"/>
      <c r="E19" s="30">
        <v>2013</v>
      </c>
      <c r="F19" s="63">
        <v>43662</v>
      </c>
      <c r="G19" t="s" s="18">
        <v>54</v>
      </c>
      <c r="H19" s="30">
        <v>1.3139</v>
      </c>
      <c r="I19" s="19"/>
      <c r="J19" s="30">
        <v>86</v>
      </c>
      <c r="K19" s="69">
        <f>IF(J19="","",C19*0.03)</f>
        <v>3415.825211013810</v>
      </c>
      <c r="L19" s="70"/>
      <c r="M19" s="64">
        <f>IF(J19="","",(K19/J19)/LOOKUP(RIGHT($D$2,3),'定数'!$A$6:$A$13,'定数'!$B$6:$B$13))</f>
        <v>0.330990815020718</v>
      </c>
      <c r="N19" s="30">
        <v>2013</v>
      </c>
      <c r="O19" s="63">
        <v>43671</v>
      </c>
      <c r="P19" s="30">
        <v>1.3264</v>
      </c>
      <c r="Q19" s="19"/>
      <c r="R19" s="27">
        <f>IF(P19="","",T19*M19*LOOKUP(RIGHT($D$2,3),'定数'!$A$6:$A$13,'定数'!$B$6:$B$13))</f>
        <v>4964.862225310770</v>
      </c>
      <c r="S19" s="65"/>
      <c r="T19" s="66">
        <f>IF(P19="","",IF(G19="買",(P19-H19),(H19-P19))*IF(RIGHT($D$2,3)="JPY",100,10000))</f>
        <v>125</v>
      </c>
      <c r="U19" s="66"/>
      <c r="V19" s="67">
        <f>IF(T19&lt;&gt;"",IF(T19&gt;0,1+V18,0),"")</f>
        <v>4</v>
      </c>
      <c r="W19" s="68">
        <f>IF(T19&lt;&gt;"",IF(T19&lt;0,1+W18,0),"")</f>
        <v>0</v>
      </c>
      <c r="X19" s="71">
        <f>IF(C19&lt;&gt;"",MAX(X18,C19),"")</f>
        <v>113860.840367127</v>
      </c>
      <c r="Y19" s="72">
        <f>IF(X19&lt;&gt;"",1-(C19/X19),"")</f>
        <v>0</v>
      </c>
    </row>
    <row r="20" ht="14" customHeight="1">
      <c r="A20" s="13"/>
      <c r="B20" s="30">
        <v>12</v>
      </c>
      <c r="C20" s="21">
        <f>IF(R19="","",C19+R19)</f>
        <v>118825.702592438</v>
      </c>
      <c r="D20" s="21"/>
      <c r="E20" s="30">
        <v>2013</v>
      </c>
      <c r="F20" s="63">
        <v>43684</v>
      </c>
      <c r="G20" t="s" s="18">
        <v>54</v>
      </c>
      <c r="H20" s="30">
        <v>1.3326</v>
      </c>
      <c r="I20" s="19"/>
      <c r="J20" s="30">
        <v>60</v>
      </c>
      <c r="K20" s="69">
        <f>IF(J20="","",C20*0.03)</f>
        <v>3564.771077773140</v>
      </c>
      <c r="L20" s="70"/>
      <c r="M20" s="64">
        <f>IF(J20="","",(K20/J20)/LOOKUP(RIGHT($D$2,3),'定数'!$A$6:$A$13,'定数'!$B$6:$B$13))</f>
        <v>0.495107094135158</v>
      </c>
      <c r="N20" s="30">
        <v>2013</v>
      </c>
      <c r="O20" s="63">
        <v>43690</v>
      </c>
      <c r="P20" s="30">
        <v>1.3266</v>
      </c>
      <c r="Q20" s="19"/>
      <c r="R20" s="27">
        <f>IF(P20="","",T20*M20*LOOKUP(RIGHT($D$2,3),'定数'!$A$6:$A$13,'定数'!$B$6:$B$13))</f>
        <v>-3564.771077773140</v>
      </c>
      <c r="S20" s="65"/>
      <c r="T20" s="66">
        <f>IF(P20="","",IF(G20="買",(P20-H20),(H20-P20))*IF(RIGHT($D$2,3)="JPY",100,10000))</f>
        <v>-60</v>
      </c>
      <c r="U20" s="66"/>
      <c r="V20" s="67">
        <f>IF(T20&lt;&gt;"",IF(T20&gt;0,1+V19,0),"")</f>
        <v>0</v>
      </c>
      <c r="W20" s="68">
        <f>IF(T20&lt;&gt;"",IF(T20&lt;0,1+W19,0),"")</f>
        <v>1</v>
      </c>
      <c r="X20" s="71">
        <f>IF(C20&lt;&gt;"",MAX(X19,C20),"")</f>
        <v>118825.702592438</v>
      </c>
      <c r="Y20" s="72">
        <f>IF(X20&lt;&gt;"",1-(C20/X20),"")</f>
        <v>0</v>
      </c>
    </row>
    <row r="21" ht="14" customHeight="1">
      <c r="A21" s="13"/>
      <c r="B21" s="30">
        <v>13</v>
      </c>
      <c r="C21" s="21">
        <f>IF(R20="","",C20+R20)</f>
        <v>115260.931514665</v>
      </c>
      <c r="D21" s="21"/>
      <c r="E21" s="30">
        <v>2013</v>
      </c>
      <c r="F21" s="80">
        <v>3.03448275862069</v>
      </c>
      <c r="G21" t="s" s="18">
        <v>53</v>
      </c>
      <c r="H21" s="30">
        <v>1.3304</v>
      </c>
      <c r="I21" s="19"/>
      <c r="J21" s="30">
        <v>74</v>
      </c>
      <c r="K21" s="69">
        <f>IF(J21="","",C21*0.03)</f>
        <v>3457.827945439950</v>
      </c>
      <c r="L21" s="70"/>
      <c r="M21" s="64">
        <f>IF(J21="","",(K21/J21)/LOOKUP(RIGHT($D$2,3),'定数'!$A$6:$A$13,'定数'!$B$6:$B$13))</f>
        <v>0.389395038900895</v>
      </c>
      <c r="N21" s="30">
        <v>2013</v>
      </c>
      <c r="O21" s="63">
        <v>43707</v>
      </c>
      <c r="P21" s="30">
        <v>1.3196</v>
      </c>
      <c r="Q21" s="19"/>
      <c r="R21" s="27">
        <f>IF(P21="","",T21*M21*LOOKUP(RIGHT($D$2,3),'定数'!$A$6:$A$13,'定数'!$B$6:$B$13))</f>
        <v>5046.5597041556</v>
      </c>
      <c r="S21" s="65"/>
      <c r="T21" s="66">
        <f>IF(P21="","",IF(G21="買",(P21-H21),(H21-P21))*IF(RIGHT($D$2,3)="JPY",100,10000))</f>
        <v>108</v>
      </c>
      <c r="U21" s="66"/>
      <c r="V21" s="67">
        <f>IF(T21&lt;&gt;"",IF(T21&gt;0,1+V20,0),"")</f>
        <v>1</v>
      </c>
      <c r="W21" s="68">
        <f>IF(T21&lt;&gt;"",IF(T21&lt;0,1+W20,0),"")</f>
        <v>0</v>
      </c>
      <c r="X21" s="71">
        <f>IF(C21&lt;&gt;"",MAX(X20,C21),"")</f>
        <v>118825.702592438</v>
      </c>
      <c r="Y21" s="72">
        <f>IF(X21&lt;&gt;"",1-(C21/X21),"")</f>
        <v>0.0299999999999988</v>
      </c>
    </row>
    <row r="22" ht="14" customHeight="1">
      <c r="A22" s="13"/>
      <c r="B22" s="30">
        <v>14</v>
      </c>
      <c r="C22" s="21">
        <f>IF(R21="","",C21+R21)</f>
        <v>120307.491218821</v>
      </c>
      <c r="D22" s="21"/>
      <c r="E22" s="30">
        <v>2013</v>
      </c>
      <c r="F22" s="63">
        <v>43719</v>
      </c>
      <c r="G22" t="s" s="18">
        <v>54</v>
      </c>
      <c r="H22" s="30">
        <v>1.3315</v>
      </c>
      <c r="I22" s="19"/>
      <c r="J22" s="30">
        <v>61</v>
      </c>
      <c r="K22" s="69">
        <f>IF(J22="","",C22*0.03)</f>
        <v>3609.224736564630</v>
      </c>
      <c r="L22" s="70"/>
      <c r="M22" s="64">
        <f>IF(J22="","",(K22/J22)/LOOKUP(RIGHT($D$2,3),'定数'!$A$6:$A$13,'定数'!$B$6:$B$13))</f>
        <v>0.493063488601725</v>
      </c>
      <c r="N22" s="30">
        <v>2013</v>
      </c>
      <c r="O22" s="63">
        <v>43721</v>
      </c>
      <c r="P22" s="30">
        <v>1.3404</v>
      </c>
      <c r="Q22" s="19"/>
      <c r="R22" s="27">
        <f>IF(P22="","",T22*M22*LOOKUP(RIGHT($D$2,3),'定数'!$A$6:$A$13,'定数'!$B$6:$B$13))</f>
        <v>5265.918058266420</v>
      </c>
      <c r="S22" s="65"/>
      <c r="T22" s="66">
        <f>IF(P22="","",IF(G22="買",(P22-H22),(H22-P22))*IF(RIGHT($D$2,3)="JPY",100,10000))</f>
        <v>89</v>
      </c>
      <c r="U22" s="66"/>
      <c r="V22" s="67">
        <f>IF(T22&lt;&gt;"",IF(T22&gt;0,1+V21,0),"")</f>
        <v>2</v>
      </c>
      <c r="W22" s="68">
        <f>IF(T22&lt;&gt;"",IF(T22&lt;0,1+W21,0),"")</f>
        <v>0</v>
      </c>
      <c r="X22" s="71">
        <f>IF(C22&lt;&gt;"",MAX(X21,C22),"")</f>
        <v>120307.491218821</v>
      </c>
      <c r="Y22" s="72">
        <f>IF(X22&lt;&gt;"",1-(C22/X22),"")</f>
        <v>0</v>
      </c>
    </row>
    <row r="23" ht="14" customHeight="1">
      <c r="A23" s="13"/>
      <c r="B23" s="30">
        <v>15</v>
      </c>
      <c r="C23" s="21">
        <f>IF(R22="","",C22+R22)</f>
        <v>125573.409277087</v>
      </c>
      <c r="D23" s="21"/>
      <c r="E23" s="30">
        <v>2013</v>
      </c>
      <c r="F23" s="63">
        <v>43739</v>
      </c>
      <c r="G23" t="s" s="18">
        <v>54</v>
      </c>
      <c r="H23" s="30">
        <v>1.3552</v>
      </c>
      <c r="I23" s="19"/>
      <c r="J23" s="30">
        <v>35</v>
      </c>
      <c r="K23" s="69">
        <f>IF(J23="","",C23*0.03)</f>
        <v>3767.202278312610</v>
      </c>
      <c r="L23" s="70"/>
      <c r="M23" s="64">
        <f>IF(J23="","",(K23/J23)/LOOKUP(RIGHT($D$2,3),'定数'!$A$6:$A$13,'定数'!$B$6:$B$13))</f>
        <v>0.896952923407764</v>
      </c>
      <c r="N23" s="30">
        <v>2013</v>
      </c>
      <c r="O23" s="63">
        <v>43739</v>
      </c>
      <c r="P23" s="30">
        <v>1.3517</v>
      </c>
      <c r="Q23" s="19"/>
      <c r="R23" s="27">
        <f>IF(P23="","",T23*M23*LOOKUP(RIGHT($D$2,3),'定数'!$A$6:$A$13,'定数'!$B$6:$B$13))</f>
        <v>-3767.202278312610</v>
      </c>
      <c r="S23" s="65"/>
      <c r="T23" s="66">
        <f>IF(P23="","",IF(G23="買",(P23-H23),(H23-P23))*IF(RIGHT($D$2,3)="JPY",100,10000))</f>
        <v>-35</v>
      </c>
      <c r="U23" s="66"/>
      <c r="V23" s="56">
        <f>IF(S23&lt;&gt;"",IF(S23&lt;0,1+V22,0),"")</f>
      </c>
      <c r="W23" s="68">
        <f>IF(T23&lt;&gt;"",IF(T23&lt;0,1+W22,0),"")</f>
        <v>1</v>
      </c>
      <c r="X23" s="71">
        <f>IF(C23&lt;&gt;"",MAX(X22,C23),"")</f>
        <v>125573.409277087</v>
      </c>
      <c r="Y23" s="72">
        <f>IF(X23&lt;&gt;"",1-(C23/X23),"")</f>
        <v>0</v>
      </c>
    </row>
    <row r="24" ht="14" customHeight="1">
      <c r="A24" s="13"/>
      <c r="B24" s="30">
        <v>16</v>
      </c>
      <c r="C24" s="21">
        <f>IF(R23="","",C23+R23)</f>
        <v>121806.206998774</v>
      </c>
      <c r="D24" s="21"/>
      <c r="E24" s="30">
        <v>2018</v>
      </c>
      <c r="F24" s="63">
        <v>43540</v>
      </c>
      <c r="G24" t="s" s="18">
        <v>53</v>
      </c>
      <c r="H24" s="30">
        <v>1.2279</v>
      </c>
      <c r="I24" s="19"/>
      <c r="J24" s="30">
        <v>31</v>
      </c>
      <c r="K24" s="69">
        <f>IF(J24="","",C24*0.03)</f>
        <v>3654.186209963220</v>
      </c>
      <c r="L24" s="70"/>
      <c r="M24" s="64">
        <f>IF(J24="","",(K24/J24)/LOOKUP(RIGHT($D$2,3),'定数'!$A$6:$A$13,'定数'!$B$6:$B$13))</f>
        <v>0.982308120957855</v>
      </c>
      <c r="N24" s="30">
        <v>2018</v>
      </c>
      <c r="O24" s="63">
        <v>43540</v>
      </c>
      <c r="P24" s="30">
        <v>1.2335</v>
      </c>
      <c r="Q24" s="19"/>
      <c r="R24" s="27">
        <f>IF(P24="","",T24*M24*LOOKUP(RIGHT($D$2,3),'定数'!$A$6:$A$13,'定数'!$B$6:$B$13))</f>
        <v>-6601.110572836790</v>
      </c>
      <c r="S24" s="65"/>
      <c r="T24" s="66">
        <f>IF(P24="","",IF(G24="買",(P24-H24),(H24-P24))*IF(RIGHT($D$2,3)="JPY",100,10000))</f>
        <v>-56</v>
      </c>
      <c r="U24" s="66"/>
      <c r="V24" s="56">
        <f>IF(S24&lt;&gt;"",IF(S24&lt;0,1+V23,0),"")</f>
      </c>
      <c r="W24" s="68">
        <f>IF(T24&lt;&gt;"",IF(T24&lt;0,1+W23,0),"")</f>
        <v>2</v>
      </c>
      <c r="X24" s="71">
        <f>IF(C24&lt;&gt;"",MAX(X23,C24),"")</f>
        <v>125573.409277087</v>
      </c>
      <c r="Y24" s="72">
        <f>IF(X24&lt;&gt;"",1-(C24/X24),"")</f>
        <v>0.0300000000000031</v>
      </c>
    </row>
    <row r="25" ht="14" customHeight="1">
      <c r="A25" s="13"/>
      <c r="B25" s="30">
        <v>17</v>
      </c>
      <c r="C25" s="21">
        <f>IF(R24="","",C24+R24)</f>
        <v>115205.096425937</v>
      </c>
      <c r="D25" s="21"/>
      <c r="E25" s="30">
        <v>2018</v>
      </c>
      <c r="F25" s="63">
        <v>43550</v>
      </c>
      <c r="G25" t="s" s="18">
        <v>54</v>
      </c>
      <c r="H25" s="30">
        <v>1.236</v>
      </c>
      <c r="I25" s="19"/>
      <c r="J25" s="30">
        <v>45</v>
      </c>
      <c r="K25" s="69">
        <f>IF(J25="","",C25*0.03)</f>
        <v>3456.152892778110</v>
      </c>
      <c r="L25" s="70"/>
      <c r="M25" s="64">
        <f>IF(J25="","",(K25/J25)/LOOKUP(RIGHT($D$2,3),'定数'!$A$6:$A$13,'定数'!$B$6:$B$13))</f>
        <v>0.6400283134774279</v>
      </c>
      <c r="N25" s="30">
        <v>2018</v>
      </c>
      <c r="O25" s="63">
        <v>43550</v>
      </c>
      <c r="P25" s="30">
        <v>1.2414</v>
      </c>
      <c r="Q25" s="19"/>
      <c r="R25" s="27">
        <f>IF(P25="","",T25*M25*LOOKUP(RIGHT($D$2,3),'定数'!$A$6:$A$13,'定数'!$B$6:$B$13))</f>
        <v>4147.383471333730</v>
      </c>
      <c r="S25" s="65"/>
      <c r="T25" s="66">
        <f>IF(P25="","",IF(G25="買",(P25-H25),(H25-P25))*IF(RIGHT($D$2,3)="JPY",100,10000))</f>
        <v>54</v>
      </c>
      <c r="U25" s="66"/>
      <c r="V25" s="56">
        <f>IF(S25&lt;&gt;"",IF(S25&lt;0,1+V24,0),"")</f>
      </c>
      <c r="W25" s="68">
        <f>IF(T25&lt;&gt;"",IF(T25&lt;0,1+W24,0),"")</f>
        <v>0</v>
      </c>
      <c r="X25" s="71">
        <f>IF(C25&lt;&gt;"",MAX(X24,C25),"")</f>
        <v>125573.409277087</v>
      </c>
      <c r="Y25" s="72">
        <f>IF(X25&lt;&gt;"",1-(C25/X25),"")</f>
        <v>0.08256774193548851</v>
      </c>
    </row>
    <row r="26" ht="14" customHeight="1">
      <c r="A26" s="13"/>
      <c r="B26" s="30">
        <v>18</v>
      </c>
      <c r="C26" s="21">
        <f>IF(R25="","",C25+R25)</f>
        <v>119352.479897271</v>
      </c>
      <c r="D26" s="21"/>
      <c r="E26" s="30">
        <v>2018</v>
      </c>
      <c r="F26" s="63">
        <v>43560</v>
      </c>
      <c r="G26" t="s" s="18">
        <v>53</v>
      </c>
      <c r="H26" s="30">
        <v>1.2273</v>
      </c>
      <c r="I26" s="19"/>
      <c r="J26" s="30">
        <v>17</v>
      </c>
      <c r="K26" s="69">
        <f>IF(J26="","",C26*0.03)</f>
        <v>3580.574396918130</v>
      </c>
      <c r="L26" s="70"/>
      <c r="M26" s="64">
        <f>IF(J26="","",(K26/J26)/LOOKUP(RIGHT($D$2,3),'定数'!$A$6:$A$13,'定数'!$B$6:$B$13))</f>
        <v>1.75518352790104</v>
      </c>
      <c r="N26" s="30">
        <v>2018</v>
      </c>
      <c r="O26" s="63">
        <v>43564</v>
      </c>
      <c r="P26" s="30">
        <v>1.229</v>
      </c>
      <c r="Q26" s="19"/>
      <c r="R26" s="27">
        <f>IF(P26="","",T26*M26*LOOKUP(RIGHT($D$2,3),'定数'!$A$6:$A$13,'定数'!$B$6:$B$13))</f>
        <v>-3580.574396918120</v>
      </c>
      <c r="S26" s="65"/>
      <c r="T26" s="66">
        <f>IF(P26="","",IF(G26="買",(P26-H26),(H26-P26))*IF(RIGHT($D$2,3)="JPY",100,10000))</f>
        <v>-17</v>
      </c>
      <c r="U26" s="66"/>
      <c r="V26" s="56">
        <f>IF(S26&lt;&gt;"",IF(S26&lt;0,1+V25,0),"")</f>
      </c>
      <c r="W26" s="68">
        <f>IF(T26&lt;&gt;"",IF(T26&lt;0,1+W25,0),"")</f>
        <v>1</v>
      </c>
      <c r="X26" s="71">
        <f>IF(C26&lt;&gt;"",MAX(X25,C26),"")</f>
        <v>125573.409277087</v>
      </c>
      <c r="Y26" s="72">
        <f>IF(X26&lt;&gt;"",1-(C26/X26),"")</f>
        <v>0.049540180645164</v>
      </c>
    </row>
    <row r="27" ht="14" customHeight="1">
      <c r="A27" s="13"/>
      <c r="B27" s="30">
        <v>19</v>
      </c>
      <c r="C27" s="21">
        <f>IF(R26="","",C26+R26)</f>
        <v>115771.905500353</v>
      </c>
      <c r="D27" s="21"/>
      <c r="E27" s="30">
        <v>2018</v>
      </c>
      <c r="F27" s="63">
        <v>43574</v>
      </c>
      <c r="G27" t="s" s="18">
        <v>54</v>
      </c>
      <c r="H27" s="30">
        <v>1.2386</v>
      </c>
      <c r="I27" s="19"/>
      <c r="J27" s="30">
        <v>22</v>
      </c>
      <c r="K27" s="69">
        <f>IF(J27="","",C27*0.03)</f>
        <v>3473.157165010590</v>
      </c>
      <c r="L27" s="70"/>
      <c r="M27" s="64">
        <f>IF(J27="","",(K27/J27)/LOOKUP(RIGHT($D$2,3),'定数'!$A$6:$A$13,'定数'!$B$6:$B$13))</f>
        <v>1.31558983523128</v>
      </c>
      <c r="N27" s="30">
        <v>2018</v>
      </c>
      <c r="O27" s="63">
        <v>43574</v>
      </c>
      <c r="P27" s="30">
        <v>1.2364</v>
      </c>
      <c r="Q27" s="19"/>
      <c r="R27" s="27">
        <f>IF(P27="","",T27*M27*LOOKUP(RIGHT($D$2,3),'定数'!$A$6:$A$13,'定数'!$B$6:$B$13))</f>
        <v>-3473.157165010580</v>
      </c>
      <c r="S27" s="65"/>
      <c r="T27" s="66">
        <f>IF(P27="","",IF(G27="買",(P27-H27),(H27-P27))*IF(RIGHT($D$2,3)="JPY",100,10000))</f>
        <v>-22</v>
      </c>
      <c r="U27" s="66"/>
      <c r="V27" s="56">
        <f>IF(S27&lt;&gt;"",IF(S27&lt;0,1+V26,0),"")</f>
      </c>
      <c r="W27" s="68">
        <f>IF(T27&lt;&gt;"",IF(T27&lt;0,1+W26,0),"")</f>
        <v>2</v>
      </c>
      <c r="X27" s="71">
        <f>IF(C27&lt;&gt;"",MAX(X26,C27),"")</f>
        <v>125573.409277087</v>
      </c>
      <c r="Y27" s="72">
        <f>IF(X27&lt;&gt;"",1-(C27/X27),"")</f>
        <v>0.07805397522580799</v>
      </c>
    </row>
    <row r="28" ht="14" customHeight="1">
      <c r="A28" s="13"/>
      <c r="B28" s="30">
        <v>20</v>
      </c>
      <c r="C28" s="21">
        <f>IF(R27="","",C27+R27)</f>
        <v>112298.748335342</v>
      </c>
      <c r="D28" s="21"/>
      <c r="E28" s="30">
        <v>2018</v>
      </c>
      <c r="F28" s="63">
        <v>43586</v>
      </c>
      <c r="G28" t="s" s="18">
        <v>53</v>
      </c>
      <c r="H28" s="30">
        <v>1.2063</v>
      </c>
      <c r="I28" s="19"/>
      <c r="J28" s="30">
        <v>43</v>
      </c>
      <c r="K28" s="69">
        <f>IF(J28="","",C28*0.03)</f>
        <v>3368.962450060260</v>
      </c>
      <c r="L28" s="70"/>
      <c r="M28" s="64">
        <f>IF(J28="","",(K28/J28)/LOOKUP(RIGHT($D$2,3),'定数'!$A$6:$A$13,'定数'!$B$6:$B$13))</f>
        <v>0.652899699624081</v>
      </c>
      <c r="N28" s="30">
        <v>2018</v>
      </c>
      <c r="O28" s="63">
        <v>43586</v>
      </c>
      <c r="P28" s="30">
        <v>1.2001</v>
      </c>
      <c r="Q28" s="19"/>
      <c r="R28" s="27">
        <f>IF(P28="","",T28*M28*LOOKUP(RIGHT($D$2,3),'定数'!$A$6:$A$13,'定数'!$B$6:$B$13))</f>
        <v>4857.573765203160</v>
      </c>
      <c r="S28" s="65"/>
      <c r="T28" s="66">
        <f>IF(P28="","",IF(G28="買",(P28-H28),(H28-P28))*IF(RIGHT($D$2,3)="JPY",100,10000))</f>
        <v>62</v>
      </c>
      <c r="U28" s="66"/>
      <c r="V28" s="56">
        <f>IF(S28&lt;&gt;"",IF(S28&lt;0,1+V27,0),"")</f>
      </c>
      <c r="W28" s="68">
        <f>IF(T28&lt;&gt;"",IF(T28&lt;0,1+W27,0),"")</f>
        <v>0</v>
      </c>
      <c r="X28" s="71">
        <f>IF(C28&lt;&gt;"",MAX(X27,C28),"")</f>
        <v>125573.409277087</v>
      </c>
      <c r="Y28" s="72">
        <f>IF(X28&lt;&gt;"",1-(C28/X28),"")</f>
        <v>0.105712355969037</v>
      </c>
    </row>
    <row r="29" ht="14" customHeight="1">
      <c r="A29" s="13"/>
      <c r="B29" s="30">
        <v>21</v>
      </c>
      <c r="C29" s="21">
        <f>IF(R28="","",C28+R28)</f>
        <v>117156.322100545</v>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s="71">
        <f>IF(C29&lt;&gt;"",MAX(X28,C29),"")</f>
        <v>125573.409277087</v>
      </c>
      <c r="Y29" s="72">
        <f>IF(X29&lt;&gt;"",1-(C29/X29),"")</f>
        <v>0.0670292160179316</v>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K9:L9"/>
    <mergeCell ref="R9:S9"/>
    <mergeCell ref="T9:U9"/>
    <mergeCell ref="C10:D10"/>
    <mergeCell ref="K10:L10"/>
    <mergeCell ref="P10:Q10"/>
    <mergeCell ref="R10:S10"/>
    <mergeCell ref="T10:U10"/>
    <mergeCell ref="C11:D11"/>
    <mergeCell ref="K11:L11"/>
    <mergeCell ref="R11:S11"/>
    <mergeCell ref="T11:U11"/>
    <mergeCell ref="C12:D12"/>
    <mergeCell ref="K12:L12"/>
    <mergeCell ref="P12:Q12"/>
    <mergeCell ref="R12:S12"/>
    <mergeCell ref="T12:U12"/>
    <mergeCell ref="C13:D13"/>
    <mergeCell ref="K13:L13"/>
    <mergeCell ref="R13:S13"/>
    <mergeCell ref="T13:U13"/>
    <mergeCell ref="C14:D14"/>
    <mergeCell ref="K14:L14"/>
    <mergeCell ref="P14:Q14"/>
    <mergeCell ref="R14:S14"/>
    <mergeCell ref="T14:U14"/>
    <mergeCell ref="C15:D15"/>
    <mergeCell ref="K15:L15"/>
    <mergeCell ref="R15:S15"/>
    <mergeCell ref="T15:U15"/>
    <mergeCell ref="C16:D16"/>
    <mergeCell ref="K16:L16"/>
    <mergeCell ref="P16:Q16"/>
    <mergeCell ref="R16:S16"/>
    <mergeCell ref="T16:U16"/>
    <mergeCell ref="C17:D17"/>
    <mergeCell ref="K17:L17"/>
    <mergeCell ref="P17:Q17"/>
    <mergeCell ref="R17:S17"/>
    <mergeCell ref="T17:U17"/>
    <mergeCell ref="C18:D18"/>
    <mergeCell ref="K18:L18"/>
    <mergeCell ref="P18:Q18"/>
    <mergeCell ref="R18:S18"/>
    <mergeCell ref="T18:U18"/>
    <mergeCell ref="C19:D19"/>
    <mergeCell ref="K19:L19"/>
    <mergeCell ref="P19:Q19"/>
    <mergeCell ref="R19:S19"/>
    <mergeCell ref="T19:U19"/>
    <mergeCell ref="C20:D20"/>
    <mergeCell ref="K20:L20"/>
    <mergeCell ref="P20:Q20"/>
    <mergeCell ref="R20:S20"/>
    <mergeCell ref="T20:U20"/>
    <mergeCell ref="C21:D21"/>
    <mergeCell ref="K21:L21"/>
    <mergeCell ref="P21:Q21"/>
    <mergeCell ref="R21:S21"/>
    <mergeCell ref="T21:U21"/>
    <mergeCell ref="C22:D22"/>
    <mergeCell ref="K22:L22"/>
    <mergeCell ref="P22:Q22"/>
    <mergeCell ref="R22:S22"/>
    <mergeCell ref="T22:U22"/>
    <mergeCell ref="C23:D23"/>
    <mergeCell ref="K23:L23"/>
    <mergeCell ref="R23:S23"/>
    <mergeCell ref="T23:U23"/>
    <mergeCell ref="C24:D24"/>
    <mergeCell ref="K24:L24"/>
    <mergeCell ref="R24:S24"/>
    <mergeCell ref="T24:U24"/>
    <mergeCell ref="C25:D25"/>
    <mergeCell ref="K25:L25"/>
    <mergeCell ref="P25:Q25"/>
    <mergeCell ref="R25:S25"/>
    <mergeCell ref="T25:U25"/>
    <mergeCell ref="C26:D26"/>
    <mergeCell ref="K26:L26"/>
    <mergeCell ref="R26:S26"/>
    <mergeCell ref="T26:U26"/>
    <mergeCell ref="C27:D27"/>
    <mergeCell ref="K27:L27"/>
    <mergeCell ref="R27:S27"/>
    <mergeCell ref="T27:U27"/>
    <mergeCell ref="C28:D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 ref="H9:I9"/>
    <mergeCell ref="P9:Q9"/>
    <mergeCell ref="H10:I10"/>
    <mergeCell ref="H11:I11"/>
    <mergeCell ref="P11:Q11"/>
    <mergeCell ref="H12:I12"/>
    <mergeCell ref="H13:I13"/>
    <mergeCell ref="P13:Q13"/>
    <mergeCell ref="H14:I14"/>
    <mergeCell ref="H15:I15"/>
    <mergeCell ref="P15:Q15"/>
    <mergeCell ref="H16:I16"/>
    <mergeCell ref="H17:I17"/>
    <mergeCell ref="H18:I18"/>
    <mergeCell ref="H19:I19"/>
    <mergeCell ref="H20:I20"/>
    <mergeCell ref="H21:I21"/>
    <mergeCell ref="H22:I22"/>
    <mergeCell ref="H23:I23"/>
    <mergeCell ref="P23:Q23"/>
    <mergeCell ref="H24:I24"/>
    <mergeCell ref="P24:Q24"/>
    <mergeCell ref="H25:I25"/>
    <mergeCell ref="H26:I26"/>
    <mergeCell ref="P26:Q26"/>
    <mergeCell ref="H27:I27"/>
    <mergeCell ref="P27:Q27"/>
    <mergeCell ref="H28:I28"/>
  </mergeCells>
  <conditionalFormatting sqref="D4:E4 H4 R9:U108">
    <cfRule type="cellIs" dxfId="3" priority="1" operator="lessThan" stopIfTrue="1">
      <formula>0</formula>
    </cfRule>
  </conditionalFormatting>
  <conditionalFormatting sqref="G9:G28">
    <cfRule type="cellIs" dxfId="4" priority="1" operator="equal" stopIfTrue="1">
      <formula>"買"</formula>
    </cfRule>
    <cfRule type="cellIs" dxfId="5" priority="2" operator="equal" stopIfTrue="1">
      <formula>"売"</formula>
    </cfRule>
  </conditionalFormatting>
  <conditionalFormatting sqref="G29:G108">
    <cfRule type="cellIs" dxfId="6" priority="1" operator="equal" stopIfTrue="1">
      <formula>"買"</formula>
    </cfRule>
    <cfRule type="cellIs" dxfId="7"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8.83333" defaultRowHeight="13.5" customHeight="1" outlineLevelRow="0" outlineLevelCol="0"/>
  <cols>
    <col min="1" max="1" width="2.85156" style="81" customWidth="1"/>
    <col min="2" max="18" width="6.5" style="81" customWidth="1"/>
    <col min="19" max="21" width="8.85156" style="81" customWidth="1"/>
    <col min="22" max="23" hidden="1" width="8.83333" style="81" customWidth="1"/>
    <col min="24" max="25" width="8.85156" style="81" customWidth="1"/>
    <col min="26" max="256" width="8.85156" style="81"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137419.193898909</v>
      </c>
      <c r="Q2" s="19"/>
      <c r="R2" s="22"/>
      <c r="S2" s="23"/>
      <c r="T2" s="23"/>
      <c r="U2" s="7"/>
      <c r="V2" s="11"/>
      <c r="W2" s="11"/>
      <c r="X2" s="7"/>
      <c r="Y2" s="7"/>
    </row>
    <row r="3" ht="57" customHeight="1">
      <c r="A3" s="13"/>
      <c r="B3" t="s" s="14">
        <v>23</v>
      </c>
      <c r="C3" s="15"/>
      <c r="D3" t="s" s="24">
        <v>24</v>
      </c>
      <c r="E3" s="25"/>
      <c r="F3" s="25"/>
      <c r="G3" s="25"/>
      <c r="H3" s="25"/>
      <c r="I3" s="25"/>
      <c r="J3" t="s" s="14">
        <v>25</v>
      </c>
      <c r="K3" s="15"/>
      <c r="L3" t="s" s="24">
        <v>58</v>
      </c>
      <c r="M3" s="26"/>
      <c r="N3" s="26"/>
      <c r="O3" s="26"/>
      <c r="P3" s="26"/>
      <c r="Q3" s="26"/>
      <c r="R3" s="22"/>
      <c r="S3" s="23"/>
      <c r="T3" s="7"/>
      <c r="U3" s="7"/>
      <c r="V3" s="11"/>
      <c r="W3" s="11"/>
      <c r="X3" s="7"/>
      <c r="Y3" s="7"/>
    </row>
    <row r="4" ht="14" customHeight="1">
      <c r="A4" s="13"/>
      <c r="B4" t="s" s="14">
        <v>27</v>
      </c>
      <c r="C4" s="15"/>
      <c r="D4" s="27">
        <f>SUM($R$9:$S$993)</f>
        <v>37419.193898909</v>
      </c>
      <c r="E4" s="27"/>
      <c r="F4" t="s" s="14">
        <v>28</v>
      </c>
      <c r="G4" s="15"/>
      <c r="H4" s="28">
        <f>SUM($T$9:$U$108)</f>
        <v>710</v>
      </c>
      <c r="I4" s="19"/>
      <c r="J4" t="s" s="14">
        <v>29</v>
      </c>
      <c r="K4" s="15"/>
      <c r="L4" s="21">
        <f>MAX($C$9:$D$990)-C9</f>
        <v>42411.294113954</v>
      </c>
      <c r="M4" s="21"/>
      <c r="N4" t="s" s="14">
        <v>30</v>
      </c>
      <c r="O4" s="15"/>
      <c r="P4" s="29">
        <f>MAX(Y1:Y993)</f>
        <v>0.0878726410623694</v>
      </c>
      <c r="Q4" s="29"/>
      <c r="R4" s="22"/>
      <c r="S4" s="23"/>
      <c r="T4" s="23"/>
      <c r="U4" s="7"/>
      <c r="V4" s="11"/>
      <c r="W4" s="11"/>
      <c r="X4" s="7"/>
      <c r="Y4" s="7"/>
    </row>
    <row r="5" ht="14" customHeight="1">
      <c r="A5" s="13"/>
      <c r="B5" t="s" s="14">
        <v>31</v>
      </c>
      <c r="C5" s="30">
        <f>COUNTIF($R$9:$R$990,"&gt;0")</f>
        <v>11</v>
      </c>
      <c r="D5" t="s" s="14">
        <v>32</v>
      </c>
      <c r="E5" s="30">
        <f>COUNTIF($R$9:$R$990,"&lt;0")</f>
        <v>9</v>
      </c>
      <c r="F5" t="s" s="14">
        <v>33</v>
      </c>
      <c r="G5" s="30">
        <f>COUNTIF($R$9:$R$990,"=0")</f>
        <v>0</v>
      </c>
      <c r="H5" t="s" s="14">
        <v>34</v>
      </c>
      <c r="I5" s="29">
        <f>C5/SUM(C5,E5,G5)</f>
        <v>0.55</v>
      </c>
      <c r="J5" t="s" s="14">
        <v>35</v>
      </c>
      <c r="K5" s="15"/>
      <c r="L5" s="31">
        <f>MAX(V9:V993)</f>
      </c>
      <c r="M5" s="32"/>
      <c r="N5" t="s" s="33">
        <v>36</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37</v>
      </c>
      <c r="N6" s="39"/>
      <c r="O6" s="39"/>
      <c r="P6" s="36"/>
      <c r="Q6" s="32"/>
      <c r="R6" s="40"/>
      <c r="S6" s="41"/>
      <c r="T6" s="41"/>
      <c r="U6" s="42"/>
      <c r="V6" s="11"/>
      <c r="W6" s="11"/>
      <c r="X6" s="7"/>
      <c r="Y6" s="7"/>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c r="V7" s="56"/>
      <c r="W7" s="11"/>
      <c r="X7" s="57"/>
      <c r="Y7" s="7"/>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c r="V8" s="56"/>
      <c r="W8" s="11"/>
      <c r="X8" s="57"/>
      <c r="Y8" t="s" s="8">
        <v>52</v>
      </c>
    </row>
    <row r="9" ht="14" customHeight="1">
      <c r="A9" s="13"/>
      <c r="B9" s="30">
        <v>1</v>
      </c>
      <c r="C9" s="21">
        <f>L2</f>
        <v>100000</v>
      </c>
      <c r="D9" s="21"/>
      <c r="E9" s="30">
        <v>2013</v>
      </c>
      <c r="F9" s="63">
        <v>43511</v>
      </c>
      <c r="G9" t="s" s="18">
        <v>53</v>
      </c>
      <c r="H9" s="30">
        <v>1.3309</v>
      </c>
      <c r="I9" s="19"/>
      <c r="J9" s="30">
        <v>58</v>
      </c>
      <c r="K9" s="21">
        <f>IF(J9="","",C9*0.03)</f>
        <v>3000</v>
      </c>
      <c r="L9" s="21"/>
      <c r="M9" s="64">
        <f>IF(J9="","",(K9/J9)/LOOKUP(RIGHT($D$2,3),'定数'!$A$6:$A$13,'定数'!$B$6:$B$13))</f>
        <v>0.431034482758621</v>
      </c>
      <c r="N9" s="30">
        <v>2013</v>
      </c>
      <c r="O9" s="63">
        <v>43511</v>
      </c>
      <c r="P9" s="30">
        <v>1.3368</v>
      </c>
      <c r="Q9" s="19"/>
      <c r="R9" s="27">
        <f>IF(P9="","",T9*M9*LOOKUP(RIGHT($D$2,3),'定数'!$A$6:$A$13,'定数'!$B$6:$B$13))</f>
        <v>-3051.724137931040</v>
      </c>
      <c r="S9" s="65"/>
      <c r="T9" s="66">
        <f>IF(P9="","",IF(G9="買",(P9-H9),(H9-P9))*IF(RIGHT($D$2,3)="JPY",100,10000))</f>
        <v>-59</v>
      </c>
      <c r="U9" s="66"/>
      <c r="V9" s="67">
        <f>IF(T9&lt;&gt;"",IF(T9&gt;0,1+V8,0),"")</f>
        <v>0</v>
      </c>
      <c r="W9" s="68">
        <f>IF(T9&lt;&gt;"",IF(T9&lt;0,1+W8,0),"")</f>
        <v>1</v>
      </c>
      <c r="X9" s="57"/>
      <c r="Y9" s="7"/>
    </row>
    <row r="10" ht="14" customHeight="1">
      <c r="A10" s="13"/>
      <c r="B10" s="30">
        <v>2</v>
      </c>
      <c r="C10" s="21">
        <f>IF(R9="","",C9+R9)</f>
        <v>96948.275862069</v>
      </c>
      <c r="D10" s="21"/>
      <c r="E10" s="30">
        <v>2013</v>
      </c>
      <c r="F10" s="63">
        <v>43563</v>
      </c>
      <c r="G10" t="s" s="18">
        <v>54</v>
      </c>
      <c r="H10" s="30">
        <v>1.302</v>
      </c>
      <c r="I10" s="19"/>
      <c r="J10" s="30">
        <v>36</v>
      </c>
      <c r="K10" s="69">
        <f>IF(J10="","",C10*0.03)</f>
        <v>2908.448275862070</v>
      </c>
      <c r="L10" s="70"/>
      <c r="M10" s="64">
        <f>IF(J10="","",(K10/J10)/LOOKUP(RIGHT($D$2,3),'定数'!$A$6:$A$13,'定数'!$B$6:$B$13))</f>
        <v>0.673251915708813</v>
      </c>
      <c r="N10" s="30">
        <v>2013</v>
      </c>
      <c r="O10" s="63">
        <v>43564</v>
      </c>
      <c r="P10" s="30">
        <v>1.3088</v>
      </c>
      <c r="Q10" s="19"/>
      <c r="R10" s="27">
        <f>IF(P10="","",T10*M10*LOOKUP(RIGHT($D$2,3),'定数'!$A$6:$A$13,'定数'!$B$6:$B$13))</f>
        <v>5493.735632183910</v>
      </c>
      <c r="S10" s="65"/>
      <c r="T10" s="66">
        <f>IF(P10="","",IF(G10="買",(P10-H10),(H10-P10))*IF(RIGHT($D$2,3)="JPY",100,10000))</f>
        <v>68</v>
      </c>
      <c r="U10" s="66"/>
      <c r="V10" s="67">
        <f>IF(T10&lt;&gt;"",IF(T10&gt;0,1+V9,0),"")</f>
        <v>1</v>
      </c>
      <c r="W10" s="68">
        <f>IF(T10&lt;&gt;"",IF(T10&lt;0,1+W9,0),"")</f>
        <v>0</v>
      </c>
      <c r="X10" s="71">
        <f>IF(C10&lt;&gt;"",MAX(C10,C9),"")</f>
        <v>100000</v>
      </c>
      <c r="Y10" s="7"/>
    </row>
    <row r="11" ht="14" customHeight="1">
      <c r="A11" s="13"/>
      <c r="B11" s="30">
        <v>3</v>
      </c>
      <c r="C11" s="21">
        <f>IF(R10="","",C10+R10)</f>
        <v>102442.011494253</v>
      </c>
      <c r="D11" s="21"/>
      <c r="E11" s="30">
        <v>2013</v>
      </c>
      <c r="F11" s="63">
        <v>43579</v>
      </c>
      <c r="G11" t="s" s="18">
        <v>53</v>
      </c>
      <c r="H11" s="30">
        <v>1.2983</v>
      </c>
      <c r="I11" s="19"/>
      <c r="J11" s="30">
        <v>34</v>
      </c>
      <c r="K11" s="69">
        <f>IF(J11="","",C11*0.03)</f>
        <v>3073.260344827590</v>
      </c>
      <c r="L11" s="70"/>
      <c r="M11" s="64">
        <f>IF(J11="","",(K11/J11)/LOOKUP(RIGHT($D$2,3),'定数'!$A$6:$A$13,'定数'!$B$6:$B$13))</f>
        <v>0.7532500845165661</v>
      </c>
      <c r="N11" s="30">
        <v>2013</v>
      </c>
      <c r="O11" s="63">
        <v>43579</v>
      </c>
      <c r="P11" s="30">
        <v>1.3017</v>
      </c>
      <c r="Q11" s="19"/>
      <c r="R11" s="27">
        <f>IF(P11="","",T11*M11*LOOKUP(RIGHT($D$2,3),'定数'!$A$6:$A$13,'定数'!$B$6:$B$13))</f>
        <v>-3073.260344827590</v>
      </c>
      <c r="S11" s="65"/>
      <c r="T11" s="66">
        <f>IF(P11="","",IF(G11="買",(P11-H11),(H11-P11))*IF(RIGHT($D$2,3)="JPY",100,10000))</f>
        <v>-34</v>
      </c>
      <c r="U11" s="66"/>
      <c r="V11" s="67">
        <f>IF(T11&lt;&gt;"",IF(T11&gt;0,1+V10,0),"")</f>
        <v>0</v>
      </c>
      <c r="W11" s="68">
        <f>IF(T11&lt;&gt;"",IF(T11&lt;0,1+W10,0),"")</f>
        <v>1</v>
      </c>
      <c r="X11" s="71">
        <f>IF(C11&lt;&gt;"",MAX(X10,C11),"")</f>
        <v>102442.011494253</v>
      </c>
      <c r="Y11" s="72">
        <f>IF(X11&lt;&gt;"",1-(C11/X11),"")</f>
        <v>0</v>
      </c>
    </row>
    <row r="12" ht="14" customHeight="1">
      <c r="A12" s="13"/>
      <c r="B12" s="30">
        <v>4</v>
      </c>
      <c r="C12" s="21">
        <f>IF(R11="","",C11+R11)</f>
        <v>99368.7511494254</v>
      </c>
      <c r="D12" s="21"/>
      <c r="E12" s="30">
        <v>2013</v>
      </c>
      <c r="F12" s="63">
        <v>43602</v>
      </c>
      <c r="G12" t="s" s="18">
        <v>53</v>
      </c>
      <c r="H12" s="30">
        <v>1.2869</v>
      </c>
      <c r="I12" s="19"/>
      <c r="J12" s="30">
        <v>21</v>
      </c>
      <c r="K12" s="69">
        <f>IF(J12="","",C12*0.03)</f>
        <v>2981.062534482760</v>
      </c>
      <c r="L12" s="70"/>
      <c r="M12" s="64">
        <f>IF(J12="","",(K12/J12)/LOOKUP(RIGHT($D$2,3),'定数'!$A$6:$A$13,'定数'!$B$6:$B$13))</f>
        <v>1.18296132320744</v>
      </c>
      <c r="N12" s="30">
        <v>2013</v>
      </c>
      <c r="O12" s="63">
        <v>43602</v>
      </c>
      <c r="P12" s="30">
        <v>1.2831</v>
      </c>
      <c r="Q12" s="19"/>
      <c r="R12" s="27">
        <f>IF(P12="","",T12*M12*LOOKUP(RIGHT($D$2,3),'定数'!$A$6:$A$13,'定数'!$B$6:$B$13))</f>
        <v>5394.303633825930</v>
      </c>
      <c r="S12" s="65"/>
      <c r="T12" s="66">
        <f>IF(P12="","",IF(G12="買",(P12-H12),(H12-P12))*IF(RIGHT($D$2,3)="JPY",100,10000))</f>
        <v>38</v>
      </c>
      <c r="U12" s="66"/>
      <c r="V12" s="67">
        <f>IF(T12&lt;&gt;"",IF(T12&gt;0,1+V11,0),"")</f>
        <v>1</v>
      </c>
      <c r="W12" s="68">
        <f>IF(T12&lt;&gt;"",IF(T12&lt;0,1+W11,0),"")</f>
        <v>0</v>
      </c>
      <c r="X12" s="71">
        <f>IF(C12&lt;&gt;"",MAX(X11,C12),"")</f>
        <v>102442.011494253</v>
      </c>
      <c r="Y12" s="72">
        <f>IF(X12&lt;&gt;"",1-(C12/X12),"")</f>
        <v>0.0300000000000001</v>
      </c>
    </row>
    <row r="13" ht="14" customHeight="1">
      <c r="A13" s="13"/>
      <c r="B13" s="30">
        <v>5</v>
      </c>
      <c r="C13" s="21">
        <f>IF(R12="","",C12+R12)</f>
        <v>104763.054783251</v>
      </c>
      <c r="D13" s="21"/>
      <c r="E13" s="30">
        <v>2013</v>
      </c>
      <c r="F13" s="63">
        <v>43606</v>
      </c>
      <c r="G13" t="s" s="18">
        <v>54</v>
      </c>
      <c r="H13" s="30">
        <v>1.292</v>
      </c>
      <c r="I13" s="19"/>
      <c r="J13" s="30">
        <v>79</v>
      </c>
      <c r="K13" s="69">
        <f>IF(J13="","",C13*0.03)</f>
        <v>3142.891643497530</v>
      </c>
      <c r="L13" s="70"/>
      <c r="M13" s="64">
        <f>IF(J13="","",(K13/J13)/LOOKUP(RIGHT($D$2,3),'定数'!$A$6:$A$13,'定数'!$B$6:$B$13))</f>
        <v>0.331528654377377</v>
      </c>
      <c r="N13" s="30">
        <v>2013</v>
      </c>
      <c r="O13" s="63">
        <v>43607</v>
      </c>
      <c r="P13" s="30">
        <v>1.2841</v>
      </c>
      <c r="Q13" s="19"/>
      <c r="R13" s="27">
        <f>IF(P13="","",T13*M13*LOOKUP(RIGHT($D$2,3),'定数'!$A$6:$A$13,'定数'!$B$6:$B$13))</f>
        <v>-3142.891643497530</v>
      </c>
      <c r="S13" s="65"/>
      <c r="T13" s="66">
        <f>IF(P13="","",IF(G13="買",(P13-H13),(H13-P13))*IF(RIGHT($D$2,3)="JPY",100,10000))</f>
        <v>-79</v>
      </c>
      <c r="U13" s="66"/>
      <c r="V13" s="67">
        <f>IF(T13&lt;&gt;"",IF(T13&gt;0,1+V12,0),"")</f>
        <v>0</v>
      </c>
      <c r="W13" s="68">
        <f>IF(T13&lt;&gt;"",IF(T13&lt;0,1+W12,0),"")</f>
        <v>1</v>
      </c>
      <c r="X13" s="71">
        <f>IF(C13&lt;&gt;"",MAX(X12,C13),"")</f>
        <v>104763.054783251</v>
      </c>
      <c r="Y13" s="72">
        <f>IF(X13&lt;&gt;"",1-(C13/X13),"")</f>
        <v>0</v>
      </c>
    </row>
    <row r="14" ht="14" customHeight="1">
      <c r="A14" s="13"/>
      <c r="B14" s="30">
        <v>6</v>
      </c>
      <c r="C14" s="21">
        <f>IF(R13="","",C13+R13)</f>
        <v>101620.163139753</v>
      </c>
      <c r="D14" s="21"/>
      <c r="E14" s="30">
        <v>2013</v>
      </c>
      <c r="F14" s="63">
        <v>43620</v>
      </c>
      <c r="G14" t="s" s="18">
        <v>54</v>
      </c>
      <c r="H14" s="30">
        <v>1.309</v>
      </c>
      <c r="I14" s="19"/>
      <c r="J14" s="30">
        <v>47</v>
      </c>
      <c r="K14" s="69">
        <f>IF(J14="","",C14*0.03)</f>
        <v>3048.604894192590</v>
      </c>
      <c r="L14" s="70"/>
      <c r="M14" s="64">
        <f>IF(J14="","",(K14/J14)/LOOKUP(RIGHT($D$2,3),'定数'!$A$6:$A$13,'定数'!$B$6:$B$13))</f>
        <v>0.540532782658261</v>
      </c>
      <c r="N14" s="30">
        <v>2013</v>
      </c>
      <c r="O14" s="63">
        <v>43622</v>
      </c>
      <c r="P14" s="30">
        <v>1.3183</v>
      </c>
      <c r="Q14" s="19"/>
      <c r="R14" s="27">
        <f>IF(P14="","",T14*M14*LOOKUP(RIGHT($D$2,3),'定数'!$A$6:$A$13,'定数'!$B$6:$B$13))</f>
        <v>6032.345854466190</v>
      </c>
      <c r="S14" s="65"/>
      <c r="T14" s="66">
        <f>IF(P14="","",IF(G14="買",(P14-H14),(H14-P14))*IF(RIGHT($D$2,3)="JPY",100,10000))</f>
        <v>93</v>
      </c>
      <c r="U14" s="66"/>
      <c r="V14" s="67">
        <f>IF(T14&lt;&gt;"",IF(T14&gt;0,1+V13,0),"")</f>
        <v>1</v>
      </c>
      <c r="W14" s="68">
        <f>IF(T14&lt;&gt;"",IF(T14&lt;0,1+W13,0),"")</f>
        <v>0</v>
      </c>
      <c r="X14" s="71">
        <f>IF(C14&lt;&gt;"",MAX(X13,C14),"")</f>
        <v>104763.054783251</v>
      </c>
      <c r="Y14" s="72">
        <f>IF(X14&lt;&gt;"",1-(C14/X14),"")</f>
        <v>0.0300000000000045</v>
      </c>
    </row>
    <row r="15" ht="14" customHeight="1">
      <c r="A15" s="13"/>
      <c r="B15" s="30">
        <v>7</v>
      </c>
      <c r="C15" s="21">
        <f>IF(R14="","",C14+R14)</f>
        <v>107652.508994219</v>
      </c>
      <c r="D15" s="21"/>
      <c r="E15" s="30">
        <v>2013</v>
      </c>
      <c r="F15" s="63">
        <v>43629</v>
      </c>
      <c r="G15" t="s" s="18">
        <v>54</v>
      </c>
      <c r="H15" s="30">
        <v>1.336</v>
      </c>
      <c r="I15" s="19"/>
      <c r="J15" s="30">
        <v>94</v>
      </c>
      <c r="K15" s="69">
        <f>IF(J15="","",C15*0.03)</f>
        <v>3229.575269826570</v>
      </c>
      <c r="L15" s="70"/>
      <c r="M15" s="64">
        <f>IF(J15="","",(K15/J15)/LOOKUP(RIGHT($D$2,3),'定数'!$A$6:$A$13,'定数'!$B$6:$B$13))</f>
        <v>0.286309864346327</v>
      </c>
      <c r="N15" s="30">
        <v>2013</v>
      </c>
      <c r="O15" s="63">
        <v>43635</v>
      </c>
      <c r="P15" s="30">
        <v>1.3266</v>
      </c>
      <c r="Q15" s="19"/>
      <c r="R15" s="27">
        <f>IF(P15="","",T15*M15*LOOKUP(RIGHT($D$2,3),'定数'!$A$6:$A$13,'定数'!$B$6:$B$13))</f>
        <v>-3229.575269826570</v>
      </c>
      <c r="S15" s="65"/>
      <c r="T15" s="66">
        <f>IF(P15="","",IF(G15="買",(P15-H15),(H15-P15))*IF(RIGHT($D$2,3)="JPY",100,10000))</f>
        <v>-94</v>
      </c>
      <c r="U15" s="66"/>
      <c r="V15" s="67">
        <f>IF(T15&lt;&gt;"",IF(T15&gt;0,1+V14,0),"")</f>
        <v>0</v>
      </c>
      <c r="W15" s="68">
        <f>IF(T15&lt;&gt;"",IF(T15&lt;0,1+W14,0),"")</f>
        <v>1</v>
      </c>
      <c r="X15" s="71">
        <f>IF(C15&lt;&gt;"",MAX(X14,C15),"")</f>
        <v>107652.508994219</v>
      </c>
      <c r="Y15" s="72">
        <f>IF(X15&lt;&gt;"",1-(C15/X15),"")</f>
        <v>0</v>
      </c>
    </row>
    <row r="16" ht="14" customHeight="1">
      <c r="A16" s="13"/>
      <c r="B16" s="30">
        <v>8</v>
      </c>
      <c r="C16" s="21">
        <f>IF(R15="","",C15+R15)</f>
        <v>104422.933724392</v>
      </c>
      <c r="D16" s="21"/>
      <c r="E16" s="30">
        <v>2013</v>
      </c>
      <c r="F16" s="63">
        <v>43637</v>
      </c>
      <c r="G16" t="s" s="18">
        <v>53</v>
      </c>
      <c r="H16" s="30">
        <v>1.3209</v>
      </c>
      <c r="I16" s="19"/>
      <c r="J16" s="30">
        <v>45</v>
      </c>
      <c r="K16" s="69">
        <f>IF(J16="","",C16*0.03)</f>
        <v>3132.688011731760</v>
      </c>
      <c r="L16" s="70"/>
      <c r="M16" s="64">
        <f>IF(J16="","",(K16/J16)/LOOKUP(RIGHT($D$2,3),'定数'!$A$6:$A$13,'定数'!$B$6:$B$13))</f>
        <v>0.580127409579956</v>
      </c>
      <c r="N16" s="30">
        <v>2013</v>
      </c>
      <c r="O16" s="63">
        <v>43637</v>
      </c>
      <c r="P16" s="30">
        <v>1.3122</v>
      </c>
      <c r="Q16" s="19"/>
      <c r="R16" s="27">
        <f>IF(P16="","",T16*M16*LOOKUP(RIGHT($D$2,3),'定数'!$A$6:$A$13,'定数'!$B$6:$B$13))</f>
        <v>6056.530156014740</v>
      </c>
      <c r="S16" s="65"/>
      <c r="T16" s="66">
        <f>IF(P16="","",IF(G16="買",(P16-H16),(H16-P16))*IF(RIGHT($D$2,3)="JPY",100,10000))</f>
        <v>87</v>
      </c>
      <c r="U16" s="66"/>
      <c r="V16" s="67">
        <f>IF(T16&lt;&gt;"",IF(T16&gt;0,1+V15,0),"")</f>
        <v>1</v>
      </c>
      <c r="W16" s="68">
        <f>IF(T16&lt;&gt;"",IF(T16&lt;0,1+W15,0),"")</f>
        <v>0</v>
      </c>
      <c r="X16" s="71">
        <f>IF(C16&lt;&gt;"",MAX(X15,C16),"")</f>
        <v>107652.508994219</v>
      </c>
      <c r="Y16" s="72">
        <f>IF(X16&lt;&gt;"",1-(C16/X16),"")</f>
        <v>0.030000000000004</v>
      </c>
    </row>
    <row r="17" ht="14" customHeight="1">
      <c r="A17" s="13"/>
      <c r="B17" s="30">
        <v>9</v>
      </c>
      <c r="C17" s="21">
        <f>IF(R16="","",C16+R16)</f>
        <v>110479.463880407</v>
      </c>
      <c r="D17" s="21"/>
      <c r="E17" s="30">
        <v>2013</v>
      </c>
      <c r="F17" s="63">
        <v>43641</v>
      </c>
      <c r="G17" t="s" s="18">
        <v>53</v>
      </c>
      <c r="H17" s="30">
        <v>1.3082</v>
      </c>
      <c r="I17" s="19"/>
      <c r="J17" s="30">
        <v>69</v>
      </c>
      <c r="K17" s="69">
        <f>IF(J17="","",C17*0.03)</f>
        <v>3314.383916412210</v>
      </c>
      <c r="L17" s="70"/>
      <c r="M17" s="64">
        <f>IF(J17="","",(K17/J17)/LOOKUP(RIGHT($D$2,3),'定数'!$A$6:$A$13,'定数'!$B$6:$B$13))</f>
        <v>0.40028791261017</v>
      </c>
      <c r="N17" s="30">
        <v>2013</v>
      </c>
      <c r="O17" s="63">
        <v>43649</v>
      </c>
      <c r="P17" s="30">
        <v>1.2949</v>
      </c>
      <c r="Q17" s="19"/>
      <c r="R17" s="27">
        <f>IF(P17="","",T17*M17*LOOKUP(RIGHT($D$2,3),'定数'!$A$6:$A$13,'定数'!$B$6:$B$13))</f>
        <v>6388.595085258310</v>
      </c>
      <c r="S17" s="65"/>
      <c r="T17" s="66">
        <f>IF(P17="","",IF(G17="買",(P17-H17),(H17-P17))*IF(RIGHT($D$2,3)="JPY",100,10000))</f>
        <v>133</v>
      </c>
      <c r="U17" s="66"/>
      <c r="V17" s="67">
        <f>IF(T17&lt;&gt;"",IF(T17&gt;0,1+V16,0),"")</f>
        <v>2</v>
      </c>
      <c r="W17" s="68">
        <f>IF(T17&lt;&gt;"",IF(T17&lt;0,1+W16,0),"")</f>
        <v>0</v>
      </c>
      <c r="X17" s="71">
        <f>IF(C17&lt;&gt;"",MAX(X16,C17),"")</f>
        <v>110479.463880407</v>
      </c>
      <c r="Y17" s="72">
        <f>IF(X17&lt;&gt;"",1-(C17/X17),"")</f>
        <v>0</v>
      </c>
    </row>
    <row r="18" ht="14" customHeight="1">
      <c r="A18" s="13"/>
      <c r="B18" s="30">
        <v>10</v>
      </c>
      <c r="C18" s="21">
        <f>IF(R17="","",C17+R17)</f>
        <v>116868.058965665</v>
      </c>
      <c r="D18" s="21"/>
      <c r="E18" s="30">
        <v>2013</v>
      </c>
      <c r="F18" s="63">
        <v>43649</v>
      </c>
      <c r="G18" t="s" s="18">
        <v>53</v>
      </c>
      <c r="H18" s="30">
        <v>1.2963</v>
      </c>
      <c r="I18" s="19"/>
      <c r="J18" s="30">
        <v>75</v>
      </c>
      <c r="K18" s="69">
        <f>IF(J18="","",C18*0.03)</f>
        <v>3506.041768969950</v>
      </c>
      <c r="L18" s="70"/>
      <c r="M18" s="64">
        <f>IF(J18="","",(K18/J18)/LOOKUP(RIGHT($D$2,3),'定数'!$A$6:$A$13,'定数'!$B$6:$B$13))</f>
        <v>0.389560196552217</v>
      </c>
      <c r="N18" s="30">
        <v>2013</v>
      </c>
      <c r="O18" s="63">
        <v>43651</v>
      </c>
      <c r="P18" s="30">
        <v>1.2815</v>
      </c>
      <c r="Q18" s="19"/>
      <c r="R18" s="27">
        <f>IF(P18="","",T18*M18*LOOKUP(RIGHT($D$2,3),'定数'!$A$6:$A$13,'定数'!$B$6:$B$13))</f>
        <v>6918.589090767370</v>
      </c>
      <c r="S18" s="65"/>
      <c r="T18" s="66">
        <f>IF(P18="","",IF(G18="買",(P18-H18),(H18-P18))*IF(RIGHT($D$2,3)="JPY",100,10000))</f>
        <v>148</v>
      </c>
      <c r="U18" s="66"/>
      <c r="V18" s="67">
        <f>IF(T18&lt;&gt;"",IF(T18&gt;0,1+V17,0),"")</f>
        <v>3</v>
      </c>
      <c r="W18" s="68">
        <f>IF(T18&lt;&gt;"",IF(T18&lt;0,1+W17,0),"")</f>
        <v>0</v>
      </c>
      <c r="X18" s="71">
        <f>IF(C18&lt;&gt;"",MAX(X17,C18),"")</f>
        <v>116868.058965665</v>
      </c>
      <c r="Y18" s="72">
        <f>IF(X18&lt;&gt;"",1-(C18/X18),"")</f>
        <v>0</v>
      </c>
    </row>
    <row r="19" ht="14" customHeight="1">
      <c r="A19" s="13"/>
      <c r="B19" s="30">
        <v>11</v>
      </c>
      <c r="C19" s="21">
        <f>IF(R18="","",C18+R18)</f>
        <v>123786.648056432</v>
      </c>
      <c r="D19" s="21"/>
      <c r="E19" s="30">
        <v>2013</v>
      </c>
      <c r="F19" s="63">
        <v>43662</v>
      </c>
      <c r="G19" t="s" s="18">
        <v>54</v>
      </c>
      <c r="H19" s="30">
        <v>1.3139</v>
      </c>
      <c r="I19" s="19"/>
      <c r="J19" s="30">
        <v>86</v>
      </c>
      <c r="K19" s="69">
        <f>IF(J19="","",C19*0.03)</f>
        <v>3713.599441692960</v>
      </c>
      <c r="L19" s="70"/>
      <c r="M19" s="64">
        <f>IF(J19="","",(K19/J19)/LOOKUP(RIGHT($D$2,3),'定数'!$A$6:$A$13,'定数'!$B$6:$B$13))</f>
        <v>0.359844907140791</v>
      </c>
      <c r="N19" s="30">
        <v>2013</v>
      </c>
      <c r="O19" s="63">
        <v>43677</v>
      </c>
      <c r="P19" s="30">
        <v>1.3306</v>
      </c>
      <c r="Q19" s="19"/>
      <c r="R19" s="27">
        <f>IF(P19="","",T19*M19*LOOKUP(RIGHT($D$2,3),'定数'!$A$6:$A$13,'定数'!$B$6:$B$13))</f>
        <v>7211.291939101450</v>
      </c>
      <c r="S19" s="65"/>
      <c r="T19" s="66">
        <f>IF(P19="","",IF(G19="買",(P19-H19),(H19-P19))*IF(RIGHT($D$2,3)="JPY",100,10000))</f>
        <v>167</v>
      </c>
      <c r="U19" s="66"/>
      <c r="V19" s="67">
        <f>IF(T19&lt;&gt;"",IF(T19&gt;0,1+V18,0),"")</f>
        <v>4</v>
      </c>
      <c r="W19" s="68">
        <f>IF(T19&lt;&gt;"",IF(T19&lt;0,1+W18,0),"")</f>
        <v>0</v>
      </c>
      <c r="X19" s="71">
        <f>IF(C19&lt;&gt;"",MAX(X18,C19),"")</f>
        <v>123786.648056432</v>
      </c>
      <c r="Y19" s="72">
        <f>IF(X19&lt;&gt;"",1-(C19/X19),"")</f>
        <v>0</v>
      </c>
    </row>
    <row r="20" ht="14" customHeight="1">
      <c r="A20" s="13"/>
      <c r="B20" s="30">
        <v>12</v>
      </c>
      <c r="C20" s="21">
        <f>IF(R19="","",C19+R19)</f>
        <v>130997.939995533</v>
      </c>
      <c r="D20" s="21"/>
      <c r="E20" s="30">
        <v>2013</v>
      </c>
      <c r="F20" s="63">
        <v>43684</v>
      </c>
      <c r="G20" t="s" s="18">
        <v>54</v>
      </c>
      <c r="H20" s="30">
        <v>1.3326</v>
      </c>
      <c r="I20" s="19"/>
      <c r="J20" s="30">
        <v>60</v>
      </c>
      <c r="K20" s="69">
        <f>IF(J20="","",C20*0.03)</f>
        <v>3929.938199865990</v>
      </c>
      <c r="L20" s="70"/>
      <c r="M20" s="64">
        <f>IF(J20="","",(K20/J20)/LOOKUP(RIGHT($D$2,3),'定数'!$A$6:$A$13,'定数'!$B$6:$B$13))</f>
        <v>0.545824749981388</v>
      </c>
      <c r="N20" s="30">
        <v>2013</v>
      </c>
      <c r="O20" s="63">
        <v>43690</v>
      </c>
      <c r="P20" s="30">
        <v>1.3266</v>
      </c>
      <c r="Q20" s="19"/>
      <c r="R20" s="27">
        <f>IF(P20="","",T20*M20*LOOKUP(RIGHT($D$2,3),'定数'!$A$6:$A$13,'定数'!$B$6:$B$13))</f>
        <v>-3929.938199865990</v>
      </c>
      <c r="S20" s="65"/>
      <c r="T20" s="66">
        <f>IF(P20="","",IF(G20="買",(P20-H20),(H20-P20))*IF(RIGHT($D$2,3)="JPY",100,10000))</f>
        <v>-60</v>
      </c>
      <c r="U20" s="66"/>
      <c r="V20" s="67">
        <f>IF(T20&lt;&gt;"",IF(T20&gt;0,1+V19,0),"")</f>
        <v>0</v>
      </c>
      <c r="W20" s="68">
        <f>IF(T20&lt;&gt;"",IF(T20&lt;0,1+W19,0),"")</f>
        <v>1</v>
      </c>
      <c r="X20" s="71">
        <f>IF(C20&lt;&gt;"",MAX(X19,C20),"")</f>
        <v>130997.939995533</v>
      </c>
      <c r="Y20" s="72">
        <f>IF(X20&lt;&gt;"",1-(C20/X20),"")</f>
        <v>0</v>
      </c>
    </row>
    <row r="21" ht="14" customHeight="1">
      <c r="A21" s="13"/>
      <c r="B21" s="30">
        <v>13</v>
      </c>
      <c r="C21" s="21">
        <f>IF(R20="","",C20+R20)</f>
        <v>127068.001795667</v>
      </c>
      <c r="D21" s="21"/>
      <c r="E21" s="30">
        <v>2013</v>
      </c>
      <c r="F21" s="80">
        <v>3.03448275862069</v>
      </c>
      <c r="G21" t="s" s="18">
        <v>53</v>
      </c>
      <c r="H21" s="30">
        <v>1.3304</v>
      </c>
      <c r="I21" s="19"/>
      <c r="J21" s="30">
        <v>74</v>
      </c>
      <c r="K21" s="69">
        <f>IF(J21="","",C21*0.03)</f>
        <v>3812.040053870010</v>
      </c>
      <c r="L21" s="70"/>
      <c r="M21" s="64">
        <f>IF(J21="","",(K21/J21)/LOOKUP(RIGHT($D$2,3),'定数'!$A$6:$A$13,'定数'!$B$6:$B$13))</f>
        <v>0.429283789850226</v>
      </c>
      <c r="N21" s="30">
        <v>2013</v>
      </c>
      <c r="O21" s="63">
        <v>43711</v>
      </c>
      <c r="P21" s="30">
        <v>1.3159</v>
      </c>
      <c r="Q21" s="19"/>
      <c r="R21" s="27">
        <f>IF(P21="","",T21*M21*LOOKUP(RIGHT($D$2,3),'定数'!$A$6:$A$13,'定数'!$B$6:$B$13))</f>
        <v>7469.537943393930</v>
      </c>
      <c r="S21" s="65"/>
      <c r="T21" s="66">
        <f>IF(P21="","",IF(G21="買",(P21-H21),(H21-P21))*IF(RIGHT($D$2,3)="JPY",100,10000))</f>
        <v>145</v>
      </c>
      <c r="U21" s="66"/>
      <c r="V21" s="67">
        <f>IF(T21&lt;&gt;"",IF(T21&gt;0,1+V20,0),"")</f>
        <v>1</v>
      </c>
      <c r="W21" s="68">
        <f>IF(T21&lt;&gt;"",IF(T21&lt;0,1+W20,0),"")</f>
        <v>0</v>
      </c>
      <c r="X21" s="71">
        <f>IF(C21&lt;&gt;"",MAX(X20,C21),"")</f>
        <v>130997.939995533</v>
      </c>
      <c r="Y21" s="72">
        <f>IF(X21&lt;&gt;"",1-(C21/X21),"")</f>
        <v>0.0300000000000001</v>
      </c>
    </row>
    <row r="22" ht="14" customHeight="1">
      <c r="A22" s="13"/>
      <c r="B22" s="30">
        <v>14</v>
      </c>
      <c r="C22" s="21">
        <f>IF(R21="","",C21+R21)</f>
        <v>134537.539739061</v>
      </c>
      <c r="D22" s="21"/>
      <c r="E22" s="30">
        <v>2013</v>
      </c>
      <c r="F22" s="63">
        <v>43719</v>
      </c>
      <c r="G22" t="s" s="18">
        <v>54</v>
      </c>
      <c r="H22" s="30">
        <v>1.3315</v>
      </c>
      <c r="I22" s="19"/>
      <c r="J22" s="30">
        <v>61</v>
      </c>
      <c r="K22" s="69">
        <f>IF(J22="","",C22*0.03)</f>
        <v>4036.126192171830</v>
      </c>
      <c r="L22" s="70"/>
      <c r="M22" s="64">
        <f>IF(J22="","",(K22/J22)/LOOKUP(RIGHT($D$2,3),'定数'!$A$6:$A$13,'定数'!$B$6:$B$13))</f>
        <v>0.551383359586316</v>
      </c>
      <c r="N22" s="30">
        <v>2013</v>
      </c>
      <c r="O22" s="63">
        <v>43721</v>
      </c>
      <c r="P22" s="30">
        <v>1.3434</v>
      </c>
      <c r="Q22" s="19"/>
      <c r="R22" s="27">
        <f>IF(P22="","",T22*M22*LOOKUP(RIGHT($D$2,3),'定数'!$A$6:$A$13,'定数'!$B$6:$B$13))</f>
        <v>7873.754374892590</v>
      </c>
      <c r="S22" s="65"/>
      <c r="T22" s="66">
        <f>IF(P22="","",IF(G22="買",(P22-H22),(H22-P22))*IF(RIGHT($D$2,3)="JPY",100,10000))</f>
        <v>119</v>
      </c>
      <c r="U22" s="66"/>
      <c r="V22" s="67">
        <f>IF(T22&lt;&gt;"",IF(T22&gt;0,1+V21,0),"")</f>
        <v>2</v>
      </c>
      <c r="W22" s="68">
        <f>IF(T22&lt;&gt;"",IF(T22&lt;0,1+W21,0),"")</f>
        <v>0</v>
      </c>
      <c r="X22" s="71">
        <f>IF(C22&lt;&gt;"",MAX(X21,C22),"")</f>
        <v>134537.539739061</v>
      </c>
      <c r="Y22" s="72">
        <f>IF(X22&lt;&gt;"",1-(C22/X22),"")</f>
        <v>0</v>
      </c>
    </row>
    <row r="23" ht="14" customHeight="1">
      <c r="A23" s="13"/>
      <c r="B23" s="30">
        <v>15</v>
      </c>
      <c r="C23" s="21">
        <f>IF(R22="","",C22+R22)</f>
        <v>142411.294113954</v>
      </c>
      <c r="D23" s="21"/>
      <c r="E23" s="30">
        <v>2013</v>
      </c>
      <c r="F23" s="63">
        <v>43739</v>
      </c>
      <c r="G23" t="s" s="18">
        <v>54</v>
      </c>
      <c r="H23" s="30">
        <v>1.3552</v>
      </c>
      <c r="I23" s="19"/>
      <c r="J23" s="30">
        <v>35</v>
      </c>
      <c r="K23" s="69">
        <f>IF(J23="","",C23*0.03)</f>
        <v>4272.338823418620</v>
      </c>
      <c r="L23" s="70"/>
      <c r="M23" s="64">
        <f>IF(J23="","",(K23/J23)/LOOKUP(RIGHT($D$2,3),'定数'!$A$6:$A$13,'定数'!$B$6:$B$13))</f>
        <v>1.01722352938539</v>
      </c>
      <c r="N23" s="30">
        <v>2013</v>
      </c>
      <c r="O23" s="63">
        <v>43739</v>
      </c>
      <c r="P23" s="30">
        <v>1.3517</v>
      </c>
      <c r="Q23" s="19"/>
      <c r="R23" s="27">
        <f>IF(P23="","",T23*M23*LOOKUP(RIGHT($D$2,3),'定数'!$A$6:$A$13,'定数'!$B$6:$B$13))</f>
        <v>-4272.338823418640</v>
      </c>
      <c r="S23" s="65"/>
      <c r="T23" s="66">
        <f>IF(P23="","",IF(G23="買",(P23-H23),(H23-P23))*IF(RIGHT($D$2,3)="JPY",100,10000))</f>
        <v>-35</v>
      </c>
      <c r="U23" s="66"/>
      <c r="V23" s="56">
        <f>IF(S23&lt;&gt;"",IF(S23&lt;0,1+V22,0),"")</f>
      </c>
      <c r="W23" s="68">
        <f>IF(T23&lt;&gt;"",IF(T23&lt;0,1+W22,0),"")</f>
        <v>1</v>
      </c>
      <c r="X23" s="71">
        <f>IF(C23&lt;&gt;"",MAX(X22,C23),"")</f>
        <v>142411.294113954</v>
      </c>
      <c r="Y23" s="72">
        <f>IF(X23&lt;&gt;"",1-(C23/X23),"")</f>
        <v>0</v>
      </c>
    </row>
    <row r="24" ht="14" customHeight="1">
      <c r="A24" s="13"/>
      <c r="B24" s="30">
        <v>16</v>
      </c>
      <c r="C24" s="21">
        <f>IF(R23="","",C23+R23)</f>
        <v>138138.955290535</v>
      </c>
      <c r="D24" s="21"/>
      <c r="E24" s="30">
        <v>2018</v>
      </c>
      <c r="F24" s="63">
        <v>43540</v>
      </c>
      <c r="G24" t="s" s="18">
        <v>53</v>
      </c>
      <c r="H24" s="30">
        <v>1.2279</v>
      </c>
      <c r="I24" s="19"/>
      <c r="J24" s="30">
        <v>31</v>
      </c>
      <c r="K24" s="69">
        <f>IF(J24="","",C24*0.03)</f>
        <v>4144.168658716050</v>
      </c>
      <c r="L24" s="70"/>
      <c r="M24" s="64">
        <f>IF(J24="","",(K24/J24)/LOOKUP(RIGHT($D$2,3),'定数'!$A$6:$A$13,'定数'!$B$6:$B$13))</f>
        <v>1.11402383298819</v>
      </c>
      <c r="N24" s="30">
        <v>2018</v>
      </c>
      <c r="O24" s="63">
        <v>43540</v>
      </c>
      <c r="P24" s="30">
        <v>1.2335</v>
      </c>
      <c r="Q24" s="19"/>
      <c r="R24" s="27">
        <f>IF(P24="","",T24*M24*LOOKUP(RIGHT($D$2,3),'定数'!$A$6:$A$13,'定数'!$B$6:$B$13))</f>
        <v>-7486.240157680640</v>
      </c>
      <c r="S24" s="65"/>
      <c r="T24" s="66">
        <f>IF(P24="","",IF(G24="買",(P24-H24),(H24-P24))*IF(RIGHT($D$2,3)="JPY",100,10000))</f>
        <v>-56</v>
      </c>
      <c r="U24" s="66"/>
      <c r="V24" s="56">
        <f>IF(S24&lt;&gt;"",IF(S24&lt;0,1+V23,0),"")</f>
      </c>
      <c r="W24" s="68">
        <f>IF(T24&lt;&gt;"",IF(T24&lt;0,1+W23,0),"")</f>
        <v>2</v>
      </c>
      <c r="X24" s="71">
        <f>IF(C24&lt;&gt;"",MAX(X23,C24),"")</f>
        <v>142411.294113954</v>
      </c>
      <c r="Y24" s="72">
        <f>IF(X24&lt;&gt;"",1-(C24/X24),"")</f>
        <v>0.0300000000000027</v>
      </c>
    </row>
    <row r="25" ht="14" customHeight="1">
      <c r="A25" s="13"/>
      <c r="B25" s="30">
        <v>17</v>
      </c>
      <c r="C25" s="21">
        <f>IF(R24="","",C24+R24)</f>
        <v>130652.715132854</v>
      </c>
      <c r="D25" s="21"/>
      <c r="E25" s="30">
        <v>2018</v>
      </c>
      <c r="F25" s="63">
        <v>43550</v>
      </c>
      <c r="G25" t="s" s="18">
        <v>54</v>
      </c>
      <c r="H25" s="30">
        <v>1.236</v>
      </c>
      <c r="I25" s="19"/>
      <c r="J25" s="30">
        <v>45</v>
      </c>
      <c r="K25" s="69">
        <f>IF(J25="","",C25*0.03)</f>
        <v>3919.581453985620</v>
      </c>
      <c r="L25" s="70"/>
      <c r="M25" s="64">
        <f>IF(J25="","",(K25/J25)/LOOKUP(RIGHT($D$2,3),'定数'!$A$6:$A$13,'定数'!$B$6:$B$13))</f>
        <v>0.725848417404744</v>
      </c>
      <c r="N25" s="30">
        <v>2018</v>
      </c>
      <c r="O25" s="63">
        <v>43550</v>
      </c>
      <c r="P25" s="30">
        <v>1.2445</v>
      </c>
      <c r="Q25" s="19"/>
      <c r="R25" s="27">
        <f>IF(P25="","",T25*M25*LOOKUP(RIGHT($D$2,3),'定数'!$A$6:$A$13,'定数'!$B$6:$B$13))</f>
        <v>7403.653857528390</v>
      </c>
      <c r="S25" s="65"/>
      <c r="T25" s="66">
        <f>IF(P25="","",IF(G25="買",(P25-H25),(H25-P25))*IF(RIGHT($D$2,3)="JPY",100,10000))</f>
        <v>85</v>
      </c>
      <c r="U25" s="66"/>
      <c r="V25" s="56">
        <f>IF(S25&lt;&gt;"",IF(S25&lt;0,1+V24,0),"")</f>
      </c>
      <c r="W25" s="68">
        <f>IF(T25&lt;&gt;"",IF(T25&lt;0,1+W24,0),"")</f>
        <v>0</v>
      </c>
      <c r="X25" s="71">
        <f>IF(C25&lt;&gt;"",MAX(X24,C25),"")</f>
        <v>142411.294113954</v>
      </c>
      <c r="Y25" s="72">
        <f>IF(X25&lt;&gt;"",1-(C25/X25),"")</f>
        <v>0.0825677419354892</v>
      </c>
    </row>
    <row r="26" ht="14" customHeight="1">
      <c r="A26" s="13"/>
      <c r="B26" s="30">
        <v>18</v>
      </c>
      <c r="C26" s="21">
        <f>IF(R25="","",C25+R25)</f>
        <v>138056.368990382</v>
      </c>
      <c r="D26" s="21"/>
      <c r="E26" s="30">
        <v>2018</v>
      </c>
      <c r="F26" s="63">
        <v>43560</v>
      </c>
      <c r="G26" t="s" s="18">
        <v>53</v>
      </c>
      <c r="H26" s="30">
        <v>1.2273</v>
      </c>
      <c r="I26" s="19"/>
      <c r="J26" s="30">
        <v>17</v>
      </c>
      <c r="K26" s="69">
        <f>IF(J26="","",C26*0.03)</f>
        <v>4141.691069711460</v>
      </c>
      <c r="L26" s="70"/>
      <c r="M26" s="64">
        <f>IF(J26="","",(K26/J26)/LOOKUP(RIGHT($D$2,3),'定数'!$A$6:$A$13,'定数'!$B$6:$B$13))</f>
        <v>2.03024072044679</v>
      </c>
      <c r="N26" s="30">
        <v>2018</v>
      </c>
      <c r="O26" s="63">
        <v>43564</v>
      </c>
      <c r="P26" s="30">
        <v>1.229</v>
      </c>
      <c r="Q26" s="19"/>
      <c r="R26" s="27">
        <f>IF(P26="","",T26*M26*LOOKUP(RIGHT($D$2,3),'定数'!$A$6:$A$13,'定数'!$B$6:$B$13))</f>
        <v>-4141.691069711450</v>
      </c>
      <c r="S26" s="65"/>
      <c r="T26" s="66">
        <f>IF(P26="","",IF(G26="買",(P26-H26),(H26-P26))*IF(RIGHT($D$2,3)="JPY",100,10000))</f>
        <v>-17</v>
      </c>
      <c r="U26" s="66"/>
      <c r="V26" s="56">
        <f>IF(S26&lt;&gt;"",IF(S26&lt;0,1+V25,0),"")</f>
      </c>
      <c r="W26" s="68">
        <f>IF(T26&lt;&gt;"",IF(T26&lt;0,1+W25,0),"")</f>
        <v>1</v>
      </c>
      <c r="X26" s="71">
        <f>IF(C26&lt;&gt;"",MAX(X25,C26),"")</f>
        <v>142411.294113954</v>
      </c>
      <c r="Y26" s="72">
        <f>IF(X26&lt;&gt;"",1-(C26/X26),"")</f>
        <v>0.030579913978503</v>
      </c>
    </row>
    <row r="27" ht="14" customHeight="1">
      <c r="A27" s="13"/>
      <c r="B27" s="30">
        <v>19</v>
      </c>
      <c r="C27" s="21">
        <f>IF(R26="","",C26+R26)</f>
        <v>133914.677920671</v>
      </c>
      <c r="D27" s="21"/>
      <c r="E27" s="30">
        <v>2018</v>
      </c>
      <c r="F27" s="63">
        <v>43574</v>
      </c>
      <c r="G27" t="s" s="18">
        <v>54</v>
      </c>
      <c r="H27" s="30">
        <v>1.2386</v>
      </c>
      <c r="I27" s="19"/>
      <c r="J27" s="30">
        <v>22</v>
      </c>
      <c r="K27" s="69">
        <f>IF(J27="","",C27*0.03)</f>
        <v>4017.440337620130</v>
      </c>
      <c r="L27" s="70"/>
      <c r="M27" s="64">
        <f>IF(J27="","",(K27/J27)/LOOKUP(RIGHT($D$2,3),'定数'!$A$6:$A$13,'定数'!$B$6:$B$13))</f>
        <v>1.52175770364399</v>
      </c>
      <c r="N27" s="30">
        <v>2018</v>
      </c>
      <c r="O27" s="63">
        <v>43574</v>
      </c>
      <c r="P27" s="30">
        <v>1.2364</v>
      </c>
      <c r="Q27" s="19"/>
      <c r="R27" s="27">
        <f>IF(P27="","",T27*M27*LOOKUP(RIGHT($D$2,3),'定数'!$A$6:$A$13,'定数'!$B$6:$B$13))</f>
        <v>-4017.440337620130</v>
      </c>
      <c r="S27" s="65"/>
      <c r="T27" s="66">
        <f>IF(P27="","",IF(G27="買",(P27-H27),(H27-P27))*IF(RIGHT($D$2,3)="JPY",100,10000))</f>
        <v>-22</v>
      </c>
      <c r="U27" s="66"/>
      <c r="V27" s="56">
        <f>IF(S27&lt;&gt;"",IF(S27&lt;0,1+V26,0),"")</f>
      </c>
      <c r="W27" s="68">
        <f>IF(T27&lt;&gt;"",IF(T27&lt;0,1+W26,0),"")</f>
        <v>2</v>
      </c>
      <c r="X27" s="71">
        <f>IF(C27&lt;&gt;"",MAX(X26,C27),"")</f>
        <v>142411.294113954</v>
      </c>
      <c r="Y27" s="72">
        <f>IF(X27&lt;&gt;"",1-(C27/X27),"")</f>
        <v>0.0596625165591447</v>
      </c>
    </row>
    <row r="28" ht="14" customHeight="1">
      <c r="A28" s="13"/>
      <c r="B28" s="30">
        <v>20</v>
      </c>
      <c r="C28" s="21">
        <f>IF(R27="","",C27+R27)</f>
        <v>129897.237583051</v>
      </c>
      <c r="D28" s="21"/>
      <c r="E28" s="30">
        <v>2018</v>
      </c>
      <c r="F28" s="63">
        <v>43586</v>
      </c>
      <c r="G28" t="s" s="18">
        <v>53</v>
      </c>
      <c r="H28" s="30">
        <v>1.2063</v>
      </c>
      <c r="I28" s="19"/>
      <c r="J28" s="30">
        <v>43</v>
      </c>
      <c r="K28" s="69">
        <f>IF(J28="","",C28*0.03)</f>
        <v>3896.917127491530</v>
      </c>
      <c r="L28" s="70"/>
      <c r="M28" s="64">
        <f>IF(J28="","",(K28/J28)/LOOKUP(RIGHT($D$2,3),'定数'!$A$6:$A$13,'定数'!$B$6:$B$13))</f>
        <v>0.7552164975758781</v>
      </c>
      <c r="N28" s="30">
        <v>2018</v>
      </c>
      <c r="O28" s="63">
        <v>43587</v>
      </c>
      <c r="P28" s="30">
        <v>1.198</v>
      </c>
      <c r="Q28" s="19"/>
      <c r="R28" s="27">
        <f>IF(P28="","",T28*M28*LOOKUP(RIGHT($D$2,3),'定数'!$A$6:$A$13,'定数'!$B$6:$B$13))</f>
        <v>7521.956315855740</v>
      </c>
      <c r="S28" s="65"/>
      <c r="T28" s="66">
        <f>IF(P28="","",IF(G28="買",(P28-H28),(H28-P28))*IF(RIGHT($D$2,3)="JPY",100,10000))</f>
        <v>83</v>
      </c>
      <c r="U28" s="66"/>
      <c r="V28" s="56">
        <f>IF(S28&lt;&gt;"",IF(S28&lt;0,1+V27,0),"")</f>
      </c>
      <c r="W28" s="68">
        <f>IF(T28&lt;&gt;"",IF(T28&lt;0,1+W27,0),"")</f>
        <v>0</v>
      </c>
      <c r="X28" s="71">
        <f>IF(C28&lt;&gt;"",MAX(X27,C28),"")</f>
        <v>142411.294113954</v>
      </c>
      <c r="Y28" s="72">
        <f>IF(X28&lt;&gt;"",1-(C28/X28),"")</f>
        <v>0.0878726410623694</v>
      </c>
    </row>
    <row r="29" ht="14" customHeight="1">
      <c r="A29" s="13"/>
      <c r="B29" s="30">
        <v>21</v>
      </c>
      <c r="C29" s="21">
        <f>IF(R28="","",C28+R28)</f>
        <v>137419.193898907</v>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s="71">
        <f>IF(C29&lt;&gt;"",MAX(X28,C29),"")</f>
        <v>142411.294113954</v>
      </c>
      <c r="Y29" s="72">
        <f>IF(X29&lt;&gt;"",1-(C29/X29),"")</f>
        <v>0.0350541033006304</v>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K28:L28"/>
    <mergeCell ref="P28:Q28"/>
    <mergeCell ref="R28:S28"/>
    <mergeCell ref="T28:U28"/>
    <mergeCell ref="C27:D27"/>
    <mergeCell ref="K27:L27"/>
    <mergeCell ref="R27:S27"/>
    <mergeCell ref="T27:U27"/>
    <mergeCell ref="C26:D26"/>
    <mergeCell ref="K26:L26"/>
    <mergeCell ref="R26:S26"/>
    <mergeCell ref="T26:U26"/>
    <mergeCell ref="C25:D25"/>
    <mergeCell ref="K25:L25"/>
    <mergeCell ref="P25:Q25"/>
    <mergeCell ref="R25:S25"/>
    <mergeCell ref="T25:U25"/>
    <mergeCell ref="C24:D24"/>
    <mergeCell ref="K24:L24"/>
    <mergeCell ref="R24:S24"/>
    <mergeCell ref="T24:U24"/>
    <mergeCell ref="C23:D23"/>
    <mergeCell ref="K23:L23"/>
    <mergeCell ref="R23:S23"/>
    <mergeCell ref="T23:U23"/>
    <mergeCell ref="C22:D22"/>
    <mergeCell ref="K22:L22"/>
    <mergeCell ref="P22:Q22"/>
    <mergeCell ref="R22:S22"/>
    <mergeCell ref="T22:U22"/>
    <mergeCell ref="C21:D21"/>
    <mergeCell ref="K21:L21"/>
    <mergeCell ref="P21:Q21"/>
    <mergeCell ref="R21:S21"/>
    <mergeCell ref="T21:U21"/>
    <mergeCell ref="C20:D20"/>
    <mergeCell ref="K20:L20"/>
    <mergeCell ref="R20:S20"/>
    <mergeCell ref="T20:U20"/>
    <mergeCell ref="C19:D19"/>
    <mergeCell ref="K19:L19"/>
    <mergeCell ref="P19:Q19"/>
    <mergeCell ref="R19:S19"/>
    <mergeCell ref="T19:U19"/>
    <mergeCell ref="C18:D18"/>
    <mergeCell ref="K18:L18"/>
    <mergeCell ref="P18:Q18"/>
    <mergeCell ref="R18:S18"/>
    <mergeCell ref="T18:U18"/>
    <mergeCell ref="C17:D17"/>
    <mergeCell ref="K17:L17"/>
    <mergeCell ref="P17:Q17"/>
    <mergeCell ref="R17:S17"/>
    <mergeCell ref="T17:U17"/>
    <mergeCell ref="C16:D16"/>
    <mergeCell ref="K16:L16"/>
    <mergeCell ref="P16:Q16"/>
    <mergeCell ref="R16:S16"/>
    <mergeCell ref="T16:U16"/>
    <mergeCell ref="C15:D15"/>
    <mergeCell ref="K15:L15"/>
    <mergeCell ref="R15:S15"/>
    <mergeCell ref="T15:U15"/>
    <mergeCell ref="C14:D14"/>
    <mergeCell ref="H14:I14"/>
    <mergeCell ref="K14:L14"/>
    <mergeCell ref="P14:Q14"/>
    <mergeCell ref="R14:S14"/>
    <mergeCell ref="T14:U14"/>
    <mergeCell ref="C13:D13"/>
    <mergeCell ref="K13:L13"/>
    <mergeCell ref="R13:S13"/>
    <mergeCell ref="T13:U13"/>
    <mergeCell ref="C12:D12"/>
    <mergeCell ref="H12:I12"/>
    <mergeCell ref="K12:L12"/>
    <mergeCell ref="P12:Q12"/>
    <mergeCell ref="R12:S12"/>
    <mergeCell ref="T12:U12"/>
    <mergeCell ref="C11:D11"/>
    <mergeCell ref="K11:L11"/>
    <mergeCell ref="R11:S11"/>
    <mergeCell ref="T11:U11"/>
    <mergeCell ref="C10:D10"/>
    <mergeCell ref="K10:L10"/>
    <mergeCell ref="P10:Q10"/>
    <mergeCell ref="R10:S10"/>
    <mergeCell ref="T10:U10"/>
    <mergeCell ref="C9:D9"/>
    <mergeCell ref="K9:L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 ref="H9:I9"/>
    <mergeCell ref="P9:Q9"/>
    <mergeCell ref="H10:I10"/>
    <mergeCell ref="H11:I11"/>
    <mergeCell ref="P11:Q11"/>
    <mergeCell ref="H13:I13"/>
    <mergeCell ref="P13:Q13"/>
    <mergeCell ref="H15:I15"/>
    <mergeCell ref="P15:Q15"/>
    <mergeCell ref="H16:I16"/>
    <mergeCell ref="H17:I17"/>
    <mergeCell ref="H18:I18"/>
    <mergeCell ref="H19:I19"/>
    <mergeCell ref="H20:I20"/>
    <mergeCell ref="P20:Q20"/>
    <mergeCell ref="H21:I21"/>
    <mergeCell ref="H22:I22"/>
    <mergeCell ref="H23:I23"/>
    <mergeCell ref="P23:Q23"/>
    <mergeCell ref="H24:I24"/>
    <mergeCell ref="P24:Q24"/>
    <mergeCell ref="H25:I25"/>
    <mergeCell ref="H26:I26"/>
    <mergeCell ref="P26:Q26"/>
    <mergeCell ref="H27:I27"/>
    <mergeCell ref="P27:Q27"/>
    <mergeCell ref="H28:I28"/>
  </mergeCells>
  <conditionalFormatting sqref="D4:E4 H4 R9:U108">
    <cfRule type="cellIs" dxfId="8" priority="1" operator="lessThan" stopIfTrue="1">
      <formula>0</formula>
    </cfRule>
  </conditionalFormatting>
  <conditionalFormatting sqref="G9:G28">
    <cfRule type="cellIs" dxfId="9" priority="1" operator="equal" stopIfTrue="1">
      <formula>"買"</formula>
    </cfRule>
    <cfRule type="cellIs" dxfId="10" priority="2" operator="equal" stopIfTrue="1">
      <formula>"売"</formula>
    </cfRule>
  </conditionalFormatting>
  <conditionalFormatting sqref="G29:G108">
    <cfRule type="cellIs" dxfId="11" priority="1" operator="equal" stopIfTrue="1">
      <formula>"買"</formula>
    </cfRule>
    <cfRule type="cellIs" dxfId="1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476"/>
  <sheetViews>
    <sheetView workbookViewId="0" showGridLines="0" defaultGridColor="1"/>
  </sheetViews>
  <sheetFormatPr defaultColWidth="8.83333" defaultRowHeight="14.25" customHeight="1" outlineLevelRow="0" outlineLevelCol="0"/>
  <cols>
    <col min="1" max="1" width="7.5" style="82" customWidth="1"/>
    <col min="2" max="2" width="8.17188" style="82" customWidth="1"/>
    <col min="3" max="5" width="8.85156" style="82" customWidth="1"/>
    <col min="6" max="256" width="8.85156" style="82" customWidth="1"/>
  </cols>
  <sheetData>
    <row r="1" ht="15" customHeight="1">
      <c r="A1" s="68">
        <v>1</v>
      </c>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row r="11" ht="14" customHeight="1">
      <c r="A11" s="11"/>
      <c r="B11" s="11"/>
      <c r="C11" s="7"/>
      <c r="D11" s="7"/>
      <c r="E11" s="7"/>
    </row>
    <row r="12" ht="14" customHeight="1">
      <c r="A12" s="11"/>
      <c r="B12" s="11"/>
      <c r="C12" s="7"/>
      <c r="D12" s="7"/>
      <c r="E12" s="7"/>
    </row>
    <row r="13" ht="14" customHeight="1">
      <c r="A13" s="11"/>
      <c r="B13" s="11"/>
      <c r="C13" s="7"/>
      <c r="D13" s="7"/>
      <c r="E13" s="7"/>
    </row>
    <row r="14" ht="14" customHeight="1">
      <c r="A14" s="11"/>
      <c r="B14" s="11"/>
      <c r="C14" s="7"/>
      <c r="D14" s="7"/>
      <c r="E14" s="7"/>
    </row>
    <row r="15" ht="14" customHeight="1">
      <c r="A15" s="11"/>
      <c r="B15" s="11"/>
      <c r="C15" s="7"/>
      <c r="D15" s="7"/>
      <c r="E15" s="7"/>
    </row>
    <row r="16" ht="14" customHeight="1">
      <c r="A16" s="11"/>
      <c r="B16" s="11"/>
      <c r="C16" s="7"/>
      <c r="D16" s="7"/>
      <c r="E16" s="7"/>
    </row>
    <row r="17" ht="14" customHeight="1">
      <c r="A17" s="11"/>
      <c r="B17" s="11"/>
      <c r="C17" s="7"/>
      <c r="D17" s="7"/>
      <c r="E17" s="7"/>
    </row>
    <row r="18" ht="14" customHeight="1">
      <c r="A18" s="11"/>
      <c r="B18" s="11"/>
      <c r="C18" s="7"/>
      <c r="D18" s="7"/>
      <c r="E18" s="7"/>
    </row>
    <row r="19" ht="14" customHeight="1">
      <c r="A19" s="11"/>
      <c r="B19" s="11"/>
      <c r="C19" s="7"/>
      <c r="D19" s="7"/>
      <c r="E19" s="7"/>
    </row>
    <row r="20" ht="14" customHeight="1">
      <c r="A20" s="11"/>
      <c r="B20" s="11"/>
      <c r="C20" s="7"/>
      <c r="D20" s="7"/>
      <c r="E20" s="7"/>
    </row>
    <row r="21" ht="14" customHeight="1">
      <c r="A21" s="11"/>
      <c r="B21" s="11"/>
      <c r="C21" s="7"/>
      <c r="D21" s="7"/>
      <c r="E21" s="7"/>
    </row>
    <row r="22" ht="14" customHeight="1">
      <c r="A22" s="11"/>
      <c r="B22" s="11"/>
      <c r="C22" s="7"/>
      <c r="D22" s="7"/>
      <c r="E22" s="7"/>
    </row>
    <row r="23" ht="14" customHeight="1">
      <c r="A23" s="11"/>
      <c r="B23" s="11"/>
      <c r="C23" s="7"/>
      <c r="D23" s="7"/>
      <c r="E23" s="7"/>
    </row>
    <row r="24" ht="14" customHeight="1">
      <c r="A24" s="11"/>
      <c r="B24" s="11"/>
      <c r="C24" s="7"/>
      <c r="D24" s="7"/>
      <c r="E24" s="7"/>
    </row>
    <row r="25" ht="14" customHeight="1">
      <c r="A25" s="11"/>
      <c r="B25" s="11"/>
      <c r="C25" s="7"/>
      <c r="D25" s="7"/>
      <c r="E25" s="7"/>
    </row>
    <row r="26" ht="14" customHeight="1">
      <c r="A26" s="11"/>
      <c r="B26" s="11"/>
      <c r="C26" s="7"/>
      <c r="D26" s="7"/>
      <c r="E26" s="7"/>
    </row>
    <row r="27" ht="14" customHeight="1">
      <c r="A27" s="11"/>
      <c r="B27" s="11"/>
      <c r="C27" s="7"/>
      <c r="D27" s="7"/>
      <c r="E27" s="7"/>
    </row>
    <row r="28" ht="15" customHeight="1">
      <c r="A28" s="68">
        <v>2</v>
      </c>
      <c r="B28" s="11"/>
      <c r="C28" s="7"/>
      <c r="D28" s="7"/>
      <c r="E28" s="7"/>
    </row>
    <row r="29" ht="14" customHeight="1">
      <c r="A29" s="11"/>
      <c r="B29" s="11"/>
      <c r="C29" s="7"/>
      <c r="D29" s="7"/>
      <c r="E29" s="7"/>
    </row>
    <row r="30" ht="14" customHeight="1">
      <c r="A30" s="11"/>
      <c r="B30" s="11"/>
      <c r="C30" s="7"/>
      <c r="D30" s="7"/>
      <c r="E30" s="7"/>
    </row>
    <row r="31" ht="14" customHeight="1">
      <c r="A31" s="11"/>
      <c r="B31" s="11"/>
      <c r="C31" s="7"/>
      <c r="D31" s="7"/>
      <c r="E31" s="7"/>
    </row>
    <row r="32" ht="14" customHeight="1">
      <c r="A32" s="11"/>
      <c r="B32" s="11"/>
      <c r="C32" s="7"/>
      <c r="D32" s="7"/>
      <c r="E32" s="7"/>
    </row>
    <row r="33" ht="14" customHeight="1">
      <c r="A33" s="11"/>
      <c r="B33" s="11"/>
      <c r="C33" s="7"/>
      <c r="D33" s="7"/>
      <c r="E33" s="7"/>
    </row>
    <row r="34" ht="14" customHeight="1">
      <c r="A34" s="11"/>
      <c r="B34" s="11"/>
      <c r="C34" s="7"/>
      <c r="D34" s="7"/>
      <c r="E34" s="7"/>
    </row>
    <row r="35" ht="14" customHeight="1">
      <c r="A35" s="11"/>
      <c r="B35" s="11"/>
      <c r="C35" s="7"/>
      <c r="D35" s="7"/>
      <c r="E35" s="7"/>
    </row>
    <row r="36" ht="14" customHeight="1">
      <c r="A36" s="11"/>
      <c r="B36" s="11"/>
      <c r="C36" s="7"/>
      <c r="D36" s="7"/>
      <c r="E36" s="7"/>
    </row>
    <row r="37" ht="14" customHeight="1">
      <c r="A37" s="11"/>
      <c r="B37" s="11"/>
      <c r="C37" s="7"/>
      <c r="D37" s="7"/>
      <c r="E37" s="7"/>
    </row>
    <row r="38" ht="14" customHeight="1">
      <c r="A38" s="11"/>
      <c r="B38" s="11"/>
      <c r="C38" s="7"/>
      <c r="D38" s="7"/>
      <c r="E38" s="7"/>
    </row>
    <row r="39" ht="14" customHeight="1">
      <c r="A39" s="11"/>
      <c r="B39" s="11"/>
      <c r="C39" s="7"/>
      <c r="D39" s="7"/>
      <c r="E39" s="7"/>
    </row>
    <row r="40" ht="14" customHeight="1">
      <c r="A40" s="11"/>
      <c r="B40" s="11"/>
      <c r="C40" s="7"/>
      <c r="D40" s="7"/>
      <c r="E40" s="7"/>
    </row>
    <row r="41" ht="14" customHeight="1">
      <c r="A41" s="11"/>
      <c r="B41" s="11"/>
      <c r="C41" s="7"/>
      <c r="D41" s="7"/>
      <c r="E41" s="7"/>
    </row>
    <row r="42" ht="14" customHeight="1">
      <c r="A42" s="11"/>
      <c r="B42" s="11"/>
      <c r="C42" s="7"/>
      <c r="D42" s="7"/>
      <c r="E42" s="7"/>
    </row>
    <row r="43" ht="14" customHeight="1">
      <c r="A43" s="11"/>
      <c r="B43" s="11"/>
      <c r="C43" s="7"/>
      <c r="D43" s="7"/>
      <c r="E43" s="7"/>
    </row>
    <row r="44" ht="14" customHeight="1">
      <c r="A44" s="11"/>
      <c r="B44" s="11"/>
      <c r="C44" s="7"/>
      <c r="D44" s="7"/>
      <c r="E44" s="7"/>
    </row>
    <row r="45" ht="14" customHeight="1">
      <c r="A45" s="11"/>
      <c r="B45" s="11"/>
      <c r="C45" s="7"/>
      <c r="D45" s="7"/>
      <c r="E45" s="7"/>
    </row>
    <row r="46" ht="14" customHeight="1">
      <c r="A46" s="11"/>
      <c r="B46" s="11"/>
      <c r="C46" s="7"/>
      <c r="D46" s="7"/>
      <c r="E46" s="7"/>
    </row>
    <row r="47" ht="14" customHeight="1">
      <c r="A47" s="11"/>
      <c r="B47" s="11"/>
      <c r="C47" s="7"/>
      <c r="D47" s="7"/>
      <c r="E47" s="7"/>
    </row>
    <row r="48" ht="14" customHeight="1">
      <c r="A48" s="11"/>
      <c r="B48" s="11"/>
      <c r="C48" s="7"/>
      <c r="D48" s="7"/>
      <c r="E48" s="7"/>
    </row>
    <row r="49" ht="14" customHeight="1">
      <c r="A49" s="11"/>
      <c r="B49" s="11"/>
      <c r="C49" s="7"/>
      <c r="D49" s="7"/>
      <c r="E49" s="7"/>
    </row>
    <row r="50" ht="14" customHeight="1">
      <c r="A50" s="11"/>
      <c r="B50" s="11"/>
      <c r="C50" s="7"/>
      <c r="D50" s="7"/>
      <c r="E50" s="7"/>
    </row>
    <row r="51" ht="14" customHeight="1">
      <c r="A51" s="11"/>
      <c r="B51" s="11"/>
      <c r="C51" s="7"/>
      <c r="D51" s="7"/>
      <c r="E51" s="7"/>
    </row>
    <row r="52" ht="14" customHeight="1">
      <c r="A52" s="11"/>
      <c r="B52" s="11"/>
      <c r="C52" s="7"/>
      <c r="D52" s="7"/>
      <c r="E52" s="7"/>
    </row>
    <row r="53" ht="14" customHeight="1">
      <c r="A53" s="11"/>
      <c r="B53" s="11"/>
      <c r="C53" s="7"/>
      <c r="D53" s="7"/>
      <c r="E53" s="7"/>
    </row>
    <row r="54" ht="14" customHeight="1">
      <c r="A54" s="11"/>
      <c r="B54" s="11"/>
      <c r="C54" s="7"/>
      <c r="D54" s="7"/>
      <c r="E54" s="7"/>
    </row>
    <row r="55" ht="15" customHeight="1">
      <c r="A55" s="68">
        <v>3</v>
      </c>
      <c r="B55" s="11"/>
      <c r="C55" s="7"/>
      <c r="D55" s="7"/>
      <c r="E55" s="7"/>
    </row>
    <row r="56" ht="14" customHeight="1">
      <c r="A56" s="11"/>
      <c r="B56" s="11"/>
      <c r="C56" s="7"/>
      <c r="D56" s="7"/>
      <c r="E56" s="7"/>
    </row>
    <row r="57" ht="14" customHeight="1">
      <c r="A57" s="11"/>
      <c r="B57" s="11"/>
      <c r="C57" s="7"/>
      <c r="D57" s="7"/>
      <c r="E57" s="7"/>
    </row>
    <row r="58" ht="14" customHeight="1">
      <c r="A58" s="11"/>
      <c r="B58" s="11"/>
      <c r="C58" s="7"/>
      <c r="D58" s="7"/>
      <c r="E58" s="7"/>
    </row>
    <row r="59" ht="14" customHeight="1">
      <c r="A59" s="11"/>
      <c r="B59" s="11"/>
      <c r="C59" s="7"/>
      <c r="D59" s="7"/>
      <c r="E59" s="7"/>
    </row>
    <row r="60" ht="14" customHeight="1">
      <c r="A60" s="11"/>
      <c r="B60" s="11"/>
      <c r="C60" s="7"/>
      <c r="D60" s="7"/>
      <c r="E60" s="7"/>
    </row>
    <row r="61" ht="14" customHeight="1">
      <c r="A61" s="11"/>
      <c r="B61" s="11"/>
      <c r="C61" s="7"/>
      <c r="D61" s="7"/>
      <c r="E61" s="7"/>
    </row>
    <row r="62" ht="14" customHeight="1">
      <c r="A62" s="11"/>
      <c r="B62" s="11"/>
      <c r="C62" s="7"/>
      <c r="D62" s="7"/>
      <c r="E62" s="7"/>
    </row>
    <row r="63" ht="14" customHeight="1">
      <c r="A63" s="11"/>
      <c r="B63" s="11"/>
      <c r="C63" s="7"/>
      <c r="D63" s="7"/>
      <c r="E63" s="7"/>
    </row>
    <row r="64" ht="14" customHeight="1">
      <c r="A64" s="11"/>
      <c r="B64" s="11"/>
      <c r="C64" s="7"/>
      <c r="D64" s="7"/>
      <c r="E64" s="7"/>
    </row>
    <row r="65" ht="14" customHeight="1">
      <c r="A65" s="11"/>
      <c r="B65" s="11"/>
      <c r="C65" s="7"/>
      <c r="D65" s="7"/>
      <c r="E65" s="7"/>
    </row>
    <row r="66" ht="14" customHeight="1">
      <c r="A66" s="11"/>
      <c r="B66" s="11"/>
      <c r="C66" s="7"/>
      <c r="D66" s="7"/>
      <c r="E66" s="7"/>
    </row>
    <row r="67" ht="14" customHeight="1">
      <c r="A67" s="11"/>
      <c r="B67" s="11"/>
      <c r="C67" s="7"/>
      <c r="D67" s="7"/>
      <c r="E67" s="7"/>
    </row>
    <row r="68" ht="14" customHeight="1">
      <c r="A68" s="11"/>
      <c r="B68" s="11"/>
      <c r="C68" s="7"/>
      <c r="D68" s="7"/>
      <c r="E68" s="7"/>
    </row>
    <row r="69" ht="14" customHeight="1">
      <c r="A69" s="11"/>
      <c r="B69" s="11"/>
      <c r="C69" s="7"/>
      <c r="D69" s="7"/>
      <c r="E69" s="7"/>
    </row>
    <row r="70" ht="14" customHeight="1">
      <c r="A70" s="11"/>
      <c r="B70" s="11"/>
      <c r="C70" s="7"/>
      <c r="D70" s="7"/>
      <c r="E70" s="7"/>
    </row>
    <row r="71" ht="14" customHeight="1">
      <c r="A71" s="11"/>
      <c r="B71" s="11"/>
      <c r="C71" s="7"/>
      <c r="D71" s="7"/>
      <c r="E71" s="7"/>
    </row>
    <row r="72" ht="14" customHeight="1">
      <c r="A72" s="11"/>
      <c r="B72" s="11"/>
      <c r="C72" s="7"/>
      <c r="D72" s="7"/>
      <c r="E72" s="7"/>
    </row>
    <row r="73" ht="14" customHeight="1">
      <c r="A73" s="11"/>
      <c r="B73" s="11"/>
      <c r="C73" s="7"/>
      <c r="D73" s="7"/>
      <c r="E73" s="7"/>
    </row>
    <row r="74" ht="14" customHeight="1">
      <c r="A74" s="11"/>
      <c r="B74" s="11"/>
      <c r="C74" s="7"/>
      <c r="D74" s="7"/>
      <c r="E74" s="7"/>
    </row>
    <row r="75" ht="14" customHeight="1">
      <c r="A75" s="11"/>
      <c r="B75" s="11"/>
      <c r="C75" s="7"/>
      <c r="D75" s="7"/>
      <c r="E75" s="7"/>
    </row>
    <row r="76" ht="14" customHeight="1">
      <c r="A76" s="11"/>
      <c r="B76" s="11"/>
      <c r="C76" s="7"/>
      <c r="D76" s="7"/>
      <c r="E76" s="7"/>
    </row>
    <row r="77" ht="14" customHeight="1">
      <c r="A77" s="11"/>
      <c r="B77" s="11"/>
      <c r="C77" s="7"/>
      <c r="D77" s="7"/>
      <c r="E77" s="7"/>
    </row>
    <row r="78" ht="14" customHeight="1">
      <c r="A78" s="11"/>
      <c r="B78" s="11"/>
      <c r="C78" s="7"/>
      <c r="D78" s="7"/>
      <c r="E78" s="7"/>
    </row>
    <row r="79" ht="14" customHeight="1">
      <c r="A79" s="11"/>
      <c r="B79" s="11"/>
      <c r="C79" s="7"/>
      <c r="D79" s="7"/>
      <c r="E79" s="7"/>
    </row>
    <row r="80" ht="14" customHeight="1">
      <c r="A80" s="11"/>
      <c r="B80" s="11"/>
      <c r="C80" s="7"/>
      <c r="D80" s="7"/>
      <c r="E80" s="7"/>
    </row>
    <row r="81" ht="14" customHeight="1">
      <c r="A81" s="11"/>
      <c r="B81" s="11"/>
      <c r="C81" s="7"/>
      <c r="D81" s="7"/>
      <c r="E81" s="7"/>
    </row>
    <row r="82" ht="15" customHeight="1">
      <c r="A82" s="68">
        <v>4</v>
      </c>
      <c r="B82" s="11"/>
      <c r="C82" s="7"/>
      <c r="D82" s="7"/>
      <c r="E82" s="7"/>
    </row>
    <row r="83" ht="14" customHeight="1">
      <c r="A83" s="11"/>
      <c r="B83" s="11"/>
      <c r="C83" s="7"/>
      <c r="D83" s="7"/>
      <c r="E83" s="7"/>
    </row>
    <row r="84" ht="14" customHeight="1">
      <c r="A84" s="11"/>
      <c r="B84" s="11"/>
      <c r="C84" s="7"/>
      <c r="D84" s="7"/>
      <c r="E84" s="7"/>
    </row>
    <row r="85" ht="14" customHeight="1">
      <c r="A85" s="11"/>
      <c r="B85" s="11"/>
      <c r="C85" s="7"/>
      <c r="D85" s="7"/>
      <c r="E85" s="7"/>
    </row>
    <row r="86" ht="14" customHeight="1">
      <c r="A86" s="11"/>
      <c r="B86" s="11"/>
      <c r="C86" s="7"/>
      <c r="D86" s="7"/>
      <c r="E86" s="7"/>
    </row>
    <row r="87" ht="14" customHeight="1">
      <c r="A87" s="11"/>
      <c r="B87" s="11"/>
      <c r="C87" s="7"/>
      <c r="D87" s="7"/>
      <c r="E87" s="7"/>
    </row>
    <row r="88" ht="14" customHeight="1">
      <c r="A88" s="11"/>
      <c r="B88" s="11"/>
      <c r="C88" s="7"/>
      <c r="D88" s="7"/>
      <c r="E88" s="7"/>
    </row>
    <row r="89" ht="14" customHeight="1">
      <c r="A89" s="11"/>
      <c r="B89" s="11"/>
      <c r="C89" s="7"/>
      <c r="D89" s="7"/>
      <c r="E89" s="7"/>
    </row>
    <row r="90" ht="14" customHeight="1">
      <c r="A90" s="11"/>
      <c r="B90" s="11"/>
      <c r="C90" s="7"/>
      <c r="D90" s="7"/>
      <c r="E90" s="7"/>
    </row>
    <row r="91" ht="14" customHeight="1">
      <c r="A91" s="11"/>
      <c r="B91" s="11"/>
      <c r="C91" s="7"/>
      <c r="D91" s="7"/>
      <c r="E91" s="7"/>
    </row>
    <row r="92" ht="14" customHeight="1">
      <c r="A92" s="11"/>
      <c r="B92" s="11"/>
      <c r="C92" s="7"/>
      <c r="D92" s="7"/>
      <c r="E92" s="7"/>
    </row>
    <row r="93" ht="14" customHeight="1">
      <c r="A93" s="11"/>
      <c r="B93" s="11"/>
      <c r="C93" s="7"/>
      <c r="D93" s="7"/>
      <c r="E93" s="7"/>
    </row>
    <row r="94" ht="14" customHeight="1">
      <c r="A94" s="11"/>
      <c r="B94" s="11"/>
      <c r="C94" s="7"/>
      <c r="D94" s="7"/>
      <c r="E94" s="7"/>
    </row>
    <row r="95" ht="14" customHeight="1">
      <c r="A95" s="11"/>
      <c r="B95" s="11"/>
      <c r="C95" s="7"/>
      <c r="D95" s="7"/>
      <c r="E95" s="7"/>
    </row>
    <row r="96" ht="14" customHeight="1">
      <c r="A96" s="11"/>
      <c r="B96" s="11"/>
      <c r="C96" s="7"/>
      <c r="D96" s="7"/>
      <c r="E96" s="7"/>
    </row>
    <row r="97" ht="14" customHeight="1">
      <c r="A97" s="11"/>
      <c r="B97" s="11"/>
      <c r="C97" s="7"/>
      <c r="D97" s="7"/>
      <c r="E97" s="7"/>
    </row>
    <row r="98" ht="14" customHeight="1">
      <c r="A98" s="11"/>
      <c r="B98" s="11"/>
      <c r="C98" s="7"/>
      <c r="D98" s="7"/>
      <c r="E98" s="7"/>
    </row>
    <row r="99" ht="14" customHeight="1">
      <c r="A99" s="11"/>
      <c r="B99" s="11"/>
      <c r="C99" s="7"/>
      <c r="D99" s="7"/>
      <c r="E99" s="7"/>
    </row>
    <row r="100" ht="14" customHeight="1">
      <c r="A100" s="11"/>
      <c r="B100" s="11"/>
      <c r="C100" s="7"/>
      <c r="D100" s="7"/>
      <c r="E100" s="7"/>
    </row>
    <row r="101" ht="14" customHeight="1">
      <c r="A101" s="11"/>
      <c r="B101" s="11"/>
      <c r="C101" s="7"/>
      <c r="D101" s="7"/>
      <c r="E101" s="7"/>
    </row>
    <row r="102" ht="14" customHeight="1">
      <c r="A102" s="11"/>
      <c r="B102" s="11"/>
      <c r="C102" s="7"/>
      <c r="D102" s="7"/>
      <c r="E102" s="7"/>
    </row>
    <row r="103" ht="14" customHeight="1">
      <c r="A103" s="11"/>
      <c r="B103" s="11"/>
      <c r="C103" s="7"/>
      <c r="D103" s="7"/>
      <c r="E103" s="7"/>
    </row>
    <row r="104" ht="14" customHeight="1">
      <c r="A104" s="11"/>
      <c r="B104" s="11"/>
      <c r="C104" s="7"/>
      <c r="D104" s="7"/>
      <c r="E104" s="7"/>
    </row>
    <row r="105" ht="14" customHeight="1">
      <c r="A105" s="11"/>
      <c r="B105" s="11"/>
      <c r="C105" s="7"/>
      <c r="D105" s="7"/>
      <c r="E105" s="7"/>
    </row>
    <row r="106" ht="14" customHeight="1">
      <c r="A106" s="11"/>
      <c r="B106" s="11"/>
      <c r="C106" s="7"/>
      <c r="D106" s="7"/>
      <c r="E106" s="7"/>
    </row>
    <row r="107" ht="14" customHeight="1">
      <c r="A107" s="11"/>
      <c r="B107" s="11"/>
      <c r="C107" s="7"/>
      <c r="D107" s="7"/>
      <c r="E107" s="7"/>
    </row>
    <row r="108" ht="14" customHeight="1">
      <c r="A108" s="11"/>
      <c r="B108" s="11"/>
      <c r="C108" s="7"/>
      <c r="D108" s="7"/>
      <c r="E108" s="7"/>
    </row>
    <row r="109" ht="15" customHeight="1">
      <c r="A109" s="68">
        <v>5</v>
      </c>
      <c r="B109" s="11"/>
      <c r="C109" s="7"/>
      <c r="D109" s="7"/>
      <c r="E109" s="7"/>
    </row>
    <row r="110" ht="14" customHeight="1">
      <c r="A110" s="11"/>
      <c r="B110" s="11"/>
      <c r="C110" s="7"/>
      <c r="D110" s="7"/>
      <c r="E110" s="7"/>
    </row>
    <row r="111" ht="14" customHeight="1">
      <c r="A111" s="11"/>
      <c r="B111" s="11"/>
      <c r="C111" s="7"/>
      <c r="D111" s="7"/>
      <c r="E111" s="7"/>
    </row>
    <row r="112" ht="14" customHeight="1">
      <c r="A112" s="11"/>
      <c r="B112" s="11"/>
      <c r="C112" s="7"/>
      <c r="D112" s="7"/>
      <c r="E112" s="7"/>
    </row>
    <row r="113" ht="14" customHeight="1">
      <c r="A113" s="11"/>
      <c r="B113" s="11"/>
      <c r="C113" s="7"/>
      <c r="D113" s="7"/>
      <c r="E113" s="7"/>
    </row>
    <row r="114" ht="14" customHeight="1">
      <c r="A114" s="11"/>
      <c r="B114" s="11"/>
      <c r="C114" s="7"/>
      <c r="D114" s="7"/>
      <c r="E114" s="7"/>
    </row>
    <row r="115" ht="14" customHeight="1">
      <c r="A115" s="11"/>
      <c r="B115" s="11"/>
      <c r="C115" s="7"/>
      <c r="D115" s="7"/>
      <c r="E115" s="7"/>
    </row>
    <row r="116" ht="14" customHeight="1">
      <c r="A116" s="11"/>
      <c r="B116" s="11"/>
      <c r="C116" s="7"/>
      <c r="D116" s="7"/>
      <c r="E116" s="7"/>
    </row>
    <row r="117" ht="14" customHeight="1">
      <c r="A117" s="11"/>
      <c r="B117" s="11"/>
      <c r="C117" s="7"/>
      <c r="D117" s="7"/>
      <c r="E117" s="7"/>
    </row>
    <row r="118" ht="14" customHeight="1">
      <c r="A118" s="11"/>
      <c r="B118" s="11"/>
      <c r="C118" s="7"/>
      <c r="D118" s="7"/>
      <c r="E118" s="7"/>
    </row>
    <row r="119" ht="14" customHeight="1">
      <c r="A119" s="11"/>
      <c r="B119" s="11"/>
      <c r="C119" s="7"/>
      <c r="D119" s="7"/>
      <c r="E119" s="7"/>
    </row>
    <row r="120" ht="14" customHeight="1">
      <c r="A120" s="11"/>
      <c r="B120" s="11"/>
      <c r="C120" s="7"/>
      <c r="D120" s="7"/>
      <c r="E120" s="7"/>
    </row>
    <row r="121" ht="14" customHeight="1">
      <c r="A121" s="11"/>
      <c r="B121" s="11"/>
      <c r="C121" s="7"/>
      <c r="D121" s="7"/>
      <c r="E121" s="7"/>
    </row>
    <row r="122" ht="14" customHeight="1">
      <c r="A122" s="11"/>
      <c r="B122" s="11"/>
      <c r="C122" s="7"/>
      <c r="D122" s="7"/>
      <c r="E122" s="7"/>
    </row>
    <row r="123" ht="14" customHeight="1">
      <c r="A123" s="11"/>
      <c r="B123" s="11"/>
      <c r="C123" s="7"/>
      <c r="D123" s="7"/>
      <c r="E123" s="7"/>
    </row>
    <row r="124" ht="14" customHeight="1">
      <c r="A124" s="11"/>
      <c r="B124" s="11"/>
      <c r="C124" s="7"/>
      <c r="D124" s="7"/>
      <c r="E124" s="7"/>
    </row>
    <row r="125" ht="14" customHeight="1">
      <c r="A125" s="11"/>
      <c r="B125" s="11"/>
      <c r="C125" s="7"/>
      <c r="D125" s="7"/>
      <c r="E125" s="7"/>
    </row>
    <row r="126" ht="14" customHeight="1">
      <c r="A126" s="11"/>
      <c r="B126" s="11"/>
      <c r="C126" s="7"/>
      <c r="D126" s="7"/>
      <c r="E126" s="7"/>
    </row>
    <row r="127" ht="14" customHeight="1">
      <c r="A127" s="11"/>
      <c r="B127" s="11"/>
      <c r="C127" s="7"/>
      <c r="D127" s="7"/>
      <c r="E127" s="7"/>
    </row>
    <row r="128" ht="14" customHeight="1">
      <c r="A128" s="11"/>
      <c r="B128" s="11"/>
      <c r="C128" s="7"/>
      <c r="D128" s="7"/>
      <c r="E128" s="7"/>
    </row>
    <row r="129" ht="14" customHeight="1">
      <c r="A129" s="11"/>
      <c r="B129" s="11"/>
      <c r="C129" s="7"/>
      <c r="D129" s="7"/>
      <c r="E129" s="7"/>
    </row>
    <row r="130" ht="14" customHeight="1">
      <c r="A130" s="11"/>
      <c r="B130" s="11"/>
      <c r="C130" s="7"/>
      <c r="D130" s="7"/>
      <c r="E130" s="7"/>
    </row>
    <row r="131" ht="14" customHeight="1">
      <c r="A131" s="11"/>
      <c r="B131" s="11"/>
      <c r="C131" s="7"/>
      <c r="D131" s="7"/>
      <c r="E131" s="7"/>
    </row>
    <row r="132" ht="14" customHeight="1">
      <c r="A132" s="11"/>
      <c r="B132" s="11"/>
      <c r="C132" s="7"/>
      <c r="D132" s="7"/>
      <c r="E132" s="7"/>
    </row>
    <row r="133" ht="14" customHeight="1">
      <c r="A133" s="11"/>
      <c r="B133" s="11"/>
      <c r="C133" s="7"/>
      <c r="D133" s="7"/>
      <c r="E133" s="7"/>
    </row>
    <row r="134" ht="14" customHeight="1">
      <c r="A134" s="11"/>
      <c r="B134" s="11"/>
      <c r="C134" s="7"/>
      <c r="D134" s="7"/>
      <c r="E134" s="7"/>
    </row>
    <row r="135" ht="15" customHeight="1">
      <c r="A135" s="68">
        <v>6</v>
      </c>
      <c r="B135" s="11"/>
      <c r="C135" s="7"/>
      <c r="D135" s="7"/>
      <c r="E135" s="7"/>
    </row>
    <row r="136" ht="14" customHeight="1">
      <c r="A136" s="11"/>
      <c r="B136" s="11"/>
      <c r="C136" s="7"/>
      <c r="D136" s="7"/>
      <c r="E136" s="7"/>
    </row>
    <row r="137" ht="14" customHeight="1">
      <c r="A137" s="11"/>
      <c r="B137" s="11"/>
      <c r="C137" s="7"/>
      <c r="D137" s="7"/>
      <c r="E137" s="7"/>
    </row>
    <row r="138" ht="14" customHeight="1">
      <c r="A138" s="11"/>
      <c r="B138" s="11"/>
      <c r="C138" s="7"/>
      <c r="D138" s="7"/>
      <c r="E138" s="7"/>
    </row>
    <row r="139" ht="14" customHeight="1">
      <c r="A139" s="11"/>
      <c r="B139" s="11"/>
      <c r="C139" s="7"/>
      <c r="D139" s="7"/>
      <c r="E139" s="7"/>
    </row>
    <row r="140" ht="14" customHeight="1">
      <c r="A140" s="11"/>
      <c r="B140" s="11"/>
      <c r="C140" s="7"/>
      <c r="D140" s="7"/>
      <c r="E140" s="7"/>
    </row>
    <row r="141" ht="14" customHeight="1">
      <c r="A141" s="11"/>
      <c r="B141" s="11"/>
      <c r="C141" s="7"/>
      <c r="D141" s="7"/>
      <c r="E141" s="7"/>
    </row>
    <row r="142" ht="14" customHeight="1">
      <c r="A142" s="11"/>
      <c r="B142" s="11"/>
      <c r="C142" s="7"/>
      <c r="D142" s="7"/>
      <c r="E142" s="7"/>
    </row>
    <row r="143" ht="14" customHeight="1">
      <c r="A143" s="11"/>
      <c r="B143" s="11"/>
      <c r="C143" s="7"/>
      <c r="D143" s="7"/>
      <c r="E143" s="7"/>
    </row>
    <row r="144" ht="14" customHeight="1">
      <c r="A144" s="11"/>
      <c r="B144" s="11"/>
      <c r="C144" s="7"/>
      <c r="D144" s="7"/>
      <c r="E144" s="7"/>
    </row>
    <row r="145" ht="14" customHeight="1">
      <c r="A145" s="11"/>
      <c r="B145" s="11"/>
      <c r="C145" s="7"/>
      <c r="D145" s="7"/>
      <c r="E145" s="7"/>
    </row>
    <row r="146" ht="14" customHeight="1">
      <c r="A146" s="11"/>
      <c r="B146" s="11"/>
      <c r="C146" s="7"/>
      <c r="D146" s="7"/>
      <c r="E146" s="7"/>
    </row>
    <row r="147" ht="14" customHeight="1">
      <c r="A147" s="11"/>
      <c r="B147" s="11"/>
      <c r="C147" s="7"/>
      <c r="D147" s="7"/>
      <c r="E147" s="7"/>
    </row>
    <row r="148" ht="14" customHeight="1">
      <c r="A148" s="11"/>
      <c r="B148" s="11"/>
      <c r="C148" s="7"/>
      <c r="D148" s="7"/>
      <c r="E148" s="7"/>
    </row>
    <row r="149" ht="14" customHeight="1">
      <c r="A149" s="11"/>
      <c r="B149" s="11"/>
      <c r="C149" s="7"/>
      <c r="D149" s="7"/>
      <c r="E149" s="7"/>
    </row>
    <row r="150" ht="14" customHeight="1">
      <c r="A150" s="11"/>
      <c r="B150" s="11"/>
      <c r="C150" s="7"/>
      <c r="D150" s="7"/>
      <c r="E150" s="7"/>
    </row>
    <row r="151" ht="14" customHeight="1">
      <c r="A151" s="11"/>
      <c r="B151" s="11"/>
      <c r="C151" s="7"/>
      <c r="D151" s="7"/>
      <c r="E151" s="7"/>
    </row>
    <row r="152" ht="14" customHeight="1">
      <c r="A152" s="11"/>
      <c r="B152" s="11"/>
      <c r="C152" s="7"/>
      <c r="D152" s="7"/>
      <c r="E152" s="7"/>
    </row>
    <row r="153" ht="14" customHeight="1">
      <c r="A153" s="11"/>
      <c r="B153" s="11"/>
      <c r="C153" s="7"/>
      <c r="D153" s="7"/>
      <c r="E153" s="7"/>
    </row>
    <row r="154" ht="14" customHeight="1">
      <c r="A154" s="11"/>
      <c r="B154" s="11"/>
      <c r="C154" s="7"/>
      <c r="D154" s="7"/>
      <c r="E154" s="7"/>
    </row>
    <row r="155" ht="14" customHeight="1">
      <c r="A155" s="11"/>
      <c r="B155" s="11"/>
      <c r="C155" s="7"/>
      <c r="D155" s="7"/>
      <c r="E155" s="7"/>
    </row>
    <row r="156" ht="14" customHeight="1">
      <c r="A156" s="11"/>
      <c r="B156" s="11"/>
      <c r="C156" s="7"/>
      <c r="D156" s="7"/>
      <c r="E156" s="7"/>
    </row>
    <row r="157" ht="14" customHeight="1">
      <c r="A157" s="11"/>
      <c r="B157" s="11"/>
      <c r="C157" s="7"/>
      <c r="D157" s="7"/>
      <c r="E157" s="7"/>
    </row>
    <row r="158" ht="14" customHeight="1">
      <c r="A158" s="11"/>
      <c r="B158" s="11"/>
      <c r="C158" s="7"/>
      <c r="D158" s="7"/>
      <c r="E158" s="7"/>
    </row>
    <row r="159" ht="14" customHeight="1">
      <c r="A159" s="11"/>
      <c r="B159" s="11"/>
      <c r="C159" s="7"/>
      <c r="D159" s="7"/>
      <c r="E159" s="7"/>
    </row>
    <row r="160" ht="14" customHeight="1">
      <c r="A160" s="11"/>
      <c r="B160" s="11"/>
      <c r="C160" s="7"/>
      <c r="D160" s="7"/>
      <c r="E160" s="7"/>
    </row>
    <row r="161" ht="14" customHeight="1">
      <c r="A161" s="11"/>
      <c r="B161" s="11"/>
      <c r="C161" s="7"/>
      <c r="D161" s="7"/>
      <c r="E161" s="7"/>
    </row>
    <row r="162" ht="15" customHeight="1">
      <c r="A162" t="s" s="75">
        <v>60</v>
      </c>
      <c r="B162" s="11"/>
      <c r="C162" s="7"/>
      <c r="D162" s="7"/>
      <c r="E162" s="7"/>
    </row>
    <row r="163" ht="14" customHeight="1">
      <c r="A163" s="11"/>
      <c r="B163" s="11"/>
      <c r="C163" s="7"/>
      <c r="D163" s="7"/>
      <c r="E163" s="7"/>
    </row>
    <row r="164" ht="14" customHeight="1">
      <c r="A164" s="11"/>
      <c r="B164" s="11"/>
      <c r="C164" s="7"/>
      <c r="D164" s="7"/>
      <c r="E164" s="7"/>
    </row>
    <row r="165" ht="14" customHeight="1">
      <c r="A165" s="11"/>
      <c r="B165" s="11"/>
      <c r="C165" s="7"/>
      <c r="D165" s="7"/>
      <c r="E165" s="7"/>
    </row>
    <row r="166" ht="14" customHeight="1">
      <c r="A166" s="11"/>
      <c r="B166" s="11"/>
      <c r="C166" s="7"/>
      <c r="D166" s="7"/>
      <c r="E166" s="7"/>
    </row>
    <row r="167" ht="14" customHeight="1">
      <c r="A167" s="11"/>
      <c r="B167" s="11"/>
      <c r="C167" s="7"/>
      <c r="D167" s="7"/>
      <c r="E167" s="7"/>
    </row>
    <row r="168" ht="14" customHeight="1">
      <c r="A168" s="11"/>
      <c r="B168" s="11"/>
      <c r="C168" s="7"/>
      <c r="D168" s="7"/>
      <c r="E168" s="7"/>
    </row>
    <row r="169" ht="14" customHeight="1">
      <c r="A169" s="11"/>
      <c r="B169" s="11"/>
      <c r="C169" s="7"/>
      <c r="D169" s="7"/>
      <c r="E169" s="7"/>
    </row>
    <row r="170" ht="14" customHeight="1">
      <c r="A170" s="11"/>
      <c r="B170" s="11"/>
      <c r="C170" s="7"/>
      <c r="D170" s="7"/>
      <c r="E170" s="7"/>
    </row>
    <row r="171" ht="14" customHeight="1">
      <c r="A171" s="11"/>
      <c r="B171" s="11"/>
      <c r="C171" s="7"/>
      <c r="D171" s="7"/>
      <c r="E171" s="7"/>
    </row>
    <row r="172" ht="14" customHeight="1">
      <c r="A172" s="11"/>
      <c r="B172" s="11"/>
      <c r="C172" s="7"/>
      <c r="D172" s="7"/>
      <c r="E172" s="7"/>
    </row>
    <row r="173" ht="14" customHeight="1">
      <c r="A173" s="11"/>
      <c r="B173" s="11"/>
      <c r="C173" s="7"/>
      <c r="D173" s="7"/>
      <c r="E173" s="7"/>
    </row>
    <row r="174" ht="14" customHeight="1">
      <c r="A174" s="11"/>
      <c r="B174" s="11"/>
      <c r="C174" s="7"/>
      <c r="D174" s="7"/>
      <c r="E174" s="7"/>
    </row>
    <row r="175" ht="14" customHeight="1">
      <c r="A175" s="11"/>
      <c r="B175" s="11"/>
      <c r="C175" s="7"/>
      <c r="D175" s="7"/>
      <c r="E175" s="7"/>
    </row>
    <row r="176" ht="14" customHeight="1">
      <c r="A176" s="11"/>
      <c r="B176" s="11"/>
      <c r="C176" s="7"/>
      <c r="D176" s="7"/>
      <c r="E176" s="7"/>
    </row>
    <row r="177" ht="14" customHeight="1">
      <c r="A177" s="11"/>
      <c r="B177" s="11"/>
      <c r="C177" s="7"/>
      <c r="D177" s="7"/>
      <c r="E177" s="7"/>
    </row>
    <row r="178" ht="14" customHeight="1">
      <c r="A178" s="11"/>
      <c r="B178" s="11"/>
      <c r="C178" s="7"/>
      <c r="D178" s="7"/>
      <c r="E178" s="7"/>
    </row>
    <row r="179" ht="14" customHeight="1">
      <c r="A179" s="11"/>
      <c r="B179" s="11"/>
      <c r="C179" s="7"/>
      <c r="D179" s="7"/>
      <c r="E179" s="7"/>
    </row>
    <row r="180" ht="14" customHeight="1">
      <c r="A180" s="11"/>
      <c r="B180" s="11"/>
      <c r="C180" s="7"/>
      <c r="D180" s="7"/>
      <c r="E180" s="7"/>
    </row>
    <row r="181" ht="14" customHeight="1">
      <c r="A181" s="11"/>
      <c r="B181" s="11"/>
      <c r="C181" s="7"/>
      <c r="D181" s="7"/>
      <c r="E181" s="7"/>
    </row>
    <row r="182" ht="14" customHeight="1">
      <c r="A182" s="11"/>
      <c r="B182" s="11"/>
      <c r="C182" s="7"/>
      <c r="D182" s="7"/>
      <c r="E182" s="7"/>
    </row>
    <row r="183" ht="14" customHeight="1">
      <c r="A183" s="11"/>
      <c r="B183" s="11"/>
      <c r="C183" s="7"/>
      <c r="D183" s="7"/>
      <c r="E183" s="7"/>
    </row>
    <row r="184" ht="14" customHeight="1">
      <c r="A184" s="11"/>
      <c r="B184" s="11"/>
      <c r="C184" s="7"/>
      <c r="D184" s="7"/>
      <c r="E184" s="7"/>
    </row>
    <row r="185" ht="14" customHeight="1">
      <c r="A185" s="11"/>
      <c r="B185" s="11"/>
      <c r="C185" s="7"/>
      <c r="D185" s="7"/>
      <c r="E185" s="7"/>
    </row>
    <row r="186" ht="14" customHeight="1">
      <c r="A186" s="11"/>
      <c r="B186" s="11"/>
      <c r="C186" s="7"/>
      <c r="D186" s="7"/>
      <c r="E186" s="7"/>
    </row>
    <row r="187" ht="14" customHeight="1">
      <c r="A187" s="11"/>
      <c r="B187" s="11"/>
      <c r="C187" s="7"/>
      <c r="D187" s="7"/>
      <c r="E187" s="7"/>
    </row>
    <row r="188" ht="14" customHeight="1">
      <c r="A188" s="11"/>
      <c r="B188" s="11"/>
      <c r="C188" s="7"/>
      <c r="D188" s="7"/>
      <c r="E188" s="7"/>
    </row>
    <row r="189" ht="15" customHeight="1">
      <c r="A189" s="68">
        <v>9</v>
      </c>
      <c r="B189" s="11"/>
      <c r="C189" s="7"/>
      <c r="D189" s="7"/>
      <c r="E189" s="7"/>
    </row>
    <row r="190" ht="14" customHeight="1">
      <c r="A190" s="11"/>
      <c r="B190" s="11"/>
      <c r="C190" s="7"/>
      <c r="D190" s="7"/>
      <c r="E190" s="7"/>
    </row>
    <row r="191" ht="14" customHeight="1">
      <c r="A191" s="11"/>
      <c r="B191" s="11"/>
      <c r="C191" s="7"/>
      <c r="D191" s="7"/>
      <c r="E191" s="7"/>
    </row>
    <row r="192" ht="14" customHeight="1">
      <c r="A192" s="11"/>
      <c r="B192" s="11"/>
      <c r="C192" s="7"/>
      <c r="D192" s="7"/>
      <c r="E192" s="7"/>
    </row>
    <row r="193" ht="14" customHeight="1">
      <c r="A193" s="11"/>
      <c r="B193" s="11"/>
      <c r="C193" s="7"/>
      <c r="D193" s="7"/>
      <c r="E193" s="7"/>
    </row>
    <row r="194" ht="14" customHeight="1">
      <c r="A194" s="11"/>
      <c r="B194" s="11"/>
      <c r="C194" s="7"/>
      <c r="D194" s="7"/>
      <c r="E194" s="7"/>
    </row>
    <row r="195" ht="14" customHeight="1">
      <c r="A195" s="11"/>
      <c r="B195" s="11"/>
      <c r="C195" s="7"/>
      <c r="D195" s="7"/>
      <c r="E195" s="7"/>
    </row>
    <row r="196" ht="14" customHeight="1">
      <c r="A196" s="11"/>
      <c r="B196" s="11"/>
      <c r="C196" s="7"/>
      <c r="D196" s="7"/>
      <c r="E196" s="7"/>
    </row>
    <row r="197" ht="14" customHeight="1">
      <c r="A197" s="11"/>
      <c r="B197" s="11"/>
      <c r="C197" s="7"/>
      <c r="D197" s="7"/>
      <c r="E197" s="7"/>
    </row>
    <row r="198" ht="14" customHeight="1">
      <c r="A198" s="11"/>
      <c r="B198" s="11"/>
      <c r="C198" s="7"/>
      <c r="D198" s="7"/>
      <c r="E198" s="7"/>
    </row>
    <row r="199" ht="14" customHeight="1">
      <c r="A199" s="11"/>
      <c r="B199" s="11"/>
      <c r="C199" s="7"/>
      <c r="D199" s="7"/>
      <c r="E199" s="7"/>
    </row>
    <row r="200" ht="14" customHeight="1">
      <c r="A200" s="11"/>
      <c r="B200" s="11"/>
      <c r="C200" s="7"/>
      <c r="D200" s="7"/>
      <c r="E200" s="7"/>
    </row>
    <row r="201" ht="14" customHeight="1">
      <c r="A201" s="11"/>
      <c r="B201" s="11"/>
      <c r="C201" s="7"/>
      <c r="D201" s="7"/>
      <c r="E201" s="7"/>
    </row>
    <row r="202" ht="14" customHeight="1">
      <c r="A202" s="11"/>
      <c r="B202" s="11"/>
      <c r="C202" s="7"/>
      <c r="D202" s="7"/>
      <c r="E202" s="7"/>
    </row>
    <row r="203" ht="14" customHeight="1">
      <c r="A203" s="11"/>
      <c r="B203" s="11"/>
      <c r="C203" s="7"/>
      <c r="D203" s="7"/>
      <c r="E203" s="7"/>
    </row>
    <row r="204" ht="14" customHeight="1">
      <c r="A204" s="11"/>
      <c r="B204" s="11"/>
      <c r="C204" s="7"/>
      <c r="D204" s="7"/>
      <c r="E204" s="7"/>
    </row>
    <row r="205" ht="14" customHeight="1">
      <c r="A205" s="11"/>
      <c r="B205" s="11"/>
      <c r="C205" s="7"/>
      <c r="D205" s="7"/>
      <c r="E205" s="7"/>
    </row>
    <row r="206" ht="14" customHeight="1">
      <c r="A206" s="11"/>
      <c r="B206" s="11"/>
      <c r="C206" s="7"/>
      <c r="D206" s="7"/>
      <c r="E206" s="7"/>
    </row>
    <row r="207" ht="14" customHeight="1">
      <c r="A207" s="11"/>
      <c r="B207" s="11"/>
      <c r="C207" s="7"/>
      <c r="D207" s="7"/>
      <c r="E207" s="7"/>
    </row>
    <row r="208" ht="14" customHeight="1">
      <c r="A208" s="11"/>
      <c r="B208" s="11"/>
      <c r="C208" s="7"/>
      <c r="D208" s="7"/>
      <c r="E208" s="7"/>
    </row>
    <row r="209" ht="14" customHeight="1">
      <c r="A209" s="11"/>
      <c r="B209" s="11"/>
      <c r="C209" s="7"/>
      <c r="D209" s="7"/>
      <c r="E209" s="7"/>
    </row>
    <row r="210" ht="14" customHeight="1">
      <c r="A210" s="11"/>
      <c r="B210" s="11"/>
      <c r="C210" s="7"/>
      <c r="D210" s="7"/>
      <c r="E210" s="7"/>
    </row>
    <row r="211" ht="14" customHeight="1">
      <c r="A211" s="11"/>
      <c r="B211" s="11"/>
      <c r="C211" s="7"/>
      <c r="D211" s="7"/>
      <c r="E211" s="7"/>
    </row>
    <row r="212" ht="14" customHeight="1">
      <c r="A212" s="11"/>
      <c r="B212" s="11"/>
      <c r="C212" s="7"/>
      <c r="D212" s="7"/>
      <c r="E212" s="7"/>
    </row>
    <row r="213" ht="14" customHeight="1">
      <c r="A213" s="11"/>
      <c r="B213" s="11"/>
      <c r="C213" s="7"/>
      <c r="D213" s="7"/>
      <c r="E213" s="7"/>
    </row>
    <row r="214" ht="14" customHeight="1">
      <c r="A214" s="11"/>
      <c r="B214" s="11"/>
      <c r="C214" s="7"/>
      <c r="D214" s="7"/>
      <c r="E214" s="7"/>
    </row>
    <row r="215" ht="14" customHeight="1">
      <c r="A215" s="11"/>
      <c r="B215" s="11"/>
      <c r="C215" s="7"/>
      <c r="D215" s="7"/>
      <c r="E215" s="7"/>
    </row>
    <row r="216" ht="15" customHeight="1">
      <c r="A216" s="68">
        <v>10</v>
      </c>
      <c r="B216" s="11"/>
      <c r="C216" s="7"/>
      <c r="D216" s="7"/>
      <c r="E216" s="7"/>
    </row>
    <row r="217" ht="14" customHeight="1">
      <c r="A217" s="11"/>
      <c r="B217" s="11"/>
      <c r="C217" s="7"/>
      <c r="D217" s="7"/>
      <c r="E217" s="7"/>
    </row>
    <row r="218" ht="14" customHeight="1">
      <c r="A218" s="11"/>
      <c r="B218" s="11"/>
      <c r="C218" s="7"/>
      <c r="D218" s="7"/>
      <c r="E218" s="7"/>
    </row>
    <row r="219" ht="14" customHeight="1">
      <c r="A219" s="11"/>
      <c r="B219" s="11"/>
      <c r="C219" s="7"/>
      <c r="D219" s="7"/>
      <c r="E219" s="7"/>
    </row>
    <row r="220" ht="14" customHeight="1">
      <c r="A220" s="11"/>
      <c r="B220" s="11"/>
      <c r="C220" s="7"/>
      <c r="D220" s="7"/>
      <c r="E220" s="7"/>
    </row>
    <row r="221" ht="14" customHeight="1">
      <c r="A221" s="11"/>
      <c r="B221" s="11"/>
      <c r="C221" s="7"/>
      <c r="D221" s="7"/>
      <c r="E221" s="7"/>
    </row>
    <row r="222" ht="14" customHeight="1">
      <c r="A222" s="11"/>
      <c r="B222" s="11"/>
      <c r="C222" s="7"/>
      <c r="D222" s="7"/>
      <c r="E222" s="7"/>
    </row>
    <row r="223" ht="14" customHeight="1">
      <c r="A223" s="11"/>
      <c r="B223" s="11"/>
      <c r="C223" s="7"/>
      <c r="D223" s="7"/>
      <c r="E223" s="7"/>
    </row>
    <row r="224" ht="14" customHeight="1">
      <c r="A224" s="11"/>
      <c r="B224" s="11"/>
      <c r="C224" s="7"/>
      <c r="D224" s="7"/>
      <c r="E224" s="7"/>
    </row>
    <row r="225" ht="14" customHeight="1">
      <c r="A225" s="11"/>
      <c r="B225" s="11"/>
      <c r="C225" s="7"/>
      <c r="D225" s="7"/>
      <c r="E225" s="7"/>
    </row>
    <row r="226" ht="14" customHeight="1">
      <c r="A226" s="11"/>
      <c r="B226" s="11"/>
      <c r="C226" s="7"/>
      <c r="D226" s="7"/>
      <c r="E226" s="7"/>
    </row>
    <row r="227" ht="14" customHeight="1">
      <c r="A227" s="11"/>
      <c r="B227" s="11"/>
      <c r="C227" s="7"/>
      <c r="D227" s="7"/>
      <c r="E227" s="7"/>
    </row>
    <row r="228" ht="14" customHeight="1">
      <c r="A228" s="11"/>
      <c r="B228" s="11"/>
      <c r="C228" s="7"/>
      <c r="D228" s="7"/>
      <c r="E228" s="7"/>
    </row>
    <row r="229" ht="14" customHeight="1">
      <c r="A229" s="11"/>
      <c r="B229" s="11"/>
      <c r="C229" s="7"/>
      <c r="D229" s="7"/>
      <c r="E229" s="7"/>
    </row>
    <row r="230" ht="14" customHeight="1">
      <c r="A230" s="11"/>
      <c r="B230" s="11"/>
      <c r="C230" s="7"/>
      <c r="D230" s="7"/>
      <c r="E230" s="7"/>
    </row>
    <row r="231" ht="14" customHeight="1">
      <c r="A231" s="11"/>
      <c r="B231" s="11"/>
      <c r="C231" s="7"/>
      <c r="D231" s="7"/>
      <c r="E231" s="7"/>
    </row>
    <row r="232" ht="14" customHeight="1">
      <c r="A232" s="11"/>
      <c r="B232" s="11"/>
      <c r="C232" s="7"/>
      <c r="D232" s="7"/>
      <c r="E232" s="7"/>
    </row>
    <row r="233" ht="14" customHeight="1">
      <c r="A233" s="11"/>
      <c r="B233" s="11"/>
      <c r="C233" s="7"/>
      <c r="D233" s="7"/>
      <c r="E233" s="7"/>
    </row>
    <row r="234" ht="14" customHeight="1">
      <c r="A234" s="11"/>
      <c r="B234" s="11"/>
      <c r="C234" s="7"/>
      <c r="D234" s="7"/>
      <c r="E234" s="7"/>
    </row>
    <row r="235" ht="14" customHeight="1">
      <c r="A235" s="11"/>
      <c r="B235" s="11"/>
      <c r="C235" s="7"/>
      <c r="D235" s="7"/>
      <c r="E235" s="7"/>
    </row>
    <row r="236" ht="14" customHeight="1">
      <c r="A236" s="11"/>
      <c r="B236" s="11"/>
      <c r="C236" s="7"/>
      <c r="D236" s="7"/>
      <c r="E236" s="7"/>
    </row>
    <row r="237" ht="14" customHeight="1">
      <c r="A237" s="11"/>
      <c r="B237" s="11"/>
      <c r="C237" s="7"/>
      <c r="D237" s="7"/>
      <c r="E237" s="7"/>
    </row>
    <row r="238" ht="14" customHeight="1">
      <c r="A238" s="11"/>
      <c r="B238" s="11"/>
      <c r="C238" s="7"/>
      <c r="D238" s="7"/>
      <c r="E238" s="7"/>
    </row>
    <row r="239" ht="14" customHeight="1">
      <c r="A239" s="11"/>
      <c r="B239" s="11"/>
      <c r="C239" s="7"/>
      <c r="D239" s="7"/>
      <c r="E239" s="7"/>
    </row>
    <row r="240" ht="14" customHeight="1">
      <c r="A240" s="11"/>
      <c r="B240" s="11"/>
      <c r="C240" s="7"/>
      <c r="D240" s="7"/>
      <c r="E240" s="7"/>
    </row>
    <row r="241" ht="14" customHeight="1">
      <c r="A241" s="11"/>
      <c r="B241" s="11"/>
      <c r="C241" s="7"/>
      <c r="D241" s="7"/>
      <c r="E241" s="7"/>
    </row>
    <row r="242" ht="15" customHeight="1">
      <c r="A242" s="68">
        <v>11</v>
      </c>
      <c r="B242" s="11"/>
      <c r="C242" s="7"/>
      <c r="D242" s="7"/>
      <c r="E242" s="7"/>
    </row>
    <row r="243" ht="14" customHeight="1">
      <c r="A243" s="11"/>
      <c r="B243" s="11"/>
      <c r="C243" s="7"/>
      <c r="D243" s="7"/>
      <c r="E243" s="7"/>
    </row>
    <row r="244" ht="14" customHeight="1">
      <c r="A244" s="11"/>
      <c r="B244" s="11"/>
      <c r="C244" s="7"/>
      <c r="D244" s="7"/>
      <c r="E244" s="7"/>
    </row>
    <row r="245" ht="14" customHeight="1">
      <c r="A245" s="11"/>
      <c r="B245" s="11"/>
      <c r="C245" s="7"/>
      <c r="D245" s="7"/>
      <c r="E245" s="7"/>
    </row>
    <row r="246" ht="14" customHeight="1">
      <c r="A246" s="11"/>
      <c r="B246" s="11"/>
      <c r="C246" s="7"/>
      <c r="D246" s="7"/>
      <c r="E246" s="7"/>
    </row>
    <row r="247" ht="14" customHeight="1">
      <c r="A247" s="11"/>
      <c r="B247" s="11"/>
      <c r="C247" s="7"/>
      <c r="D247" s="7"/>
      <c r="E247" s="7"/>
    </row>
    <row r="248" ht="14" customHeight="1">
      <c r="A248" s="11"/>
      <c r="B248" s="11"/>
      <c r="C248" s="7"/>
      <c r="D248" s="7"/>
      <c r="E248" s="7"/>
    </row>
    <row r="249" ht="14" customHeight="1">
      <c r="A249" s="11"/>
      <c r="B249" s="11"/>
      <c r="C249" s="7"/>
      <c r="D249" s="7"/>
      <c r="E249" s="7"/>
    </row>
    <row r="250" ht="14" customHeight="1">
      <c r="A250" s="11"/>
      <c r="B250" s="11"/>
      <c r="C250" s="7"/>
      <c r="D250" s="7"/>
      <c r="E250" s="7"/>
    </row>
    <row r="251" ht="14" customHeight="1">
      <c r="A251" s="11"/>
      <c r="B251" s="11"/>
      <c r="C251" s="7"/>
      <c r="D251" s="7"/>
      <c r="E251" s="7"/>
    </row>
    <row r="252" ht="14" customHeight="1">
      <c r="A252" s="11"/>
      <c r="B252" s="11"/>
      <c r="C252" s="7"/>
      <c r="D252" s="7"/>
      <c r="E252" s="7"/>
    </row>
    <row r="253" ht="14" customHeight="1">
      <c r="A253" s="11"/>
      <c r="B253" s="11"/>
      <c r="C253" s="7"/>
      <c r="D253" s="7"/>
      <c r="E253" s="7"/>
    </row>
    <row r="254" ht="14" customHeight="1">
      <c r="A254" s="11"/>
      <c r="B254" s="11"/>
      <c r="C254" s="7"/>
      <c r="D254" s="7"/>
      <c r="E254" s="7"/>
    </row>
    <row r="255" ht="14" customHeight="1">
      <c r="A255" s="11"/>
      <c r="B255" s="11"/>
      <c r="C255" s="7"/>
      <c r="D255" s="7"/>
      <c r="E255" s="7"/>
    </row>
    <row r="256" ht="14" customHeight="1">
      <c r="A256" s="11"/>
      <c r="B256" s="11"/>
      <c r="C256" s="7"/>
      <c r="D256" s="7"/>
      <c r="E256" s="7"/>
    </row>
    <row r="257" ht="14" customHeight="1">
      <c r="A257" s="11"/>
      <c r="B257" s="11"/>
      <c r="C257" s="7"/>
      <c r="D257" s="7"/>
      <c r="E257" s="7"/>
    </row>
    <row r="258" ht="14" customHeight="1">
      <c r="A258" s="11"/>
      <c r="B258" s="11"/>
      <c r="C258" s="7"/>
      <c r="D258" s="7"/>
      <c r="E258" s="7"/>
    </row>
    <row r="259" ht="14" customHeight="1">
      <c r="A259" s="11"/>
      <c r="B259" s="11"/>
      <c r="C259" s="7"/>
      <c r="D259" s="7"/>
      <c r="E259" s="7"/>
    </row>
    <row r="260" ht="14" customHeight="1">
      <c r="A260" s="11"/>
      <c r="B260" s="11"/>
      <c r="C260" s="7"/>
      <c r="D260" s="7"/>
      <c r="E260" s="7"/>
    </row>
    <row r="261" ht="14" customHeight="1">
      <c r="A261" s="11"/>
      <c r="B261" s="11"/>
      <c r="C261" s="7"/>
      <c r="D261" s="7"/>
      <c r="E261" s="7"/>
    </row>
    <row r="262" ht="14" customHeight="1">
      <c r="A262" s="11"/>
      <c r="B262" s="11"/>
      <c r="C262" s="7"/>
      <c r="D262" s="7"/>
      <c r="E262" s="7"/>
    </row>
    <row r="263" ht="14" customHeight="1">
      <c r="A263" s="11"/>
      <c r="B263" s="11"/>
      <c r="C263" s="7"/>
      <c r="D263" s="7"/>
      <c r="E263" s="7"/>
    </row>
    <row r="264" ht="14" customHeight="1">
      <c r="A264" s="11"/>
      <c r="B264" s="11"/>
      <c r="C264" s="7"/>
      <c r="D264" s="7"/>
      <c r="E264" s="7"/>
    </row>
    <row r="265" ht="14" customHeight="1">
      <c r="A265" s="11"/>
      <c r="B265" s="11"/>
      <c r="C265" s="7"/>
      <c r="D265" s="7"/>
      <c r="E265" s="7"/>
    </row>
    <row r="266" ht="14" customHeight="1">
      <c r="A266" s="11"/>
      <c r="B266" s="11"/>
      <c r="C266" s="7"/>
      <c r="D266" s="7"/>
      <c r="E266" s="7"/>
    </row>
    <row r="267" ht="14" customHeight="1">
      <c r="A267" s="11"/>
      <c r="B267" s="11"/>
      <c r="C267" s="7"/>
      <c r="D267" s="7"/>
      <c r="E267" s="7"/>
    </row>
    <row r="268" ht="15" customHeight="1">
      <c r="A268" s="68">
        <v>12</v>
      </c>
      <c r="B268" s="11"/>
      <c r="C268" s="7"/>
      <c r="D268" s="7"/>
      <c r="E268" s="7"/>
    </row>
    <row r="269" ht="14" customHeight="1">
      <c r="A269" s="11"/>
      <c r="B269" s="11"/>
      <c r="C269" s="7"/>
      <c r="D269" s="7"/>
      <c r="E269" s="7"/>
    </row>
    <row r="270" ht="14" customHeight="1">
      <c r="A270" s="11"/>
      <c r="B270" s="11"/>
      <c r="C270" s="7"/>
      <c r="D270" s="7"/>
      <c r="E270" s="7"/>
    </row>
    <row r="271" ht="14" customHeight="1">
      <c r="A271" s="11"/>
      <c r="B271" s="11"/>
      <c r="C271" s="7"/>
      <c r="D271" s="7"/>
      <c r="E271" s="7"/>
    </row>
    <row r="272" ht="14" customHeight="1">
      <c r="A272" s="11"/>
      <c r="B272" s="11"/>
      <c r="C272" s="7"/>
      <c r="D272" s="7"/>
      <c r="E272" s="7"/>
    </row>
    <row r="273" ht="14" customHeight="1">
      <c r="A273" s="11"/>
      <c r="B273" s="11"/>
      <c r="C273" s="7"/>
      <c r="D273" s="7"/>
      <c r="E273" s="7"/>
    </row>
    <row r="274" ht="14" customHeight="1">
      <c r="A274" s="11"/>
      <c r="B274" s="11"/>
      <c r="C274" s="7"/>
      <c r="D274" s="7"/>
      <c r="E274" s="7"/>
    </row>
    <row r="275" ht="14" customHeight="1">
      <c r="A275" s="11"/>
      <c r="B275" s="11"/>
      <c r="C275" s="7"/>
      <c r="D275" s="7"/>
      <c r="E275" s="7"/>
    </row>
    <row r="276" ht="14" customHeight="1">
      <c r="A276" s="11"/>
      <c r="B276" s="11"/>
      <c r="C276" s="7"/>
      <c r="D276" s="7"/>
      <c r="E276" s="7"/>
    </row>
    <row r="277" ht="14" customHeight="1">
      <c r="A277" s="11"/>
      <c r="B277" s="11"/>
      <c r="C277" s="7"/>
      <c r="D277" s="7"/>
      <c r="E277" s="7"/>
    </row>
    <row r="278" ht="14" customHeight="1">
      <c r="A278" s="11"/>
      <c r="B278" s="11"/>
      <c r="C278" s="7"/>
      <c r="D278" s="7"/>
      <c r="E278" s="7"/>
    </row>
    <row r="279" ht="14" customHeight="1">
      <c r="A279" s="11"/>
      <c r="B279" s="11"/>
      <c r="C279" s="7"/>
      <c r="D279" s="7"/>
      <c r="E279" s="7"/>
    </row>
    <row r="280" ht="14" customHeight="1">
      <c r="A280" s="11"/>
      <c r="B280" s="11"/>
      <c r="C280" s="7"/>
      <c r="D280" s="7"/>
      <c r="E280" s="7"/>
    </row>
    <row r="281" ht="14" customHeight="1">
      <c r="A281" s="11"/>
      <c r="B281" s="11"/>
      <c r="C281" s="7"/>
      <c r="D281" s="7"/>
      <c r="E281" s="7"/>
    </row>
    <row r="282" ht="14" customHeight="1">
      <c r="A282" s="11"/>
      <c r="B282" s="11"/>
      <c r="C282" s="7"/>
      <c r="D282" s="7"/>
      <c r="E282" s="7"/>
    </row>
    <row r="283" ht="14" customHeight="1">
      <c r="A283" s="11"/>
      <c r="B283" s="11"/>
      <c r="C283" s="7"/>
      <c r="D283" s="7"/>
      <c r="E283" s="7"/>
    </row>
    <row r="284" ht="14" customHeight="1">
      <c r="A284" s="11"/>
      <c r="B284" s="11"/>
      <c r="C284" s="7"/>
      <c r="D284" s="7"/>
      <c r="E284" s="7"/>
    </row>
    <row r="285" ht="14" customHeight="1">
      <c r="A285" s="11"/>
      <c r="B285" s="11"/>
      <c r="C285" s="7"/>
      <c r="D285" s="7"/>
      <c r="E285" s="7"/>
    </row>
    <row r="286" ht="14" customHeight="1">
      <c r="A286" s="11"/>
      <c r="B286" s="11"/>
      <c r="C286" s="7"/>
      <c r="D286" s="7"/>
      <c r="E286" s="7"/>
    </row>
    <row r="287" ht="14" customHeight="1">
      <c r="A287" s="11"/>
      <c r="B287" s="11"/>
      <c r="C287" s="7"/>
      <c r="D287" s="7"/>
      <c r="E287" s="7"/>
    </row>
    <row r="288" ht="14" customHeight="1">
      <c r="A288" s="11"/>
      <c r="B288" s="11"/>
      <c r="C288" s="7"/>
      <c r="D288" s="7"/>
      <c r="E288" s="7"/>
    </row>
    <row r="289" ht="14" customHeight="1">
      <c r="A289" s="11"/>
      <c r="B289" s="11"/>
      <c r="C289" s="7"/>
      <c r="D289" s="7"/>
      <c r="E289" s="7"/>
    </row>
    <row r="290" ht="14" customHeight="1">
      <c r="A290" s="11"/>
      <c r="B290" s="11"/>
      <c r="C290" s="7"/>
      <c r="D290" s="7"/>
      <c r="E290" s="7"/>
    </row>
    <row r="291" ht="14" customHeight="1">
      <c r="A291" s="11"/>
      <c r="B291" s="11"/>
      <c r="C291" s="7"/>
      <c r="D291" s="7"/>
      <c r="E291" s="7"/>
    </row>
    <row r="292" ht="14" customHeight="1">
      <c r="A292" s="11"/>
      <c r="B292" s="11"/>
      <c r="C292" s="7"/>
      <c r="D292" s="7"/>
      <c r="E292" s="7"/>
    </row>
    <row r="293" ht="14" customHeight="1">
      <c r="A293" s="11"/>
      <c r="B293" s="11"/>
      <c r="C293" s="7"/>
      <c r="D293" s="7"/>
      <c r="E293" s="7"/>
    </row>
    <row r="294" ht="15" customHeight="1">
      <c r="A294" s="68">
        <v>13</v>
      </c>
      <c r="B294" s="11"/>
      <c r="C294" s="7"/>
      <c r="D294" s="7"/>
      <c r="E294" s="7"/>
    </row>
    <row r="295" ht="14" customHeight="1">
      <c r="A295" s="11"/>
      <c r="B295" s="11"/>
      <c r="C295" s="7"/>
      <c r="D295" s="7"/>
      <c r="E295" s="7"/>
    </row>
    <row r="296" ht="14" customHeight="1">
      <c r="A296" s="11"/>
      <c r="B296" s="11"/>
      <c r="C296" s="7"/>
      <c r="D296" s="7"/>
      <c r="E296" s="7"/>
    </row>
    <row r="297" ht="14" customHeight="1">
      <c r="A297" s="11"/>
      <c r="B297" s="11"/>
      <c r="C297" s="7"/>
      <c r="D297" s="7"/>
      <c r="E297" s="7"/>
    </row>
    <row r="298" ht="14" customHeight="1">
      <c r="A298" s="11"/>
      <c r="B298" s="11"/>
      <c r="C298" s="7"/>
      <c r="D298" s="7"/>
      <c r="E298" s="7"/>
    </row>
    <row r="299" ht="14" customHeight="1">
      <c r="A299" s="11"/>
      <c r="B299" s="11"/>
      <c r="C299" s="7"/>
      <c r="D299" s="7"/>
      <c r="E299" s="7"/>
    </row>
    <row r="300" ht="14" customHeight="1">
      <c r="A300" s="11"/>
      <c r="B300" s="11"/>
      <c r="C300" s="7"/>
      <c r="D300" s="7"/>
      <c r="E300" s="7"/>
    </row>
    <row r="301" ht="14" customHeight="1">
      <c r="A301" s="11"/>
      <c r="B301" s="11"/>
      <c r="C301" s="7"/>
      <c r="D301" s="7"/>
      <c r="E301" s="7"/>
    </row>
    <row r="302" ht="14" customHeight="1">
      <c r="A302" s="11"/>
      <c r="B302" s="11"/>
      <c r="C302" s="7"/>
      <c r="D302" s="7"/>
      <c r="E302" s="7"/>
    </row>
    <row r="303" ht="14" customHeight="1">
      <c r="A303" s="11"/>
      <c r="B303" s="11"/>
      <c r="C303" s="7"/>
      <c r="D303" s="7"/>
      <c r="E303" s="7"/>
    </row>
    <row r="304" ht="14" customHeight="1">
      <c r="A304" s="11"/>
      <c r="B304" s="11"/>
      <c r="C304" s="7"/>
      <c r="D304" s="7"/>
      <c r="E304" s="7"/>
    </row>
    <row r="305" ht="14" customHeight="1">
      <c r="A305" s="11"/>
      <c r="B305" s="11"/>
      <c r="C305" s="7"/>
      <c r="D305" s="7"/>
      <c r="E305" s="7"/>
    </row>
    <row r="306" ht="14" customHeight="1">
      <c r="A306" s="11"/>
      <c r="B306" s="11"/>
      <c r="C306" s="7"/>
      <c r="D306" s="7"/>
      <c r="E306" s="7"/>
    </row>
    <row r="307" ht="14" customHeight="1">
      <c r="A307" s="11"/>
      <c r="B307" s="11"/>
      <c r="C307" s="7"/>
      <c r="D307" s="7"/>
      <c r="E307" s="7"/>
    </row>
    <row r="308" ht="14" customHeight="1">
      <c r="A308" s="11"/>
      <c r="B308" s="11"/>
      <c r="C308" s="7"/>
      <c r="D308" s="7"/>
      <c r="E308" s="7"/>
    </row>
    <row r="309" ht="14" customHeight="1">
      <c r="A309" s="11"/>
      <c r="B309" s="11"/>
      <c r="C309" s="7"/>
      <c r="D309" s="7"/>
      <c r="E309" s="7"/>
    </row>
    <row r="310" ht="14" customHeight="1">
      <c r="A310" s="11"/>
      <c r="B310" s="11"/>
      <c r="C310" s="7"/>
      <c r="D310" s="7"/>
      <c r="E310" s="7"/>
    </row>
    <row r="311" ht="14" customHeight="1">
      <c r="A311" s="11"/>
      <c r="B311" s="11"/>
      <c r="C311" s="7"/>
      <c r="D311" s="7"/>
      <c r="E311" s="7"/>
    </row>
    <row r="312" ht="14" customHeight="1">
      <c r="A312" s="11"/>
      <c r="B312" s="11"/>
      <c r="C312" s="7"/>
      <c r="D312" s="7"/>
      <c r="E312" s="7"/>
    </row>
    <row r="313" ht="14" customHeight="1">
      <c r="A313" s="11"/>
      <c r="B313" s="11"/>
      <c r="C313" s="7"/>
      <c r="D313" s="7"/>
      <c r="E313" s="7"/>
    </row>
    <row r="314" ht="14" customHeight="1">
      <c r="A314" s="11"/>
      <c r="B314" s="11"/>
      <c r="C314" s="7"/>
      <c r="D314" s="7"/>
      <c r="E314" s="7"/>
    </row>
    <row r="315" ht="14" customHeight="1">
      <c r="A315" s="11"/>
      <c r="B315" s="11"/>
      <c r="C315" s="7"/>
      <c r="D315" s="7"/>
      <c r="E315" s="7"/>
    </row>
    <row r="316" ht="14" customHeight="1">
      <c r="A316" s="11"/>
      <c r="B316" s="11"/>
      <c r="C316" s="7"/>
      <c r="D316" s="7"/>
      <c r="E316" s="7"/>
    </row>
    <row r="317" ht="14" customHeight="1">
      <c r="A317" s="11"/>
      <c r="B317" s="11"/>
      <c r="C317" s="7"/>
      <c r="D317" s="7"/>
      <c r="E317" s="7"/>
    </row>
    <row r="318" ht="14" customHeight="1">
      <c r="A318" s="11"/>
      <c r="B318" s="11"/>
      <c r="C318" s="7"/>
      <c r="D318" s="7"/>
      <c r="E318" s="7"/>
    </row>
    <row r="319" ht="14" customHeight="1">
      <c r="A319" s="11"/>
      <c r="B319" s="11"/>
      <c r="C319" s="7"/>
      <c r="D319" s="7"/>
      <c r="E319" s="7"/>
    </row>
    <row r="320" ht="15" customHeight="1">
      <c r="A320" s="68">
        <v>14</v>
      </c>
      <c r="B320" s="11"/>
      <c r="C320" s="7"/>
      <c r="D320" s="7"/>
      <c r="E320" s="7"/>
    </row>
    <row r="321" ht="14" customHeight="1">
      <c r="A321" s="11"/>
      <c r="B321" s="11"/>
      <c r="C321" s="7"/>
      <c r="D321" s="7"/>
      <c r="E321" s="7"/>
    </row>
    <row r="322" ht="14" customHeight="1">
      <c r="A322" s="11"/>
      <c r="B322" s="11"/>
      <c r="C322" s="7"/>
      <c r="D322" s="7"/>
      <c r="E322" s="7"/>
    </row>
    <row r="323" ht="14" customHeight="1">
      <c r="A323" s="11"/>
      <c r="B323" s="11"/>
      <c r="C323" s="7"/>
      <c r="D323" s="7"/>
      <c r="E323" s="7"/>
    </row>
    <row r="324" ht="14" customHeight="1">
      <c r="A324" s="11"/>
      <c r="B324" s="11"/>
      <c r="C324" s="7"/>
      <c r="D324" s="7"/>
      <c r="E324" s="7"/>
    </row>
    <row r="325" ht="14" customHeight="1">
      <c r="A325" s="11"/>
      <c r="B325" s="11"/>
      <c r="C325" s="7"/>
      <c r="D325" s="7"/>
      <c r="E325" s="7"/>
    </row>
    <row r="326" ht="14" customHeight="1">
      <c r="A326" s="11"/>
      <c r="B326" s="11"/>
      <c r="C326" s="7"/>
      <c r="D326" s="7"/>
      <c r="E326" s="7"/>
    </row>
    <row r="327" ht="14" customHeight="1">
      <c r="A327" s="11"/>
      <c r="B327" s="11"/>
      <c r="C327" s="7"/>
      <c r="D327" s="7"/>
      <c r="E327" s="7"/>
    </row>
    <row r="328" ht="14" customHeight="1">
      <c r="A328" s="11"/>
      <c r="B328" s="11"/>
      <c r="C328" s="7"/>
      <c r="D328" s="7"/>
      <c r="E328" s="7"/>
    </row>
    <row r="329" ht="14" customHeight="1">
      <c r="A329" s="11"/>
      <c r="B329" s="11"/>
      <c r="C329" s="7"/>
      <c r="D329" s="7"/>
      <c r="E329" s="7"/>
    </row>
    <row r="330" ht="14" customHeight="1">
      <c r="A330" s="11"/>
      <c r="B330" s="11"/>
      <c r="C330" s="7"/>
      <c r="D330" s="7"/>
      <c r="E330" s="7"/>
    </row>
    <row r="331" ht="14" customHeight="1">
      <c r="A331" s="11"/>
      <c r="B331" s="11"/>
      <c r="C331" s="7"/>
      <c r="D331" s="7"/>
      <c r="E331" s="7"/>
    </row>
    <row r="332" ht="14" customHeight="1">
      <c r="A332" s="11"/>
      <c r="B332" s="11"/>
      <c r="C332" s="7"/>
      <c r="D332" s="7"/>
      <c r="E332" s="7"/>
    </row>
    <row r="333" ht="14" customHeight="1">
      <c r="A333" s="11"/>
      <c r="B333" s="11"/>
      <c r="C333" s="7"/>
      <c r="D333" s="7"/>
      <c r="E333" s="7"/>
    </row>
    <row r="334" ht="14" customHeight="1">
      <c r="A334" s="11"/>
      <c r="B334" s="11"/>
      <c r="C334" s="7"/>
      <c r="D334" s="7"/>
      <c r="E334" s="7"/>
    </row>
    <row r="335" ht="14" customHeight="1">
      <c r="A335" s="11"/>
      <c r="B335" s="11"/>
      <c r="C335" s="7"/>
      <c r="D335" s="7"/>
      <c r="E335" s="7"/>
    </row>
    <row r="336" ht="14" customHeight="1">
      <c r="A336" s="11"/>
      <c r="B336" s="11"/>
      <c r="C336" s="7"/>
      <c r="D336" s="7"/>
      <c r="E336" s="7"/>
    </row>
    <row r="337" ht="14" customHeight="1">
      <c r="A337" s="11"/>
      <c r="B337" s="11"/>
      <c r="C337" s="7"/>
      <c r="D337" s="7"/>
      <c r="E337" s="7"/>
    </row>
    <row r="338" ht="14" customHeight="1">
      <c r="A338" s="11"/>
      <c r="B338" s="11"/>
      <c r="C338" s="7"/>
      <c r="D338" s="7"/>
      <c r="E338" s="7"/>
    </row>
    <row r="339" ht="14" customHeight="1">
      <c r="A339" s="11"/>
      <c r="B339" s="11"/>
      <c r="C339" s="7"/>
      <c r="D339" s="7"/>
      <c r="E339" s="7"/>
    </row>
    <row r="340" ht="14" customHeight="1">
      <c r="A340" s="11"/>
      <c r="B340" s="11"/>
      <c r="C340" s="7"/>
      <c r="D340" s="7"/>
      <c r="E340" s="7"/>
    </row>
    <row r="341" ht="14" customHeight="1">
      <c r="A341" s="11"/>
      <c r="B341" s="11"/>
      <c r="C341" s="7"/>
      <c r="D341" s="7"/>
      <c r="E341" s="7"/>
    </row>
    <row r="342" ht="14" customHeight="1">
      <c r="A342" s="11"/>
      <c r="B342" s="11"/>
      <c r="C342" s="7"/>
      <c r="D342" s="7"/>
      <c r="E342" s="7"/>
    </row>
    <row r="343" ht="14" customHeight="1">
      <c r="A343" s="11"/>
      <c r="B343" s="11"/>
      <c r="C343" s="7"/>
      <c r="D343" s="7"/>
      <c r="E343" s="7"/>
    </row>
    <row r="344" ht="14" customHeight="1">
      <c r="A344" s="11"/>
      <c r="B344" s="11"/>
      <c r="C344" s="7"/>
      <c r="D344" s="7"/>
      <c r="E344" s="7"/>
    </row>
    <row r="345" ht="14" customHeight="1">
      <c r="A345" s="11"/>
      <c r="B345" s="11"/>
      <c r="C345" s="7"/>
      <c r="D345" s="7"/>
      <c r="E345" s="7"/>
    </row>
    <row r="346" ht="15" customHeight="1">
      <c r="A346" s="68">
        <v>15</v>
      </c>
      <c r="B346" s="11"/>
      <c r="C346" s="7"/>
      <c r="D346" s="7"/>
      <c r="E346" s="7"/>
    </row>
    <row r="347" ht="14" customHeight="1">
      <c r="A347" s="11"/>
      <c r="B347" s="11"/>
      <c r="C347" s="7"/>
      <c r="D347" s="7"/>
      <c r="E347" s="7"/>
    </row>
    <row r="348" ht="14" customHeight="1">
      <c r="A348" s="11"/>
      <c r="B348" s="11"/>
      <c r="C348" s="7"/>
      <c r="D348" s="7"/>
      <c r="E348" s="7"/>
    </row>
    <row r="349" ht="14" customHeight="1">
      <c r="A349" s="11"/>
      <c r="B349" s="11"/>
      <c r="C349" s="7"/>
      <c r="D349" s="7"/>
      <c r="E349" s="7"/>
    </row>
    <row r="350" ht="14" customHeight="1">
      <c r="A350" s="11"/>
      <c r="B350" s="11"/>
      <c r="C350" s="7"/>
      <c r="D350" s="7"/>
      <c r="E350" s="7"/>
    </row>
    <row r="351" ht="14" customHeight="1">
      <c r="A351" s="11"/>
      <c r="B351" s="11"/>
      <c r="C351" s="7"/>
      <c r="D351" s="7"/>
      <c r="E351" s="7"/>
    </row>
    <row r="352" ht="14" customHeight="1">
      <c r="A352" s="11"/>
      <c r="B352" s="11"/>
      <c r="C352" s="7"/>
      <c r="D352" s="7"/>
      <c r="E352" s="7"/>
    </row>
    <row r="353" ht="14" customHeight="1">
      <c r="A353" s="11"/>
      <c r="B353" s="11"/>
      <c r="C353" s="7"/>
      <c r="D353" s="7"/>
      <c r="E353" s="7"/>
    </row>
    <row r="354" ht="14" customHeight="1">
      <c r="A354" s="11"/>
      <c r="B354" s="11"/>
      <c r="C354" s="7"/>
      <c r="D354" s="7"/>
      <c r="E354" s="7"/>
    </row>
    <row r="355" ht="14" customHeight="1">
      <c r="A355" s="11"/>
      <c r="B355" s="11"/>
      <c r="C355" s="7"/>
      <c r="D355" s="7"/>
      <c r="E355" s="7"/>
    </row>
    <row r="356" ht="14" customHeight="1">
      <c r="A356" s="11"/>
      <c r="B356" s="11"/>
      <c r="C356" s="7"/>
      <c r="D356" s="7"/>
      <c r="E356" s="7"/>
    </row>
    <row r="357" ht="14" customHeight="1">
      <c r="A357" s="11"/>
      <c r="B357" s="11"/>
      <c r="C357" s="7"/>
      <c r="D357" s="7"/>
      <c r="E357" s="7"/>
    </row>
    <row r="358" ht="14" customHeight="1">
      <c r="A358" s="11"/>
      <c r="B358" s="11"/>
      <c r="C358" s="7"/>
      <c r="D358" s="7"/>
      <c r="E358" s="7"/>
    </row>
    <row r="359" ht="14" customHeight="1">
      <c r="A359" s="11"/>
      <c r="B359" s="11"/>
      <c r="C359" s="7"/>
      <c r="D359" s="7"/>
      <c r="E359" s="7"/>
    </row>
    <row r="360" ht="14" customHeight="1">
      <c r="A360" s="11"/>
      <c r="B360" s="11"/>
      <c r="C360" s="7"/>
      <c r="D360" s="7"/>
      <c r="E360" s="7"/>
    </row>
    <row r="361" ht="14" customHeight="1">
      <c r="A361" s="11"/>
      <c r="B361" s="11"/>
      <c r="C361" s="7"/>
      <c r="D361" s="7"/>
      <c r="E361" s="7"/>
    </row>
    <row r="362" ht="14" customHeight="1">
      <c r="A362" s="11"/>
      <c r="B362" s="11"/>
      <c r="C362" s="7"/>
      <c r="D362" s="7"/>
      <c r="E362" s="7"/>
    </row>
    <row r="363" ht="14" customHeight="1">
      <c r="A363" s="11"/>
      <c r="B363" s="11"/>
      <c r="C363" s="7"/>
      <c r="D363" s="7"/>
      <c r="E363" s="7"/>
    </row>
    <row r="364" ht="14" customHeight="1">
      <c r="A364" s="11"/>
      <c r="B364" s="11"/>
      <c r="C364" s="7"/>
      <c r="D364" s="7"/>
      <c r="E364" s="7"/>
    </row>
    <row r="365" ht="14" customHeight="1">
      <c r="A365" s="11"/>
      <c r="B365" s="11"/>
      <c r="C365" s="7"/>
      <c r="D365" s="7"/>
      <c r="E365" s="7"/>
    </row>
    <row r="366" ht="14" customHeight="1">
      <c r="A366" s="11"/>
      <c r="B366" s="11"/>
      <c r="C366" s="7"/>
      <c r="D366" s="7"/>
      <c r="E366" s="7"/>
    </row>
    <row r="367" ht="14" customHeight="1">
      <c r="A367" s="11"/>
      <c r="B367" s="11"/>
      <c r="C367" s="7"/>
      <c r="D367" s="7"/>
      <c r="E367" s="7"/>
    </row>
    <row r="368" ht="14" customHeight="1">
      <c r="A368" s="11"/>
      <c r="B368" s="11"/>
      <c r="C368" s="7"/>
      <c r="D368" s="7"/>
      <c r="E368" s="7"/>
    </row>
    <row r="369" ht="14" customHeight="1">
      <c r="A369" s="11"/>
      <c r="B369" s="11"/>
      <c r="C369" s="7"/>
      <c r="D369" s="7"/>
      <c r="E369" s="7"/>
    </row>
    <row r="370" ht="14" customHeight="1">
      <c r="A370" s="11"/>
      <c r="B370" s="11"/>
      <c r="C370" s="7"/>
      <c r="D370" s="7"/>
      <c r="E370" s="7"/>
    </row>
    <row r="371" ht="14" customHeight="1">
      <c r="A371" s="11"/>
      <c r="B371" s="11"/>
      <c r="C371" s="7"/>
      <c r="D371" s="7"/>
      <c r="E371" s="7"/>
    </row>
    <row r="372" ht="15" customHeight="1">
      <c r="A372" s="68">
        <v>16</v>
      </c>
      <c r="B372" s="11"/>
      <c r="C372" s="7"/>
      <c r="D372" s="7"/>
      <c r="E372" s="7"/>
    </row>
    <row r="373" ht="14" customHeight="1">
      <c r="A373" s="11"/>
      <c r="B373" s="11"/>
      <c r="C373" s="7"/>
      <c r="D373" s="7"/>
      <c r="E373" s="7"/>
    </row>
    <row r="374" ht="14" customHeight="1">
      <c r="A374" s="11"/>
      <c r="B374" s="11"/>
      <c r="C374" s="7"/>
      <c r="D374" s="7"/>
      <c r="E374" s="7"/>
    </row>
    <row r="375" ht="14" customHeight="1">
      <c r="A375" s="11"/>
      <c r="B375" s="11"/>
      <c r="C375" s="7"/>
      <c r="D375" s="7"/>
      <c r="E375" s="7"/>
    </row>
    <row r="376" ht="14" customHeight="1">
      <c r="A376" s="11"/>
      <c r="B376" s="11"/>
      <c r="C376" s="7"/>
      <c r="D376" s="7"/>
      <c r="E376" s="7"/>
    </row>
    <row r="377" ht="14" customHeight="1">
      <c r="A377" s="11"/>
      <c r="B377" s="11"/>
      <c r="C377" s="7"/>
      <c r="D377" s="7"/>
      <c r="E377" s="7"/>
    </row>
    <row r="378" ht="14" customHeight="1">
      <c r="A378" s="11"/>
      <c r="B378" s="11"/>
      <c r="C378" s="7"/>
      <c r="D378" s="7"/>
      <c r="E378" s="7"/>
    </row>
    <row r="379" ht="14" customHeight="1">
      <c r="A379" s="11"/>
      <c r="B379" s="11"/>
      <c r="C379" s="7"/>
      <c r="D379" s="7"/>
      <c r="E379" s="7"/>
    </row>
    <row r="380" ht="14" customHeight="1">
      <c r="A380" s="11"/>
      <c r="B380" s="11"/>
      <c r="C380" s="7"/>
      <c r="D380" s="7"/>
      <c r="E380" s="7"/>
    </row>
    <row r="381" ht="14" customHeight="1">
      <c r="A381" s="11"/>
      <c r="B381" s="11"/>
      <c r="C381" s="7"/>
      <c r="D381" s="7"/>
      <c r="E381" s="7"/>
    </row>
    <row r="382" ht="14" customHeight="1">
      <c r="A382" s="11"/>
      <c r="B382" s="11"/>
      <c r="C382" s="7"/>
      <c r="D382" s="7"/>
      <c r="E382" s="7"/>
    </row>
    <row r="383" ht="14" customHeight="1">
      <c r="A383" s="11"/>
      <c r="B383" s="11"/>
      <c r="C383" s="7"/>
      <c r="D383" s="7"/>
      <c r="E383" s="7"/>
    </row>
    <row r="384" ht="14" customHeight="1">
      <c r="A384" s="11"/>
      <c r="B384" s="11"/>
      <c r="C384" s="7"/>
      <c r="D384" s="7"/>
      <c r="E384" s="7"/>
    </row>
    <row r="385" ht="14" customHeight="1">
      <c r="A385" s="11"/>
      <c r="B385" s="11"/>
      <c r="C385" s="7"/>
      <c r="D385" s="7"/>
      <c r="E385" s="7"/>
    </row>
    <row r="386" ht="14" customHeight="1">
      <c r="A386" s="11"/>
      <c r="B386" s="11"/>
      <c r="C386" s="7"/>
      <c r="D386" s="7"/>
      <c r="E386" s="7"/>
    </row>
    <row r="387" ht="14" customHeight="1">
      <c r="A387" s="11"/>
      <c r="B387" s="11"/>
      <c r="C387" s="7"/>
      <c r="D387" s="7"/>
      <c r="E387" s="7"/>
    </row>
    <row r="388" ht="14" customHeight="1">
      <c r="A388" s="11"/>
      <c r="B388" s="11"/>
      <c r="C388" s="7"/>
      <c r="D388" s="7"/>
      <c r="E388" s="7"/>
    </row>
    <row r="389" ht="14" customHeight="1">
      <c r="A389" s="11"/>
      <c r="B389" s="11"/>
      <c r="C389" s="7"/>
      <c r="D389" s="7"/>
      <c r="E389" s="7"/>
    </row>
    <row r="390" ht="14" customHeight="1">
      <c r="A390" s="11"/>
      <c r="B390" s="11"/>
      <c r="C390" s="7"/>
      <c r="D390" s="7"/>
      <c r="E390" s="7"/>
    </row>
    <row r="391" ht="14" customHeight="1">
      <c r="A391" s="11"/>
      <c r="B391" s="11"/>
      <c r="C391" s="7"/>
      <c r="D391" s="7"/>
      <c r="E391" s="7"/>
    </row>
    <row r="392" ht="14" customHeight="1">
      <c r="A392" s="11"/>
      <c r="B392" s="11"/>
      <c r="C392" s="7"/>
      <c r="D392" s="7"/>
      <c r="E392" s="7"/>
    </row>
    <row r="393" ht="14" customHeight="1">
      <c r="A393" s="11"/>
      <c r="B393" s="11"/>
      <c r="C393" s="7"/>
      <c r="D393" s="7"/>
      <c r="E393" s="7"/>
    </row>
    <row r="394" ht="14" customHeight="1">
      <c r="A394" s="11"/>
      <c r="B394" s="11"/>
      <c r="C394" s="7"/>
      <c r="D394" s="7"/>
      <c r="E394" s="7"/>
    </row>
    <row r="395" ht="14" customHeight="1">
      <c r="A395" s="11"/>
      <c r="B395" s="11"/>
      <c r="C395" s="7"/>
      <c r="D395" s="7"/>
      <c r="E395" s="7"/>
    </row>
    <row r="396" ht="14" customHeight="1">
      <c r="A396" s="11"/>
      <c r="B396" s="11"/>
      <c r="C396" s="7"/>
      <c r="D396" s="7"/>
      <c r="E396" s="7"/>
    </row>
    <row r="397" ht="14" customHeight="1">
      <c r="A397" s="11"/>
      <c r="B397" s="11"/>
      <c r="C397" s="7"/>
      <c r="D397" s="7"/>
      <c r="E397" s="7"/>
    </row>
    <row r="398" ht="15" customHeight="1">
      <c r="A398" s="68">
        <v>17</v>
      </c>
      <c r="B398" s="11"/>
      <c r="C398" s="7"/>
      <c r="D398" s="7"/>
      <c r="E398" s="7"/>
    </row>
    <row r="399" ht="14" customHeight="1">
      <c r="A399" s="11"/>
      <c r="B399" s="11"/>
      <c r="C399" s="7"/>
      <c r="D399" s="7"/>
      <c r="E399" s="7"/>
    </row>
    <row r="400" ht="14" customHeight="1">
      <c r="A400" s="11"/>
      <c r="B400" s="11"/>
      <c r="C400" s="7"/>
      <c r="D400" s="7"/>
      <c r="E400" s="7"/>
    </row>
    <row r="401" ht="14" customHeight="1">
      <c r="A401" s="11"/>
      <c r="B401" s="11"/>
      <c r="C401" s="7"/>
      <c r="D401" s="7"/>
      <c r="E401" s="7"/>
    </row>
    <row r="402" ht="14" customHeight="1">
      <c r="A402" s="11"/>
      <c r="B402" s="11"/>
      <c r="C402" s="7"/>
      <c r="D402" s="7"/>
      <c r="E402" s="7"/>
    </row>
    <row r="403" ht="14" customHeight="1">
      <c r="A403" s="11"/>
      <c r="B403" s="11"/>
      <c r="C403" s="7"/>
      <c r="D403" s="7"/>
      <c r="E403" s="7"/>
    </row>
    <row r="404" ht="14" customHeight="1">
      <c r="A404" s="11"/>
      <c r="B404" s="11"/>
      <c r="C404" s="7"/>
      <c r="D404" s="7"/>
      <c r="E404" s="7"/>
    </row>
    <row r="405" ht="14" customHeight="1">
      <c r="A405" s="11"/>
      <c r="B405" s="11"/>
      <c r="C405" s="7"/>
      <c r="D405" s="7"/>
      <c r="E405" s="7"/>
    </row>
    <row r="406" ht="14" customHeight="1">
      <c r="A406" s="11"/>
      <c r="B406" s="11"/>
      <c r="C406" s="7"/>
      <c r="D406" s="7"/>
      <c r="E406" s="7"/>
    </row>
    <row r="407" ht="14" customHeight="1">
      <c r="A407" s="11"/>
      <c r="B407" s="11"/>
      <c r="C407" s="7"/>
      <c r="D407" s="7"/>
      <c r="E407" s="7"/>
    </row>
    <row r="408" ht="14" customHeight="1">
      <c r="A408" s="11"/>
      <c r="B408" s="11"/>
      <c r="C408" s="7"/>
      <c r="D408" s="7"/>
      <c r="E408" s="7"/>
    </row>
    <row r="409" ht="14" customHeight="1">
      <c r="A409" s="11"/>
      <c r="B409" s="11"/>
      <c r="C409" s="7"/>
      <c r="D409" s="7"/>
      <c r="E409" s="7"/>
    </row>
    <row r="410" ht="14" customHeight="1">
      <c r="A410" s="11"/>
      <c r="B410" s="11"/>
      <c r="C410" s="7"/>
      <c r="D410" s="7"/>
      <c r="E410" s="7"/>
    </row>
    <row r="411" ht="14" customHeight="1">
      <c r="A411" s="11"/>
      <c r="B411" s="11"/>
      <c r="C411" s="7"/>
      <c r="D411" s="7"/>
      <c r="E411" s="7"/>
    </row>
    <row r="412" ht="14" customHeight="1">
      <c r="A412" s="11"/>
      <c r="B412" s="11"/>
      <c r="C412" s="7"/>
      <c r="D412" s="7"/>
      <c r="E412" s="7"/>
    </row>
    <row r="413" ht="14" customHeight="1">
      <c r="A413" s="11"/>
      <c r="B413" s="11"/>
      <c r="C413" s="7"/>
      <c r="D413" s="7"/>
      <c r="E413" s="7"/>
    </row>
    <row r="414" ht="14" customHeight="1">
      <c r="A414" s="11"/>
      <c r="B414" s="11"/>
      <c r="C414" s="7"/>
      <c r="D414" s="7"/>
      <c r="E414" s="7"/>
    </row>
    <row r="415" ht="14" customHeight="1">
      <c r="A415" s="11"/>
      <c r="B415" s="11"/>
      <c r="C415" s="7"/>
      <c r="D415" s="7"/>
      <c r="E415" s="7"/>
    </row>
    <row r="416" ht="14" customHeight="1">
      <c r="A416" s="11"/>
      <c r="B416" s="11"/>
      <c r="C416" s="7"/>
      <c r="D416" s="7"/>
      <c r="E416" s="7"/>
    </row>
    <row r="417" ht="14" customHeight="1">
      <c r="A417" s="11"/>
      <c r="B417" s="11"/>
      <c r="C417" s="7"/>
      <c r="D417" s="7"/>
      <c r="E417" s="7"/>
    </row>
    <row r="418" ht="14" customHeight="1">
      <c r="A418" s="11"/>
      <c r="B418" s="11"/>
      <c r="C418" s="7"/>
      <c r="D418" s="7"/>
      <c r="E418" s="7"/>
    </row>
    <row r="419" ht="14" customHeight="1">
      <c r="A419" s="11"/>
      <c r="B419" s="11"/>
      <c r="C419" s="7"/>
      <c r="D419" s="7"/>
      <c r="E419" s="7"/>
    </row>
    <row r="420" ht="14" customHeight="1">
      <c r="A420" s="11"/>
      <c r="B420" s="11"/>
      <c r="C420" s="7"/>
      <c r="D420" s="7"/>
      <c r="E420" s="7"/>
    </row>
    <row r="421" ht="14" customHeight="1">
      <c r="A421" s="11"/>
      <c r="B421" s="11"/>
      <c r="C421" s="7"/>
      <c r="D421" s="7"/>
      <c r="E421" s="7"/>
    </row>
    <row r="422" ht="14" customHeight="1">
      <c r="A422" s="11"/>
      <c r="B422" s="11"/>
      <c r="C422" s="7"/>
      <c r="D422" s="7"/>
      <c r="E422" s="7"/>
    </row>
    <row r="423" ht="14" customHeight="1">
      <c r="A423" s="11"/>
      <c r="B423" s="11"/>
      <c r="C423" s="7"/>
      <c r="D423" s="7"/>
      <c r="E423" s="7"/>
    </row>
    <row r="424" ht="15" customHeight="1">
      <c r="A424" s="68">
        <v>18</v>
      </c>
      <c r="B424" s="11"/>
      <c r="C424" s="7"/>
      <c r="D424" s="7"/>
      <c r="E424" s="7"/>
    </row>
    <row r="425" ht="14" customHeight="1">
      <c r="A425" s="11"/>
      <c r="B425" s="11"/>
      <c r="C425" s="7"/>
      <c r="D425" s="7"/>
      <c r="E425" s="7"/>
    </row>
    <row r="426" ht="14" customHeight="1">
      <c r="A426" s="11"/>
      <c r="B426" s="11"/>
      <c r="C426" s="7"/>
      <c r="D426" s="7"/>
      <c r="E426" s="7"/>
    </row>
    <row r="427" ht="14" customHeight="1">
      <c r="A427" s="11"/>
      <c r="B427" s="11"/>
      <c r="C427" s="7"/>
      <c r="D427" s="7"/>
      <c r="E427" s="7"/>
    </row>
    <row r="428" ht="14" customHeight="1">
      <c r="A428" s="11"/>
      <c r="B428" s="11"/>
      <c r="C428" s="7"/>
      <c r="D428" s="7"/>
      <c r="E428" s="7"/>
    </row>
    <row r="429" ht="14" customHeight="1">
      <c r="A429" s="11"/>
      <c r="B429" s="11"/>
      <c r="C429" s="7"/>
      <c r="D429" s="7"/>
      <c r="E429" s="7"/>
    </row>
    <row r="430" ht="14" customHeight="1">
      <c r="A430" s="11"/>
      <c r="B430" s="11"/>
      <c r="C430" s="7"/>
      <c r="D430" s="7"/>
      <c r="E430" s="7"/>
    </row>
    <row r="431" ht="14" customHeight="1">
      <c r="A431" s="11"/>
      <c r="B431" s="11"/>
      <c r="C431" s="7"/>
      <c r="D431" s="7"/>
      <c r="E431" s="7"/>
    </row>
    <row r="432" ht="14" customHeight="1">
      <c r="A432" s="11"/>
      <c r="B432" s="11"/>
      <c r="C432" s="7"/>
      <c r="D432" s="7"/>
      <c r="E432" s="7"/>
    </row>
    <row r="433" ht="14" customHeight="1">
      <c r="A433" s="11"/>
      <c r="B433" s="11"/>
      <c r="C433" s="7"/>
      <c r="D433" s="7"/>
      <c r="E433" s="7"/>
    </row>
    <row r="434" ht="14" customHeight="1">
      <c r="A434" s="11"/>
      <c r="B434" s="11"/>
      <c r="C434" s="7"/>
      <c r="D434" s="7"/>
      <c r="E434" s="7"/>
    </row>
    <row r="435" ht="14" customHeight="1">
      <c r="A435" s="11"/>
      <c r="B435" s="11"/>
      <c r="C435" s="7"/>
      <c r="D435" s="7"/>
      <c r="E435" s="7"/>
    </row>
    <row r="436" ht="14" customHeight="1">
      <c r="A436" s="11"/>
      <c r="B436" s="11"/>
      <c r="C436" s="7"/>
      <c r="D436" s="7"/>
      <c r="E436" s="7"/>
    </row>
    <row r="437" ht="14" customHeight="1">
      <c r="A437" s="11"/>
      <c r="B437" s="11"/>
      <c r="C437" s="7"/>
      <c r="D437" s="7"/>
      <c r="E437" s="7"/>
    </row>
    <row r="438" ht="14" customHeight="1">
      <c r="A438" s="11"/>
      <c r="B438" s="11"/>
      <c r="C438" s="7"/>
      <c r="D438" s="7"/>
      <c r="E438" s="7"/>
    </row>
    <row r="439" ht="14" customHeight="1">
      <c r="A439" s="11"/>
      <c r="B439" s="11"/>
      <c r="C439" s="7"/>
      <c r="D439" s="7"/>
      <c r="E439" s="7"/>
    </row>
    <row r="440" ht="14" customHeight="1">
      <c r="A440" s="11"/>
      <c r="B440" s="11"/>
      <c r="C440" s="7"/>
      <c r="D440" s="7"/>
      <c r="E440" s="7"/>
    </row>
    <row r="441" ht="14" customHeight="1">
      <c r="A441" s="11"/>
      <c r="B441" s="11"/>
      <c r="C441" s="7"/>
      <c r="D441" s="7"/>
      <c r="E441" s="7"/>
    </row>
    <row r="442" ht="14" customHeight="1">
      <c r="A442" s="11"/>
      <c r="B442" s="11"/>
      <c r="C442" s="7"/>
      <c r="D442" s="7"/>
      <c r="E442" s="7"/>
    </row>
    <row r="443" ht="14" customHeight="1">
      <c r="A443" s="11"/>
      <c r="B443" s="11"/>
      <c r="C443" s="7"/>
      <c r="D443" s="7"/>
      <c r="E443" s="7"/>
    </row>
    <row r="444" ht="14" customHeight="1">
      <c r="A444" s="11"/>
      <c r="B444" s="11"/>
      <c r="C444" s="7"/>
      <c r="D444" s="7"/>
      <c r="E444" s="7"/>
    </row>
    <row r="445" ht="14" customHeight="1">
      <c r="A445" s="11"/>
      <c r="B445" s="11"/>
      <c r="C445" s="7"/>
      <c r="D445" s="7"/>
      <c r="E445" s="7"/>
    </row>
    <row r="446" ht="14" customHeight="1">
      <c r="A446" s="11"/>
      <c r="B446" s="11"/>
      <c r="C446" s="7"/>
      <c r="D446" s="7"/>
      <c r="E446" s="7"/>
    </row>
    <row r="447" ht="14" customHeight="1">
      <c r="A447" s="11"/>
      <c r="B447" s="11"/>
      <c r="C447" s="7"/>
      <c r="D447" s="7"/>
      <c r="E447" s="7"/>
    </row>
    <row r="448" ht="14" customHeight="1">
      <c r="A448" s="11"/>
      <c r="B448" s="11"/>
      <c r="C448" s="7"/>
      <c r="D448" s="7"/>
      <c r="E448" s="7"/>
    </row>
    <row r="449" ht="14" customHeight="1">
      <c r="A449" s="11"/>
      <c r="B449" s="11"/>
      <c r="C449" s="7"/>
      <c r="D449" s="7"/>
      <c r="E449" s="7"/>
    </row>
    <row r="450" ht="15" customHeight="1">
      <c r="A450" s="68">
        <v>19</v>
      </c>
      <c r="B450" s="11"/>
      <c r="C450" s="7"/>
      <c r="D450" s="7"/>
      <c r="E450" s="7"/>
    </row>
    <row r="451" ht="14" customHeight="1">
      <c r="A451" s="11"/>
      <c r="B451" s="11"/>
      <c r="C451" s="7"/>
      <c r="D451" s="7"/>
      <c r="E451" s="7"/>
    </row>
    <row r="452" ht="14" customHeight="1">
      <c r="A452" s="11"/>
      <c r="B452" s="11"/>
      <c r="C452" s="7"/>
      <c r="D452" s="7"/>
      <c r="E452" s="7"/>
    </row>
    <row r="453" ht="14" customHeight="1">
      <c r="A453" s="11"/>
      <c r="B453" s="11"/>
      <c r="C453" s="7"/>
      <c r="D453" s="7"/>
      <c r="E453" s="7"/>
    </row>
    <row r="454" ht="14" customHeight="1">
      <c r="A454" s="11"/>
      <c r="B454" s="11"/>
      <c r="C454" s="7"/>
      <c r="D454" s="7"/>
      <c r="E454" s="7"/>
    </row>
    <row r="455" ht="14" customHeight="1">
      <c r="A455" s="11"/>
      <c r="B455" s="11"/>
      <c r="C455" s="7"/>
      <c r="D455" s="7"/>
      <c r="E455" s="7"/>
    </row>
    <row r="456" ht="14" customHeight="1">
      <c r="A456" s="11"/>
      <c r="B456" s="11"/>
      <c r="C456" s="7"/>
      <c r="D456" s="7"/>
      <c r="E456" s="7"/>
    </row>
    <row r="457" ht="14" customHeight="1">
      <c r="A457" s="11"/>
      <c r="B457" s="11"/>
      <c r="C457" s="7"/>
      <c r="D457" s="7"/>
      <c r="E457" s="7"/>
    </row>
    <row r="458" ht="14" customHeight="1">
      <c r="A458" s="11"/>
      <c r="B458" s="11"/>
      <c r="C458" s="7"/>
      <c r="D458" s="7"/>
      <c r="E458" s="7"/>
    </row>
    <row r="459" ht="14" customHeight="1">
      <c r="A459" s="11"/>
      <c r="B459" s="11"/>
      <c r="C459" s="7"/>
      <c r="D459" s="7"/>
      <c r="E459" s="7"/>
    </row>
    <row r="460" ht="14" customHeight="1">
      <c r="A460" s="11"/>
      <c r="B460" s="11"/>
      <c r="C460" s="7"/>
      <c r="D460" s="7"/>
      <c r="E460" s="7"/>
    </row>
    <row r="461" ht="14" customHeight="1">
      <c r="A461" s="11"/>
      <c r="B461" s="11"/>
      <c r="C461" s="7"/>
      <c r="D461" s="7"/>
      <c r="E461" s="7"/>
    </row>
    <row r="462" ht="14" customHeight="1">
      <c r="A462" s="11"/>
      <c r="B462" s="11"/>
      <c r="C462" s="7"/>
      <c r="D462" s="7"/>
      <c r="E462" s="7"/>
    </row>
    <row r="463" ht="14" customHeight="1">
      <c r="A463" s="11"/>
      <c r="B463" s="11"/>
      <c r="C463" s="7"/>
      <c r="D463" s="7"/>
      <c r="E463" s="7"/>
    </row>
    <row r="464" ht="14" customHeight="1">
      <c r="A464" s="11"/>
      <c r="B464" s="11"/>
      <c r="C464" s="7"/>
      <c r="D464" s="7"/>
      <c r="E464" s="7"/>
    </row>
    <row r="465" ht="14" customHeight="1">
      <c r="A465" s="11"/>
      <c r="B465" s="11"/>
      <c r="C465" s="7"/>
      <c r="D465" s="7"/>
      <c r="E465" s="7"/>
    </row>
    <row r="466" ht="14" customHeight="1">
      <c r="A466" s="11"/>
      <c r="B466" s="11"/>
      <c r="C466" s="7"/>
      <c r="D466" s="7"/>
      <c r="E466" s="7"/>
    </row>
    <row r="467" ht="14" customHeight="1">
      <c r="A467" s="11"/>
      <c r="B467" s="11"/>
      <c r="C467" s="7"/>
      <c r="D467" s="7"/>
      <c r="E467" s="7"/>
    </row>
    <row r="468" ht="14" customHeight="1">
      <c r="A468" s="11"/>
      <c r="B468" s="11"/>
      <c r="C468" s="7"/>
      <c r="D468" s="7"/>
      <c r="E468" s="7"/>
    </row>
    <row r="469" ht="14" customHeight="1">
      <c r="A469" s="11"/>
      <c r="B469" s="11"/>
      <c r="C469" s="7"/>
      <c r="D469" s="7"/>
      <c r="E469" s="7"/>
    </row>
    <row r="470" ht="14" customHeight="1">
      <c r="A470" s="11"/>
      <c r="B470" s="11"/>
      <c r="C470" s="7"/>
      <c r="D470" s="7"/>
      <c r="E470" s="7"/>
    </row>
    <row r="471" ht="14" customHeight="1">
      <c r="A471" s="11"/>
      <c r="B471" s="11"/>
      <c r="C471" s="7"/>
      <c r="D471" s="7"/>
      <c r="E471" s="7"/>
    </row>
    <row r="472" ht="14" customHeight="1">
      <c r="A472" s="11"/>
      <c r="B472" s="11"/>
      <c r="C472" s="7"/>
      <c r="D472" s="7"/>
      <c r="E472" s="7"/>
    </row>
    <row r="473" ht="14" customHeight="1">
      <c r="A473" s="11"/>
      <c r="B473" s="11"/>
      <c r="C473" s="7"/>
      <c r="D473" s="7"/>
      <c r="E473" s="7"/>
    </row>
    <row r="474" ht="14" customHeight="1">
      <c r="A474" s="11"/>
      <c r="B474" s="11"/>
      <c r="C474" s="7"/>
      <c r="D474" s="7"/>
      <c r="E474" s="7"/>
    </row>
    <row r="475" ht="14" customHeight="1">
      <c r="A475" s="11"/>
      <c r="B475" s="11"/>
      <c r="C475" s="7"/>
      <c r="D475" s="7"/>
      <c r="E475" s="7"/>
    </row>
    <row r="476" ht="15" customHeight="1">
      <c r="A476" s="68">
        <v>20</v>
      </c>
      <c r="B476" s="11"/>
      <c r="C476" s="7"/>
      <c r="D476" s="7"/>
      <c r="E476"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9" defaultRowHeight="13.5" customHeight="1" outlineLevelRow="0" outlineLevelCol="0"/>
  <cols>
    <col min="1" max="10" width="9" style="83" customWidth="1"/>
    <col min="11" max="256" width="9" style="83" customWidth="1"/>
  </cols>
  <sheetData>
    <row r="1" ht="14" customHeight="1">
      <c r="A1" t="s" s="75">
        <v>62</v>
      </c>
      <c r="B1" s="11"/>
      <c r="C1" s="11"/>
      <c r="D1" s="11"/>
      <c r="E1" s="11"/>
      <c r="F1" s="11"/>
      <c r="G1" s="11"/>
      <c r="H1" s="11"/>
      <c r="I1" s="11"/>
      <c r="J1" s="11"/>
    </row>
    <row r="2" ht="8.5" customHeight="1">
      <c r="A2" t="s" s="84">
        <v>63</v>
      </c>
      <c r="B2" s="85"/>
      <c r="C2" s="85"/>
      <c r="D2" s="85"/>
      <c r="E2" s="85"/>
      <c r="F2" s="85"/>
      <c r="G2" s="85"/>
      <c r="H2" s="85"/>
      <c r="I2" s="85"/>
      <c r="J2" s="85"/>
    </row>
    <row r="3" ht="8" customHeight="1">
      <c r="A3" s="85"/>
      <c r="B3" s="85"/>
      <c r="C3" s="85"/>
      <c r="D3" s="85"/>
      <c r="E3" s="85"/>
      <c r="F3" s="85"/>
      <c r="G3" s="85"/>
      <c r="H3" s="85"/>
      <c r="I3" s="85"/>
      <c r="J3" s="85"/>
    </row>
    <row r="4" ht="8" customHeight="1">
      <c r="A4" s="85"/>
      <c r="B4" s="85"/>
      <c r="C4" s="85"/>
      <c r="D4" s="85"/>
      <c r="E4" s="85"/>
      <c r="F4" s="85"/>
      <c r="G4" s="85"/>
      <c r="H4" s="85"/>
      <c r="I4" s="85"/>
      <c r="J4" s="85"/>
    </row>
    <row r="5" ht="8" customHeight="1">
      <c r="A5" s="85"/>
      <c r="B5" s="85"/>
      <c r="C5" s="85"/>
      <c r="D5" s="85"/>
      <c r="E5" s="85"/>
      <c r="F5" s="85"/>
      <c r="G5" s="85"/>
      <c r="H5" s="85"/>
      <c r="I5" s="85"/>
      <c r="J5" s="85"/>
    </row>
    <row r="6" ht="8" customHeight="1">
      <c r="A6" s="85"/>
      <c r="B6" s="85"/>
      <c r="C6" s="85"/>
      <c r="D6" s="85"/>
      <c r="E6" s="85"/>
      <c r="F6" s="85"/>
      <c r="G6" s="85"/>
      <c r="H6" s="85"/>
      <c r="I6" s="85"/>
      <c r="J6" s="85"/>
    </row>
    <row r="7" ht="8" customHeight="1">
      <c r="A7" s="85"/>
      <c r="B7" s="85"/>
      <c r="C7" s="85"/>
      <c r="D7" s="85"/>
      <c r="E7" s="85"/>
      <c r="F7" s="85"/>
      <c r="G7" s="85"/>
      <c r="H7" s="85"/>
      <c r="I7" s="85"/>
      <c r="J7" s="85"/>
    </row>
    <row r="8" ht="8" customHeight="1">
      <c r="A8" s="85"/>
      <c r="B8" s="85"/>
      <c r="C8" s="85"/>
      <c r="D8" s="85"/>
      <c r="E8" s="85"/>
      <c r="F8" s="85"/>
      <c r="G8" s="85"/>
      <c r="H8" s="85"/>
      <c r="I8" s="85"/>
      <c r="J8" s="85"/>
    </row>
    <row r="9" ht="8.5" customHeight="1">
      <c r="A9" s="85"/>
      <c r="B9" s="85"/>
      <c r="C9" s="85"/>
      <c r="D9" s="85"/>
      <c r="E9" s="85"/>
      <c r="F9" s="85"/>
      <c r="G9" s="85"/>
      <c r="H9" s="85"/>
      <c r="I9" s="85"/>
      <c r="J9" s="85"/>
    </row>
    <row r="10" ht="14" customHeight="1">
      <c r="A10" s="11"/>
      <c r="B10" s="11"/>
      <c r="C10" s="11"/>
      <c r="D10" s="11"/>
      <c r="E10" s="11"/>
      <c r="F10" s="11"/>
      <c r="G10" s="11"/>
      <c r="H10" s="11"/>
      <c r="I10" s="11"/>
      <c r="J10" s="11"/>
    </row>
    <row r="11" ht="14" customHeight="1">
      <c r="A11" t="s" s="75">
        <v>64</v>
      </c>
      <c r="B11" s="11"/>
      <c r="C11" s="11"/>
      <c r="D11" s="11"/>
      <c r="E11" s="11"/>
      <c r="F11" s="11"/>
      <c r="G11" s="11"/>
      <c r="H11" s="11"/>
      <c r="I11" s="11"/>
      <c r="J11" s="11"/>
    </row>
    <row r="12" ht="8.5" customHeight="1">
      <c r="A12" t="s" s="86">
        <v>65</v>
      </c>
      <c r="B12" s="87"/>
      <c r="C12" s="87"/>
      <c r="D12" s="87"/>
      <c r="E12" s="87"/>
      <c r="F12" s="87"/>
      <c r="G12" s="87"/>
      <c r="H12" s="87"/>
      <c r="I12" s="87"/>
      <c r="J12" s="87"/>
    </row>
    <row r="13" ht="8" customHeight="1">
      <c r="A13" s="87"/>
      <c r="B13" s="87"/>
      <c r="C13" s="87"/>
      <c r="D13" s="87"/>
      <c r="E13" s="87"/>
      <c r="F13" s="87"/>
      <c r="G13" s="87"/>
      <c r="H13" s="87"/>
      <c r="I13" s="87"/>
      <c r="J13" s="87"/>
    </row>
    <row r="14" ht="8" customHeight="1">
      <c r="A14" s="87"/>
      <c r="B14" s="87"/>
      <c r="C14" s="87"/>
      <c r="D14" s="87"/>
      <c r="E14" s="87"/>
      <c r="F14" s="87"/>
      <c r="G14" s="87"/>
      <c r="H14" s="87"/>
      <c r="I14" s="87"/>
      <c r="J14" s="87"/>
    </row>
    <row r="15" ht="8" customHeight="1">
      <c r="A15" s="87"/>
      <c r="B15" s="87"/>
      <c r="C15" s="87"/>
      <c r="D15" s="87"/>
      <c r="E15" s="87"/>
      <c r="F15" s="87"/>
      <c r="G15" s="87"/>
      <c r="H15" s="87"/>
      <c r="I15" s="87"/>
      <c r="J15" s="87"/>
    </row>
    <row r="16" ht="8" customHeight="1">
      <c r="A16" s="87"/>
      <c r="B16" s="87"/>
      <c r="C16" s="87"/>
      <c r="D16" s="87"/>
      <c r="E16" s="87"/>
      <c r="F16" s="87"/>
      <c r="G16" s="87"/>
      <c r="H16" s="87"/>
      <c r="I16" s="87"/>
      <c r="J16" s="87"/>
    </row>
    <row r="17" ht="8" customHeight="1">
      <c r="A17" s="87"/>
      <c r="B17" s="87"/>
      <c r="C17" s="87"/>
      <c r="D17" s="87"/>
      <c r="E17" s="87"/>
      <c r="F17" s="87"/>
      <c r="G17" s="87"/>
      <c r="H17" s="87"/>
      <c r="I17" s="87"/>
      <c r="J17" s="87"/>
    </row>
    <row r="18" ht="8" customHeight="1">
      <c r="A18" s="87"/>
      <c r="B18" s="87"/>
      <c r="C18" s="87"/>
      <c r="D18" s="87"/>
      <c r="E18" s="87"/>
      <c r="F18" s="87"/>
      <c r="G18" s="87"/>
      <c r="H18" s="87"/>
      <c r="I18" s="87"/>
      <c r="J18" s="87"/>
    </row>
    <row r="19" ht="8.5" customHeight="1">
      <c r="A19" s="87"/>
      <c r="B19" s="87"/>
      <c r="C19" s="87"/>
      <c r="D19" s="87"/>
      <c r="E19" s="87"/>
      <c r="F19" s="87"/>
      <c r="G19" s="87"/>
      <c r="H19" s="87"/>
      <c r="I19" s="87"/>
      <c r="J19" s="87"/>
    </row>
    <row r="20" ht="14" customHeight="1">
      <c r="A20" s="11"/>
      <c r="B20" s="11"/>
      <c r="C20" s="11"/>
      <c r="D20" s="11"/>
      <c r="E20" s="11"/>
      <c r="F20" s="11"/>
      <c r="G20" s="11"/>
      <c r="H20" s="11"/>
      <c r="I20" s="11"/>
      <c r="J20" s="11"/>
    </row>
    <row r="21" ht="14" customHeight="1">
      <c r="A21" t="s" s="75">
        <v>66</v>
      </c>
      <c r="B21" s="11"/>
      <c r="C21" s="11"/>
      <c r="D21" s="11"/>
      <c r="E21" s="11"/>
      <c r="F21" s="11"/>
      <c r="G21" s="11"/>
      <c r="H21" s="11"/>
      <c r="I21" s="11"/>
      <c r="J21" s="11"/>
    </row>
    <row r="22" ht="8.5" customHeight="1">
      <c r="A22" s="88"/>
      <c r="B22" s="88"/>
      <c r="C22" s="88"/>
      <c r="D22" s="88"/>
      <c r="E22" s="88"/>
      <c r="F22" s="88"/>
      <c r="G22" s="88"/>
      <c r="H22" s="88"/>
      <c r="I22" s="88"/>
      <c r="J22" s="88"/>
    </row>
    <row r="23" ht="8" customHeight="1">
      <c r="A23" s="88"/>
      <c r="B23" s="88"/>
      <c r="C23" s="88"/>
      <c r="D23" s="88"/>
      <c r="E23" s="88"/>
      <c r="F23" s="88"/>
      <c r="G23" s="88"/>
      <c r="H23" s="88"/>
      <c r="I23" s="88"/>
      <c r="J23" s="88"/>
    </row>
    <row r="24" ht="8" customHeight="1">
      <c r="A24" s="88"/>
      <c r="B24" s="88"/>
      <c r="C24" s="88"/>
      <c r="D24" s="88"/>
      <c r="E24" s="88"/>
      <c r="F24" s="88"/>
      <c r="G24" s="88"/>
      <c r="H24" s="88"/>
      <c r="I24" s="88"/>
      <c r="J24" s="88"/>
    </row>
    <row r="25" ht="8" customHeight="1">
      <c r="A25" s="88"/>
      <c r="B25" s="88"/>
      <c r="C25" s="88"/>
      <c r="D25" s="88"/>
      <c r="E25" s="88"/>
      <c r="F25" s="88"/>
      <c r="G25" s="88"/>
      <c r="H25" s="88"/>
      <c r="I25" s="88"/>
      <c r="J25" s="88"/>
    </row>
    <row r="26" ht="8" customHeight="1">
      <c r="A26" s="88"/>
      <c r="B26" s="88"/>
      <c r="C26" s="88"/>
      <c r="D26" s="88"/>
      <c r="E26" s="88"/>
      <c r="F26" s="88"/>
      <c r="G26" s="88"/>
      <c r="H26" s="88"/>
      <c r="I26" s="88"/>
      <c r="J26" s="88"/>
    </row>
    <row r="27" ht="8" customHeight="1">
      <c r="A27" s="88"/>
      <c r="B27" s="88"/>
      <c r="C27" s="88"/>
      <c r="D27" s="88"/>
      <c r="E27" s="88"/>
      <c r="F27" s="88"/>
      <c r="G27" s="88"/>
      <c r="H27" s="88"/>
      <c r="I27" s="88"/>
      <c r="J27" s="88"/>
    </row>
    <row r="28" ht="8" customHeight="1">
      <c r="A28" s="88"/>
      <c r="B28" s="88"/>
      <c r="C28" s="88"/>
      <c r="D28" s="88"/>
      <c r="E28" s="88"/>
      <c r="F28" s="88"/>
      <c r="G28" s="88"/>
      <c r="H28" s="88"/>
      <c r="I28" s="88"/>
      <c r="J28" s="88"/>
    </row>
    <row r="29" ht="8.5" customHeight="1">
      <c r="A29" s="88"/>
      <c r="B29" s="88"/>
      <c r="C29" s="88"/>
      <c r="D29" s="88"/>
      <c r="E29" s="88"/>
      <c r="F29" s="88"/>
      <c r="G29" s="88"/>
      <c r="H29" s="88"/>
      <c r="I29" s="88"/>
      <c r="J29" s="88"/>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8.83333" defaultRowHeight="17.25" customHeight="1" outlineLevelRow="0" outlineLevelCol="0"/>
  <cols>
    <col min="1" max="1" width="3.17188" style="89" customWidth="1"/>
    <col min="2" max="2" width="13.3516" style="89" customWidth="1"/>
    <col min="3" max="3" width="15.6719" style="89" customWidth="1"/>
    <col min="4" max="4" width="13" style="89" customWidth="1"/>
    <col min="5" max="9" width="15.8516" style="89" customWidth="1"/>
    <col min="10" max="256" width="8.85156" style="89" customWidth="1"/>
  </cols>
  <sheetData>
    <row r="1" ht="14" customHeight="1">
      <c r="A1" s="11"/>
      <c r="B1" s="11"/>
      <c r="C1" s="11"/>
      <c r="D1" s="11"/>
      <c r="E1" s="11"/>
      <c r="F1" s="11"/>
      <c r="G1" s="11"/>
      <c r="H1" s="11"/>
      <c r="I1" s="11"/>
    </row>
    <row r="2" ht="17" customHeight="1">
      <c r="A2" s="11"/>
      <c r="B2" t="s" s="90">
        <v>67</v>
      </c>
      <c r="C2" s="91"/>
      <c r="D2" s="11"/>
      <c r="E2" s="11"/>
      <c r="F2" s="11"/>
      <c r="G2" s="11"/>
      <c r="H2" s="11"/>
      <c r="I2" s="11"/>
    </row>
    <row r="3" ht="14" customHeight="1">
      <c r="A3" s="11"/>
      <c r="B3" s="12"/>
      <c r="C3" s="12"/>
      <c r="D3" s="12"/>
      <c r="E3" s="12"/>
      <c r="F3" s="12"/>
      <c r="G3" s="12"/>
      <c r="H3" s="12"/>
      <c r="I3" s="12"/>
    </row>
    <row r="4" ht="17" customHeight="1">
      <c r="A4" s="13"/>
      <c r="B4" t="s" s="92">
        <v>68</v>
      </c>
      <c r="C4" t="s" s="92">
        <v>17</v>
      </c>
      <c r="D4" t="s" s="92">
        <v>69</v>
      </c>
      <c r="E4" t="s" s="92">
        <v>70</v>
      </c>
      <c r="F4" t="s" s="92">
        <v>71</v>
      </c>
      <c r="G4" t="s" s="92">
        <v>70</v>
      </c>
      <c r="H4" t="s" s="92">
        <v>72</v>
      </c>
      <c r="I4" t="s" s="92">
        <v>70</v>
      </c>
    </row>
    <row r="5" ht="17" customHeight="1">
      <c r="A5" s="13"/>
      <c r="B5" t="s" s="93">
        <v>73</v>
      </c>
      <c r="C5" t="s" s="93">
        <v>74</v>
      </c>
      <c r="D5" s="94">
        <v>54</v>
      </c>
      <c r="E5" s="95">
        <v>42194</v>
      </c>
      <c r="F5" s="94">
        <v>100</v>
      </c>
      <c r="G5" s="95">
        <v>42197</v>
      </c>
      <c r="H5" s="94">
        <v>100</v>
      </c>
      <c r="I5" s="95">
        <v>42196</v>
      </c>
    </row>
    <row r="6" ht="17" customHeight="1">
      <c r="A6" s="13"/>
      <c r="B6" t="s" s="93">
        <v>73</v>
      </c>
      <c r="C6" t="s" s="93">
        <v>75</v>
      </c>
      <c r="D6" s="94">
        <v>46</v>
      </c>
      <c r="E6" s="95">
        <v>42195</v>
      </c>
      <c r="F6" s="26"/>
      <c r="G6" s="26"/>
      <c r="H6" s="26"/>
      <c r="I6" s="26"/>
    </row>
    <row r="7" ht="17" customHeight="1">
      <c r="A7" s="13"/>
      <c r="B7" t="s" s="93">
        <v>73</v>
      </c>
      <c r="C7" s="26"/>
      <c r="D7" s="26"/>
      <c r="E7" s="26"/>
      <c r="F7" s="26"/>
      <c r="G7" s="26"/>
      <c r="H7" s="26"/>
      <c r="I7" s="26"/>
    </row>
    <row r="8" ht="17" customHeight="1">
      <c r="A8" s="13"/>
      <c r="B8" t="s" s="93">
        <v>73</v>
      </c>
      <c r="C8" s="26"/>
      <c r="D8" s="26"/>
      <c r="E8" s="26"/>
      <c r="F8" s="26"/>
      <c r="G8" s="26"/>
      <c r="H8" s="26"/>
      <c r="I8" s="26"/>
    </row>
    <row r="9" ht="17" customHeight="1">
      <c r="A9" s="13"/>
      <c r="B9" t="s" s="93">
        <v>73</v>
      </c>
      <c r="C9" s="26"/>
      <c r="D9" s="26"/>
      <c r="E9" s="26"/>
      <c r="F9" s="26"/>
      <c r="G9" s="26"/>
      <c r="H9" s="26"/>
      <c r="I9" s="26"/>
    </row>
    <row r="10" ht="17" customHeight="1">
      <c r="A10" s="13"/>
      <c r="B10" t="s" s="93">
        <v>73</v>
      </c>
      <c r="C10" s="26"/>
      <c r="D10" s="26"/>
      <c r="E10" s="26"/>
      <c r="F10" s="26"/>
      <c r="G10" s="26"/>
      <c r="H10" s="26"/>
      <c r="I10" s="26"/>
    </row>
    <row r="11" ht="17" customHeight="1">
      <c r="A11" s="13"/>
      <c r="B11" t="s" s="93">
        <v>73</v>
      </c>
      <c r="C11" s="26"/>
      <c r="D11" s="26"/>
      <c r="E11" s="26"/>
      <c r="F11" s="26"/>
      <c r="G11" s="26"/>
      <c r="H11" s="26"/>
      <c r="I11" s="26"/>
    </row>
    <row r="12" ht="17" customHeight="1">
      <c r="A12" s="13"/>
      <c r="B12" t="s" s="93">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8.83333" defaultRowHeight="13.5" customHeight="1" outlineLevelRow="0" outlineLevelCol="0"/>
  <cols>
    <col min="1" max="1" width="2.85156" style="96" customWidth="1"/>
    <col min="2" max="18" width="6.5" style="96" customWidth="1"/>
    <col min="19" max="21" width="8.85156" style="96" customWidth="1"/>
    <col min="22" max="256" width="8.85156" style="96"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69</v>
      </c>
      <c r="I2" s="19"/>
      <c r="J2" t="s" s="14">
        <v>21</v>
      </c>
      <c r="K2" s="15"/>
      <c r="L2" s="21">
        <f>C9</f>
        <v>1000000</v>
      </c>
      <c r="M2" s="19"/>
      <c r="N2" t="s" s="14">
        <v>22</v>
      </c>
      <c r="O2" s="15"/>
      <c r="P2" s="21">
        <f>C108+R108</f>
      </c>
      <c r="Q2" s="19"/>
      <c r="R2" s="22"/>
      <c r="S2" s="23"/>
      <c r="T2" s="23"/>
      <c r="U2" s="7"/>
    </row>
    <row r="3" ht="57" customHeight="1">
      <c r="A3" s="13"/>
      <c r="B3" t="s" s="14">
        <v>23</v>
      </c>
      <c r="C3" s="15"/>
      <c r="D3" t="s" s="24">
        <v>77</v>
      </c>
      <c r="E3" s="25"/>
      <c r="F3" s="25"/>
      <c r="G3" s="25"/>
      <c r="H3" s="25"/>
      <c r="I3" s="25"/>
      <c r="J3" t="s" s="14">
        <v>25</v>
      </c>
      <c r="K3" s="15"/>
      <c r="L3" t="s" s="24">
        <v>78</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79</v>
      </c>
      <c r="K4" s="15"/>
      <c r="L4" s="21">
        <f>MAX($C$9:$D$990)-C9</f>
        <v>153684.21052632</v>
      </c>
      <c r="M4" s="21"/>
      <c r="N4" t="s" s="14">
        <v>80</v>
      </c>
      <c r="O4" s="15"/>
      <c r="P4" s="27">
        <f>MIN($C$9:$D$990)-C9</f>
        <v>0</v>
      </c>
      <c r="Q4" s="27"/>
      <c r="R4" s="22"/>
      <c r="S4" s="23"/>
      <c r="T4" s="23"/>
      <c r="U4" s="7"/>
    </row>
    <row r="5" ht="14" customHeight="1">
      <c r="A5" s="13"/>
      <c r="B5" t="s" s="14">
        <v>31</v>
      </c>
      <c r="C5" s="30">
        <f>COUNTIF($R$9:$R$990,"&gt;0")</f>
        <v>1</v>
      </c>
      <c r="D5" t="s" s="14">
        <v>32</v>
      </c>
      <c r="E5" s="30">
        <f>COUNTIF($R$9:$R$990,"&lt;0")</f>
        <v>0</v>
      </c>
      <c r="F5" t="s" s="14">
        <v>33</v>
      </c>
      <c r="G5" s="30">
        <f>COUNTIF($R$9:$R$990,"=0")</f>
        <v>0</v>
      </c>
      <c r="H5" t="s" s="14">
        <v>34</v>
      </c>
      <c r="I5" s="29">
        <f>C5/SUM(C5,E5,G5)</f>
        <v>1</v>
      </c>
      <c r="J5" t="s" s="14">
        <v>35</v>
      </c>
      <c r="K5" s="15"/>
      <c r="L5" s="31"/>
      <c r="M5" s="32"/>
      <c r="N5" t="s" s="33">
        <v>36</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38</v>
      </c>
      <c r="C7" t="s" s="43">
        <v>39</v>
      </c>
      <c r="D7" s="44"/>
      <c r="E7" t="s" s="45">
        <v>40</v>
      </c>
      <c r="F7" s="46"/>
      <c r="G7" s="46"/>
      <c r="H7" s="46"/>
      <c r="I7" s="47"/>
      <c r="J7" t="s" s="48">
        <v>41</v>
      </c>
      <c r="K7" s="49"/>
      <c r="L7" s="50"/>
      <c r="M7" t="s" s="18">
        <v>42</v>
      </c>
      <c r="N7" t="s" s="51">
        <v>43</v>
      </c>
      <c r="O7" s="52"/>
      <c r="P7" s="52"/>
      <c r="Q7" s="53"/>
      <c r="R7" t="s" s="54">
        <v>44</v>
      </c>
      <c r="S7" s="55"/>
      <c r="T7" s="55"/>
      <c r="U7" s="55"/>
    </row>
    <row r="8" ht="14" customHeight="1">
      <c r="A8" s="13"/>
      <c r="B8" s="15"/>
      <c r="C8" s="58"/>
      <c r="D8" s="59"/>
      <c r="E8" t="s" s="60">
        <v>45</v>
      </c>
      <c r="F8" t="s" s="60">
        <v>46</v>
      </c>
      <c r="G8" t="s" s="60">
        <v>47</v>
      </c>
      <c r="H8" t="s" s="45">
        <v>48</v>
      </c>
      <c r="I8" s="47"/>
      <c r="J8" t="s" s="61">
        <v>49</v>
      </c>
      <c r="K8" t="s" s="48">
        <v>50</v>
      </c>
      <c r="L8" s="50"/>
      <c r="M8" s="19"/>
      <c r="N8" t="s" s="62">
        <v>45</v>
      </c>
      <c r="O8" t="s" s="62">
        <v>46</v>
      </c>
      <c r="P8" t="s" s="51">
        <v>48</v>
      </c>
      <c r="Q8" s="53"/>
      <c r="R8" t="s" s="54">
        <v>51</v>
      </c>
      <c r="S8" s="55"/>
      <c r="T8" t="s" s="54">
        <v>49</v>
      </c>
      <c r="U8" s="55"/>
    </row>
    <row r="9" ht="14" customHeight="1">
      <c r="A9" s="13"/>
      <c r="B9" s="30">
        <v>1</v>
      </c>
      <c r="C9" s="21">
        <v>1000000</v>
      </c>
      <c r="D9" s="21"/>
      <c r="E9" s="30">
        <v>2001</v>
      </c>
      <c r="F9" s="63">
        <v>42111</v>
      </c>
      <c r="G9" t="s" s="18">
        <v>54</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54</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54</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53</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53</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54</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54</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54</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54</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54</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54</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54</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54</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53</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54</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54</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54</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54</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53</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54</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53</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53</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53</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53</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54</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53</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53</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53</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53</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54</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54</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54</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53</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54</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53</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54</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53</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54</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54</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53</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54</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54</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53</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53</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54</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54</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53</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53</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53</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53</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53</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53</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53</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53</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54</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53</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53</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53</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53</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54</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54</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53</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54</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53</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54</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54</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53</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53</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53</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54</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53</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54</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53</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53</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53</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53</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54</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53</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54</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54</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54</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54</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54</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53</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54</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53</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54</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53</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54</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53</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54</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54</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53</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53</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53</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54</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53</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54</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54</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53</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13" priority="1" operator="lessThan" stopIfTrue="1">
      <formula>0</formula>
    </cfRule>
  </conditionalFormatting>
  <conditionalFormatting sqref="G9:G108">
    <cfRule type="cellIs" dxfId="14" priority="1" operator="equal" stopIfTrue="1">
      <formula>"買"</formula>
    </cfRule>
    <cfRule type="cellIs" dxfId="1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