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730" windowHeight="11670" firstSheet="1" activeTab="1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M100" i="31"/>
  <c r="K100"/>
  <c r="M104"/>
  <c r="K104"/>
  <c r="M103"/>
  <c r="K103"/>
  <c r="M102"/>
  <c r="K102"/>
  <c r="M101"/>
  <c r="K101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K70"/>
  <c r="M70" s="1"/>
  <c r="M69"/>
  <c r="K69"/>
  <c r="M64"/>
  <c r="K64"/>
  <c r="M62"/>
  <c r="K62"/>
  <c r="M59"/>
  <c r="K59"/>
  <c r="K58"/>
  <c r="M58" s="1"/>
  <c r="K52"/>
  <c r="M52" s="1"/>
  <c r="M45"/>
  <c r="K45"/>
  <c r="M44"/>
  <c r="K44"/>
  <c r="K42"/>
  <c r="M42" s="1"/>
  <c r="K38"/>
  <c r="M38" s="1"/>
  <c r="K34"/>
  <c r="M34" s="1"/>
  <c r="M29"/>
  <c r="K29"/>
  <c r="K27"/>
  <c r="M27" s="1"/>
  <c r="K23"/>
  <c r="M23" s="1"/>
  <c r="M22"/>
  <c r="K22"/>
  <c r="M21"/>
  <c r="K21"/>
  <c r="M18"/>
  <c r="K18"/>
  <c r="M13"/>
  <c r="K13"/>
  <c r="M11"/>
  <c r="K11"/>
  <c r="K10"/>
  <c r="M10" s="1"/>
  <c r="M9"/>
  <c r="K9"/>
  <c r="M84"/>
  <c r="K84"/>
  <c r="M104" i="32" l="1"/>
  <c r="K104"/>
  <c r="M103"/>
  <c r="K103"/>
  <c r="M102"/>
  <c r="K102"/>
  <c r="M106"/>
  <c r="K106"/>
  <c r="M105"/>
  <c r="K105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91"/>
  <c r="K91"/>
  <c r="M104" i="33" l="1"/>
  <c r="K104"/>
  <c r="M103"/>
  <c r="K103"/>
  <c r="M102"/>
  <c r="K102"/>
  <c r="M101"/>
  <c r="K101"/>
  <c r="M100"/>
  <c r="K100"/>
  <c r="M99"/>
  <c r="K99"/>
  <c r="M98"/>
  <c r="K98"/>
  <c r="M97"/>
  <c r="K97"/>
  <c r="M96"/>
  <c r="K96"/>
  <c r="M95"/>
  <c r="K95"/>
  <c r="M94"/>
  <c r="K94"/>
  <c r="M93"/>
  <c r="K93"/>
  <c r="M92"/>
  <c r="K92"/>
  <c r="M91"/>
  <c r="K91"/>
  <c r="M90"/>
  <c r="K90"/>
  <c r="M89"/>
  <c r="K89"/>
  <c r="M77"/>
  <c r="K77"/>
  <c r="K75"/>
  <c r="M75" s="1"/>
  <c r="M72"/>
  <c r="K72"/>
  <c r="K64"/>
  <c r="M64" s="1"/>
  <c r="M57"/>
  <c r="K57"/>
  <c r="M56"/>
  <c r="K56"/>
  <c r="K54"/>
  <c r="M54" s="1"/>
  <c r="M36"/>
  <c r="K36"/>
  <c r="M32"/>
  <c r="K32"/>
  <c r="M27"/>
  <c r="K27"/>
  <c r="M17"/>
  <c r="K17"/>
  <c r="K15"/>
  <c r="M15" s="1"/>
  <c r="K13"/>
  <c r="M13" s="1"/>
  <c r="T64"/>
  <c r="T63"/>
  <c r="V108" l="1"/>
  <c r="T108"/>
  <c r="W108" s="1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V103"/>
  <c r="T103"/>
  <c r="W103" s="1"/>
  <c r="V102"/>
  <c r="T102"/>
  <c r="V101"/>
  <c r="T101"/>
  <c r="W101" s="1"/>
  <c r="V100"/>
  <c r="T100"/>
  <c r="V99"/>
  <c r="T99"/>
  <c r="V98"/>
  <c r="T98"/>
  <c r="V97"/>
  <c r="T97"/>
  <c r="W97" s="1"/>
  <c r="V96"/>
  <c r="T96"/>
  <c r="V95"/>
  <c r="T95"/>
  <c r="W95" s="1"/>
  <c r="V94"/>
  <c r="T94"/>
  <c r="V93"/>
  <c r="T93"/>
  <c r="W93" s="1"/>
  <c r="V92"/>
  <c r="T92"/>
  <c r="W92" s="1"/>
  <c r="V91"/>
  <c r="T91"/>
  <c r="V90"/>
  <c r="T90"/>
  <c r="W90" s="1"/>
  <c r="V89"/>
  <c r="T89"/>
  <c r="W89" s="1"/>
  <c r="V88"/>
  <c r="T88"/>
  <c r="V87"/>
  <c r="T87"/>
  <c r="V86"/>
  <c r="T86"/>
  <c r="W86" s="1"/>
  <c r="V85"/>
  <c r="T85"/>
  <c r="V84"/>
  <c r="T84"/>
  <c r="V83"/>
  <c r="T83"/>
  <c r="V82"/>
  <c r="T82"/>
  <c r="V81"/>
  <c r="T81"/>
  <c r="V80"/>
  <c r="T80"/>
  <c r="W80" s="1"/>
  <c r="V79"/>
  <c r="T79"/>
  <c r="V78"/>
  <c r="T78"/>
  <c r="W78" s="1"/>
  <c r="V77"/>
  <c r="T77"/>
  <c r="W77" s="1"/>
  <c r="V76"/>
  <c r="T76"/>
  <c r="V75"/>
  <c r="T75"/>
  <c r="V74"/>
  <c r="T74"/>
  <c r="W74" s="1"/>
  <c r="V73"/>
  <c r="T73"/>
  <c r="W73" s="1"/>
  <c r="V72"/>
  <c r="T72"/>
  <c r="W72" s="1"/>
  <c r="V71"/>
  <c r="T71"/>
  <c r="V70"/>
  <c r="T70"/>
  <c r="V69"/>
  <c r="T69"/>
  <c r="V68"/>
  <c r="T68"/>
  <c r="V67"/>
  <c r="T67"/>
  <c r="V66"/>
  <c r="T66"/>
  <c r="V65"/>
  <c r="T65"/>
  <c r="V64"/>
  <c r="V63"/>
  <c r="V62"/>
  <c r="T62"/>
  <c r="V61"/>
  <c r="T61"/>
  <c r="V60"/>
  <c r="T60"/>
  <c r="W60" s="1"/>
  <c r="V59"/>
  <c r="T59"/>
  <c r="V58"/>
  <c r="T58"/>
  <c r="V57"/>
  <c r="T57"/>
  <c r="W57" s="1"/>
  <c r="V56"/>
  <c r="T56"/>
  <c r="W56" s="1"/>
  <c r="V55"/>
  <c r="T55"/>
  <c r="V54"/>
  <c r="T54"/>
  <c r="V53"/>
  <c r="T53"/>
  <c r="W53" s="1"/>
  <c r="V52"/>
  <c r="T52"/>
  <c r="V51"/>
  <c r="T51"/>
  <c r="V50"/>
  <c r="T50"/>
  <c r="V49"/>
  <c r="T49"/>
  <c r="V48"/>
  <c r="T48"/>
  <c r="V47"/>
  <c r="T47"/>
  <c r="V46"/>
  <c r="T46"/>
  <c r="W46" s="1"/>
  <c r="V45"/>
  <c r="T45"/>
  <c r="V44"/>
  <c r="T44"/>
  <c r="V43"/>
  <c r="T43"/>
  <c r="V42"/>
  <c r="T42"/>
  <c r="V41"/>
  <c r="T41"/>
  <c r="V40"/>
  <c r="T40"/>
  <c r="W40" s="1"/>
  <c r="V39"/>
  <c r="T39"/>
  <c r="W39" s="1"/>
  <c r="V38"/>
  <c r="T38"/>
  <c r="V37"/>
  <c r="T37"/>
  <c r="V36"/>
  <c r="T36"/>
  <c r="W36" s="1"/>
  <c r="V35"/>
  <c r="T35"/>
  <c r="V34"/>
  <c r="T34"/>
  <c r="W34" s="1"/>
  <c r="V33"/>
  <c r="T33"/>
  <c r="V32"/>
  <c r="T32"/>
  <c r="V31"/>
  <c r="T31"/>
  <c r="V30"/>
  <c r="T30"/>
  <c r="V29"/>
  <c r="T29"/>
  <c r="V28"/>
  <c r="T28"/>
  <c r="W28" s="1"/>
  <c r="V27"/>
  <c r="T27"/>
  <c r="W27" s="1"/>
  <c r="V26"/>
  <c r="T26"/>
  <c r="V25"/>
  <c r="T25"/>
  <c r="V24"/>
  <c r="T24"/>
  <c r="V23"/>
  <c r="T23"/>
  <c r="W23" s="1"/>
  <c r="T22"/>
  <c r="T21"/>
  <c r="T20"/>
  <c r="T19"/>
  <c r="T18"/>
  <c r="W18" s="1"/>
  <c r="T17"/>
  <c r="T16"/>
  <c r="T15"/>
  <c r="W15" s="1"/>
  <c r="T14"/>
  <c r="T13"/>
  <c r="R13" s="1"/>
  <c r="T12"/>
  <c r="T11"/>
  <c r="T10"/>
  <c r="W10" s="1"/>
  <c r="T9"/>
  <c r="W9" s="1"/>
  <c r="K9"/>
  <c r="M9" s="1"/>
  <c r="C9"/>
  <c r="V108" i="32"/>
  <c r="T108"/>
  <c r="W108"/>
  <c r="R108"/>
  <c r="M108"/>
  <c r="K108"/>
  <c r="V107"/>
  <c r="T107"/>
  <c r="W107" s="1"/>
  <c r="R107"/>
  <c r="C108" s="1"/>
  <c r="X108" s="1"/>
  <c r="Y108" s="1"/>
  <c r="M107"/>
  <c r="K107"/>
  <c r="V106"/>
  <c r="T106"/>
  <c r="W106" s="1"/>
  <c r="R106"/>
  <c r="C107" s="1"/>
  <c r="X107" s="1"/>
  <c r="Y107" s="1"/>
  <c r="V105"/>
  <c r="T105"/>
  <c r="W105" s="1"/>
  <c r="R105"/>
  <c r="C106" s="1"/>
  <c r="X106" s="1"/>
  <c r="Y106" s="1"/>
  <c r="V104"/>
  <c r="T104"/>
  <c r="W104" s="1"/>
  <c r="R104"/>
  <c r="C105" s="1"/>
  <c r="X105" s="1"/>
  <c r="Y105" s="1"/>
  <c r="V103"/>
  <c r="T103"/>
  <c r="W103" s="1"/>
  <c r="V102"/>
  <c r="T102"/>
  <c r="V101"/>
  <c r="T101"/>
  <c r="W101" s="1"/>
  <c r="V100"/>
  <c r="T100"/>
  <c r="V99"/>
  <c r="T99"/>
  <c r="V98"/>
  <c r="T98"/>
  <c r="V97"/>
  <c r="T97"/>
  <c r="V96"/>
  <c r="T96"/>
  <c r="V95"/>
  <c r="T95"/>
  <c r="W95" s="1"/>
  <c r="V94"/>
  <c r="T94"/>
  <c r="V93"/>
  <c r="T93"/>
  <c r="V92"/>
  <c r="T92"/>
  <c r="V91"/>
  <c r="T91"/>
  <c r="V90"/>
  <c r="T90"/>
  <c r="W90" s="1"/>
  <c r="V89"/>
  <c r="T89"/>
  <c r="W89" s="1"/>
  <c r="V88"/>
  <c r="T88"/>
  <c r="V87"/>
  <c r="T87"/>
  <c r="W87" s="1"/>
  <c r="V86"/>
  <c r="T86"/>
  <c r="W86" s="1"/>
  <c r="V85"/>
  <c r="T85"/>
  <c r="V84"/>
  <c r="T84"/>
  <c r="V83"/>
  <c r="T83"/>
  <c r="V82"/>
  <c r="T82"/>
  <c r="V81"/>
  <c r="T81"/>
  <c r="V80"/>
  <c r="T80"/>
  <c r="W80" s="1"/>
  <c r="V79"/>
  <c r="T79"/>
  <c r="V78"/>
  <c r="T78"/>
  <c r="W78" s="1"/>
  <c r="V77"/>
  <c r="T77"/>
  <c r="V76"/>
  <c r="T76"/>
  <c r="V75"/>
  <c r="T75"/>
  <c r="V74"/>
  <c r="T74"/>
  <c r="W74" s="1"/>
  <c r="V73"/>
  <c r="T73"/>
  <c r="V72"/>
  <c r="T72"/>
  <c r="W72" s="1"/>
  <c r="V71"/>
  <c r="T71"/>
  <c r="V70"/>
  <c r="T70"/>
  <c r="V69"/>
  <c r="T69"/>
  <c r="V68"/>
  <c r="T68"/>
  <c r="V67"/>
  <c r="T67"/>
  <c r="V66"/>
  <c r="T66"/>
  <c r="V65"/>
  <c r="T65"/>
  <c r="V64"/>
  <c r="T64"/>
  <c r="V63"/>
  <c r="T63"/>
  <c r="V62"/>
  <c r="T62"/>
  <c r="V61"/>
  <c r="T61"/>
  <c r="V60"/>
  <c r="T60"/>
  <c r="V59"/>
  <c r="T59"/>
  <c r="V58"/>
  <c r="T58"/>
  <c r="V57"/>
  <c r="T57"/>
  <c r="V56"/>
  <c r="T56"/>
  <c r="V55"/>
  <c r="T55"/>
  <c r="V54"/>
  <c r="T54"/>
  <c r="V53"/>
  <c r="T53"/>
  <c r="V52"/>
  <c r="T52"/>
  <c r="V51"/>
  <c r="T51"/>
  <c r="V50"/>
  <c r="T50"/>
  <c r="V49"/>
  <c r="T49"/>
  <c r="V48"/>
  <c r="T48"/>
  <c r="V47"/>
  <c r="T47"/>
  <c r="V46"/>
  <c r="T46"/>
  <c r="V45"/>
  <c r="T45"/>
  <c r="V44"/>
  <c r="T44"/>
  <c r="V43"/>
  <c r="T43"/>
  <c r="V42"/>
  <c r="T42"/>
  <c r="V41"/>
  <c r="T41"/>
  <c r="V40"/>
  <c r="T40"/>
  <c r="V39"/>
  <c r="T39"/>
  <c r="V38"/>
  <c r="T38"/>
  <c r="V37"/>
  <c r="T37"/>
  <c r="V36"/>
  <c r="T36"/>
  <c r="V35"/>
  <c r="T35"/>
  <c r="V34"/>
  <c r="T34"/>
  <c r="W34" s="1"/>
  <c r="V33"/>
  <c r="T33"/>
  <c r="V32"/>
  <c r="T32"/>
  <c r="V31"/>
  <c r="T31"/>
  <c r="V30"/>
  <c r="T30"/>
  <c r="V29"/>
  <c r="T29"/>
  <c r="V28"/>
  <c r="T28"/>
  <c r="W28" s="1"/>
  <c r="V27"/>
  <c r="T27"/>
  <c r="V26"/>
  <c r="T26"/>
  <c r="V25"/>
  <c r="T25"/>
  <c r="V24"/>
  <c r="T24"/>
  <c r="V23"/>
  <c r="T23"/>
  <c r="T22"/>
  <c r="T21"/>
  <c r="T20"/>
  <c r="T19"/>
  <c r="T18"/>
  <c r="T17"/>
  <c r="T16"/>
  <c r="T15"/>
  <c r="T14"/>
  <c r="W14" s="1"/>
  <c r="T13"/>
  <c r="T12"/>
  <c r="W12" s="1"/>
  <c r="T11"/>
  <c r="T10"/>
  <c r="W10" s="1"/>
  <c r="T9"/>
  <c r="R9" s="1"/>
  <c r="C10" s="1"/>
  <c r="K10" s="1"/>
  <c r="M10" s="1"/>
  <c r="C9"/>
  <c r="K9" s="1"/>
  <c r="M9" s="1"/>
  <c r="V108" i="31"/>
  <c r="T108"/>
  <c r="W108" s="1"/>
  <c r="R108"/>
  <c r="M108"/>
  <c r="K108"/>
  <c r="W107"/>
  <c r="V107"/>
  <c r="T107"/>
  <c r="R107"/>
  <c r="C108" s="1"/>
  <c r="X108" s="1"/>
  <c r="Y108" s="1"/>
  <c r="M107"/>
  <c r="K107"/>
  <c r="V106"/>
  <c r="T106"/>
  <c r="W106" s="1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 s="1"/>
  <c r="R104"/>
  <c r="C105" s="1"/>
  <c r="X105" s="1"/>
  <c r="Y105" s="1"/>
  <c r="V103"/>
  <c r="T103"/>
  <c r="V102"/>
  <c r="T102"/>
  <c r="V101"/>
  <c r="T101"/>
  <c r="W101" s="1"/>
  <c r="V100"/>
  <c r="T100"/>
  <c r="V99"/>
  <c r="T99"/>
  <c r="V98"/>
  <c r="T98"/>
  <c r="V97"/>
  <c r="T97"/>
  <c r="W97" s="1"/>
  <c r="V96"/>
  <c r="T96"/>
  <c r="V95"/>
  <c r="T95"/>
  <c r="W95" s="1"/>
  <c r="V94"/>
  <c r="T94"/>
  <c r="V93"/>
  <c r="T93"/>
  <c r="W93" s="1"/>
  <c r="V92"/>
  <c r="T92"/>
  <c r="W92" s="1"/>
  <c r="V91"/>
  <c r="T91"/>
  <c r="V90"/>
  <c r="T90"/>
  <c r="W90" s="1"/>
  <c r="V89"/>
  <c r="T89"/>
  <c r="W89" s="1"/>
  <c r="V88"/>
  <c r="T88"/>
  <c r="V87"/>
  <c r="T87"/>
  <c r="W87" s="1"/>
  <c r="V86"/>
  <c r="T86"/>
  <c r="W86" s="1"/>
  <c r="V85"/>
  <c r="T85"/>
  <c r="W85" s="1"/>
  <c r="V84"/>
  <c r="T84"/>
  <c r="V83"/>
  <c r="T83"/>
  <c r="V82"/>
  <c r="T82"/>
  <c r="V81"/>
  <c r="T81"/>
  <c r="V80"/>
  <c r="T80"/>
  <c r="W80" s="1"/>
  <c r="V79"/>
  <c r="T79"/>
  <c r="V78"/>
  <c r="T78"/>
  <c r="W78" s="1"/>
  <c r="V77"/>
  <c r="T77"/>
  <c r="W77" s="1"/>
  <c r="V76"/>
  <c r="T76"/>
  <c r="V75"/>
  <c r="T75"/>
  <c r="V74"/>
  <c r="T74"/>
  <c r="V73"/>
  <c r="T73"/>
  <c r="V72"/>
  <c r="T72"/>
  <c r="V71"/>
  <c r="T71"/>
  <c r="V70"/>
  <c r="T70"/>
  <c r="V69"/>
  <c r="T69"/>
  <c r="V68"/>
  <c r="T68"/>
  <c r="V67"/>
  <c r="T67"/>
  <c r="V66"/>
  <c r="T66"/>
  <c r="V65"/>
  <c r="T65"/>
  <c r="V64"/>
  <c r="T64"/>
  <c r="V63"/>
  <c r="T63"/>
  <c r="V62"/>
  <c r="T62"/>
  <c r="V61"/>
  <c r="T61"/>
  <c r="V60"/>
  <c r="T60"/>
  <c r="W60" s="1"/>
  <c r="V59"/>
  <c r="T59"/>
  <c r="W59" s="1"/>
  <c r="V58"/>
  <c r="T58"/>
  <c r="V57"/>
  <c r="T57"/>
  <c r="V56"/>
  <c r="T56"/>
  <c r="V55"/>
  <c r="T55"/>
  <c r="V54"/>
  <c r="T54"/>
  <c r="V53"/>
  <c r="T53"/>
  <c r="V52"/>
  <c r="T52"/>
  <c r="V51"/>
  <c r="T51"/>
  <c r="V50"/>
  <c r="T50"/>
  <c r="V49"/>
  <c r="T49"/>
  <c r="V48"/>
  <c r="T48"/>
  <c r="V47"/>
  <c r="T47"/>
  <c r="V46"/>
  <c r="T46"/>
  <c r="V45"/>
  <c r="T45"/>
  <c r="V44"/>
  <c r="T44"/>
  <c r="W44" s="1"/>
  <c r="V43"/>
  <c r="T43"/>
  <c r="V42"/>
  <c r="T42"/>
  <c r="V41"/>
  <c r="T41"/>
  <c r="V40"/>
  <c r="T40"/>
  <c r="W40" s="1"/>
  <c r="V39"/>
  <c r="T39"/>
  <c r="V38"/>
  <c r="T38"/>
  <c r="V37"/>
  <c r="T37"/>
  <c r="V36"/>
  <c r="T36"/>
  <c r="V35"/>
  <c r="T35"/>
  <c r="V34"/>
  <c r="T34"/>
  <c r="W34" s="1"/>
  <c r="V33"/>
  <c r="T33"/>
  <c r="V32"/>
  <c r="T32"/>
  <c r="V31"/>
  <c r="T31"/>
  <c r="V30"/>
  <c r="T30"/>
  <c r="V29"/>
  <c r="T29"/>
  <c r="V28"/>
  <c r="T28"/>
  <c r="W28" s="1"/>
  <c r="V27"/>
  <c r="T27"/>
  <c r="V26"/>
  <c r="T26"/>
  <c r="V25"/>
  <c r="T25"/>
  <c r="V24"/>
  <c r="T24"/>
  <c r="V23"/>
  <c r="T23"/>
  <c r="T22"/>
  <c r="W22" s="1"/>
  <c r="T21"/>
  <c r="W21" s="1"/>
  <c r="T20"/>
  <c r="T19"/>
  <c r="T18"/>
  <c r="T17"/>
  <c r="T16"/>
  <c r="T15"/>
  <c r="W15" s="1"/>
  <c r="T14"/>
  <c r="T13"/>
  <c r="T12"/>
  <c r="W12" s="1"/>
  <c r="T11"/>
  <c r="T10"/>
  <c r="T9"/>
  <c r="V9" s="1"/>
  <c r="C9"/>
  <c r="R10" i="17"/>
  <c r="T10"/>
  <c r="R11"/>
  <c r="C12"/>
  <c r="T11"/>
  <c r="R12"/>
  <c r="C13"/>
  <c r="T12"/>
  <c r="R13"/>
  <c r="T13"/>
  <c r="R14"/>
  <c r="T14"/>
  <c r="R15"/>
  <c r="T15"/>
  <c r="R16"/>
  <c r="C17"/>
  <c r="T16"/>
  <c r="R17"/>
  <c r="T17"/>
  <c r="R18"/>
  <c r="T18"/>
  <c r="R19"/>
  <c r="T19"/>
  <c r="R20"/>
  <c r="C21"/>
  <c r="T20"/>
  <c r="R21"/>
  <c r="T21"/>
  <c r="R22"/>
  <c r="T22"/>
  <c r="R23"/>
  <c r="T23"/>
  <c r="R24"/>
  <c r="C25"/>
  <c r="T24"/>
  <c r="R25"/>
  <c r="T25"/>
  <c r="R26"/>
  <c r="T26"/>
  <c r="R27"/>
  <c r="T27"/>
  <c r="R28"/>
  <c r="C29"/>
  <c r="T28"/>
  <c r="R29"/>
  <c r="T29"/>
  <c r="R30"/>
  <c r="T30"/>
  <c r="R31"/>
  <c r="T31"/>
  <c r="R32"/>
  <c r="C33"/>
  <c r="T32"/>
  <c r="R33"/>
  <c r="T33"/>
  <c r="R34"/>
  <c r="T34"/>
  <c r="R35"/>
  <c r="T35"/>
  <c r="R36"/>
  <c r="C37"/>
  <c r="T36"/>
  <c r="R37"/>
  <c r="T37"/>
  <c r="R38"/>
  <c r="T38"/>
  <c r="R39"/>
  <c r="T39"/>
  <c r="R40"/>
  <c r="C41"/>
  <c r="T40"/>
  <c r="R41"/>
  <c r="T41"/>
  <c r="R42"/>
  <c r="T42"/>
  <c r="R43"/>
  <c r="T43"/>
  <c r="R44"/>
  <c r="C45"/>
  <c r="T44"/>
  <c r="R45"/>
  <c r="T45"/>
  <c r="R46"/>
  <c r="T46"/>
  <c r="R47"/>
  <c r="T47"/>
  <c r="R48"/>
  <c r="C49"/>
  <c r="T48"/>
  <c r="R49"/>
  <c r="T49"/>
  <c r="R50"/>
  <c r="T50"/>
  <c r="R51"/>
  <c r="T51"/>
  <c r="R52"/>
  <c r="C53"/>
  <c r="T52"/>
  <c r="R53"/>
  <c r="T53"/>
  <c r="R54"/>
  <c r="T54"/>
  <c r="R55"/>
  <c r="T55"/>
  <c r="R56"/>
  <c r="C57"/>
  <c r="T56"/>
  <c r="R57"/>
  <c r="T57"/>
  <c r="R58"/>
  <c r="T58"/>
  <c r="R59"/>
  <c r="T59"/>
  <c r="R60"/>
  <c r="C61"/>
  <c r="T60"/>
  <c r="R61"/>
  <c r="T61"/>
  <c r="R62"/>
  <c r="T62"/>
  <c r="R63"/>
  <c r="T63"/>
  <c r="R64"/>
  <c r="C65"/>
  <c r="T64"/>
  <c r="R65"/>
  <c r="T65"/>
  <c r="R66"/>
  <c r="T66"/>
  <c r="R67"/>
  <c r="T67"/>
  <c r="R68"/>
  <c r="C69"/>
  <c r="T68"/>
  <c r="R69"/>
  <c r="T69"/>
  <c r="R70"/>
  <c r="T70"/>
  <c r="R71"/>
  <c r="T71"/>
  <c r="R72"/>
  <c r="C73"/>
  <c r="T72"/>
  <c r="R73"/>
  <c r="T73"/>
  <c r="R74"/>
  <c r="T74"/>
  <c r="R75"/>
  <c r="C76"/>
  <c r="T75"/>
  <c r="R76"/>
  <c r="C77"/>
  <c r="T76"/>
  <c r="R77"/>
  <c r="T77"/>
  <c r="R78"/>
  <c r="T78"/>
  <c r="R79"/>
  <c r="C80"/>
  <c r="T79"/>
  <c r="R80"/>
  <c r="C81"/>
  <c r="T80"/>
  <c r="R81"/>
  <c r="T81"/>
  <c r="R82"/>
  <c r="T82"/>
  <c r="R83"/>
  <c r="C84"/>
  <c r="T83"/>
  <c r="R84"/>
  <c r="C85"/>
  <c r="T84"/>
  <c r="R85"/>
  <c r="T85"/>
  <c r="R86"/>
  <c r="T86"/>
  <c r="R87"/>
  <c r="C88"/>
  <c r="T87"/>
  <c r="R88"/>
  <c r="C89"/>
  <c r="T88"/>
  <c r="R89"/>
  <c r="T89"/>
  <c r="R90"/>
  <c r="T90"/>
  <c r="R91"/>
  <c r="C92"/>
  <c r="T91"/>
  <c r="R92"/>
  <c r="C93"/>
  <c r="T92"/>
  <c r="R93"/>
  <c r="T93"/>
  <c r="R94"/>
  <c r="T94"/>
  <c r="R95"/>
  <c r="C96"/>
  <c r="T95"/>
  <c r="R96"/>
  <c r="C97"/>
  <c r="T96"/>
  <c r="R97"/>
  <c r="T97"/>
  <c r="R98"/>
  <c r="T98"/>
  <c r="R99"/>
  <c r="C100"/>
  <c r="T99"/>
  <c r="R100"/>
  <c r="C101"/>
  <c r="T100"/>
  <c r="R101"/>
  <c r="T101"/>
  <c r="R102"/>
  <c r="T102"/>
  <c r="R103"/>
  <c r="C104"/>
  <c r="T103"/>
  <c r="R104"/>
  <c r="C105"/>
  <c r="T104"/>
  <c r="R105"/>
  <c r="T105"/>
  <c r="R106"/>
  <c r="T106"/>
  <c r="R107"/>
  <c r="C108"/>
  <c r="P2" s="1"/>
  <c r="T107"/>
  <c r="R108"/>
  <c r="T10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K108"/>
  <c r="K107"/>
  <c r="C107"/>
  <c r="K106"/>
  <c r="C106"/>
  <c r="K105"/>
  <c r="K104"/>
  <c r="K103"/>
  <c r="C103"/>
  <c r="K102"/>
  <c r="C102"/>
  <c r="K101"/>
  <c r="K100"/>
  <c r="K99"/>
  <c r="C99"/>
  <c r="K98"/>
  <c r="C98"/>
  <c r="K97"/>
  <c r="K96"/>
  <c r="K95"/>
  <c r="C95"/>
  <c r="K94"/>
  <c r="C94"/>
  <c r="K93"/>
  <c r="K92"/>
  <c r="K91"/>
  <c r="C91"/>
  <c r="K90"/>
  <c r="C90"/>
  <c r="K89"/>
  <c r="K88"/>
  <c r="K87"/>
  <c r="C87"/>
  <c r="K86"/>
  <c r="C86"/>
  <c r="K85"/>
  <c r="K84"/>
  <c r="K83"/>
  <c r="C83"/>
  <c r="K82"/>
  <c r="C82"/>
  <c r="K81"/>
  <c r="K80"/>
  <c r="K79"/>
  <c r="C79"/>
  <c r="K78"/>
  <c r="C78"/>
  <c r="K77"/>
  <c r="K76"/>
  <c r="K75"/>
  <c r="C75"/>
  <c r="K74"/>
  <c r="C74"/>
  <c r="K73"/>
  <c r="K72"/>
  <c r="C72"/>
  <c r="K71"/>
  <c r="C71"/>
  <c r="K70"/>
  <c r="C70"/>
  <c r="K69"/>
  <c r="K68"/>
  <c r="C68"/>
  <c r="K67"/>
  <c r="C67"/>
  <c r="K66"/>
  <c r="C66"/>
  <c r="K65"/>
  <c r="K64"/>
  <c r="C64"/>
  <c r="K63"/>
  <c r="C63"/>
  <c r="K62"/>
  <c r="C62"/>
  <c r="K61"/>
  <c r="K60"/>
  <c r="C60"/>
  <c r="K59"/>
  <c r="C59"/>
  <c r="K58"/>
  <c r="C58"/>
  <c r="K57"/>
  <c r="K56"/>
  <c r="C56"/>
  <c r="K55"/>
  <c r="C55"/>
  <c r="K54"/>
  <c r="C54"/>
  <c r="K53"/>
  <c r="K52"/>
  <c r="C52"/>
  <c r="K51"/>
  <c r="C51"/>
  <c r="K50"/>
  <c r="C50"/>
  <c r="K49"/>
  <c r="K48"/>
  <c r="C48"/>
  <c r="K47"/>
  <c r="C47"/>
  <c r="K46"/>
  <c r="C46"/>
  <c r="K45"/>
  <c r="K44"/>
  <c r="C44"/>
  <c r="K43"/>
  <c r="C43"/>
  <c r="K42"/>
  <c r="C42"/>
  <c r="K41"/>
  <c r="K40"/>
  <c r="C40"/>
  <c r="K39"/>
  <c r="C39"/>
  <c r="K38"/>
  <c r="C38"/>
  <c r="K37"/>
  <c r="K36"/>
  <c r="C36"/>
  <c r="K35"/>
  <c r="C35"/>
  <c r="K34"/>
  <c r="C34"/>
  <c r="K33"/>
  <c r="K32"/>
  <c r="C32"/>
  <c r="K31"/>
  <c r="C31"/>
  <c r="K30"/>
  <c r="C30"/>
  <c r="K29"/>
  <c r="K28"/>
  <c r="C28"/>
  <c r="K27"/>
  <c r="C27"/>
  <c r="K26"/>
  <c r="C26"/>
  <c r="K25"/>
  <c r="K24"/>
  <c r="C24"/>
  <c r="K23"/>
  <c r="C23"/>
  <c r="K22"/>
  <c r="C22"/>
  <c r="K21"/>
  <c r="K20"/>
  <c r="C20"/>
  <c r="K19"/>
  <c r="C19"/>
  <c r="K18"/>
  <c r="C18"/>
  <c r="K17"/>
  <c r="K16"/>
  <c r="C16"/>
  <c r="K15"/>
  <c r="C15"/>
  <c r="K14"/>
  <c r="C14"/>
  <c r="K13"/>
  <c r="K12"/>
  <c r="K11"/>
  <c r="C11"/>
  <c r="K10"/>
  <c r="K9"/>
  <c r="M9"/>
  <c r="R9" s="1"/>
  <c r="L2"/>
  <c r="W15" i="32"/>
  <c r="W9"/>
  <c r="W14" i="33"/>
  <c r="W14" i="31"/>
  <c r="W21" i="32"/>
  <c r="W35" i="31" l="1"/>
  <c r="W36"/>
  <c r="V17"/>
  <c r="V18" s="1"/>
  <c r="W74"/>
  <c r="W75" s="1"/>
  <c r="W76" s="1"/>
  <c r="W96"/>
  <c r="W98"/>
  <c r="W99" s="1"/>
  <c r="W100" s="1"/>
  <c r="W102"/>
  <c r="W103" s="1"/>
  <c r="W29"/>
  <c r="W30" s="1"/>
  <c r="W31" s="1"/>
  <c r="W32" s="1"/>
  <c r="W33" s="1"/>
  <c r="W61"/>
  <c r="W62" s="1"/>
  <c r="W63" s="1"/>
  <c r="W64" s="1"/>
  <c r="W65" s="1"/>
  <c r="W66" s="1"/>
  <c r="W67" s="1"/>
  <c r="W68" s="1"/>
  <c r="W69" s="1"/>
  <c r="W70" s="1"/>
  <c r="W71" s="1"/>
  <c r="W72" s="1"/>
  <c r="W73" s="1"/>
  <c r="W81"/>
  <c r="W82" s="1"/>
  <c r="W83" s="1"/>
  <c r="W84" s="1"/>
  <c r="W91"/>
  <c r="W45"/>
  <c r="W46" s="1"/>
  <c r="W47" s="1"/>
  <c r="W48" s="1"/>
  <c r="W13"/>
  <c r="W16"/>
  <c r="W41"/>
  <c r="W42" s="1"/>
  <c r="W49"/>
  <c r="W50" s="1"/>
  <c r="W51" s="1"/>
  <c r="W52" s="1"/>
  <c r="W53" s="1"/>
  <c r="W54" s="1"/>
  <c r="W55" s="1"/>
  <c r="W56" s="1"/>
  <c r="W57" s="1"/>
  <c r="W88"/>
  <c r="W94"/>
  <c r="W73" i="32"/>
  <c r="W77"/>
  <c r="W58"/>
  <c r="V9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W88"/>
  <c r="W61"/>
  <c r="W62" s="1"/>
  <c r="W63" s="1"/>
  <c r="W64" s="1"/>
  <c r="W65" s="1"/>
  <c r="W66" s="1"/>
  <c r="W67" s="1"/>
  <c r="W68" s="1"/>
  <c r="W75"/>
  <c r="W76" s="1"/>
  <c r="W13"/>
  <c r="W91"/>
  <c r="W11"/>
  <c r="W69"/>
  <c r="W70" s="1"/>
  <c r="W71" s="1"/>
  <c r="W59"/>
  <c r="W60" s="1"/>
  <c r="W35"/>
  <c r="W36" s="1"/>
  <c r="W37" s="1"/>
  <c r="W38" s="1"/>
  <c r="W39" s="1"/>
  <c r="W40" s="1"/>
  <c r="W41" s="1"/>
  <c r="W42" s="1"/>
  <c r="W43" s="1"/>
  <c r="W44" s="1"/>
  <c r="W45" s="1"/>
  <c r="W46" s="1"/>
  <c r="W47" s="1"/>
  <c r="W48" s="1"/>
  <c r="W49" s="1"/>
  <c r="W50" s="1"/>
  <c r="W51" s="1"/>
  <c r="W52" s="1"/>
  <c r="W53" s="1"/>
  <c r="W54" s="1"/>
  <c r="W55" s="1"/>
  <c r="W56" s="1"/>
  <c r="W57" s="1"/>
  <c r="W29"/>
  <c r="W30" s="1"/>
  <c r="W31" s="1"/>
  <c r="W32" s="1"/>
  <c r="W33" s="1"/>
  <c r="W96"/>
  <c r="W102"/>
  <c r="W79"/>
  <c r="W81"/>
  <c r="W82" s="1"/>
  <c r="W83" s="1"/>
  <c r="W84" s="1"/>
  <c r="W85" s="1"/>
  <c r="W87" i="33"/>
  <c r="W59"/>
  <c r="W47"/>
  <c r="W48" s="1"/>
  <c r="W35"/>
  <c r="W98"/>
  <c r="W99" s="1"/>
  <c r="W100" s="1"/>
  <c r="V13"/>
  <c r="V14" s="1"/>
  <c r="V15" s="1"/>
  <c r="W75"/>
  <c r="W76" s="1"/>
  <c r="W79"/>
  <c r="W94"/>
  <c r="W91"/>
  <c r="W102"/>
  <c r="W61"/>
  <c r="W62" s="1"/>
  <c r="W63" s="1"/>
  <c r="W64" s="1"/>
  <c r="W65" s="1"/>
  <c r="W66" s="1"/>
  <c r="W67" s="1"/>
  <c r="W68" s="1"/>
  <c r="W69" s="1"/>
  <c r="W70" s="1"/>
  <c r="W71" s="1"/>
  <c r="W88"/>
  <c r="W96"/>
  <c r="W16"/>
  <c r="W81"/>
  <c r="W82" s="1"/>
  <c r="W83" s="1"/>
  <c r="W84" s="1"/>
  <c r="W85" s="1"/>
  <c r="W97" i="32"/>
  <c r="W98" s="1"/>
  <c r="W99" s="1"/>
  <c r="W100" s="1"/>
  <c r="W92"/>
  <c r="W93" s="1"/>
  <c r="W94" s="1"/>
  <c r="W79" i="31"/>
  <c r="W49" i="33"/>
  <c r="W50" s="1"/>
  <c r="W51" s="1"/>
  <c r="W52" s="1"/>
  <c r="W54"/>
  <c r="W55" s="1"/>
  <c r="W58"/>
  <c r="W37"/>
  <c r="W38" s="1"/>
  <c r="W41"/>
  <c r="W42" s="1"/>
  <c r="W43" s="1"/>
  <c r="W44" s="1"/>
  <c r="W45" s="1"/>
  <c r="W58" i="31"/>
  <c r="W43"/>
  <c r="W37"/>
  <c r="W38" s="1"/>
  <c r="W39" s="1"/>
  <c r="W17" i="33"/>
  <c r="W24"/>
  <c r="W25" s="1"/>
  <c r="W26" s="1"/>
  <c r="W29"/>
  <c r="W30" s="1"/>
  <c r="W31" s="1"/>
  <c r="W32" s="1"/>
  <c r="W33" s="1"/>
  <c r="W27" i="31"/>
  <c r="W23"/>
  <c r="W24" s="1"/>
  <c r="W25" s="1"/>
  <c r="W26" s="1"/>
  <c r="W22" i="32"/>
  <c r="W23" s="1"/>
  <c r="W24" s="1"/>
  <c r="W25" s="1"/>
  <c r="W26" s="1"/>
  <c r="W27" s="1"/>
  <c r="W20" i="31"/>
  <c r="W19" i="33"/>
  <c r="W18" i="31"/>
  <c r="W19" s="1"/>
  <c r="W17"/>
  <c r="V16" i="33"/>
  <c r="V17" s="1"/>
  <c r="V18" s="1"/>
  <c r="V19" s="1"/>
  <c r="V20" s="1"/>
  <c r="V21" s="1"/>
  <c r="V22" s="1"/>
  <c r="V13" i="31"/>
  <c r="V14" s="1"/>
  <c r="V15" s="1"/>
  <c r="V16" s="1"/>
  <c r="W12" i="33"/>
  <c r="W13" s="1"/>
  <c r="R10" i="32"/>
  <c r="C11" s="1"/>
  <c r="K11" s="1"/>
  <c r="M11" s="1"/>
  <c r="W9" i="31"/>
  <c r="V10"/>
  <c r="V11" s="1"/>
  <c r="V12" s="1"/>
  <c r="H4" i="32"/>
  <c r="W11" i="33"/>
  <c r="R9"/>
  <c r="C10" s="1"/>
  <c r="X10" s="1"/>
  <c r="H4" i="31"/>
  <c r="W10"/>
  <c r="W11" s="1"/>
  <c r="V19"/>
  <c r="V20" s="1"/>
  <c r="V21" s="1"/>
  <c r="V22" s="1"/>
  <c r="R9"/>
  <c r="C10" s="1"/>
  <c r="W17" i="32"/>
  <c r="W18" s="1"/>
  <c r="W19" s="1"/>
  <c r="W20" s="1"/>
  <c r="W16"/>
  <c r="H4" i="33"/>
  <c r="W20"/>
  <c r="W21" s="1"/>
  <c r="W22" s="1"/>
  <c r="V9"/>
  <c r="V10" s="1"/>
  <c r="V11" s="1"/>
  <c r="V12" s="1"/>
  <c r="C10" i="17"/>
  <c r="T9"/>
  <c r="H4" s="1"/>
  <c r="D4"/>
  <c r="G5"/>
  <c r="E5"/>
  <c r="C5"/>
  <c r="X10" i="32"/>
  <c r="P5" l="1"/>
  <c r="P5" i="31"/>
  <c r="L5"/>
  <c r="L5" i="32"/>
  <c r="P5" i="33"/>
  <c r="K10"/>
  <c r="M10" s="1"/>
  <c r="R10" s="1"/>
  <c r="C11" s="1"/>
  <c r="K11" s="1"/>
  <c r="M11" s="1"/>
  <c r="R11" s="1"/>
  <c r="L5"/>
  <c r="I5" i="17"/>
  <c r="L4"/>
  <c r="P4"/>
  <c r="X10" i="31"/>
  <c r="R10"/>
  <c r="R11" i="32"/>
  <c r="X11"/>
  <c r="Y11" s="1"/>
  <c r="X11" i="33" l="1"/>
  <c r="Y11" s="1"/>
  <c r="C12" i="32"/>
  <c r="C12" i="33"/>
  <c r="K12" s="1"/>
  <c r="M12" s="1"/>
  <c r="R12" s="1"/>
  <c r="C13" s="1"/>
  <c r="C11" i="31"/>
  <c r="K12" i="32" l="1"/>
  <c r="M12" s="1"/>
  <c r="R12" s="1"/>
  <c r="C13" s="1"/>
  <c r="K13" s="1"/>
  <c r="M13" s="1"/>
  <c r="R13" s="1"/>
  <c r="C14" s="1"/>
  <c r="K14" s="1"/>
  <c r="M14" s="1"/>
  <c r="X13" i="33"/>
  <c r="Y13" s="1"/>
  <c r="X12"/>
  <c r="Y12" s="1"/>
  <c r="R11" i="31"/>
  <c r="X11"/>
  <c r="Y11" s="1"/>
  <c r="X12" i="32"/>
  <c r="Y12" s="1"/>
  <c r="X13" l="1"/>
  <c r="Y13" s="1"/>
  <c r="R14"/>
  <c r="C15" s="1"/>
  <c r="K15" s="1"/>
  <c r="M15" s="1"/>
  <c r="C14" i="33"/>
  <c r="K14" s="1"/>
  <c r="M14" s="1"/>
  <c r="C12" i="31"/>
  <c r="R12" l="1"/>
  <c r="C13" s="1"/>
  <c r="X13" s="1"/>
  <c r="Y13" s="1"/>
  <c r="K12"/>
  <c r="M12" s="1"/>
  <c r="R13"/>
  <c r="X14" i="32"/>
  <c r="Y14" s="1"/>
  <c r="R15"/>
  <c r="C16" s="1"/>
  <c r="K16" s="1"/>
  <c r="M16" s="1"/>
  <c r="X14" i="33"/>
  <c r="Y14" s="1"/>
  <c r="R14"/>
  <c r="X12" i="31"/>
  <c r="Y12" s="1"/>
  <c r="C14" l="1"/>
  <c r="K14" s="1"/>
  <c r="M14" s="1"/>
  <c r="X15" i="32"/>
  <c r="Y15" s="1"/>
  <c r="R16"/>
  <c r="C17" s="1"/>
  <c r="K17" s="1"/>
  <c r="M17" s="1"/>
  <c r="C15" i="33"/>
  <c r="X14" i="31" l="1"/>
  <c r="Y14" s="1"/>
  <c r="R14"/>
  <c r="X16" i="32"/>
  <c r="Y16" s="1"/>
  <c r="R17"/>
  <c r="C18" s="1"/>
  <c r="K18" s="1"/>
  <c r="M18" s="1"/>
  <c r="X15" i="33"/>
  <c r="Y15" s="1"/>
  <c r="R15"/>
  <c r="C15" i="31" l="1"/>
  <c r="K15" s="1"/>
  <c r="M15" s="1"/>
  <c r="X17" i="32"/>
  <c r="Y17" s="1"/>
  <c r="R18"/>
  <c r="C19" s="1"/>
  <c r="K19" s="1"/>
  <c r="M19" s="1"/>
  <c r="C16" i="33"/>
  <c r="K16" s="1"/>
  <c r="M16" s="1"/>
  <c r="X15" i="31" l="1"/>
  <c r="Y15" s="1"/>
  <c r="R15"/>
  <c r="X18" i="32"/>
  <c r="Y18" s="1"/>
  <c r="R19"/>
  <c r="C20" s="1"/>
  <c r="K20" s="1"/>
  <c r="M20" s="1"/>
  <c r="X16" i="33"/>
  <c r="Y16" s="1"/>
  <c r="R16"/>
  <c r="C16" i="31" l="1"/>
  <c r="X19" i="32"/>
  <c r="Y19" s="1"/>
  <c r="R20"/>
  <c r="C21" s="1"/>
  <c r="K21" s="1"/>
  <c r="M21" s="1"/>
  <c r="C17" i="33"/>
  <c r="K16" i="31" l="1"/>
  <c r="M16" s="1"/>
  <c r="R16" s="1"/>
  <c r="X16"/>
  <c r="Y16" s="1"/>
  <c r="X20" i="32"/>
  <c r="Y20" s="1"/>
  <c r="R21"/>
  <c r="C22" s="1"/>
  <c r="K22" s="1"/>
  <c r="M22" s="1"/>
  <c r="X17" i="33"/>
  <c r="Y17" s="1"/>
  <c r="R17"/>
  <c r="C17" i="31" l="1"/>
  <c r="X21" i="32"/>
  <c r="Y21" s="1"/>
  <c r="R22"/>
  <c r="C23" s="1"/>
  <c r="K23" s="1"/>
  <c r="M23" s="1"/>
  <c r="C18" i="33"/>
  <c r="K18" s="1"/>
  <c r="M18" s="1"/>
  <c r="K17" i="31" l="1"/>
  <c r="M17" s="1"/>
  <c r="R17" s="1"/>
  <c r="X17"/>
  <c r="Y17" s="1"/>
  <c r="X22" i="32"/>
  <c r="Y22" s="1"/>
  <c r="R23"/>
  <c r="C24" s="1"/>
  <c r="K24" s="1"/>
  <c r="M24" s="1"/>
  <c r="X18" i="33"/>
  <c r="Y18" s="1"/>
  <c r="R18"/>
  <c r="C19" s="1"/>
  <c r="K19" s="1"/>
  <c r="M19" s="1"/>
  <c r="C18" i="31" l="1"/>
  <c r="X23" i="32"/>
  <c r="Y23" s="1"/>
  <c r="R24"/>
  <c r="C25" s="1"/>
  <c r="K25" s="1"/>
  <c r="M25" s="1"/>
  <c r="X19" i="33"/>
  <c r="Y19" s="1"/>
  <c r="R19"/>
  <c r="C20" s="1"/>
  <c r="K20" s="1"/>
  <c r="M20" s="1"/>
  <c r="X18" i="31" l="1"/>
  <c r="Y18" s="1"/>
  <c r="R18"/>
  <c r="C19" s="1"/>
  <c r="K19" s="1"/>
  <c r="M19" s="1"/>
  <c r="X24" i="32"/>
  <c r="Y24" s="1"/>
  <c r="R25"/>
  <c r="C26" s="1"/>
  <c r="X20" i="33"/>
  <c r="Y20" s="1"/>
  <c r="R20"/>
  <c r="C21" s="1"/>
  <c r="K21" s="1"/>
  <c r="M21" s="1"/>
  <c r="X19" i="31" l="1"/>
  <c r="Y19" s="1"/>
  <c r="R19"/>
  <c r="C20" s="1"/>
  <c r="K20" s="1"/>
  <c r="M20" s="1"/>
  <c r="X25" i="32"/>
  <c r="Y25" s="1"/>
  <c r="K26"/>
  <c r="M26" s="1"/>
  <c r="R26" s="1"/>
  <c r="C27" s="1"/>
  <c r="X21" i="33"/>
  <c r="Y21" s="1"/>
  <c r="R21"/>
  <c r="C22" s="1"/>
  <c r="K22" s="1"/>
  <c r="M22" s="1"/>
  <c r="X20" i="31" l="1"/>
  <c r="Y20" s="1"/>
  <c r="R20"/>
  <c r="C21" s="1"/>
  <c r="X26" i="32"/>
  <c r="Y26" s="1"/>
  <c r="K27"/>
  <c r="M27" s="1"/>
  <c r="R27" s="1"/>
  <c r="C28" s="1"/>
  <c r="X22" i="33"/>
  <c r="Y22" s="1"/>
  <c r="R22"/>
  <c r="C23" s="1"/>
  <c r="K23" s="1"/>
  <c r="M23" s="1"/>
  <c r="X27" i="32" l="1"/>
  <c r="Y27" s="1"/>
  <c r="X21" i="31"/>
  <c r="Y21" s="1"/>
  <c r="R21"/>
  <c r="C22" s="1"/>
  <c r="K28" i="32"/>
  <c r="M28" s="1"/>
  <c r="R28" s="1"/>
  <c r="C29" s="1"/>
  <c r="K29" s="1"/>
  <c r="M29" s="1"/>
  <c r="R29" s="1"/>
  <c r="C30" s="1"/>
  <c r="K30" s="1"/>
  <c r="M30" s="1"/>
  <c r="R30" s="1"/>
  <c r="C31" s="1"/>
  <c r="K31" s="1"/>
  <c r="M31" s="1"/>
  <c r="X28"/>
  <c r="Y28" s="1"/>
  <c r="X23" i="33"/>
  <c r="Y23" s="1"/>
  <c r="R23"/>
  <c r="C24" s="1"/>
  <c r="K24" s="1"/>
  <c r="M24" s="1"/>
  <c r="X22" i="31" l="1"/>
  <c r="Y22" s="1"/>
  <c r="R22"/>
  <c r="C23" s="1"/>
  <c r="X29" i="32"/>
  <c r="Y29" s="1"/>
  <c r="R31"/>
  <c r="C32" s="1"/>
  <c r="K32" s="1"/>
  <c r="M32" s="1"/>
  <c r="X24" i="33"/>
  <c r="Y24" s="1"/>
  <c r="R24"/>
  <c r="C25" s="1"/>
  <c r="K25" s="1"/>
  <c r="M25" s="1"/>
  <c r="X23" i="31" l="1"/>
  <c r="Y23" s="1"/>
  <c r="R23"/>
  <c r="C24" s="1"/>
  <c r="K24" s="1"/>
  <c r="M24" s="1"/>
  <c r="X30" i="32"/>
  <c r="Y30" s="1"/>
  <c r="X31"/>
  <c r="Y31" s="1"/>
  <c r="R32"/>
  <c r="C33" s="1"/>
  <c r="K33" s="1"/>
  <c r="M33" s="1"/>
  <c r="X25" i="33"/>
  <c r="Y25" s="1"/>
  <c r="R25"/>
  <c r="C26" s="1"/>
  <c r="K26" s="1"/>
  <c r="M26" s="1"/>
  <c r="X24" i="31" l="1"/>
  <c r="Y24" s="1"/>
  <c r="R24"/>
  <c r="C25" s="1"/>
  <c r="K25" s="1"/>
  <c r="M25" s="1"/>
  <c r="X32" i="32"/>
  <c r="Y32" s="1"/>
  <c r="R33"/>
  <c r="C34" s="1"/>
  <c r="K34" s="1"/>
  <c r="M34" s="1"/>
  <c r="X26" i="33"/>
  <c r="Y26" s="1"/>
  <c r="R26"/>
  <c r="C27" s="1"/>
  <c r="X25" i="31" l="1"/>
  <c r="Y25" s="1"/>
  <c r="R25"/>
  <c r="C26" s="1"/>
  <c r="K26" s="1"/>
  <c r="M26" s="1"/>
  <c r="X33" i="32"/>
  <c r="Y33" s="1"/>
  <c r="R34"/>
  <c r="C35" s="1"/>
  <c r="K35" s="1"/>
  <c r="M35" s="1"/>
  <c r="X27" i="33"/>
  <c r="Y27" s="1"/>
  <c r="R27"/>
  <c r="C28" s="1"/>
  <c r="K28" s="1"/>
  <c r="M28" s="1"/>
  <c r="X26" i="31" l="1"/>
  <c r="Y26" s="1"/>
  <c r="R26"/>
  <c r="C27" s="1"/>
  <c r="X34" i="32"/>
  <c r="Y34" s="1"/>
  <c r="R35"/>
  <c r="C36" s="1"/>
  <c r="K36" s="1"/>
  <c r="M36" s="1"/>
  <c r="X28" i="33"/>
  <c r="Y28" s="1"/>
  <c r="R28"/>
  <c r="C29" s="1"/>
  <c r="K29" s="1"/>
  <c r="M29" s="1"/>
  <c r="X27" i="31" l="1"/>
  <c r="Y27" s="1"/>
  <c r="R27"/>
  <c r="C28" s="1"/>
  <c r="K28" s="1"/>
  <c r="M28" s="1"/>
  <c r="X35" i="32"/>
  <c r="Y35" s="1"/>
  <c r="R36"/>
  <c r="C37" s="1"/>
  <c r="K37" s="1"/>
  <c r="M37" s="1"/>
  <c r="X29" i="33"/>
  <c r="Y29" s="1"/>
  <c r="R29"/>
  <c r="C30" s="1"/>
  <c r="K30" s="1"/>
  <c r="M30" s="1"/>
  <c r="X28" i="31" l="1"/>
  <c r="Y28" s="1"/>
  <c r="R28"/>
  <c r="C29" s="1"/>
  <c r="X36" i="32"/>
  <c r="Y36" s="1"/>
  <c r="R37"/>
  <c r="C38" s="1"/>
  <c r="K38" s="1"/>
  <c r="M38" s="1"/>
  <c r="X30" i="33"/>
  <c r="Y30" s="1"/>
  <c r="R30"/>
  <c r="C31" s="1"/>
  <c r="K31" s="1"/>
  <c r="M31" s="1"/>
  <c r="X29" i="31" l="1"/>
  <c r="Y29" s="1"/>
  <c r="R29"/>
  <c r="C30" s="1"/>
  <c r="K30" s="1"/>
  <c r="M30" s="1"/>
  <c r="X37" i="32"/>
  <c r="Y37" s="1"/>
  <c r="R38"/>
  <c r="C39" s="1"/>
  <c r="K39" s="1"/>
  <c r="M39" s="1"/>
  <c r="X31" i="33"/>
  <c r="Y31" s="1"/>
  <c r="R31"/>
  <c r="C32" s="1"/>
  <c r="X30" i="31" l="1"/>
  <c r="Y30" s="1"/>
  <c r="R30"/>
  <c r="C31" s="1"/>
  <c r="K31" s="1"/>
  <c r="M31" s="1"/>
  <c r="X38" i="32"/>
  <c r="Y38" s="1"/>
  <c r="R39"/>
  <c r="X32" i="33"/>
  <c r="Y32" s="1"/>
  <c r="R32"/>
  <c r="C33" s="1"/>
  <c r="K33" s="1"/>
  <c r="M33" s="1"/>
  <c r="X31" i="31" l="1"/>
  <c r="Y31" s="1"/>
  <c r="R31"/>
  <c r="C32" s="1"/>
  <c r="K32" s="1"/>
  <c r="M32" s="1"/>
  <c r="X39" i="32"/>
  <c r="Y39" s="1"/>
  <c r="C40"/>
  <c r="K40" s="1"/>
  <c r="M40" s="1"/>
  <c r="X33" i="33"/>
  <c r="Y33" s="1"/>
  <c r="R33"/>
  <c r="C34" s="1"/>
  <c r="K34" s="1"/>
  <c r="M34" s="1"/>
  <c r="X32" i="31" l="1"/>
  <c r="Y32" s="1"/>
  <c r="R32"/>
  <c r="C33" s="1"/>
  <c r="K33" s="1"/>
  <c r="M33" s="1"/>
  <c r="R40" i="32"/>
  <c r="X40"/>
  <c r="Y40" s="1"/>
  <c r="X34" i="33"/>
  <c r="Y34" s="1"/>
  <c r="R34"/>
  <c r="C35" s="1"/>
  <c r="K35" s="1"/>
  <c r="M35" s="1"/>
  <c r="X33" i="31" l="1"/>
  <c r="Y33" s="1"/>
  <c r="R33"/>
  <c r="C34" s="1"/>
  <c r="C41" i="32"/>
  <c r="K41" s="1"/>
  <c r="M41" s="1"/>
  <c r="X35" i="33"/>
  <c r="Y35" s="1"/>
  <c r="R35"/>
  <c r="X34" i="31" l="1"/>
  <c r="Y34" s="1"/>
  <c r="R34"/>
  <c r="C35" s="1"/>
  <c r="K35" s="1"/>
  <c r="M35" s="1"/>
  <c r="R41" i="32"/>
  <c r="X41"/>
  <c r="Y41" s="1"/>
  <c r="C36" i="33"/>
  <c r="X35" i="31" l="1"/>
  <c r="Y35" s="1"/>
  <c r="R35"/>
  <c r="C36" s="1"/>
  <c r="K36" s="1"/>
  <c r="M36" s="1"/>
  <c r="C42" i="32"/>
  <c r="K42" s="1"/>
  <c r="M42" s="1"/>
  <c r="X36" i="33"/>
  <c r="Y36" s="1"/>
  <c r="R36"/>
  <c r="X36" i="31" l="1"/>
  <c r="Y36" s="1"/>
  <c r="R36"/>
  <c r="C37" s="1"/>
  <c r="K37" s="1"/>
  <c r="M37" s="1"/>
  <c r="R42" i="32"/>
  <c r="X42"/>
  <c r="Y42" s="1"/>
  <c r="C37" i="33"/>
  <c r="K37" s="1"/>
  <c r="M37" s="1"/>
  <c r="X37" i="31" l="1"/>
  <c r="Y37" s="1"/>
  <c r="R37"/>
  <c r="C38" s="1"/>
  <c r="C43" i="32"/>
  <c r="K43" s="1"/>
  <c r="M43" s="1"/>
  <c r="X37" i="33"/>
  <c r="Y37" s="1"/>
  <c r="R37"/>
  <c r="X38" i="31" l="1"/>
  <c r="Y38" s="1"/>
  <c r="R38"/>
  <c r="C39" s="1"/>
  <c r="K39" s="1"/>
  <c r="M39" s="1"/>
  <c r="R43" i="32"/>
  <c r="C44" s="1"/>
  <c r="K44" s="1"/>
  <c r="M44" s="1"/>
  <c r="X43"/>
  <c r="Y43" s="1"/>
  <c r="C38" i="33"/>
  <c r="K38" s="1"/>
  <c r="M38" s="1"/>
  <c r="X39" i="31" l="1"/>
  <c r="Y39" s="1"/>
  <c r="R39"/>
  <c r="C40" s="1"/>
  <c r="K40" s="1"/>
  <c r="M40" s="1"/>
  <c r="R44" i="32"/>
  <c r="C45" s="1"/>
  <c r="K45" s="1"/>
  <c r="M45" s="1"/>
  <c r="X44"/>
  <c r="Y44" s="1"/>
  <c r="X38" i="33"/>
  <c r="Y38" s="1"/>
  <c r="R38"/>
  <c r="X40" i="31" l="1"/>
  <c r="Y40" s="1"/>
  <c r="R40"/>
  <c r="C41" s="1"/>
  <c r="K41" s="1"/>
  <c r="M41" s="1"/>
  <c r="R45" i="32"/>
  <c r="C46" s="1"/>
  <c r="K46" s="1"/>
  <c r="M46" s="1"/>
  <c r="X45"/>
  <c r="Y45" s="1"/>
  <c r="C39" i="33"/>
  <c r="K39" s="1"/>
  <c r="M39" s="1"/>
  <c r="X41" i="31" l="1"/>
  <c r="Y41" s="1"/>
  <c r="R41"/>
  <c r="C42" s="1"/>
  <c r="R46" i="32"/>
  <c r="C47" s="1"/>
  <c r="K47" s="1"/>
  <c r="M47" s="1"/>
  <c r="X46"/>
  <c r="Y46" s="1"/>
  <c r="X39" i="33"/>
  <c r="Y39" s="1"/>
  <c r="R39"/>
  <c r="X42" i="31" l="1"/>
  <c r="Y42" s="1"/>
  <c r="R42"/>
  <c r="C43" s="1"/>
  <c r="K43" s="1"/>
  <c r="M43" s="1"/>
  <c r="R47" i="32"/>
  <c r="C48" s="1"/>
  <c r="K48" s="1"/>
  <c r="M48" s="1"/>
  <c r="X47"/>
  <c r="Y47" s="1"/>
  <c r="C40" i="33"/>
  <c r="K40" s="1"/>
  <c r="M40" s="1"/>
  <c r="X43" i="31" l="1"/>
  <c r="Y43" s="1"/>
  <c r="R43"/>
  <c r="C44" s="1"/>
  <c r="R48" i="32"/>
  <c r="C49" s="1"/>
  <c r="K49" s="1"/>
  <c r="M49" s="1"/>
  <c r="X48"/>
  <c r="Y48" s="1"/>
  <c r="X40" i="33"/>
  <c r="Y40" s="1"/>
  <c r="R40"/>
  <c r="X44" i="31" l="1"/>
  <c r="Y44" s="1"/>
  <c r="R44"/>
  <c r="C45" s="1"/>
  <c r="R49" i="32"/>
  <c r="C50" s="1"/>
  <c r="K50" s="1"/>
  <c r="M50" s="1"/>
  <c r="X49"/>
  <c r="Y49" s="1"/>
  <c r="C41" i="33"/>
  <c r="K41" s="1"/>
  <c r="M41" s="1"/>
  <c r="X45" i="31" l="1"/>
  <c r="Y45" s="1"/>
  <c r="R45"/>
  <c r="C46" s="1"/>
  <c r="K46" s="1"/>
  <c r="M46" s="1"/>
  <c r="R50" i="32"/>
  <c r="C51" s="1"/>
  <c r="K51" s="1"/>
  <c r="M51" s="1"/>
  <c r="X50"/>
  <c r="Y50" s="1"/>
  <c r="X41" i="33"/>
  <c r="Y41" s="1"/>
  <c r="R41"/>
  <c r="C42" s="1"/>
  <c r="K42" s="1"/>
  <c r="M42" s="1"/>
  <c r="X46" i="31" l="1"/>
  <c r="Y46" s="1"/>
  <c r="R46"/>
  <c r="C47" s="1"/>
  <c r="K47" s="1"/>
  <c r="M47" s="1"/>
  <c r="R51" i="32"/>
  <c r="C52" s="1"/>
  <c r="K52" s="1"/>
  <c r="M52" s="1"/>
  <c r="X51"/>
  <c r="Y51" s="1"/>
  <c r="X42" i="33"/>
  <c r="Y42" s="1"/>
  <c r="R42"/>
  <c r="C43" s="1"/>
  <c r="K43" s="1"/>
  <c r="M43" s="1"/>
  <c r="X47" i="31" l="1"/>
  <c r="Y47" s="1"/>
  <c r="R47"/>
  <c r="C48" s="1"/>
  <c r="K48" s="1"/>
  <c r="M48" s="1"/>
  <c r="R52" i="32"/>
  <c r="C53" s="1"/>
  <c r="K53" s="1"/>
  <c r="M53" s="1"/>
  <c r="X52"/>
  <c r="Y52" s="1"/>
  <c r="X43" i="33"/>
  <c r="Y43" s="1"/>
  <c r="R43"/>
  <c r="C44" s="1"/>
  <c r="K44" s="1"/>
  <c r="M44" s="1"/>
  <c r="X48" i="31" l="1"/>
  <c r="Y48" s="1"/>
  <c r="R48"/>
  <c r="C49" s="1"/>
  <c r="K49" s="1"/>
  <c r="M49" s="1"/>
  <c r="R53" i="32"/>
  <c r="C54" s="1"/>
  <c r="K54" s="1"/>
  <c r="M54" s="1"/>
  <c r="X53"/>
  <c r="Y53" s="1"/>
  <c r="X44" i="33"/>
  <c r="Y44" s="1"/>
  <c r="R44"/>
  <c r="C45" s="1"/>
  <c r="K45" s="1"/>
  <c r="M45" s="1"/>
  <c r="X49" i="31" l="1"/>
  <c r="Y49" s="1"/>
  <c r="R49"/>
  <c r="C50" s="1"/>
  <c r="K50" s="1"/>
  <c r="M50" s="1"/>
  <c r="R54" i="32"/>
  <c r="C55" s="1"/>
  <c r="K55" s="1"/>
  <c r="M55" s="1"/>
  <c r="X54"/>
  <c r="Y54" s="1"/>
  <c r="X45" i="33"/>
  <c r="Y45" s="1"/>
  <c r="R45"/>
  <c r="C46" s="1"/>
  <c r="K46" s="1"/>
  <c r="M46" s="1"/>
  <c r="X50" i="31" l="1"/>
  <c r="Y50" s="1"/>
  <c r="R50"/>
  <c r="C51" s="1"/>
  <c r="K51" s="1"/>
  <c r="M51" s="1"/>
  <c r="R55" i="32"/>
  <c r="C56" s="1"/>
  <c r="K56" s="1"/>
  <c r="M56" s="1"/>
  <c r="X55"/>
  <c r="Y55" s="1"/>
  <c r="X46" i="33"/>
  <c r="Y46" s="1"/>
  <c r="R46"/>
  <c r="C47" s="1"/>
  <c r="K47" s="1"/>
  <c r="M47" s="1"/>
  <c r="X51" i="31" l="1"/>
  <c r="Y51" s="1"/>
  <c r="R51"/>
  <c r="C52" s="1"/>
  <c r="R56" i="32"/>
  <c r="C57" s="1"/>
  <c r="K57" s="1"/>
  <c r="M57" s="1"/>
  <c r="X56"/>
  <c r="Y56" s="1"/>
  <c r="X47" i="33"/>
  <c r="Y47" s="1"/>
  <c r="R47"/>
  <c r="C48" s="1"/>
  <c r="K48" s="1"/>
  <c r="M48" s="1"/>
  <c r="X52" i="31" l="1"/>
  <c r="Y52" s="1"/>
  <c r="R52"/>
  <c r="C53" s="1"/>
  <c r="K53" s="1"/>
  <c r="M53" s="1"/>
  <c r="R57" i="32"/>
  <c r="C58" s="1"/>
  <c r="K58" s="1"/>
  <c r="M58" s="1"/>
  <c r="X57"/>
  <c r="Y57" s="1"/>
  <c r="X48" i="33"/>
  <c r="Y48" s="1"/>
  <c r="R48"/>
  <c r="C49" s="1"/>
  <c r="K49" s="1"/>
  <c r="M49" s="1"/>
  <c r="X53" i="31" l="1"/>
  <c r="Y53" s="1"/>
  <c r="R53"/>
  <c r="C54" s="1"/>
  <c r="K54" s="1"/>
  <c r="M54" s="1"/>
  <c r="R58" i="32"/>
  <c r="C59" s="1"/>
  <c r="K59" s="1"/>
  <c r="M59" s="1"/>
  <c r="X58"/>
  <c r="Y58" s="1"/>
  <c r="X49" i="33"/>
  <c r="Y49" s="1"/>
  <c r="R49"/>
  <c r="C50" s="1"/>
  <c r="K50" s="1"/>
  <c r="M50" s="1"/>
  <c r="X54" i="31" l="1"/>
  <c r="Y54" s="1"/>
  <c r="R54"/>
  <c r="C55" s="1"/>
  <c r="K55" s="1"/>
  <c r="M55" s="1"/>
  <c r="R59" i="32"/>
  <c r="C60" s="1"/>
  <c r="K60" s="1"/>
  <c r="M60" s="1"/>
  <c r="X59"/>
  <c r="Y59" s="1"/>
  <c r="X50" i="33"/>
  <c r="Y50" s="1"/>
  <c r="R50"/>
  <c r="C51" s="1"/>
  <c r="K51" s="1"/>
  <c r="M51" s="1"/>
  <c r="X55" i="31" l="1"/>
  <c r="Y55" s="1"/>
  <c r="R55"/>
  <c r="C56" s="1"/>
  <c r="K56" s="1"/>
  <c r="M56" s="1"/>
  <c r="R60" i="32"/>
  <c r="C61" s="1"/>
  <c r="K61" s="1"/>
  <c r="M61" s="1"/>
  <c r="X60"/>
  <c r="Y60" s="1"/>
  <c r="X51" i="33"/>
  <c r="Y51" s="1"/>
  <c r="R51"/>
  <c r="C52" s="1"/>
  <c r="K52" s="1"/>
  <c r="M52" s="1"/>
  <c r="X56" i="31" l="1"/>
  <c r="Y56" s="1"/>
  <c r="R56"/>
  <c r="C57" s="1"/>
  <c r="K57" s="1"/>
  <c r="M57" s="1"/>
  <c r="R61" i="32"/>
  <c r="C62" s="1"/>
  <c r="K62" s="1"/>
  <c r="M62" s="1"/>
  <c r="X61"/>
  <c r="Y61" s="1"/>
  <c r="X52" i="33"/>
  <c r="Y52" s="1"/>
  <c r="R52"/>
  <c r="C53" s="1"/>
  <c r="K53" s="1"/>
  <c r="M53" s="1"/>
  <c r="X57" i="31" l="1"/>
  <c r="Y57" s="1"/>
  <c r="R57"/>
  <c r="C58" s="1"/>
  <c r="R62" i="32"/>
  <c r="C63" s="1"/>
  <c r="K63" s="1"/>
  <c r="M63" s="1"/>
  <c r="X62"/>
  <c r="Y62" s="1"/>
  <c r="X53" i="33"/>
  <c r="Y53" s="1"/>
  <c r="R53"/>
  <c r="C54" s="1"/>
  <c r="X58" i="31" l="1"/>
  <c r="Y58" s="1"/>
  <c r="R58"/>
  <c r="C59" s="1"/>
  <c r="R63" i="32"/>
  <c r="C64" s="1"/>
  <c r="K64" s="1"/>
  <c r="M64" s="1"/>
  <c r="X63"/>
  <c r="Y63" s="1"/>
  <c r="X54" i="33"/>
  <c r="Y54" s="1"/>
  <c r="R54"/>
  <c r="C55" s="1"/>
  <c r="K55" s="1"/>
  <c r="M55" s="1"/>
  <c r="X59" i="31" l="1"/>
  <c r="Y59" s="1"/>
  <c r="R59"/>
  <c r="C60" s="1"/>
  <c r="K60" s="1"/>
  <c r="M60" s="1"/>
  <c r="R64" i="32"/>
  <c r="C65" s="1"/>
  <c r="K65" s="1"/>
  <c r="M65" s="1"/>
  <c r="X64"/>
  <c r="Y64" s="1"/>
  <c r="X55" i="33"/>
  <c r="Y55" s="1"/>
  <c r="R55"/>
  <c r="C56" s="1"/>
  <c r="X60" i="31" l="1"/>
  <c r="Y60" s="1"/>
  <c r="R60"/>
  <c r="C61" s="1"/>
  <c r="K61" s="1"/>
  <c r="M61" s="1"/>
  <c r="R65" i="32"/>
  <c r="C66" s="1"/>
  <c r="K66" s="1"/>
  <c r="M66" s="1"/>
  <c r="X65"/>
  <c r="Y65" s="1"/>
  <c r="X56" i="33"/>
  <c r="Y56" s="1"/>
  <c r="R56"/>
  <c r="C57" s="1"/>
  <c r="X61" i="31" l="1"/>
  <c r="Y61" s="1"/>
  <c r="R61"/>
  <c r="C62" s="1"/>
  <c r="R66" i="32"/>
  <c r="C67" s="1"/>
  <c r="K67" s="1"/>
  <c r="M67" s="1"/>
  <c r="X66"/>
  <c r="Y66" s="1"/>
  <c r="X57" i="33"/>
  <c r="Y57" s="1"/>
  <c r="R57"/>
  <c r="C58" s="1"/>
  <c r="K58" s="1"/>
  <c r="M58" s="1"/>
  <c r="X62" i="31" l="1"/>
  <c r="Y62" s="1"/>
  <c r="R62"/>
  <c r="C63" s="1"/>
  <c r="K63" s="1"/>
  <c r="M63" s="1"/>
  <c r="R67" i="32"/>
  <c r="C68" s="1"/>
  <c r="K68" s="1"/>
  <c r="M68" s="1"/>
  <c r="X67"/>
  <c r="Y67" s="1"/>
  <c r="X58" i="33"/>
  <c r="Y58" s="1"/>
  <c r="R58"/>
  <c r="C59" s="1"/>
  <c r="K59" s="1"/>
  <c r="M59" s="1"/>
  <c r="X63" i="31" l="1"/>
  <c r="Y63" s="1"/>
  <c r="R63"/>
  <c r="C64" s="1"/>
  <c r="R68" i="32"/>
  <c r="C69" s="1"/>
  <c r="K69" s="1"/>
  <c r="M69" s="1"/>
  <c r="X68"/>
  <c r="Y68" s="1"/>
  <c r="X59" i="33"/>
  <c r="Y59" s="1"/>
  <c r="R59"/>
  <c r="C60" s="1"/>
  <c r="K60" s="1"/>
  <c r="M60" s="1"/>
  <c r="X64" i="31" l="1"/>
  <c r="Y64" s="1"/>
  <c r="R64"/>
  <c r="C65" s="1"/>
  <c r="K65" s="1"/>
  <c r="M65" s="1"/>
  <c r="R69" i="32"/>
  <c r="C70" s="1"/>
  <c r="K70" s="1"/>
  <c r="M70" s="1"/>
  <c r="X69"/>
  <c r="Y69" s="1"/>
  <c r="X60" i="33"/>
  <c r="Y60" s="1"/>
  <c r="R60"/>
  <c r="C61" s="1"/>
  <c r="K61" s="1"/>
  <c r="M61" s="1"/>
  <c r="X65" i="31" l="1"/>
  <c r="Y65" s="1"/>
  <c r="R65"/>
  <c r="C66" s="1"/>
  <c r="K66" s="1"/>
  <c r="M66" s="1"/>
  <c r="R70" i="32"/>
  <c r="C71" s="1"/>
  <c r="K71" s="1"/>
  <c r="M71" s="1"/>
  <c r="X70"/>
  <c r="Y70" s="1"/>
  <c r="X61" i="33"/>
  <c r="Y61" s="1"/>
  <c r="R61"/>
  <c r="C62" s="1"/>
  <c r="K62" s="1"/>
  <c r="M62" s="1"/>
  <c r="X66" i="31" l="1"/>
  <c r="Y66" s="1"/>
  <c r="R66"/>
  <c r="C67" s="1"/>
  <c r="K67" s="1"/>
  <c r="M67" s="1"/>
  <c r="R71" i="32"/>
  <c r="C72" s="1"/>
  <c r="K72" s="1"/>
  <c r="M72" s="1"/>
  <c r="X71"/>
  <c r="Y71" s="1"/>
  <c r="X62" i="33"/>
  <c r="Y62" s="1"/>
  <c r="R62"/>
  <c r="X67" i="31" l="1"/>
  <c r="Y67" s="1"/>
  <c r="R67"/>
  <c r="C68" s="1"/>
  <c r="K68" s="1"/>
  <c r="M68" s="1"/>
  <c r="R72" i="32"/>
  <c r="C73" s="1"/>
  <c r="K73" s="1"/>
  <c r="M73" s="1"/>
  <c r="X72"/>
  <c r="Y72" s="1"/>
  <c r="C63" i="33"/>
  <c r="K63" s="1"/>
  <c r="M63" s="1"/>
  <c r="X68" i="31" l="1"/>
  <c r="Y68" s="1"/>
  <c r="R68"/>
  <c r="C69" s="1"/>
  <c r="R73" i="32"/>
  <c r="C74" s="1"/>
  <c r="K74" s="1"/>
  <c r="M74" s="1"/>
  <c r="X73"/>
  <c r="Y73" s="1"/>
  <c r="X63" i="33"/>
  <c r="Y63" s="1"/>
  <c r="R63"/>
  <c r="X69" i="31" l="1"/>
  <c r="Y69" s="1"/>
  <c r="R69"/>
  <c r="C70" s="1"/>
  <c r="R74" i="32"/>
  <c r="C75" s="1"/>
  <c r="K75" s="1"/>
  <c r="M75" s="1"/>
  <c r="X74"/>
  <c r="Y74" s="1"/>
  <c r="C64" i="33"/>
  <c r="X70" i="31" l="1"/>
  <c r="Y70" s="1"/>
  <c r="R70"/>
  <c r="C71" s="1"/>
  <c r="K71" s="1"/>
  <c r="M71" s="1"/>
  <c r="X75" i="32"/>
  <c r="Y75" s="1"/>
  <c r="R75"/>
  <c r="C76" s="1"/>
  <c r="K76" s="1"/>
  <c r="M76" s="1"/>
  <c r="X64" i="33"/>
  <c r="Y64" s="1"/>
  <c r="R64"/>
  <c r="X71" i="31" l="1"/>
  <c r="Y71" s="1"/>
  <c r="R71"/>
  <c r="C72" s="1"/>
  <c r="K72" s="1"/>
  <c r="M72" s="1"/>
  <c r="R76" i="32"/>
  <c r="C77" s="1"/>
  <c r="K77" s="1"/>
  <c r="M77" s="1"/>
  <c r="X76"/>
  <c r="Y76" s="1"/>
  <c r="C65" i="33"/>
  <c r="K65" s="1"/>
  <c r="M65" s="1"/>
  <c r="X72" i="31" l="1"/>
  <c r="Y72" s="1"/>
  <c r="R72"/>
  <c r="C73" s="1"/>
  <c r="K73" s="1"/>
  <c r="M73" s="1"/>
  <c r="R77" i="32"/>
  <c r="C78" s="1"/>
  <c r="K78" s="1"/>
  <c r="M78" s="1"/>
  <c r="X77"/>
  <c r="Y77" s="1"/>
  <c r="X65" i="33"/>
  <c r="Y65" s="1"/>
  <c r="R65"/>
  <c r="X73" i="31" l="1"/>
  <c r="Y73" s="1"/>
  <c r="R73"/>
  <c r="C74" s="1"/>
  <c r="R78" i="32"/>
  <c r="C79" s="1"/>
  <c r="K79" s="1"/>
  <c r="M79" s="1"/>
  <c r="X78"/>
  <c r="Y78" s="1"/>
  <c r="C66" i="33"/>
  <c r="K66" s="1"/>
  <c r="M66" s="1"/>
  <c r="X74" i="31" l="1"/>
  <c r="Y74" s="1"/>
  <c r="R74"/>
  <c r="C75" s="1"/>
  <c r="R79" i="32"/>
  <c r="C80" s="1"/>
  <c r="K80" s="1"/>
  <c r="M80" s="1"/>
  <c r="X79"/>
  <c r="Y79" s="1"/>
  <c r="X66" i="33"/>
  <c r="Y66" s="1"/>
  <c r="R66"/>
  <c r="X75" i="31" l="1"/>
  <c r="Y75" s="1"/>
  <c r="R75"/>
  <c r="C76" s="1"/>
  <c r="R80" i="32"/>
  <c r="C81" s="1"/>
  <c r="X80"/>
  <c r="Y80" s="1"/>
  <c r="C67" i="33"/>
  <c r="K67" s="1"/>
  <c r="M67" s="1"/>
  <c r="X76" i="31" l="1"/>
  <c r="Y76" s="1"/>
  <c r="R76"/>
  <c r="C77" s="1"/>
  <c r="R81" i="32"/>
  <c r="C82" s="1"/>
  <c r="X81"/>
  <c r="Y81" s="1"/>
  <c r="X67" i="33"/>
  <c r="Y67" s="1"/>
  <c r="R67"/>
  <c r="X77" i="31" l="1"/>
  <c r="Y77" s="1"/>
  <c r="R77"/>
  <c r="C78" s="1"/>
  <c r="R82" i="32"/>
  <c r="C83" s="1"/>
  <c r="X82"/>
  <c r="Y82" s="1"/>
  <c r="C68" i="33"/>
  <c r="K68" s="1"/>
  <c r="M68" s="1"/>
  <c r="X78" i="31" l="1"/>
  <c r="Y78" s="1"/>
  <c r="R78"/>
  <c r="C79" s="1"/>
  <c r="R83" i="32"/>
  <c r="C84" s="1"/>
  <c r="X83"/>
  <c r="Y83" s="1"/>
  <c r="X68" i="33"/>
  <c r="Y68" s="1"/>
  <c r="R68"/>
  <c r="C69" s="1"/>
  <c r="K69" s="1"/>
  <c r="M69" s="1"/>
  <c r="X79" i="31" l="1"/>
  <c r="Y79" s="1"/>
  <c r="R79"/>
  <c r="C80" s="1"/>
  <c r="R84" i="32"/>
  <c r="C85" s="1"/>
  <c r="X84"/>
  <c r="Y84" s="1"/>
  <c r="X69" i="33"/>
  <c r="Y69" s="1"/>
  <c r="R69"/>
  <c r="C70" s="1"/>
  <c r="K70" s="1"/>
  <c r="M70" s="1"/>
  <c r="X80" i="31" l="1"/>
  <c r="Y80" s="1"/>
  <c r="R80"/>
  <c r="C81" s="1"/>
  <c r="R85" i="32"/>
  <c r="C86" s="1"/>
  <c r="X85"/>
  <c r="Y85" s="1"/>
  <c r="X70" i="33"/>
  <c r="Y70" s="1"/>
  <c r="R70"/>
  <c r="C71" s="1"/>
  <c r="K71" s="1"/>
  <c r="M71" s="1"/>
  <c r="X81" i="31" l="1"/>
  <c r="Y81" s="1"/>
  <c r="R81"/>
  <c r="C82" s="1"/>
  <c r="R86" i="32"/>
  <c r="C87" s="1"/>
  <c r="X86"/>
  <c r="Y86" s="1"/>
  <c r="X71" i="33"/>
  <c r="Y71" s="1"/>
  <c r="R71"/>
  <c r="C72" s="1"/>
  <c r="X82" i="31" l="1"/>
  <c r="Y82" s="1"/>
  <c r="R82"/>
  <c r="C83" s="1"/>
  <c r="R87" i="32"/>
  <c r="C88" s="1"/>
  <c r="X87"/>
  <c r="Y87" s="1"/>
  <c r="X72" i="33"/>
  <c r="Y72" s="1"/>
  <c r="R72"/>
  <c r="C73" s="1"/>
  <c r="K73" s="1"/>
  <c r="M73" s="1"/>
  <c r="X83" i="31" l="1"/>
  <c r="Y83" s="1"/>
  <c r="R83"/>
  <c r="C84" s="1"/>
  <c r="R88" i="32"/>
  <c r="C89" s="1"/>
  <c r="X88"/>
  <c r="Y88" s="1"/>
  <c r="X73" i="33"/>
  <c r="Y73" s="1"/>
  <c r="R73"/>
  <c r="C74" s="1"/>
  <c r="K74" s="1"/>
  <c r="M74" s="1"/>
  <c r="X84" i="31" l="1"/>
  <c r="Y84" s="1"/>
  <c r="R84"/>
  <c r="C85" s="1"/>
  <c r="R89" i="32"/>
  <c r="C90" s="1"/>
  <c r="X89"/>
  <c r="Y89" s="1"/>
  <c r="X74" i="33"/>
  <c r="Y74" s="1"/>
  <c r="R74"/>
  <c r="C75" s="1"/>
  <c r="X85" i="31" l="1"/>
  <c r="Y85" s="1"/>
  <c r="R85"/>
  <c r="C86" s="1"/>
  <c r="R90" i="32"/>
  <c r="C91" s="1"/>
  <c r="X90"/>
  <c r="Y90" s="1"/>
  <c r="X75" i="33"/>
  <c r="Y75" s="1"/>
  <c r="R75"/>
  <c r="C76" s="1"/>
  <c r="K76" s="1"/>
  <c r="M76" s="1"/>
  <c r="X86" i="31" l="1"/>
  <c r="Y86" s="1"/>
  <c r="R86"/>
  <c r="C87" s="1"/>
  <c r="X91" i="32"/>
  <c r="Y91" s="1"/>
  <c r="R91"/>
  <c r="C92" s="1"/>
  <c r="X76" i="33"/>
  <c r="Y76" s="1"/>
  <c r="R76"/>
  <c r="C77" s="1"/>
  <c r="X87" i="31" l="1"/>
  <c r="Y87" s="1"/>
  <c r="R87"/>
  <c r="C88" s="1"/>
  <c r="R92" i="32"/>
  <c r="C93" s="1"/>
  <c r="X92"/>
  <c r="Y92" s="1"/>
  <c r="X77" i="33"/>
  <c r="Y77" s="1"/>
  <c r="R77"/>
  <c r="C78" s="1"/>
  <c r="K78" s="1"/>
  <c r="M78" s="1"/>
  <c r="X88" i="31" l="1"/>
  <c r="Y88" s="1"/>
  <c r="R88"/>
  <c r="C89" s="1"/>
  <c r="R93" i="32"/>
  <c r="C94" s="1"/>
  <c r="X93"/>
  <c r="Y93" s="1"/>
  <c r="X78" i="33"/>
  <c r="Y78" s="1"/>
  <c r="R78"/>
  <c r="C79" s="1"/>
  <c r="K79" s="1"/>
  <c r="M79" s="1"/>
  <c r="X89" i="31" l="1"/>
  <c r="Y89" s="1"/>
  <c r="R89"/>
  <c r="C90" s="1"/>
  <c r="R94" i="32"/>
  <c r="C95" s="1"/>
  <c r="X94"/>
  <c r="Y94" s="1"/>
  <c r="X79" i="33"/>
  <c r="Y79" s="1"/>
  <c r="R79"/>
  <c r="C80" s="1"/>
  <c r="K80" s="1"/>
  <c r="M80" s="1"/>
  <c r="X90" i="31" l="1"/>
  <c r="Y90" s="1"/>
  <c r="R90"/>
  <c r="C91" s="1"/>
  <c r="R95" i="32"/>
  <c r="C96" s="1"/>
  <c r="X95"/>
  <c r="Y95" s="1"/>
  <c r="X80" i="33"/>
  <c r="Y80" s="1"/>
  <c r="R80"/>
  <c r="C81" s="1"/>
  <c r="K81" s="1"/>
  <c r="M81" s="1"/>
  <c r="X91" i="31" l="1"/>
  <c r="Y91" s="1"/>
  <c r="R91"/>
  <c r="C92" s="1"/>
  <c r="R96" i="32"/>
  <c r="C97" s="1"/>
  <c r="X96"/>
  <c r="Y96" s="1"/>
  <c r="X81" i="33"/>
  <c r="Y81" s="1"/>
  <c r="R81"/>
  <c r="C82" s="1"/>
  <c r="K82" s="1"/>
  <c r="M82" s="1"/>
  <c r="X92" i="31" l="1"/>
  <c r="Y92" s="1"/>
  <c r="R92"/>
  <c r="C93" s="1"/>
  <c r="R97" i="32"/>
  <c r="C98" s="1"/>
  <c r="X97"/>
  <c r="Y97" s="1"/>
  <c r="X82" i="33"/>
  <c r="Y82" s="1"/>
  <c r="R82"/>
  <c r="C83" s="1"/>
  <c r="K83" s="1"/>
  <c r="M83" s="1"/>
  <c r="X93" i="31" l="1"/>
  <c r="Y93" s="1"/>
  <c r="R93"/>
  <c r="C94" s="1"/>
  <c r="R98" i="32"/>
  <c r="C99" s="1"/>
  <c r="X98"/>
  <c r="Y98" s="1"/>
  <c r="X83" i="33"/>
  <c r="Y83" s="1"/>
  <c r="R83"/>
  <c r="C84" s="1"/>
  <c r="K84" s="1"/>
  <c r="M84" s="1"/>
  <c r="X94" i="31" l="1"/>
  <c r="Y94" s="1"/>
  <c r="R94"/>
  <c r="C95" s="1"/>
  <c r="R99" i="32"/>
  <c r="C100" s="1"/>
  <c r="X99"/>
  <c r="Y99" s="1"/>
  <c r="X84" i="33"/>
  <c r="Y84" s="1"/>
  <c r="R84"/>
  <c r="C85" s="1"/>
  <c r="K85" s="1"/>
  <c r="M85" s="1"/>
  <c r="X95" i="31" l="1"/>
  <c r="Y95" s="1"/>
  <c r="R95"/>
  <c r="C96" s="1"/>
  <c r="R100" i="32"/>
  <c r="C101" s="1"/>
  <c r="X100"/>
  <c r="Y100" s="1"/>
  <c r="X85" i="33"/>
  <c r="Y85" s="1"/>
  <c r="R85"/>
  <c r="C86" s="1"/>
  <c r="K86" s="1"/>
  <c r="M86" s="1"/>
  <c r="X96" i="31" l="1"/>
  <c r="Y96" s="1"/>
  <c r="R96"/>
  <c r="C97" s="1"/>
  <c r="R101" i="32"/>
  <c r="C102" s="1"/>
  <c r="X101"/>
  <c r="Y101" s="1"/>
  <c r="X86" i="33"/>
  <c r="Y86" s="1"/>
  <c r="R86"/>
  <c r="C87" s="1"/>
  <c r="K87" s="1"/>
  <c r="M87" s="1"/>
  <c r="X97" i="31" l="1"/>
  <c r="Y97" s="1"/>
  <c r="R97"/>
  <c r="C98" s="1"/>
  <c r="R102" i="32"/>
  <c r="C103" s="1"/>
  <c r="X102"/>
  <c r="Y102" s="1"/>
  <c r="X87" i="33"/>
  <c r="Y87" s="1"/>
  <c r="R87"/>
  <c r="C88" s="1"/>
  <c r="K88" s="1"/>
  <c r="M88" s="1"/>
  <c r="X98" i="31" l="1"/>
  <c r="Y98" s="1"/>
  <c r="R98"/>
  <c r="C99" s="1"/>
  <c r="R103" i="32"/>
  <c r="X103"/>
  <c r="Y103" s="1"/>
  <c r="X88" i="33"/>
  <c r="Y88" s="1"/>
  <c r="R88"/>
  <c r="C89" s="1"/>
  <c r="X99" i="31" l="1"/>
  <c r="Y99" s="1"/>
  <c r="R99"/>
  <c r="C100" s="1"/>
  <c r="C104" i="32"/>
  <c r="C5"/>
  <c r="D4"/>
  <c r="P2" s="1"/>
  <c r="G5"/>
  <c r="E5"/>
  <c r="X89" i="33"/>
  <c r="Y89" s="1"/>
  <c r="R89"/>
  <c r="C90" s="1"/>
  <c r="X100" i="31" l="1"/>
  <c r="Y100" s="1"/>
  <c r="R100"/>
  <c r="C101" s="1"/>
  <c r="I5" i="32"/>
  <c r="X104"/>
  <c r="Y104" s="1"/>
  <c r="P4" s="1"/>
  <c r="L4"/>
  <c r="X90" i="33"/>
  <c r="Y90" s="1"/>
  <c r="R90"/>
  <c r="C91" s="1"/>
  <c r="X101" i="31" l="1"/>
  <c r="Y101" s="1"/>
  <c r="R101"/>
  <c r="C102" s="1"/>
  <c r="X91" i="33"/>
  <c r="Y91" s="1"/>
  <c r="R91"/>
  <c r="C92" s="1"/>
  <c r="X102" i="31" l="1"/>
  <c r="Y102" s="1"/>
  <c r="R102"/>
  <c r="C103" s="1"/>
  <c r="X92" i="33"/>
  <c r="Y92" s="1"/>
  <c r="R92"/>
  <c r="C93" s="1"/>
  <c r="R103" i="31" l="1"/>
  <c r="D4" s="1"/>
  <c r="P2" s="1"/>
  <c r="X103"/>
  <c r="Y103" s="1"/>
  <c r="X93" i="33"/>
  <c r="Y93" s="1"/>
  <c r="R93"/>
  <c r="C94" s="1"/>
  <c r="C104" i="31" l="1"/>
  <c r="G5"/>
  <c r="C5"/>
  <c r="E5"/>
  <c r="X94" i="33"/>
  <c r="Y94" s="1"/>
  <c r="R94"/>
  <c r="C95" s="1"/>
  <c r="X104" i="31" l="1"/>
  <c r="Y104" s="1"/>
  <c r="P4" s="1"/>
  <c r="L4"/>
  <c r="I5"/>
  <c r="X95" i="33"/>
  <c r="Y95" s="1"/>
  <c r="R95"/>
  <c r="C96" s="1"/>
  <c r="X96" l="1"/>
  <c r="Y96" s="1"/>
  <c r="R96"/>
  <c r="C97" s="1"/>
  <c r="X97" l="1"/>
  <c r="Y97" s="1"/>
  <c r="R97"/>
  <c r="C98" s="1"/>
  <c r="X98" l="1"/>
  <c r="Y98" s="1"/>
  <c r="R98"/>
  <c r="C99" s="1"/>
  <c r="X99" l="1"/>
  <c r="Y99" s="1"/>
  <c r="R99"/>
  <c r="C100" s="1"/>
  <c r="X100" l="1"/>
  <c r="Y100" s="1"/>
  <c r="R100"/>
  <c r="C101" s="1"/>
  <c r="X101" l="1"/>
  <c r="Y101" s="1"/>
  <c r="R101"/>
  <c r="C102" s="1"/>
  <c r="X102" l="1"/>
  <c r="Y102" s="1"/>
  <c r="R102"/>
  <c r="C103" s="1"/>
  <c r="R103" l="1"/>
  <c r="D4" s="1"/>
  <c r="P2" s="1"/>
  <c r="X103"/>
  <c r="Y103" s="1"/>
  <c r="C104" l="1"/>
  <c r="X104" s="1"/>
  <c r="Y104" s="1"/>
  <c r="P4" s="1"/>
  <c r="G5"/>
  <c r="C5"/>
  <c r="E5"/>
  <c r="I5" l="1"/>
</calcChain>
</file>

<file path=xl/sharedStrings.xml><?xml version="1.0" encoding="utf-8"?>
<sst xmlns="http://schemas.openxmlformats.org/spreadsheetml/2006/main" count="530" uniqueCount="89">
  <si>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</si>
  <si>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</si>
  <si>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</si>
  <si>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</si>
  <si>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</si>
  <si>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</si>
  <si>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</si>
  <si>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</si>
  <si>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</si>
  <si>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</si>
  <si>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</si>
  <si>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</si>
  <si>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</si>
  <si>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</si>
  <si>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</si>
  <si>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</si>
  <si>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</si>
  <si>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</si>
  <si>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</si>
  <si>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</si>
  <si>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</si>
  <si>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</si>
  <si>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</si>
  <si>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</si>
  <si>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</si>
  <si>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</si>
  <si>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</si>
  <si>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</si>
  <si>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</si>
  <si>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</si>
  <si>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</si>
  <si>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</si>
  <si>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</si>
  <si>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</si>
  <si>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</si>
  <si>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</si>
  <si>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</si>
  <si>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</si>
  <si>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</si>
  <si>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</si>
  <si>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</si>
  <si>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</si>
  <si>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</si>
  <si>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</si>
  <si>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</si>
  <si>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</si>
  <si>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</si>
  <si>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</si>
  <si>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</si>
  <si>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</si>
  <si>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</si>
  <si>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</si>
  <si>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</si>
  <si>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</si>
  <si>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</si>
  <si>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</si>
  <si>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</si>
  <si>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</si>
  <si>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</si>
  <si>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</si>
  <si>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</si>
  <si>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</si>
  <si>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</si>
  <si>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</si>
  <si>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=MT4|TAB!660414</t>
  </si>
  <si>
    <t>EURJPY</t>
    <phoneticPr fontId="2"/>
  </si>
  <si>
    <t>１時間足</t>
    <rPh sb="1" eb="3">
      <t>ジカン</t>
    </rPh>
    <rPh sb="3" eb="4">
      <t>アシ</t>
    </rPh>
    <phoneticPr fontId="3"/>
  </si>
  <si>
    <t>追加ルール
フィボナッチターゲット値が日足直近の値を超えていたらエントリー見送り</t>
    <rPh sb="0" eb="2">
      <t>ツイカ</t>
    </rPh>
    <rPh sb="17" eb="18">
      <t>チ</t>
    </rPh>
    <rPh sb="19" eb="21">
      <t>ヒアシ</t>
    </rPh>
    <rPh sb="21" eb="23">
      <t>チョッキン</t>
    </rPh>
    <rPh sb="24" eb="25">
      <t>アタイ</t>
    </rPh>
    <rPh sb="26" eb="27">
      <t>コ</t>
    </rPh>
    <rPh sb="37" eb="39">
      <t>ミオク</t>
    </rPh>
    <phoneticPr fontId="2"/>
  </si>
  <si>
    <t>10MA・20MA・50MAの上側にキャンドルがあれば買い方向、下側なら売り方向。MAに触れてEB出現でエントリー待ち、EB高値or安値ブレイクでエントリー。</t>
    <phoneticPr fontId="2"/>
  </si>
  <si>
    <t>ルール</t>
    <phoneticPr fontId="2"/>
  </si>
  <si>
    <t>EB</t>
    <phoneticPr fontId="2"/>
  </si>
  <si>
    <t>EUR/USD</t>
    <phoneticPr fontId="2"/>
  </si>
  <si>
    <t>USD/JPY</t>
    <phoneticPr fontId="2"/>
  </si>
  <si>
    <t>EUR/JPY</t>
    <phoneticPr fontId="2"/>
  </si>
  <si>
    <t>219/8/20</t>
    <phoneticPr fontId="2"/>
  </si>
  <si>
    <t>CHF/JPY</t>
    <phoneticPr fontId="2"/>
  </si>
  <si>
    <t>GBP/JPY</t>
    <phoneticPr fontId="2"/>
  </si>
  <si>
    <t>AUD/JPY</t>
    <phoneticPr fontId="2"/>
  </si>
  <si>
    <t>NZD/JPY</t>
    <phoneticPr fontId="2"/>
  </si>
  <si>
    <t>CAD/JPY</t>
    <phoneticPr fontId="2"/>
  </si>
  <si>
    <t>GBP/USD</t>
    <phoneticPr fontId="2"/>
  </si>
  <si>
    <t>AUD/USD</t>
    <phoneticPr fontId="2"/>
  </si>
  <si>
    <t>NZD/USD</t>
    <phoneticPr fontId="2"/>
  </si>
  <si>
    <t>USD/CHF</t>
    <phoneticPr fontId="2"/>
  </si>
  <si>
    <t>EUR/CHF</t>
    <phoneticPr fontId="2"/>
  </si>
  <si>
    <t>GBP/CHF</t>
    <phoneticPr fontId="2"/>
  </si>
  <si>
    <t>フィルターを入れると勝率が上がり利益率も改善します。</t>
    <rPh sb="6" eb="7">
      <t>イ</t>
    </rPh>
    <rPh sb="10" eb="12">
      <t>ショウリツ</t>
    </rPh>
    <rPh sb="13" eb="14">
      <t>ア</t>
    </rPh>
    <rPh sb="16" eb="18">
      <t>リエキ</t>
    </rPh>
    <rPh sb="18" eb="19">
      <t>リツ</t>
    </rPh>
    <rPh sb="20" eb="22">
      <t>カイゼン</t>
    </rPh>
    <phoneticPr fontId="2"/>
  </si>
  <si>
    <t>ＥＵＲ／ＪＰＹのみ有効かもしれません。他通貨ペアの検証を行います。</t>
    <rPh sb="9" eb="11">
      <t>ユウコウ</t>
    </rPh>
    <rPh sb="19" eb="20">
      <t>タ</t>
    </rPh>
    <rPh sb="20" eb="22">
      <t>ツウカ</t>
    </rPh>
    <rPh sb="25" eb="27">
      <t>ケンショウ</t>
    </rPh>
    <rPh sb="28" eb="29">
      <t>オコナ</t>
    </rPh>
    <phoneticPr fontId="2"/>
  </si>
  <si>
    <t>１時間足検証と追加ルールを確立します。</t>
    <rPh sb="1" eb="3">
      <t>ジカン</t>
    </rPh>
    <rPh sb="3" eb="4">
      <t>アシ</t>
    </rPh>
    <rPh sb="4" eb="6">
      <t>ケンショウ</t>
    </rPh>
    <rPh sb="7" eb="9">
      <t>ツイカ</t>
    </rPh>
    <rPh sb="13" eb="15">
      <t>カクリツ</t>
    </rPh>
    <phoneticPr fontId="2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</si>
</sst>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wrapText="1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5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452216</xdr:colOff>
      <xdr:row>30</xdr:row>
      <xdr:rowOff>173715</xdr:rowOff>
    </xdr:to>
    <xdr:pic>
      <xdr:nvPicPr>
        <xdr:cNvPr id="4" name="図 3" descr="2019-08-09_18h53_39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16</xdr:col>
      <xdr:colOff>452216</xdr:colOff>
      <xdr:row>62</xdr:row>
      <xdr:rowOff>173715</xdr:rowOff>
    </xdr:to>
    <xdr:pic>
      <xdr:nvPicPr>
        <xdr:cNvPr id="5" name="図 4" descr="2019-08-09_19h56_54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7912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16</xdr:col>
      <xdr:colOff>452216</xdr:colOff>
      <xdr:row>94</xdr:row>
      <xdr:rowOff>173715</xdr:rowOff>
    </xdr:to>
    <xdr:pic>
      <xdr:nvPicPr>
        <xdr:cNvPr id="6" name="図 5" descr="2019-08-09_20h09_34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15824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16</xdr:col>
      <xdr:colOff>452216</xdr:colOff>
      <xdr:row>126</xdr:row>
      <xdr:rowOff>173715</xdr:rowOff>
    </xdr:to>
    <xdr:pic>
      <xdr:nvPicPr>
        <xdr:cNvPr id="7" name="図 6" descr="2019-08-09_20h15_25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73736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16</xdr:col>
      <xdr:colOff>452216</xdr:colOff>
      <xdr:row>158</xdr:row>
      <xdr:rowOff>173715</xdr:rowOff>
    </xdr:to>
    <xdr:pic>
      <xdr:nvPicPr>
        <xdr:cNvPr id="8" name="図 7" descr="2019-08-09_20h22_24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31648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16</xdr:col>
      <xdr:colOff>452216</xdr:colOff>
      <xdr:row>190</xdr:row>
      <xdr:rowOff>173715</xdr:rowOff>
    </xdr:to>
    <xdr:pic>
      <xdr:nvPicPr>
        <xdr:cNvPr id="9" name="図 8" descr="2019-08-09_20h28_54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89560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16</xdr:col>
      <xdr:colOff>452216</xdr:colOff>
      <xdr:row>222</xdr:row>
      <xdr:rowOff>173715</xdr:rowOff>
    </xdr:to>
    <xdr:pic>
      <xdr:nvPicPr>
        <xdr:cNvPr id="10" name="図 9" descr="2019-08-09_21h08_07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347472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16</xdr:col>
      <xdr:colOff>452216</xdr:colOff>
      <xdr:row>254</xdr:row>
      <xdr:rowOff>173715</xdr:rowOff>
    </xdr:to>
    <xdr:pic>
      <xdr:nvPicPr>
        <xdr:cNvPr id="11" name="図 10" descr="2019-08-09_21h56_59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405384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16</xdr:col>
      <xdr:colOff>452216</xdr:colOff>
      <xdr:row>286</xdr:row>
      <xdr:rowOff>173715</xdr:rowOff>
    </xdr:to>
    <xdr:pic>
      <xdr:nvPicPr>
        <xdr:cNvPr id="12" name="図 11" descr="2019-08-09_22h01_30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46329600"/>
          <a:ext cx="11234516" cy="5602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16</xdr:col>
      <xdr:colOff>452216</xdr:colOff>
      <xdr:row>318</xdr:row>
      <xdr:rowOff>173715</xdr:rowOff>
    </xdr:to>
    <xdr:pic>
      <xdr:nvPicPr>
        <xdr:cNvPr id="13" name="図 12" descr="2019-08-09_22h24_48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52120800"/>
          <a:ext cx="11234516" cy="56029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inorikazu&#65289;&#26908;&#35388;&#29992;&#12456;&#12463;&#12475;&#12523;%20EJ1-E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定数"/>
      <sheetName val="検証シート　FIB1.27"/>
      <sheetName val="検証シート　FIB1.5"/>
      <sheetName val="検証シート　FIB2.0"/>
      <sheetName val="画像"/>
      <sheetName val="気づき"/>
      <sheetName val="検証終了通貨"/>
      <sheetName val="テンプレ"/>
    </sheetNames>
    <sheetDataSet>
      <sheetData sheetId="0">
        <row r="6">
          <cell r="A6" t="str">
            <v>AUD</v>
          </cell>
          <cell r="B6">
            <v>90</v>
          </cell>
        </row>
        <row r="7">
          <cell r="A7" t="str">
            <v>CAD</v>
          </cell>
          <cell r="B7">
            <v>90</v>
          </cell>
        </row>
        <row r="8">
          <cell r="A8" t="str">
            <v>CHF</v>
          </cell>
          <cell r="B8">
            <v>110</v>
          </cell>
        </row>
        <row r="9">
          <cell r="A9" t="str">
            <v>EUR</v>
          </cell>
          <cell r="B9">
            <v>120</v>
          </cell>
        </row>
        <row r="10">
          <cell r="A10" t="str">
            <v>GBP</v>
          </cell>
          <cell r="B10">
            <v>150</v>
          </cell>
        </row>
        <row r="11">
          <cell r="A11" t="str">
            <v>JPY</v>
          </cell>
          <cell r="B11">
            <v>100</v>
          </cell>
        </row>
        <row r="12">
          <cell r="A12" t="str">
            <v>NZD</v>
          </cell>
          <cell r="B12">
            <v>80</v>
          </cell>
        </row>
        <row r="13">
          <cell r="A13" t="str">
            <v>USD</v>
          </cell>
          <cell r="B13">
            <v>120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3" sqref="A3"/>
    </sheetView>
  </sheetViews>
  <sheetFormatPr defaultRowHeight="13.5"/>
  <sheetData>
    <row r="2" spans="1:2">
      <c r="A2" t="s">
        <v>45</v>
      </c>
    </row>
    <row r="3" spans="1:2">
      <c r="A3">
        <v>100000</v>
      </c>
    </row>
    <row r="5" spans="1:2">
      <c r="A5" t="s">
        <v>46</v>
      </c>
    </row>
    <row r="6" spans="1:2">
      <c r="A6" t="s">
        <v>53</v>
      </c>
      <c r="B6">
        <v>90</v>
      </c>
    </row>
    <row r="7" spans="1:2">
      <c r="A7" t="s">
        <v>52</v>
      </c>
      <c r="B7">
        <v>90</v>
      </c>
    </row>
    <row r="8" spans="1:2">
      <c r="A8" t="s">
        <v>50</v>
      </c>
      <c r="B8">
        <v>110</v>
      </c>
    </row>
    <row r="9" spans="1:2">
      <c r="A9" t="s">
        <v>48</v>
      </c>
      <c r="B9">
        <v>120</v>
      </c>
    </row>
    <row r="10" spans="1:2">
      <c r="A10" t="s">
        <v>49</v>
      </c>
      <c r="B10">
        <v>150</v>
      </c>
    </row>
    <row r="11" spans="1:2">
      <c r="A11" t="s">
        <v>54</v>
      </c>
      <c r="B11">
        <v>100</v>
      </c>
    </row>
    <row r="12" spans="1:2">
      <c r="A12" t="s">
        <v>51</v>
      </c>
      <c r="B12">
        <v>80</v>
      </c>
    </row>
    <row r="13" spans="1:2">
      <c r="A13" t="s">
        <v>47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Y109"/>
  <sheetViews>
    <sheetView tabSelected="1" zoomScale="115" zoomScaleNormal="115" workbookViewId="0">
      <pane ySplit="8" topLeftCell="A81" activePane="bottomLeft" state="frozen"/>
      <selection pane="bottomLeft" activeCell="D3" sqref="D3:I3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9" t="s">
        <v>5</v>
      </c>
      <c r="C2" s="79"/>
      <c r="D2" s="91" t="s">
        <v>65</v>
      </c>
      <c r="E2" s="91"/>
      <c r="F2" s="79" t="s">
        <v>6</v>
      </c>
      <c r="G2" s="79"/>
      <c r="H2" s="82" t="s">
        <v>66</v>
      </c>
      <c r="I2" s="82"/>
      <c r="J2" s="79" t="s">
        <v>7</v>
      </c>
      <c r="K2" s="79"/>
      <c r="L2" s="90">
        <v>100000</v>
      </c>
      <c r="M2" s="91"/>
      <c r="N2" s="79" t="s">
        <v>8</v>
      </c>
      <c r="O2" s="79"/>
      <c r="P2" s="84">
        <f>SUM(L2,D4)</f>
        <v>215548.59037860451</v>
      </c>
      <c r="Q2" s="82"/>
      <c r="R2" s="1"/>
      <c r="S2" s="1"/>
      <c r="T2" s="1"/>
    </row>
    <row r="3" spans="2:25" ht="57" customHeight="1">
      <c r="B3" s="79" t="s">
        <v>9</v>
      </c>
      <c r="C3" s="79"/>
      <c r="D3" s="92" t="s">
        <v>68</v>
      </c>
      <c r="E3" s="92"/>
      <c r="F3" s="92"/>
      <c r="G3" s="92"/>
      <c r="H3" s="92"/>
      <c r="I3" s="92"/>
      <c r="J3" s="79" t="s">
        <v>10</v>
      </c>
      <c r="K3" s="79"/>
      <c r="L3" s="92" t="s">
        <v>59</v>
      </c>
      <c r="M3" s="93"/>
      <c r="N3" s="93"/>
      <c r="O3" s="93"/>
      <c r="P3" s="93"/>
      <c r="Q3" s="93"/>
      <c r="R3" s="1"/>
      <c r="S3" s="89" t="s">
        <v>67</v>
      </c>
      <c r="T3" s="89"/>
      <c r="U3" s="89"/>
      <c r="V3" s="89"/>
      <c r="W3" s="89"/>
      <c r="X3" s="89"/>
    </row>
    <row r="4" spans="2:25">
      <c r="B4" s="79" t="s">
        <v>11</v>
      </c>
      <c r="C4" s="79"/>
      <c r="D4" s="80">
        <f>SUM($R$9:$S$993)</f>
        <v>115548.59037860451</v>
      </c>
      <c r="E4" s="80"/>
      <c r="F4" s="79" t="s">
        <v>12</v>
      </c>
      <c r="G4" s="79"/>
      <c r="H4" s="81">
        <f>SUM($T$9:$U$108)</f>
        <v>447.99999999999329</v>
      </c>
      <c r="I4" s="82"/>
      <c r="J4" s="83"/>
      <c r="K4" s="83"/>
      <c r="L4" s="84"/>
      <c r="M4" s="84"/>
      <c r="N4" s="83" t="s">
        <v>56</v>
      </c>
      <c r="O4" s="83"/>
      <c r="P4" s="85">
        <f>MAX(Y:Y)</f>
        <v>0.16511576924752325</v>
      </c>
      <c r="Q4" s="85"/>
      <c r="R4" s="1"/>
      <c r="S4" s="1"/>
      <c r="T4" s="1"/>
    </row>
    <row r="5" spans="2:25">
      <c r="B5" s="39" t="s">
        <v>15</v>
      </c>
      <c r="C5" s="2">
        <f>COUNTIF($R$9:$R$990,"&gt;0")</f>
        <v>49</v>
      </c>
      <c r="D5" s="38" t="s">
        <v>16</v>
      </c>
      <c r="E5" s="15">
        <f>COUNTIF($R$9:$R$990,"&lt;0")</f>
        <v>31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0.61250000000000004</v>
      </c>
      <c r="J5" s="86" t="s">
        <v>19</v>
      </c>
      <c r="K5" s="79"/>
      <c r="L5" s="87">
        <f>MAX(V9:V993)</f>
        <v>12</v>
      </c>
      <c r="M5" s="88"/>
      <c r="N5" s="17" t="s">
        <v>20</v>
      </c>
      <c r="O5" s="9"/>
      <c r="P5" s="87">
        <f>MAX(W9:W993)</f>
        <v>4</v>
      </c>
      <c r="Q5" s="88"/>
      <c r="R5" s="1"/>
      <c r="S5" s="1"/>
      <c r="T5" s="1"/>
    </row>
    <row r="6" spans="2:25">
      <c r="B6" s="11"/>
      <c r="C6" s="13"/>
      <c r="D6" s="14"/>
      <c r="E6" s="10"/>
      <c r="F6" s="11"/>
      <c r="G6" s="10" t="s">
        <v>64</v>
      </c>
      <c r="H6" s="11"/>
      <c r="I6" s="16"/>
      <c r="J6" s="11"/>
      <c r="K6" s="11"/>
      <c r="L6" s="10"/>
      <c r="M6" s="44" t="s">
        <v>62</v>
      </c>
      <c r="N6" s="12"/>
      <c r="O6" s="12"/>
      <c r="P6" s="10"/>
      <c r="Q6" s="7"/>
      <c r="R6" s="1"/>
      <c r="S6" s="1"/>
      <c r="T6" s="1"/>
    </row>
    <row r="7" spans="2:2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5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  <c r="Y8" t="s">
        <v>55</v>
      </c>
    </row>
    <row r="9" spans="2:25">
      <c r="B9" s="40">
        <v>1</v>
      </c>
      <c r="C9" s="49">
        <f>L2</f>
        <v>100000</v>
      </c>
      <c r="D9" s="49"/>
      <c r="E9" s="40">
        <v>2018</v>
      </c>
      <c r="F9" s="8">
        <v>43474</v>
      </c>
      <c r="G9" s="43" t="s">
        <v>3</v>
      </c>
      <c r="H9" s="50">
        <v>135.19</v>
      </c>
      <c r="I9" s="50"/>
      <c r="J9" s="40">
        <v>26</v>
      </c>
      <c r="K9" s="49">
        <f>IF(J9="","",C9*0.03)</f>
        <v>3000</v>
      </c>
      <c r="L9" s="49"/>
      <c r="M9" s="6">
        <f>IF(J9="","",(K9/J9)/LOOKUP(RIGHT($D$2,3),定数!$A$6:$A$13,定数!$B$6:$B$13))</f>
        <v>1.153846153846154</v>
      </c>
      <c r="N9" s="40">
        <v>2018</v>
      </c>
      <c r="O9" s="8">
        <v>43474</v>
      </c>
      <c r="P9" s="50">
        <v>134.87</v>
      </c>
      <c r="Q9" s="50"/>
      <c r="R9" s="53">
        <f>IF(P9="","",T9*M9*LOOKUP(RIGHT($D$2,3),定数!$A$6:$A$13,定数!$B$6:$B$13))</f>
        <v>3692.3076923076137</v>
      </c>
      <c r="S9" s="53"/>
      <c r="T9" s="54">
        <f>IF(P9="","",IF(G9="買",(P9-H9),(H9-P9))*IF(RIGHT($D$2,3)="JPY",100,10000))</f>
        <v>31.999999999999318</v>
      </c>
      <c r="U9" s="54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49">
        <f t="shared" ref="C10:C73" si="0">IF(R9="","",C9+R9)</f>
        <v>103692.30769230762</v>
      </c>
      <c r="D10" s="49"/>
      <c r="E10" s="40">
        <v>2018</v>
      </c>
      <c r="F10" s="8">
        <v>43487</v>
      </c>
      <c r="G10" s="45" t="s">
        <v>4</v>
      </c>
      <c r="H10" s="50">
        <v>135.71</v>
      </c>
      <c r="I10" s="50"/>
      <c r="J10" s="40">
        <v>12</v>
      </c>
      <c r="K10" s="51">
        <f>IF(J10="","",C10*0.03)</f>
        <v>3110.7692307692282</v>
      </c>
      <c r="L10" s="52"/>
      <c r="M10" s="6">
        <f>IF(J10="","",(K10/J10)/LOOKUP(RIGHT($D$2,3),定数!$A$6:$A$13,定数!$B$6:$B$13))</f>
        <v>2.5923076923076902</v>
      </c>
      <c r="N10" s="40">
        <v>2018</v>
      </c>
      <c r="O10" s="8">
        <v>43488</v>
      </c>
      <c r="P10" s="50">
        <v>135.86000000000001</v>
      </c>
      <c r="Q10" s="50"/>
      <c r="R10" s="53">
        <f>IF(P10="","",T10*M10*LOOKUP(RIGHT($D$2,3),定数!$A$6:$A$13,定数!$B$6:$B$13))</f>
        <v>3888.4615384616827</v>
      </c>
      <c r="S10" s="53"/>
      <c r="T10" s="54">
        <f>IF(P10="","",IF(G10="買",(P10-H10),(H10-P10))*IF(RIGHT($D$2,3)="JPY",100,10000))</f>
        <v>15.000000000000568</v>
      </c>
      <c r="U10" s="54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103692.30769230762</v>
      </c>
    </row>
    <row r="11" spans="2:25">
      <c r="B11" s="40">
        <v>3</v>
      </c>
      <c r="C11" s="49">
        <f t="shared" si="0"/>
        <v>107580.76923076929</v>
      </c>
      <c r="D11" s="49"/>
      <c r="E11" s="40">
        <v>2018</v>
      </c>
      <c r="F11" s="8">
        <v>43498</v>
      </c>
      <c r="G11" s="45" t="s">
        <v>4</v>
      </c>
      <c r="H11" s="50">
        <v>136.43</v>
      </c>
      <c r="I11" s="50"/>
      <c r="J11" s="40">
        <v>44</v>
      </c>
      <c r="K11" s="51">
        <f t="shared" ref="K11:K12" si="3">IF(J11="","",C11*0.03)</f>
        <v>3227.4230769230785</v>
      </c>
      <c r="L11" s="52"/>
      <c r="M11" s="6">
        <f>IF(J11="","",(K11/J11)/LOOKUP(RIGHT($D$2,3),定数!$A$6:$A$13,定数!$B$6:$B$13))</f>
        <v>0.73350524475524503</v>
      </c>
      <c r="N11" s="40">
        <v>2018</v>
      </c>
      <c r="O11" s="8">
        <v>43498</v>
      </c>
      <c r="P11" s="50">
        <v>136.99</v>
      </c>
      <c r="Q11" s="50"/>
      <c r="R11" s="53">
        <f>IF(P11="","",T11*M11*LOOKUP(RIGHT($D$2,3),定数!$A$6:$A$13,定数!$B$6:$B$13))</f>
        <v>4107.6293706293891</v>
      </c>
      <c r="S11" s="53"/>
      <c r="T11" s="54">
        <f>IF(P11="","",IF(G11="買",(P11-H11),(H11-P11))*IF(RIGHT($D$2,3)="JPY",100,10000))</f>
        <v>56.000000000000227</v>
      </c>
      <c r="U11" s="54"/>
      <c r="V11" s="22">
        <f t="shared" si="1"/>
        <v>3</v>
      </c>
      <c r="W11">
        <f t="shared" si="2"/>
        <v>0</v>
      </c>
      <c r="X11" s="41">
        <f>IF(C11&lt;&gt;"",MAX(X10,C11),"")</f>
        <v>107580.76923076929</v>
      </c>
      <c r="Y11" s="42">
        <f>IF(X11&lt;&gt;"",1-(C11/X11),"")</f>
        <v>0</v>
      </c>
    </row>
    <row r="12" spans="2:25">
      <c r="B12" s="40">
        <v>4</v>
      </c>
      <c r="C12" s="49">
        <f t="shared" si="0"/>
        <v>111688.39860139869</v>
      </c>
      <c r="D12" s="49"/>
      <c r="E12" s="40">
        <v>2018</v>
      </c>
      <c r="F12" s="8">
        <v>43503</v>
      </c>
      <c r="G12" s="45" t="s">
        <v>3</v>
      </c>
      <c r="H12" s="50">
        <v>134.65</v>
      </c>
      <c r="I12" s="50"/>
      <c r="J12" s="40">
        <v>40</v>
      </c>
      <c r="K12" s="51">
        <f t="shared" si="3"/>
        <v>3350.6519580419604</v>
      </c>
      <c r="L12" s="52"/>
      <c r="M12" s="6">
        <f>IF(J12="","",(K12/J12)/LOOKUP(RIGHT($D$2,3),定数!$A$6:$A$13,定数!$B$6:$B$13))</f>
        <v>0.83766298951049012</v>
      </c>
      <c r="N12" s="40">
        <v>2018</v>
      </c>
      <c r="O12" s="8">
        <v>43504</v>
      </c>
      <c r="P12" s="50">
        <v>134.13999999999999</v>
      </c>
      <c r="Q12" s="50"/>
      <c r="R12" s="53">
        <f>IF(P12="","",T12*M12*LOOKUP(RIGHT($D$2,3),定数!$A$6:$A$13,定数!$B$6:$B$13))</f>
        <v>4272.0812465036615</v>
      </c>
      <c r="S12" s="53"/>
      <c r="T12" s="54">
        <f t="shared" ref="T12:T75" si="4">IF(P12="","",IF(G12="買",(P12-H12),(H12-P12))*IF(RIGHT($D$2,3)="JPY",100,10000))</f>
        <v>51.000000000001933</v>
      </c>
      <c r="U12" s="54"/>
      <c r="V12" s="22">
        <f t="shared" si="1"/>
        <v>4</v>
      </c>
      <c r="W12">
        <f t="shared" si="2"/>
        <v>0</v>
      </c>
      <c r="X12" s="41">
        <f t="shared" ref="X12:X75" si="5">IF(C12&lt;&gt;"",MAX(X11,C12),"")</f>
        <v>111688.39860139869</v>
      </c>
      <c r="Y12" s="42">
        <f t="shared" ref="Y12:Y75" si="6">IF(X12&lt;&gt;"",1-(C12/X12),"")</f>
        <v>0</v>
      </c>
    </row>
    <row r="13" spans="2:25">
      <c r="B13" s="40">
        <v>5</v>
      </c>
      <c r="C13" s="49">
        <f t="shared" si="0"/>
        <v>115960.47984790234</v>
      </c>
      <c r="D13" s="49"/>
      <c r="E13" s="46">
        <v>2018</v>
      </c>
      <c r="F13" s="8">
        <v>43517</v>
      </c>
      <c r="G13" s="46" t="s">
        <v>4</v>
      </c>
      <c r="H13" s="55">
        <v>132.41999999999999</v>
      </c>
      <c r="I13" s="56"/>
      <c r="J13" s="46">
        <v>14</v>
      </c>
      <c r="K13" s="51">
        <f t="shared" ref="K13:K14" si="7">IF(J13="","",C13*0.03)</f>
        <v>3478.8143954370703</v>
      </c>
      <c r="L13" s="52"/>
      <c r="M13" s="6">
        <f>IF(J13="","",(K13/J13)/LOOKUP(RIGHT($D$2,3),定数!$A$6:$A$13,定数!$B$6:$B$13))</f>
        <v>2.484867425312193</v>
      </c>
      <c r="N13" s="46">
        <v>2018</v>
      </c>
      <c r="O13" s="8">
        <v>43517</v>
      </c>
      <c r="P13" s="55">
        <v>132.59</v>
      </c>
      <c r="Q13" s="56"/>
      <c r="R13" s="57">
        <f>IF(P13="","",T13*M13*LOOKUP(RIGHT($D$2,3),定数!$A$6:$A$13,定数!$B$6:$B$13))</f>
        <v>4224.2746230311232</v>
      </c>
      <c r="S13" s="58"/>
      <c r="T13" s="54">
        <f t="shared" si="4"/>
        <v>17.000000000001592</v>
      </c>
      <c r="U13" s="54"/>
      <c r="V13" s="22">
        <f t="shared" si="1"/>
        <v>5</v>
      </c>
      <c r="W13">
        <f t="shared" si="2"/>
        <v>0</v>
      </c>
      <c r="X13" s="41">
        <f t="shared" si="5"/>
        <v>115960.47984790234</v>
      </c>
      <c r="Y13" s="42">
        <f t="shared" si="6"/>
        <v>0</v>
      </c>
    </row>
    <row r="14" spans="2:25">
      <c r="B14" s="40">
        <v>6</v>
      </c>
      <c r="C14" s="49">
        <f t="shared" si="0"/>
        <v>120184.75447093346</v>
      </c>
      <c r="D14" s="49"/>
      <c r="E14" s="46">
        <v>2018</v>
      </c>
      <c r="F14" s="8">
        <v>43540</v>
      </c>
      <c r="G14" s="46" t="s">
        <v>3</v>
      </c>
      <c r="H14" s="50">
        <v>130.63</v>
      </c>
      <c r="I14" s="50"/>
      <c r="J14" s="46">
        <v>24</v>
      </c>
      <c r="K14" s="51">
        <f t="shared" si="7"/>
        <v>3605.5426341280036</v>
      </c>
      <c r="L14" s="52"/>
      <c r="M14" s="6">
        <f>IF(J14="","",(K14/J14)/LOOKUP(RIGHT($D$2,3),定数!$A$6:$A$13,定数!$B$6:$B$13))</f>
        <v>1.502309430886668</v>
      </c>
      <c r="N14" s="46">
        <v>2018</v>
      </c>
      <c r="O14" s="8">
        <v>43540</v>
      </c>
      <c r="P14" s="50">
        <v>130.33000000000001</v>
      </c>
      <c r="Q14" s="50"/>
      <c r="R14" s="53">
        <f>IF(P14="","",T14*M14*LOOKUP(RIGHT($D$2,3),定数!$A$6:$A$13,定数!$B$6:$B$13))</f>
        <v>4506.928292659748</v>
      </c>
      <c r="S14" s="53"/>
      <c r="T14" s="54">
        <f t="shared" si="4"/>
        <v>29.999999999998295</v>
      </c>
      <c r="U14" s="54"/>
      <c r="V14" s="22">
        <f t="shared" si="1"/>
        <v>6</v>
      </c>
      <c r="W14">
        <f t="shared" si="2"/>
        <v>0</v>
      </c>
      <c r="X14" s="41">
        <f t="shared" si="5"/>
        <v>120184.75447093346</v>
      </c>
      <c r="Y14" s="42">
        <f t="shared" si="6"/>
        <v>0</v>
      </c>
    </row>
    <row r="15" spans="2:25">
      <c r="B15" s="40">
        <v>7</v>
      </c>
      <c r="C15" s="49">
        <f t="shared" si="0"/>
        <v>124691.68276359321</v>
      </c>
      <c r="D15" s="49"/>
      <c r="E15" s="46">
        <v>2018</v>
      </c>
      <c r="F15" s="8">
        <v>43544</v>
      </c>
      <c r="G15" s="46" t="s">
        <v>4</v>
      </c>
      <c r="H15" s="55">
        <v>131.02000000000001</v>
      </c>
      <c r="I15" s="56"/>
      <c r="J15" s="46">
        <v>28</v>
      </c>
      <c r="K15" s="51">
        <f t="shared" ref="K15:K78" si="8">IF(J15="","",C15*0.03)</f>
        <v>3740.7504829077961</v>
      </c>
      <c r="L15" s="52"/>
      <c r="M15" s="6">
        <f>IF(J15="","",(K15/J15)/LOOKUP(RIGHT($D$2,3),定数!$A$6:$A$13,定数!$B$6:$B$13))</f>
        <v>1.335982315324213</v>
      </c>
      <c r="N15" s="46">
        <v>2018</v>
      </c>
      <c r="O15" s="8">
        <v>43544</v>
      </c>
      <c r="P15" s="55">
        <v>131.37</v>
      </c>
      <c r="Q15" s="56"/>
      <c r="R15" s="53">
        <f>IF(P15="","",T15*M15*LOOKUP(RIGHT($D$2,3),定数!$A$6:$A$13,定数!$B$6:$B$13))</f>
        <v>4675.9381036346695</v>
      </c>
      <c r="S15" s="53"/>
      <c r="T15" s="54">
        <f t="shared" si="4"/>
        <v>34.999999999999432</v>
      </c>
      <c r="U15" s="54"/>
      <c r="V15" s="22">
        <f t="shared" si="1"/>
        <v>7</v>
      </c>
      <c r="W15">
        <f t="shared" si="2"/>
        <v>0</v>
      </c>
      <c r="X15" s="41">
        <f t="shared" si="5"/>
        <v>124691.68276359321</v>
      </c>
      <c r="Y15" s="42">
        <f t="shared" si="6"/>
        <v>0</v>
      </c>
    </row>
    <row r="16" spans="2:25">
      <c r="B16" s="40">
        <v>8</v>
      </c>
      <c r="C16" s="49">
        <f t="shared" si="0"/>
        <v>129367.62086722789</v>
      </c>
      <c r="D16" s="49"/>
      <c r="E16" s="46">
        <v>2018</v>
      </c>
      <c r="F16" s="8">
        <v>43568</v>
      </c>
      <c r="G16" s="46" t="s">
        <v>4</v>
      </c>
      <c r="H16" s="55">
        <v>132.34</v>
      </c>
      <c r="I16" s="56"/>
      <c r="J16" s="46">
        <v>22</v>
      </c>
      <c r="K16" s="51">
        <f t="shared" si="8"/>
        <v>3881.0286260168364</v>
      </c>
      <c r="L16" s="52"/>
      <c r="M16" s="6">
        <f>IF(J16="","",(K16/J16)/LOOKUP(RIGHT($D$2,3),定数!$A$6:$A$13,定数!$B$6:$B$13))</f>
        <v>1.7641039209167437</v>
      </c>
      <c r="N16" s="46">
        <v>2018</v>
      </c>
      <c r="O16" s="8">
        <v>43568</v>
      </c>
      <c r="P16" s="55">
        <v>132.61000000000001</v>
      </c>
      <c r="Q16" s="56"/>
      <c r="R16" s="53">
        <f>IF(P16="","",T16*M16*LOOKUP(RIGHT($D$2,3),定数!$A$6:$A$13,定数!$B$6:$B$13))</f>
        <v>4763.0805864753893</v>
      </c>
      <c r="S16" s="53"/>
      <c r="T16" s="54">
        <f t="shared" si="4"/>
        <v>27.000000000001023</v>
      </c>
      <c r="U16" s="54"/>
      <c r="V16" s="22">
        <f t="shared" si="1"/>
        <v>8</v>
      </c>
      <c r="W16">
        <f t="shared" si="2"/>
        <v>0</v>
      </c>
      <c r="X16" s="41">
        <f t="shared" si="5"/>
        <v>129367.62086722789</v>
      </c>
      <c r="Y16" s="42">
        <f t="shared" si="6"/>
        <v>0</v>
      </c>
    </row>
    <row r="17" spans="2:25">
      <c r="B17" s="40">
        <v>9</v>
      </c>
      <c r="C17" s="49">
        <f t="shared" si="0"/>
        <v>134130.70145370328</v>
      </c>
      <c r="D17" s="49"/>
      <c r="E17" s="46">
        <v>2018</v>
      </c>
      <c r="F17" s="8">
        <v>43589</v>
      </c>
      <c r="G17" s="46" t="s">
        <v>3</v>
      </c>
      <c r="H17" s="55">
        <v>130.72</v>
      </c>
      <c r="I17" s="56"/>
      <c r="J17" s="46">
        <v>14</v>
      </c>
      <c r="K17" s="51">
        <f t="shared" si="8"/>
        <v>4023.9210436110984</v>
      </c>
      <c r="L17" s="52"/>
      <c r="M17" s="6">
        <f>IF(J17="","",(K17/J17)/LOOKUP(RIGHT($D$2,3),定数!$A$6:$A$13,定数!$B$6:$B$13))</f>
        <v>2.8742293168650703</v>
      </c>
      <c r="N17" s="46">
        <v>2018</v>
      </c>
      <c r="O17" s="8">
        <v>43589</v>
      </c>
      <c r="P17" s="55">
        <v>130.54</v>
      </c>
      <c r="Q17" s="56"/>
      <c r="R17" s="53">
        <f>IF(P17="","",T17*M17*LOOKUP(RIGHT($D$2,3),定数!$A$6:$A$13,定数!$B$6:$B$13))</f>
        <v>5173.612770357322</v>
      </c>
      <c r="S17" s="53"/>
      <c r="T17" s="54">
        <f t="shared" si="4"/>
        <v>18.000000000000682</v>
      </c>
      <c r="U17" s="54"/>
      <c r="V17" s="22">
        <f t="shared" si="1"/>
        <v>9</v>
      </c>
      <c r="W17">
        <f t="shared" si="2"/>
        <v>0</v>
      </c>
      <c r="X17" s="41">
        <f t="shared" si="5"/>
        <v>134130.70145370328</v>
      </c>
      <c r="Y17" s="42">
        <f t="shared" si="6"/>
        <v>0</v>
      </c>
    </row>
    <row r="18" spans="2:25">
      <c r="B18" s="40">
        <v>10</v>
      </c>
      <c r="C18" s="49">
        <f t="shared" si="0"/>
        <v>139304.3142240606</v>
      </c>
      <c r="D18" s="49"/>
      <c r="E18" s="46">
        <v>2018</v>
      </c>
      <c r="F18" s="8">
        <v>43593</v>
      </c>
      <c r="G18" s="46" t="s">
        <v>3</v>
      </c>
      <c r="H18" s="55">
        <v>129.97</v>
      </c>
      <c r="I18" s="56"/>
      <c r="J18" s="46">
        <v>13</v>
      </c>
      <c r="K18" s="51">
        <f t="shared" si="8"/>
        <v>4179.1294267218182</v>
      </c>
      <c r="L18" s="52"/>
      <c r="M18" s="6">
        <f>IF(J18="","",(K18/J18)/LOOKUP(RIGHT($D$2,3),定数!$A$6:$A$13,定数!$B$6:$B$13))</f>
        <v>3.2147149436321678</v>
      </c>
      <c r="N18" s="46">
        <v>2018</v>
      </c>
      <c r="O18" s="8">
        <v>43593</v>
      </c>
      <c r="P18" s="55">
        <v>129.80000000000001</v>
      </c>
      <c r="Q18" s="56"/>
      <c r="R18" s="53">
        <f>IF(P18="","",T18*M18*LOOKUP(RIGHT($D$2,3),定数!$A$6:$A$13,定数!$B$6:$B$13))</f>
        <v>5465.0154041742826</v>
      </c>
      <c r="S18" s="53"/>
      <c r="T18" s="54">
        <f t="shared" si="4"/>
        <v>16.999999999998749</v>
      </c>
      <c r="U18" s="54"/>
      <c r="V18" s="22">
        <f t="shared" si="1"/>
        <v>10</v>
      </c>
      <c r="W18">
        <f t="shared" si="2"/>
        <v>0</v>
      </c>
      <c r="X18" s="41">
        <f t="shared" si="5"/>
        <v>139304.3142240606</v>
      </c>
      <c r="Y18" s="42">
        <f t="shared" si="6"/>
        <v>0</v>
      </c>
    </row>
    <row r="19" spans="2:25">
      <c r="B19" s="40">
        <v>11</v>
      </c>
      <c r="C19" s="49">
        <f t="shared" si="0"/>
        <v>144769.32962823487</v>
      </c>
      <c r="D19" s="49"/>
      <c r="E19" s="46">
        <v>2018</v>
      </c>
      <c r="F19" s="8">
        <v>43593</v>
      </c>
      <c r="G19" s="46" t="s">
        <v>3</v>
      </c>
      <c r="H19" s="55">
        <v>129.87</v>
      </c>
      <c r="I19" s="56"/>
      <c r="J19" s="46">
        <v>12</v>
      </c>
      <c r="K19" s="51">
        <f t="shared" si="8"/>
        <v>4343.0798888470463</v>
      </c>
      <c r="L19" s="52"/>
      <c r="M19" s="6">
        <f>IF(J19="","",(K19/J19)/LOOKUP(RIGHT($D$2,3),定数!$A$6:$A$13,定数!$B$6:$B$13))</f>
        <v>3.6192332407058716</v>
      </c>
      <c r="N19" s="46">
        <v>2018</v>
      </c>
      <c r="O19" s="8">
        <v>43593</v>
      </c>
      <c r="P19" s="55">
        <v>129.72</v>
      </c>
      <c r="Q19" s="56"/>
      <c r="R19" s="53">
        <f>IF(P19="","",T19*M19*LOOKUP(RIGHT($D$2,3),定数!$A$6:$A$13,定数!$B$6:$B$13))</f>
        <v>5428.8498610590132</v>
      </c>
      <c r="S19" s="53"/>
      <c r="T19" s="54">
        <f t="shared" si="4"/>
        <v>15.000000000000568</v>
      </c>
      <c r="U19" s="54"/>
      <c r="V19" s="22">
        <f t="shared" si="1"/>
        <v>11</v>
      </c>
      <c r="W19">
        <f t="shared" si="2"/>
        <v>0</v>
      </c>
      <c r="X19" s="41">
        <f t="shared" si="5"/>
        <v>144769.32962823487</v>
      </c>
      <c r="Y19" s="42">
        <f t="shared" si="6"/>
        <v>0</v>
      </c>
    </row>
    <row r="20" spans="2:25">
      <c r="B20" s="40">
        <v>12</v>
      </c>
      <c r="C20" s="49">
        <f t="shared" si="0"/>
        <v>150198.17948929389</v>
      </c>
      <c r="D20" s="49"/>
      <c r="E20" s="46">
        <v>2018</v>
      </c>
      <c r="F20" s="8">
        <v>43608</v>
      </c>
      <c r="G20" s="46" t="s">
        <v>3</v>
      </c>
      <c r="H20" s="55">
        <v>129.81</v>
      </c>
      <c r="I20" s="56"/>
      <c r="J20" s="46">
        <v>82</v>
      </c>
      <c r="K20" s="51">
        <f t="shared" si="8"/>
        <v>4505.9453846788165</v>
      </c>
      <c r="L20" s="52"/>
      <c r="M20" s="6">
        <f>IF(J20="","",(K20/J20)/LOOKUP(RIGHT($D$2,3),定数!$A$6:$A$13,定数!$B$6:$B$13))</f>
        <v>0.54950553471692887</v>
      </c>
      <c r="N20" s="46">
        <v>2018</v>
      </c>
      <c r="O20" s="8">
        <v>43608</v>
      </c>
      <c r="P20" s="55">
        <v>128.76</v>
      </c>
      <c r="Q20" s="56"/>
      <c r="R20" s="53">
        <f>IF(P20="","",T20*M20*LOOKUP(RIGHT($D$2,3),定数!$A$6:$A$13,定数!$B$6:$B$13))</f>
        <v>5769.8081145278156</v>
      </c>
      <c r="S20" s="53"/>
      <c r="T20" s="54">
        <f t="shared" si="4"/>
        <v>105.00000000000114</v>
      </c>
      <c r="U20" s="54"/>
      <c r="V20" s="22">
        <f t="shared" si="1"/>
        <v>12</v>
      </c>
      <c r="W20">
        <f t="shared" si="2"/>
        <v>0</v>
      </c>
      <c r="X20" s="41">
        <f t="shared" si="5"/>
        <v>150198.17948929389</v>
      </c>
      <c r="Y20" s="42">
        <f t="shared" si="6"/>
        <v>0</v>
      </c>
    </row>
    <row r="21" spans="2:25">
      <c r="B21" s="40">
        <v>13</v>
      </c>
      <c r="C21" s="49">
        <f t="shared" si="0"/>
        <v>155967.9876038217</v>
      </c>
      <c r="D21" s="49"/>
      <c r="E21" s="46">
        <v>2018</v>
      </c>
      <c r="F21" s="8">
        <v>43610</v>
      </c>
      <c r="G21" s="46" t="s">
        <v>3</v>
      </c>
      <c r="H21" s="55">
        <v>128.13999999999999</v>
      </c>
      <c r="I21" s="56"/>
      <c r="J21" s="46">
        <v>25</v>
      </c>
      <c r="K21" s="51">
        <f t="shared" si="8"/>
        <v>4679.0396281146514</v>
      </c>
      <c r="L21" s="52"/>
      <c r="M21" s="6">
        <f>IF(J21="","",(K21/J21)/LOOKUP(RIGHT($D$2,3),定数!$A$6:$A$13,定数!$B$6:$B$13))</f>
        <v>1.8716158512458605</v>
      </c>
      <c r="N21" s="46">
        <v>2018</v>
      </c>
      <c r="O21" s="8">
        <v>43610</v>
      </c>
      <c r="P21" s="55">
        <v>128.41999999999999</v>
      </c>
      <c r="Q21" s="56"/>
      <c r="R21" s="53">
        <f>IF(P21="","",T21*M21*LOOKUP(RIGHT($D$2,3),定数!$A$6:$A$13,定数!$B$6:$B$13))</f>
        <v>-5240.5243834884313</v>
      </c>
      <c r="S21" s="53"/>
      <c r="T21" s="54">
        <f t="shared" si="4"/>
        <v>-28.000000000000114</v>
      </c>
      <c r="U21" s="54"/>
      <c r="V21" s="22">
        <f t="shared" si="1"/>
        <v>0</v>
      </c>
      <c r="W21">
        <f t="shared" si="2"/>
        <v>1</v>
      </c>
      <c r="X21" s="41">
        <f t="shared" si="5"/>
        <v>155967.9876038217</v>
      </c>
      <c r="Y21" s="42">
        <f t="shared" si="6"/>
        <v>0</v>
      </c>
    </row>
    <row r="22" spans="2:25">
      <c r="B22" s="40">
        <v>14</v>
      </c>
      <c r="C22" s="49">
        <f t="shared" si="0"/>
        <v>150727.46322033327</v>
      </c>
      <c r="D22" s="49"/>
      <c r="E22" s="46">
        <v>2018</v>
      </c>
      <c r="F22" s="8">
        <v>43616</v>
      </c>
      <c r="G22" s="46" t="s">
        <v>4</v>
      </c>
      <c r="H22" s="55">
        <v>127.46</v>
      </c>
      <c r="I22" s="56"/>
      <c r="J22" s="46">
        <v>69</v>
      </c>
      <c r="K22" s="51">
        <f t="shared" si="8"/>
        <v>4521.823896609998</v>
      </c>
      <c r="L22" s="52"/>
      <c r="M22" s="6">
        <f>IF(J22="","",(K22/J22)/LOOKUP(RIGHT($D$2,3),定数!$A$6:$A$13,定数!$B$6:$B$13))</f>
        <v>0.65533679661014466</v>
      </c>
      <c r="N22" s="46">
        <v>2018</v>
      </c>
      <c r="O22" s="8">
        <v>43616</v>
      </c>
      <c r="P22" s="55">
        <v>126.74</v>
      </c>
      <c r="Q22" s="56"/>
      <c r="R22" s="53">
        <f>IF(P22="","",T22*M22*LOOKUP(RIGHT($D$2,3),定数!$A$6:$A$13,定数!$B$6:$B$13))</f>
        <v>-4718.4249355930342</v>
      </c>
      <c r="S22" s="53"/>
      <c r="T22" s="54">
        <f t="shared" si="4"/>
        <v>-71.999999999999886</v>
      </c>
      <c r="U22" s="54"/>
      <c r="V22" s="22">
        <f t="shared" si="1"/>
        <v>0</v>
      </c>
      <c r="W22">
        <f t="shared" si="2"/>
        <v>2</v>
      </c>
      <c r="X22" s="41">
        <f t="shared" si="5"/>
        <v>155967.9876038217</v>
      </c>
      <c r="Y22" s="42">
        <f t="shared" si="6"/>
        <v>3.3600000000000185E-2</v>
      </c>
    </row>
    <row r="23" spans="2:25">
      <c r="B23" s="40">
        <v>15</v>
      </c>
      <c r="C23" s="49">
        <f t="shared" si="0"/>
        <v>146009.03828474024</v>
      </c>
      <c r="D23" s="49"/>
      <c r="E23" s="46">
        <v>2018</v>
      </c>
      <c r="F23" s="8">
        <v>43617</v>
      </c>
      <c r="G23" s="46" t="s">
        <v>4</v>
      </c>
      <c r="H23" s="55">
        <v>127.62</v>
      </c>
      <c r="I23" s="56"/>
      <c r="J23" s="46">
        <v>40</v>
      </c>
      <c r="K23" s="51">
        <f t="shared" si="8"/>
        <v>4380.2711485422069</v>
      </c>
      <c r="L23" s="52"/>
      <c r="M23" s="6">
        <f>IF(J23="","",(K23/J23)/LOOKUP(RIGHT($D$2,3),定数!$A$6:$A$13,定数!$B$6:$B$13))</f>
        <v>1.0950677871355519</v>
      </c>
      <c r="N23" s="46">
        <v>2018</v>
      </c>
      <c r="O23" s="8">
        <v>43617</v>
      </c>
      <c r="P23" s="55">
        <v>128.13</v>
      </c>
      <c r="Q23" s="56"/>
      <c r="R23" s="53">
        <f>IF(P23="","",T23*M23*LOOKUP(RIGHT($D$2,3),定数!$A$6:$A$13,定数!$B$6:$B$13))</f>
        <v>5584.8457143912146</v>
      </c>
      <c r="S23" s="53"/>
      <c r="T23" s="54">
        <f t="shared" si="4"/>
        <v>50.999999999999091</v>
      </c>
      <c r="U23" s="54"/>
      <c r="V23" t="str">
        <f t="shared" ref="V23:W74" si="9">IF(S23&lt;&gt;"",IF(S23&lt;0,1+V22,0),"")</f>
        <v/>
      </c>
      <c r="W23">
        <f t="shared" si="2"/>
        <v>0</v>
      </c>
      <c r="X23" s="41">
        <f t="shared" si="5"/>
        <v>155967.9876038217</v>
      </c>
      <c r="Y23" s="42">
        <f t="shared" si="6"/>
        <v>6.3852521739130585E-2</v>
      </c>
    </row>
    <row r="24" spans="2:25">
      <c r="B24" s="40">
        <v>16</v>
      </c>
      <c r="C24" s="49">
        <f t="shared" si="0"/>
        <v>151593.88399913145</v>
      </c>
      <c r="D24" s="49"/>
      <c r="E24" s="46">
        <v>2018</v>
      </c>
      <c r="F24" s="8">
        <v>43623</v>
      </c>
      <c r="G24" s="46" t="s">
        <v>4</v>
      </c>
      <c r="H24" s="55">
        <v>129.69999999999999</v>
      </c>
      <c r="I24" s="56"/>
      <c r="J24" s="46">
        <v>27</v>
      </c>
      <c r="K24" s="51">
        <f t="shared" si="8"/>
        <v>4547.8165199739433</v>
      </c>
      <c r="L24" s="52"/>
      <c r="M24" s="6">
        <f>IF(J24="","",(K24/J24)/LOOKUP(RIGHT($D$2,3),定数!$A$6:$A$13,定数!$B$6:$B$13))</f>
        <v>1.6843764888792381</v>
      </c>
      <c r="N24" s="46">
        <v>2018</v>
      </c>
      <c r="O24" s="8">
        <v>43623</v>
      </c>
      <c r="P24" s="55">
        <v>130.04</v>
      </c>
      <c r="Q24" s="56"/>
      <c r="R24" s="53">
        <f>IF(P24="","",T24*M24*LOOKUP(RIGHT($D$2,3),定数!$A$6:$A$13,定数!$B$6:$B$13))</f>
        <v>5726.880062189467</v>
      </c>
      <c r="S24" s="53"/>
      <c r="T24" s="54">
        <f t="shared" si="4"/>
        <v>34.000000000000341</v>
      </c>
      <c r="U24" s="54"/>
      <c r="V24" t="str">
        <f t="shared" si="9"/>
        <v/>
      </c>
      <c r="W24">
        <f t="shared" si="2"/>
        <v>0</v>
      </c>
      <c r="X24" s="41">
        <f t="shared" si="5"/>
        <v>155967.9876038217</v>
      </c>
      <c r="Y24" s="42">
        <f t="shared" si="6"/>
        <v>2.8044880695652918E-2</v>
      </c>
    </row>
    <row r="25" spans="2:25">
      <c r="B25" s="40">
        <v>17</v>
      </c>
      <c r="C25" s="49">
        <f t="shared" si="0"/>
        <v>157320.76406132092</v>
      </c>
      <c r="D25" s="49"/>
      <c r="E25" s="46">
        <v>2018</v>
      </c>
      <c r="F25" s="8">
        <v>43624</v>
      </c>
      <c r="G25" s="46" t="s">
        <v>3</v>
      </c>
      <c r="H25" s="50">
        <v>129.38999999999999</v>
      </c>
      <c r="I25" s="50"/>
      <c r="J25" s="46">
        <v>16</v>
      </c>
      <c r="K25" s="51">
        <f t="shared" si="8"/>
        <v>4719.6229218396275</v>
      </c>
      <c r="L25" s="52"/>
      <c r="M25" s="6">
        <f>IF(J25="","",(K25/J25)/LOOKUP(RIGHT($D$2,3),定数!$A$6:$A$13,定数!$B$6:$B$13))</f>
        <v>2.9497643261497672</v>
      </c>
      <c r="N25" s="46">
        <v>2018</v>
      </c>
      <c r="O25" s="8">
        <v>43624</v>
      </c>
      <c r="P25" s="50">
        <v>129.19</v>
      </c>
      <c r="Q25" s="50"/>
      <c r="R25" s="53">
        <f>IF(P25="","",T25*M25*LOOKUP(RIGHT($D$2,3),定数!$A$6:$A$13,定数!$B$6:$B$13))</f>
        <v>5899.5286522991992</v>
      </c>
      <c r="S25" s="53"/>
      <c r="T25" s="54">
        <f t="shared" si="4"/>
        <v>19.999999999998863</v>
      </c>
      <c r="U25" s="54"/>
      <c r="V25" t="str">
        <f t="shared" si="9"/>
        <v/>
      </c>
      <c r="W25">
        <f t="shared" si="2"/>
        <v>0</v>
      </c>
      <c r="X25" s="41">
        <f t="shared" si="5"/>
        <v>157320.76406132092</v>
      </c>
      <c r="Y25" s="42">
        <f t="shared" si="6"/>
        <v>0</v>
      </c>
    </row>
    <row r="26" spans="2:25">
      <c r="B26" s="40">
        <v>18</v>
      </c>
      <c r="C26" s="49">
        <f t="shared" si="0"/>
        <v>163220.29271362012</v>
      </c>
      <c r="D26" s="49"/>
      <c r="E26" s="46">
        <v>2018</v>
      </c>
      <c r="F26" s="8">
        <v>43624</v>
      </c>
      <c r="G26" s="46" t="s">
        <v>3</v>
      </c>
      <c r="H26" s="50">
        <v>128.88</v>
      </c>
      <c r="I26" s="50"/>
      <c r="J26" s="46">
        <v>65</v>
      </c>
      <c r="K26" s="51">
        <f t="shared" si="8"/>
        <v>4896.6087814086031</v>
      </c>
      <c r="L26" s="52"/>
      <c r="M26" s="6">
        <f>IF(J26="","",(K26/J26)/LOOKUP(RIGHT($D$2,3),定数!$A$6:$A$13,定数!$B$6:$B$13))</f>
        <v>0.75332442790901577</v>
      </c>
      <c r="N26" s="46">
        <v>2018</v>
      </c>
      <c r="O26" s="8">
        <v>43627</v>
      </c>
      <c r="P26" s="50">
        <v>129.56</v>
      </c>
      <c r="Q26" s="50"/>
      <c r="R26" s="53">
        <f>IF(P26="","",T26*M26*LOOKUP(RIGHT($D$2,3),定数!$A$6:$A$13,定数!$B$6:$B$13))</f>
        <v>-5122.6061097813581</v>
      </c>
      <c r="S26" s="53"/>
      <c r="T26" s="54">
        <f t="shared" si="4"/>
        <v>-68.000000000000682</v>
      </c>
      <c r="U26" s="54"/>
      <c r="V26" t="str">
        <f t="shared" si="9"/>
        <v/>
      </c>
      <c r="W26">
        <f t="shared" si="2"/>
        <v>1</v>
      </c>
      <c r="X26" s="41">
        <f t="shared" si="5"/>
        <v>163220.29271362012</v>
      </c>
      <c r="Y26" s="42">
        <f t="shared" si="6"/>
        <v>0</v>
      </c>
    </row>
    <row r="27" spans="2:25">
      <c r="B27" s="40">
        <v>19</v>
      </c>
      <c r="C27" s="49">
        <f t="shared" si="0"/>
        <v>158097.68660383875</v>
      </c>
      <c r="D27" s="49"/>
      <c r="E27" s="46">
        <v>2018</v>
      </c>
      <c r="F27" s="8">
        <v>43634</v>
      </c>
      <c r="G27" s="46" t="s">
        <v>3</v>
      </c>
      <c r="H27" s="55">
        <v>127.94</v>
      </c>
      <c r="I27" s="56"/>
      <c r="J27" s="46">
        <v>18</v>
      </c>
      <c r="K27" s="51">
        <f t="shared" si="8"/>
        <v>4742.930598115162</v>
      </c>
      <c r="L27" s="52"/>
      <c r="M27" s="6">
        <f>IF(J27="","",(K27/J27)/LOOKUP(RIGHT($D$2,3),定数!$A$6:$A$13,定数!$B$6:$B$13))</f>
        <v>2.6349614433973123</v>
      </c>
      <c r="N27" s="46">
        <v>2018</v>
      </c>
      <c r="O27" s="8">
        <v>43634</v>
      </c>
      <c r="P27" s="55">
        <v>128.15</v>
      </c>
      <c r="Q27" s="56"/>
      <c r="R27" s="53">
        <f>IF(P27="","",T27*M27*LOOKUP(RIGHT($D$2,3),定数!$A$6:$A$13,定数!$B$6:$B$13))</f>
        <v>-5533.4190311345656</v>
      </c>
      <c r="S27" s="53"/>
      <c r="T27" s="54">
        <f t="shared" si="4"/>
        <v>-21.000000000000796</v>
      </c>
      <c r="U27" s="54"/>
      <c r="V27" t="str">
        <f t="shared" si="9"/>
        <v/>
      </c>
      <c r="W27">
        <f t="shared" si="2"/>
        <v>2</v>
      </c>
      <c r="X27" s="41">
        <f t="shared" si="5"/>
        <v>163220.29271362012</v>
      </c>
      <c r="Y27" s="42">
        <f t="shared" si="6"/>
        <v>3.1384615384615788E-2</v>
      </c>
    </row>
    <row r="28" spans="2:25">
      <c r="B28" s="40">
        <v>20</v>
      </c>
      <c r="C28" s="49">
        <f t="shared" si="0"/>
        <v>152564.26757270418</v>
      </c>
      <c r="D28" s="49"/>
      <c r="E28" s="46">
        <v>2018</v>
      </c>
      <c r="F28" s="8">
        <v>43643</v>
      </c>
      <c r="G28" s="46" t="s">
        <v>3</v>
      </c>
      <c r="H28" s="50">
        <v>127.82</v>
      </c>
      <c r="I28" s="50"/>
      <c r="J28" s="46">
        <v>35</v>
      </c>
      <c r="K28" s="51">
        <f t="shared" si="8"/>
        <v>4576.9280271811249</v>
      </c>
      <c r="L28" s="52"/>
      <c r="M28" s="6">
        <f>IF(J28="","",(K28/J28)/LOOKUP(RIGHT($D$2,3),定数!$A$6:$A$13,定数!$B$6:$B$13))</f>
        <v>1.3076937220517499</v>
      </c>
      <c r="N28" s="46">
        <v>2018</v>
      </c>
      <c r="O28" s="8">
        <v>43643</v>
      </c>
      <c r="P28" s="50">
        <v>128.19999999999999</v>
      </c>
      <c r="Q28" s="50"/>
      <c r="R28" s="53">
        <f>IF(P28="","",T28*M28*LOOKUP(RIGHT($D$2,3),定数!$A$6:$A$13,定数!$B$6:$B$13))</f>
        <v>-4969.2361437965901</v>
      </c>
      <c r="S28" s="53"/>
      <c r="T28" s="54">
        <f t="shared" si="4"/>
        <v>-37.999999999999545</v>
      </c>
      <c r="U28" s="54"/>
      <c r="V28" t="str">
        <f t="shared" si="9"/>
        <v/>
      </c>
      <c r="W28">
        <f t="shared" si="2"/>
        <v>3</v>
      </c>
      <c r="X28" s="41">
        <f t="shared" si="5"/>
        <v>163220.29271362012</v>
      </c>
      <c r="Y28" s="42">
        <f t="shared" si="6"/>
        <v>6.5286153846155548E-2</v>
      </c>
    </row>
    <row r="29" spans="2:25">
      <c r="B29" s="48">
        <v>21</v>
      </c>
      <c r="C29" s="49">
        <f t="shared" si="0"/>
        <v>147595.03142890759</v>
      </c>
      <c r="D29" s="49"/>
      <c r="E29" s="46">
        <v>2018</v>
      </c>
      <c r="F29" s="8">
        <v>43650</v>
      </c>
      <c r="G29" s="46" t="s">
        <v>3</v>
      </c>
      <c r="H29" s="50">
        <v>128.80000000000001</v>
      </c>
      <c r="I29" s="50"/>
      <c r="J29" s="46">
        <v>13</v>
      </c>
      <c r="K29" s="51">
        <f t="shared" si="8"/>
        <v>4427.8509428672278</v>
      </c>
      <c r="L29" s="52"/>
      <c r="M29" s="6">
        <f>IF(J29="","",(K29/J29)/LOOKUP(RIGHT($D$2,3),定数!$A$6:$A$13,定数!$B$6:$B$13))</f>
        <v>3.4060391868209443</v>
      </c>
      <c r="N29" s="46">
        <v>2018</v>
      </c>
      <c r="O29" s="8">
        <v>43650</v>
      </c>
      <c r="P29" s="50">
        <v>128.63</v>
      </c>
      <c r="Q29" s="50"/>
      <c r="R29" s="53">
        <f>IF(P29="","",T29*M29*LOOKUP(RIGHT($D$2,3),定数!$A$6:$A$13,定数!$B$6:$B$13))</f>
        <v>5790.2666175961467</v>
      </c>
      <c r="S29" s="53"/>
      <c r="T29" s="54">
        <f t="shared" si="4"/>
        <v>17.000000000001592</v>
      </c>
      <c r="U29" s="54"/>
      <c r="V29" t="str">
        <f t="shared" si="9"/>
        <v/>
      </c>
      <c r="W29">
        <f t="shared" si="2"/>
        <v>0</v>
      </c>
      <c r="X29" s="41">
        <f t="shared" si="5"/>
        <v>163220.29271362012</v>
      </c>
      <c r="Y29" s="42">
        <f t="shared" si="6"/>
        <v>9.5731119120880392E-2</v>
      </c>
    </row>
    <row r="30" spans="2:25">
      <c r="B30" s="48">
        <v>22</v>
      </c>
      <c r="C30" s="49">
        <f t="shared" si="0"/>
        <v>153385.29804650374</v>
      </c>
      <c r="D30" s="49"/>
      <c r="E30" s="46">
        <v>2018</v>
      </c>
      <c r="F30" s="8">
        <v>43655</v>
      </c>
      <c r="G30" s="46" t="s">
        <v>4</v>
      </c>
      <c r="H30" s="50">
        <v>130.1</v>
      </c>
      <c r="I30" s="50"/>
      <c r="J30" s="46">
        <v>23</v>
      </c>
      <c r="K30" s="51">
        <f t="shared" si="8"/>
        <v>4601.558941395112</v>
      </c>
      <c r="L30" s="52"/>
      <c r="M30" s="6">
        <f>IF(J30="","",(K30/J30)/LOOKUP(RIGHT($D$2,3),定数!$A$6:$A$13,定数!$B$6:$B$13))</f>
        <v>2.0006778006065704</v>
      </c>
      <c r="N30" s="46">
        <v>2018</v>
      </c>
      <c r="O30" s="8">
        <v>43656</v>
      </c>
      <c r="P30" s="50">
        <v>130.38999999999999</v>
      </c>
      <c r="Q30" s="50"/>
      <c r="R30" s="53">
        <f>IF(P30="","",T30*M30*LOOKUP(RIGHT($D$2,3),定数!$A$6:$A$13,定数!$B$6:$B$13))</f>
        <v>5801.9656217588954</v>
      </c>
      <c r="S30" s="53"/>
      <c r="T30" s="54">
        <f t="shared" si="4"/>
        <v>28.999999999999204</v>
      </c>
      <c r="U30" s="54"/>
      <c r="V30" t="str">
        <f t="shared" si="9"/>
        <v/>
      </c>
      <c r="W30">
        <f t="shared" si="2"/>
        <v>0</v>
      </c>
      <c r="X30" s="41">
        <f t="shared" si="5"/>
        <v>163220.29271362012</v>
      </c>
      <c r="Y30" s="42">
        <f t="shared" si="6"/>
        <v>6.0255955332542355E-2</v>
      </c>
    </row>
    <row r="31" spans="2:25">
      <c r="B31" s="48">
        <v>23</v>
      </c>
      <c r="C31" s="49">
        <f t="shared" si="0"/>
        <v>159187.26366826263</v>
      </c>
      <c r="D31" s="49"/>
      <c r="E31" s="46">
        <v>2018</v>
      </c>
      <c r="F31" s="8">
        <v>43656</v>
      </c>
      <c r="G31" s="46" t="s">
        <v>4</v>
      </c>
      <c r="H31" s="50">
        <v>130.22999999999999</v>
      </c>
      <c r="I31" s="50"/>
      <c r="J31" s="46">
        <v>10</v>
      </c>
      <c r="K31" s="51">
        <f t="shared" si="8"/>
        <v>4775.6179100478785</v>
      </c>
      <c r="L31" s="52"/>
      <c r="M31" s="6">
        <f>IF(J31="","",(K31/J31)/LOOKUP(RIGHT($D$2,3),定数!$A$6:$A$13,定数!$B$6:$B$13))</f>
        <v>4.7756179100478784</v>
      </c>
      <c r="N31" s="46">
        <v>2018</v>
      </c>
      <c r="O31" s="8">
        <v>43656</v>
      </c>
      <c r="P31" s="50">
        <v>130.35</v>
      </c>
      <c r="Q31" s="50"/>
      <c r="R31" s="53">
        <f>IF(P31="","",T31*M31*LOOKUP(RIGHT($D$2,3),定数!$A$6:$A$13,定数!$B$6:$B$13))</f>
        <v>5730.7414920576712</v>
      </c>
      <c r="S31" s="53"/>
      <c r="T31" s="54">
        <f t="shared" si="4"/>
        <v>12.000000000000455</v>
      </c>
      <c r="U31" s="54"/>
      <c r="V31" t="str">
        <f t="shared" si="9"/>
        <v/>
      </c>
      <c r="W31">
        <f t="shared" si="2"/>
        <v>0</v>
      </c>
      <c r="X31" s="41">
        <f t="shared" si="5"/>
        <v>163220.29271362012</v>
      </c>
      <c r="Y31" s="42">
        <f t="shared" si="6"/>
        <v>2.470911538207865E-2</v>
      </c>
    </row>
    <row r="32" spans="2:25">
      <c r="B32" s="40">
        <v>24</v>
      </c>
      <c r="C32" s="49">
        <f t="shared" si="0"/>
        <v>164918.00516032032</v>
      </c>
      <c r="D32" s="49"/>
      <c r="E32" s="46">
        <v>2018</v>
      </c>
      <c r="F32" s="8">
        <v>43673</v>
      </c>
      <c r="G32" s="46" t="s">
        <v>3</v>
      </c>
      <c r="H32" s="50">
        <v>129.24</v>
      </c>
      <c r="I32" s="50"/>
      <c r="J32" s="46">
        <v>18</v>
      </c>
      <c r="K32" s="51">
        <f t="shared" si="8"/>
        <v>4947.5401548096097</v>
      </c>
      <c r="L32" s="52"/>
      <c r="M32" s="6">
        <f>IF(J32="","",(K32/J32)/LOOKUP(RIGHT($D$2,3),定数!$A$6:$A$13,定数!$B$6:$B$13))</f>
        <v>2.7486334193386721</v>
      </c>
      <c r="N32" s="46">
        <v>2018</v>
      </c>
      <c r="O32" s="8">
        <v>43674</v>
      </c>
      <c r="P32" s="50">
        <v>129.44</v>
      </c>
      <c r="Q32" s="50"/>
      <c r="R32" s="53">
        <f>IF(P32="","",T32*M32*LOOKUP(RIGHT($D$2,3),定数!$A$6:$A$13,定数!$B$6:$B$13))</f>
        <v>-5497.266838677032</v>
      </c>
      <c r="S32" s="53"/>
      <c r="T32" s="54">
        <f t="shared" si="4"/>
        <v>-19.999999999998863</v>
      </c>
      <c r="U32" s="54"/>
      <c r="V32" t="str">
        <f t="shared" si="9"/>
        <v/>
      </c>
      <c r="W32">
        <f t="shared" si="2"/>
        <v>1</v>
      </c>
      <c r="X32" s="41">
        <f t="shared" si="5"/>
        <v>164918.00516032032</v>
      </c>
      <c r="Y32" s="42">
        <f t="shared" si="6"/>
        <v>0</v>
      </c>
    </row>
    <row r="33" spans="2:25">
      <c r="B33" s="40">
        <v>25</v>
      </c>
      <c r="C33" s="49">
        <f t="shared" si="0"/>
        <v>159420.73832164329</v>
      </c>
      <c r="D33" s="49"/>
      <c r="E33" s="46">
        <v>2018</v>
      </c>
      <c r="F33" s="8">
        <v>43680</v>
      </c>
      <c r="G33" s="46" t="s">
        <v>3</v>
      </c>
      <c r="H33" s="50">
        <v>129.16999999999999</v>
      </c>
      <c r="I33" s="50"/>
      <c r="J33" s="46">
        <v>33</v>
      </c>
      <c r="K33" s="51">
        <f t="shared" si="8"/>
        <v>4782.622149649299</v>
      </c>
      <c r="L33" s="52"/>
      <c r="M33" s="6">
        <f>IF(J33="","",(K33/J33)/LOOKUP(RIGHT($D$2,3),定数!$A$6:$A$13,定数!$B$6:$B$13))</f>
        <v>1.4492794392876664</v>
      </c>
      <c r="N33" s="46">
        <v>2018</v>
      </c>
      <c r="O33" s="8">
        <v>43680</v>
      </c>
      <c r="P33" s="50">
        <v>128.76</v>
      </c>
      <c r="Q33" s="50"/>
      <c r="R33" s="53">
        <f>IF(P33="","",T33*M33*LOOKUP(RIGHT($D$2,3),定数!$A$6:$A$13,定数!$B$6:$B$13))</f>
        <v>5942.0457010793834</v>
      </c>
      <c r="S33" s="53"/>
      <c r="T33" s="54">
        <f t="shared" si="4"/>
        <v>40.999999999999659</v>
      </c>
      <c r="U33" s="54"/>
      <c r="V33" t="str">
        <f t="shared" si="9"/>
        <v/>
      </c>
      <c r="W33">
        <f t="shared" si="2"/>
        <v>0</v>
      </c>
      <c r="X33" s="41">
        <f t="shared" si="5"/>
        <v>164918.00516032032</v>
      </c>
      <c r="Y33" s="42">
        <f t="shared" si="6"/>
        <v>3.3333333333331439E-2</v>
      </c>
    </row>
    <row r="34" spans="2:25">
      <c r="B34" s="40">
        <v>26</v>
      </c>
      <c r="C34" s="49">
        <f t="shared" si="0"/>
        <v>165362.78402272268</v>
      </c>
      <c r="D34" s="49"/>
      <c r="E34" s="46">
        <v>2018</v>
      </c>
      <c r="F34" s="8">
        <v>43684</v>
      </c>
      <c r="G34" s="46" t="s">
        <v>4</v>
      </c>
      <c r="H34" s="50">
        <v>128.96</v>
      </c>
      <c r="I34" s="50"/>
      <c r="J34" s="46">
        <v>17</v>
      </c>
      <c r="K34" s="51">
        <f t="shared" si="8"/>
        <v>4960.8835206816802</v>
      </c>
      <c r="L34" s="52"/>
      <c r="M34" s="6">
        <f>IF(J34="","",(K34/J34)/LOOKUP(RIGHT($D$2,3),定数!$A$6:$A$13,定数!$B$6:$B$13))</f>
        <v>2.9181667768715767</v>
      </c>
      <c r="N34" s="46">
        <v>2018</v>
      </c>
      <c r="O34" s="8">
        <v>43685</v>
      </c>
      <c r="P34" s="50">
        <v>129.16999999999999</v>
      </c>
      <c r="Q34" s="50"/>
      <c r="R34" s="53">
        <f>IF(P34="","",T34*M34*LOOKUP(RIGHT($D$2,3),定数!$A$6:$A$13,定数!$B$6:$B$13))</f>
        <v>6128.1502314297131</v>
      </c>
      <c r="S34" s="53"/>
      <c r="T34" s="54">
        <f t="shared" si="4"/>
        <v>20.999999999997954</v>
      </c>
      <c r="U34" s="54"/>
      <c r="V34" t="str">
        <f t="shared" si="9"/>
        <v/>
      </c>
      <c r="W34">
        <f t="shared" si="2"/>
        <v>0</v>
      </c>
      <c r="X34" s="41">
        <f t="shared" si="5"/>
        <v>165362.78402272268</v>
      </c>
      <c r="Y34" s="42">
        <f t="shared" si="6"/>
        <v>0</v>
      </c>
    </row>
    <row r="35" spans="2:25">
      <c r="B35" s="40">
        <v>27</v>
      </c>
      <c r="C35" s="49">
        <f t="shared" si="0"/>
        <v>171490.93425415241</v>
      </c>
      <c r="D35" s="49"/>
      <c r="E35" s="46">
        <v>2018</v>
      </c>
      <c r="F35" s="8">
        <v>43686</v>
      </c>
      <c r="G35" s="46" t="s">
        <v>3</v>
      </c>
      <c r="H35" s="50">
        <v>128.57</v>
      </c>
      <c r="I35" s="50"/>
      <c r="J35" s="46">
        <v>21</v>
      </c>
      <c r="K35" s="51">
        <f t="shared" si="8"/>
        <v>5144.728027624572</v>
      </c>
      <c r="L35" s="52"/>
      <c r="M35" s="6">
        <f>IF(J35="","",(K35/J35)/LOOKUP(RIGHT($D$2,3),定数!$A$6:$A$13,定数!$B$6:$B$13))</f>
        <v>2.4498704893450345</v>
      </c>
      <c r="N35" s="46">
        <v>2018</v>
      </c>
      <c r="O35" s="8">
        <v>43686</v>
      </c>
      <c r="P35" s="50">
        <v>128.81</v>
      </c>
      <c r="Q35" s="50"/>
      <c r="R35" s="53">
        <f>IF(P35="","",T35*M35*LOOKUP(RIGHT($D$2,3),定数!$A$6:$A$13,定数!$B$6:$B$13))</f>
        <v>-5879.6891744283057</v>
      </c>
      <c r="S35" s="53"/>
      <c r="T35" s="54">
        <f t="shared" si="4"/>
        <v>-24.000000000000909</v>
      </c>
      <c r="U35" s="54"/>
      <c r="V35" t="str">
        <f t="shared" si="9"/>
        <v/>
      </c>
      <c r="W35">
        <f t="shared" si="2"/>
        <v>1</v>
      </c>
      <c r="X35" s="41">
        <f t="shared" si="5"/>
        <v>171490.93425415241</v>
      </c>
      <c r="Y35" s="42">
        <f t="shared" si="6"/>
        <v>0</v>
      </c>
    </row>
    <row r="36" spans="2:25">
      <c r="B36" s="40">
        <v>28</v>
      </c>
      <c r="C36" s="49">
        <f t="shared" si="0"/>
        <v>165611.24507972412</v>
      </c>
      <c r="D36" s="49"/>
      <c r="E36" s="46">
        <v>2018</v>
      </c>
      <c r="F36" s="8">
        <v>43698</v>
      </c>
      <c r="G36" s="46" t="s">
        <v>4</v>
      </c>
      <c r="H36" s="55">
        <v>127.32</v>
      </c>
      <c r="I36" s="56"/>
      <c r="J36" s="46">
        <v>46</v>
      </c>
      <c r="K36" s="51">
        <f t="shared" si="8"/>
        <v>4968.3373523917235</v>
      </c>
      <c r="L36" s="52"/>
      <c r="M36" s="6">
        <f>IF(J36="","",(K36/J36)/LOOKUP(RIGHT($D$2,3),定数!$A$6:$A$13,定数!$B$6:$B$13))</f>
        <v>1.0800733374764615</v>
      </c>
      <c r="N36" s="46">
        <v>2018</v>
      </c>
      <c r="O36" s="8">
        <v>43699</v>
      </c>
      <c r="P36" s="55">
        <v>127.9</v>
      </c>
      <c r="Q36" s="56"/>
      <c r="R36" s="53">
        <f>IF(P36="","",T36*M36*LOOKUP(RIGHT($D$2,3),定数!$A$6:$A$13,定数!$B$6:$B$13))</f>
        <v>6264.4253573636124</v>
      </c>
      <c r="S36" s="53"/>
      <c r="T36" s="54">
        <f t="shared" si="4"/>
        <v>58.000000000001251</v>
      </c>
      <c r="U36" s="54"/>
      <c r="V36" t="str">
        <f t="shared" si="9"/>
        <v/>
      </c>
      <c r="W36">
        <f t="shared" si="2"/>
        <v>0</v>
      </c>
      <c r="X36" s="41">
        <f t="shared" si="5"/>
        <v>171490.93425415241</v>
      </c>
      <c r="Y36" s="42">
        <f t="shared" si="6"/>
        <v>3.4285714285715474E-2</v>
      </c>
    </row>
    <row r="37" spans="2:25">
      <c r="B37" s="40">
        <v>29</v>
      </c>
      <c r="C37" s="49">
        <f t="shared" si="0"/>
        <v>171875.67043708774</v>
      </c>
      <c r="D37" s="49"/>
      <c r="E37" s="46">
        <v>2018</v>
      </c>
      <c r="F37" s="8">
        <v>43701</v>
      </c>
      <c r="G37" s="46" t="s">
        <v>4</v>
      </c>
      <c r="H37" s="55">
        <v>128.87</v>
      </c>
      <c r="I37" s="56"/>
      <c r="J37" s="46">
        <v>15</v>
      </c>
      <c r="K37" s="51">
        <f t="shared" si="8"/>
        <v>5156.2701131126323</v>
      </c>
      <c r="L37" s="52"/>
      <c r="M37" s="6">
        <f>IF(J37="","",(K37/J37)/LOOKUP(RIGHT($D$2,3),定数!$A$6:$A$13,定数!$B$6:$B$13))</f>
        <v>3.4375134087417547</v>
      </c>
      <c r="N37" s="46">
        <v>2018</v>
      </c>
      <c r="O37" s="8">
        <v>43701</v>
      </c>
      <c r="P37" s="55">
        <v>129.05000000000001</v>
      </c>
      <c r="Q37" s="56"/>
      <c r="R37" s="53">
        <f>IF(P37="","",T37*M37*LOOKUP(RIGHT($D$2,3),定数!$A$6:$A$13,定数!$B$6:$B$13))</f>
        <v>6187.5241357353925</v>
      </c>
      <c r="S37" s="53"/>
      <c r="T37" s="54">
        <f t="shared" si="4"/>
        <v>18.000000000000682</v>
      </c>
      <c r="U37" s="54"/>
      <c r="V37" t="str">
        <f t="shared" si="9"/>
        <v/>
      </c>
      <c r="W37">
        <f t="shared" si="2"/>
        <v>0</v>
      </c>
      <c r="X37" s="41">
        <f t="shared" si="5"/>
        <v>171875.67043708774</v>
      </c>
      <c r="Y37" s="42">
        <f t="shared" si="6"/>
        <v>0</v>
      </c>
    </row>
    <row r="38" spans="2:25">
      <c r="B38" s="40">
        <v>30</v>
      </c>
      <c r="C38" s="49">
        <f t="shared" si="0"/>
        <v>178063.19457282312</v>
      </c>
      <c r="D38" s="49"/>
      <c r="E38" s="46">
        <v>2018</v>
      </c>
      <c r="F38" s="8">
        <v>43705</v>
      </c>
      <c r="G38" s="46" t="s">
        <v>4</v>
      </c>
      <c r="H38" s="55">
        <v>129.97999999999999</v>
      </c>
      <c r="I38" s="56"/>
      <c r="J38" s="46">
        <v>26</v>
      </c>
      <c r="K38" s="51">
        <f t="shared" si="8"/>
        <v>5341.8958371846938</v>
      </c>
      <c r="L38" s="52"/>
      <c r="M38" s="6">
        <f>IF(J38="","",(K38/J38)/LOOKUP(RIGHT($D$2,3),定数!$A$6:$A$13,定数!$B$6:$B$13))</f>
        <v>2.054575321994113</v>
      </c>
      <c r="N38" s="46">
        <v>2018</v>
      </c>
      <c r="O38" s="8">
        <v>43706</v>
      </c>
      <c r="P38" s="55">
        <v>129.69999999999999</v>
      </c>
      <c r="Q38" s="56"/>
      <c r="R38" s="53">
        <f>IF(P38="","",T38*M38*LOOKUP(RIGHT($D$2,3),定数!$A$6:$A$13,定数!$B$6:$B$13))</f>
        <v>-5752.8109015835398</v>
      </c>
      <c r="S38" s="53"/>
      <c r="T38" s="54">
        <f t="shared" si="4"/>
        <v>-28.000000000000114</v>
      </c>
      <c r="U38" s="54"/>
      <c r="V38" t="str">
        <f t="shared" si="9"/>
        <v/>
      </c>
      <c r="W38">
        <f t="shared" si="2"/>
        <v>1</v>
      </c>
      <c r="X38" s="41">
        <f t="shared" si="5"/>
        <v>178063.19457282312</v>
      </c>
      <c r="Y38" s="42">
        <f t="shared" si="6"/>
        <v>0</v>
      </c>
    </row>
    <row r="39" spans="2:25">
      <c r="B39" s="40">
        <v>31</v>
      </c>
      <c r="C39" s="49">
        <f t="shared" si="0"/>
        <v>172310.38367123957</v>
      </c>
      <c r="D39" s="49"/>
      <c r="E39" s="46">
        <v>2018</v>
      </c>
      <c r="F39" s="8">
        <v>43707</v>
      </c>
      <c r="G39" s="46" t="s">
        <v>3</v>
      </c>
      <c r="H39" s="55">
        <v>130.16999999999999</v>
      </c>
      <c r="I39" s="56"/>
      <c r="J39" s="46">
        <v>51</v>
      </c>
      <c r="K39" s="51">
        <f t="shared" si="8"/>
        <v>5169.3115101371868</v>
      </c>
      <c r="L39" s="52"/>
      <c r="M39" s="6">
        <f>IF(J39="","",(K39/J39)/LOOKUP(RIGHT($D$2,3),定数!$A$6:$A$13,定数!$B$6:$B$13))</f>
        <v>1.0135904921837622</v>
      </c>
      <c r="N39" s="46">
        <v>2018</v>
      </c>
      <c r="O39" s="8">
        <v>43708</v>
      </c>
      <c r="P39" s="55">
        <v>129.53</v>
      </c>
      <c r="Q39" s="56"/>
      <c r="R39" s="53">
        <f>IF(P39="","",T39*M39*LOOKUP(RIGHT($D$2,3),定数!$A$6:$A$13,定数!$B$6:$B$13))</f>
        <v>6486.9791499759403</v>
      </c>
      <c r="S39" s="53"/>
      <c r="T39" s="54">
        <f t="shared" si="4"/>
        <v>63.999999999998636</v>
      </c>
      <c r="U39" s="54"/>
      <c r="V39" t="str">
        <f t="shared" si="9"/>
        <v/>
      </c>
      <c r="W39">
        <f t="shared" si="2"/>
        <v>0</v>
      </c>
      <c r="X39" s="41">
        <f t="shared" si="5"/>
        <v>178063.19457282312</v>
      </c>
      <c r="Y39" s="42">
        <f t="shared" si="6"/>
        <v>3.2307692307692482E-2</v>
      </c>
    </row>
    <row r="40" spans="2:25">
      <c r="B40" s="40">
        <v>32</v>
      </c>
      <c r="C40" s="49">
        <f t="shared" si="0"/>
        <v>178797.3628212155</v>
      </c>
      <c r="D40" s="49"/>
      <c r="E40" s="46">
        <v>2018</v>
      </c>
      <c r="F40" s="8">
        <v>43721</v>
      </c>
      <c r="G40" s="46" t="s">
        <v>4</v>
      </c>
      <c r="H40" s="55">
        <v>129.63</v>
      </c>
      <c r="I40" s="56"/>
      <c r="J40" s="46">
        <v>18</v>
      </c>
      <c r="K40" s="51">
        <f t="shared" si="8"/>
        <v>5363.9208846364645</v>
      </c>
      <c r="L40" s="52"/>
      <c r="M40" s="6">
        <f>IF(J40="","",(K40/J40)/LOOKUP(RIGHT($D$2,3),定数!$A$6:$A$13,定数!$B$6:$B$13))</f>
        <v>2.979956047020258</v>
      </c>
      <c r="N40" s="46">
        <v>2018</v>
      </c>
      <c r="O40" s="8">
        <v>43721</v>
      </c>
      <c r="P40" s="55">
        <v>129.85</v>
      </c>
      <c r="Q40" s="56"/>
      <c r="R40" s="53">
        <f>IF(P40="","",T40*M40*LOOKUP(RIGHT($D$2,3),定数!$A$6:$A$13,定数!$B$6:$B$13))</f>
        <v>6555.9033034445338</v>
      </c>
      <c r="S40" s="53"/>
      <c r="T40" s="54">
        <f t="shared" si="4"/>
        <v>21.999999999999886</v>
      </c>
      <c r="U40" s="54"/>
      <c r="V40" t="str">
        <f t="shared" si="9"/>
        <v/>
      </c>
      <c r="W40">
        <f t="shared" si="2"/>
        <v>0</v>
      </c>
      <c r="X40" s="41">
        <f t="shared" si="5"/>
        <v>178797.3628212155</v>
      </c>
      <c r="Y40" s="42">
        <f t="shared" si="6"/>
        <v>0</v>
      </c>
    </row>
    <row r="41" spans="2:25">
      <c r="B41" s="40">
        <v>33</v>
      </c>
      <c r="C41" s="49">
        <f t="shared" si="0"/>
        <v>185353.26612466003</v>
      </c>
      <c r="D41" s="49"/>
      <c r="E41" s="46">
        <v>2018</v>
      </c>
      <c r="F41" s="8">
        <v>43726</v>
      </c>
      <c r="G41" s="46" t="s">
        <v>4</v>
      </c>
      <c r="H41" s="55">
        <v>131.04</v>
      </c>
      <c r="I41" s="56"/>
      <c r="J41" s="46">
        <v>32</v>
      </c>
      <c r="K41" s="51">
        <f t="shared" si="8"/>
        <v>5560.5979837398008</v>
      </c>
      <c r="L41" s="52"/>
      <c r="M41" s="6">
        <f>IF(J41="","",(K41/J41)/LOOKUP(RIGHT($D$2,3),定数!$A$6:$A$13,定数!$B$6:$B$13))</f>
        <v>1.7376868699186878</v>
      </c>
      <c r="N41" s="46">
        <v>2018</v>
      </c>
      <c r="O41" s="8">
        <v>43726</v>
      </c>
      <c r="P41" s="55">
        <v>131.44</v>
      </c>
      <c r="Q41" s="56"/>
      <c r="R41" s="53">
        <f>IF(P41="","",T41*M41*LOOKUP(RIGHT($D$2,3),定数!$A$6:$A$13,定数!$B$6:$B$13))</f>
        <v>6950.7474796748493</v>
      </c>
      <c r="S41" s="53"/>
      <c r="T41" s="54">
        <f t="shared" si="4"/>
        <v>40.000000000000568</v>
      </c>
      <c r="U41" s="54"/>
      <c r="V41" t="str">
        <f t="shared" si="9"/>
        <v/>
      </c>
      <c r="W41">
        <f t="shared" si="2"/>
        <v>0</v>
      </c>
      <c r="X41" s="41">
        <f t="shared" si="5"/>
        <v>185353.26612466003</v>
      </c>
      <c r="Y41" s="42">
        <f t="shared" si="6"/>
        <v>0</v>
      </c>
    </row>
    <row r="42" spans="2:25">
      <c r="B42" s="40">
        <v>34</v>
      </c>
      <c r="C42" s="49">
        <f t="shared" si="0"/>
        <v>192304.01360433488</v>
      </c>
      <c r="D42" s="49"/>
      <c r="E42" s="46">
        <v>2018</v>
      </c>
      <c r="F42" s="8">
        <v>43729</v>
      </c>
      <c r="G42" s="46" t="s">
        <v>4</v>
      </c>
      <c r="H42" s="55">
        <v>132.80000000000001</v>
      </c>
      <c r="I42" s="56"/>
      <c r="J42" s="46">
        <v>30</v>
      </c>
      <c r="K42" s="51">
        <f t="shared" si="8"/>
        <v>5769.1204081300457</v>
      </c>
      <c r="L42" s="52"/>
      <c r="M42" s="6">
        <f>IF(J42="","",(K42/J42)/LOOKUP(RIGHT($D$2,3),定数!$A$6:$A$13,定数!$B$6:$B$13))</f>
        <v>1.9230401360433487</v>
      </c>
      <c r="N42" s="46">
        <v>2018</v>
      </c>
      <c r="O42" s="8">
        <v>43729</v>
      </c>
      <c r="P42" s="55">
        <v>132.47</v>
      </c>
      <c r="Q42" s="56"/>
      <c r="R42" s="53">
        <f>IF(P42="","",T42*M42*LOOKUP(RIGHT($D$2,3),定数!$A$6:$A$13,定数!$B$6:$B$13))</f>
        <v>-6346.0324489432915</v>
      </c>
      <c r="S42" s="53"/>
      <c r="T42" s="54">
        <f t="shared" si="4"/>
        <v>-33.000000000001251</v>
      </c>
      <c r="U42" s="54"/>
      <c r="V42" t="str">
        <f t="shared" si="9"/>
        <v/>
      </c>
      <c r="W42">
        <f t="shared" si="2"/>
        <v>1</v>
      </c>
      <c r="X42" s="41">
        <f t="shared" si="5"/>
        <v>192304.01360433488</v>
      </c>
      <c r="Y42" s="42">
        <f t="shared" si="6"/>
        <v>0</v>
      </c>
    </row>
    <row r="43" spans="2:25">
      <c r="B43" s="40">
        <v>35</v>
      </c>
      <c r="C43" s="49">
        <f t="shared" si="0"/>
        <v>185957.98115539158</v>
      </c>
      <c r="D43" s="49"/>
      <c r="E43" s="46">
        <v>2018</v>
      </c>
      <c r="F43" s="8">
        <v>43734</v>
      </c>
      <c r="G43" s="46" t="s">
        <v>3</v>
      </c>
      <c r="H43" s="55">
        <v>132.63999999999999</v>
      </c>
      <c r="I43" s="56"/>
      <c r="J43" s="46">
        <v>21</v>
      </c>
      <c r="K43" s="51">
        <f t="shared" si="8"/>
        <v>5578.7394346617475</v>
      </c>
      <c r="L43" s="52"/>
      <c r="M43" s="6">
        <f>IF(J43="","",(K43/J43)/LOOKUP(RIGHT($D$2,3),定数!$A$6:$A$13,定数!$B$6:$B$13))</f>
        <v>2.6565425879341653</v>
      </c>
      <c r="N43" s="46">
        <v>2018</v>
      </c>
      <c r="O43" s="8">
        <v>43735</v>
      </c>
      <c r="P43" s="55">
        <v>132.87</v>
      </c>
      <c r="Q43" s="56"/>
      <c r="R43" s="53">
        <f>IF(P43="","",T43*M43*LOOKUP(RIGHT($D$2,3),定数!$A$6:$A$13,定数!$B$6:$B$13))</f>
        <v>-6110.0479522490641</v>
      </c>
      <c r="S43" s="53"/>
      <c r="T43" s="54">
        <f t="shared" si="4"/>
        <v>-23.000000000001819</v>
      </c>
      <c r="U43" s="54"/>
      <c r="V43" t="str">
        <f t="shared" si="9"/>
        <v/>
      </c>
      <c r="W43">
        <f t="shared" si="2"/>
        <v>2</v>
      </c>
      <c r="X43" s="41">
        <f t="shared" si="5"/>
        <v>192304.01360433488</v>
      </c>
      <c r="Y43" s="42">
        <f t="shared" si="6"/>
        <v>3.3000000000001251E-2</v>
      </c>
    </row>
    <row r="44" spans="2:25">
      <c r="B44" s="40">
        <v>36</v>
      </c>
      <c r="C44" s="49">
        <f t="shared" si="0"/>
        <v>179847.93320314251</v>
      </c>
      <c r="D44" s="49"/>
      <c r="E44" s="46">
        <v>2018</v>
      </c>
      <c r="F44" s="8">
        <v>43735</v>
      </c>
      <c r="G44" s="46" t="s">
        <v>3</v>
      </c>
      <c r="H44" s="55">
        <v>131.66</v>
      </c>
      <c r="I44" s="56"/>
      <c r="J44" s="46">
        <v>82</v>
      </c>
      <c r="K44" s="51">
        <f t="shared" si="8"/>
        <v>5395.4379960942751</v>
      </c>
      <c r="L44" s="52"/>
      <c r="M44" s="6">
        <f>IF(J44="","",(K44/J44)/LOOKUP(RIGHT($D$2,3),定数!$A$6:$A$13,定数!$B$6:$B$13))</f>
        <v>0.65798024342613115</v>
      </c>
      <c r="N44" s="46">
        <v>2018</v>
      </c>
      <c r="O44" s="8">
        <v>43736</v>
      </c>
      <c r="P44" s="55">
        <v>132.5</v>
      </c>
      <c r="Q44" s="56"/>
      <c r="R44" s="53">
        <f>IF(P44="","",T44*M44*LOOKUP(RIGHT($D$2,3),定数!$A$6:$A$13,定数!$B$6:$B$13))</f>
        <v>-5527.0340447795243</v>
      </c>
      <c r="S44" s="53"/>
      <c r="T44" s="54">
        <f t="shared" si="4"/>
        <v>-84.000000000000341</v>
      </c>
      <c r="U44" s="54"/>
      <c r="V44" t="str">
        <f t="shared" si="9"/>
        <v/>
      </c>
      <c r="W44">
        <f t="shared" si="2"/>
        <v>3</v>
      </c>
      <c r="X44" s="41">
        <f t="shared" si="5"/>
        <v>192304.01360433488</v>
      </c>
      <c r="Y44" s="42">
        <f t="shared" si="6"/>
        <v>6.4772857142860851E-2</v>
      </c>
    </row>
    <row r="45" spans="2:25">
      <c r="B45" s="40">
        <v>37</v>
      </c>
      <c r="C45" s="49">
        <f t="shared" si="0"/>
        <v>174320.899158363</v>
      </c>
      <c r="D45" s="49"/>
      <c r="E45" s="46">
        <v>2018</v>
      </c>
      <c r="F45" s="8">
        <v>43739</v>
      </c>
      <c r="G45" s="46" t="s">
        <v>4</v>
      </c>
      <c r="H45" s="55">
        <v>132.27000000000001</v>
      </c>
      <c r="I45" s="56"/>
      <c r="J45" s="46">
        <v>35</v>
      </c>
      <c r="K45" s="51">
        <f t="shared" si="8"/>
        <v>5229.6269747508895</v>
      </c>
      <c r="L45" s="52"/>
      <c r="M45" s="6">
        <f>IF(J45="","",(K45/J45)/LOOKUP(RIGHT($D$2,3),定数!$A$6:$A$13,定数!$B$6:$B$13))</f>
        <v>1.4941791356431113</v>
      </c>
      <c r="N45" s="46">
        <v>2018</v>
      </c>
      <c r="O45" s="8">
        <v>43739</v>
      </c>
      <c r="P45" s="55">
        <v>131.9</v>
      </c>
      <c r="Q45" s="56"/>
      <c r="R45" s="53">
        <f>IF(P45="","",T45*M45*LOOKUP(RIGHT($D$2,3),定数!$A$6:$A$13,定数!$B$6:$B$13))</f>
        <v>-5528.4628018795802</v>
      </c>
      <c r="S45" s="53"/>
      <c r="T45" s="54">
        <f t="shared" si="4"/>
        <v>-37.000000000000455</v>
      </c>
      <c r="U45" s="54"/>
      <c r="V45" t="str">
        <f t="shared" si="9"/>
        <v/>
      </c>
      <c r="W45">
        <f t="shared" si="2"/>
        <v>4</v>
      </c>
      <c r="X45" s="41">
        <f t="shared" si="5"/>
        <v>192304.01360433488</v>
      </c>
      <c r="Y45" s="42">
        <f t="shared" si="6"/>
        <v>9.3513983972129178E-2</v>
      </c>
    </row>
    <row r="46" spans="2:25">
      <c r="B46" s="40">
        <v>38</v>
      </c>
      <c r="C46" s="49">
        <f t="shared" si="0"/>
        <v>168792.43635648341</v>
      </c>
      <c r="D46" s="49"/>
      <c r="E46" s="46">
        <v>2018</v>
      </c>
      <c r="F46" s="8">
        <v>43740</v>
      </c>
      <c r="G46" s="46" t="s">
        <v>3</v>
      </c>
      <c r="H46" s="55">
        <v>131.38999999999999</v>
      </c>
      <c r="I46" s="56"/>
      <c r="J46" s="46">
        <v>49</v>
      </c>
      <c r="K46" s="51">
        <f t="shared" si="8"/>
        <v>5063.7730906945017</v>
      </c>
      <c r="L46" s="52"/>
      <c r="M46" s="6">
        <f>IF(J46="","",(K46/J46)/LOOKUP(RIGHT($D$2,3),定数!$A$6:$A$13,定数!$B$6:$B$13))</f>
        <v>1.0334230797335717</v>
      </c>
      <c r="N46" s="46">
        <v>2018</v>
      </c>
      <c r="O46" s="8">
        <v>43740</v>
      </c>
      <c r="P46" s="55">
        <v>130.77000000000001</v>
      </c>
      <c r="Q46" s="56"/>
      <c r="R46" s="53">
        <f>IF(P46="","",T46*M46*LOOKUP(RIGHT($D$2,3),定数!$A$6:$A$13,定数!$B$6:$B$13))</f>
        <v>6407.223094347899</v>
      </c>
      <c r="S46" s="53"/>
      <c r="T46" s="54">
        <f t="shared" si="4"/>
        <v>61.999999999997613</v>
      </c>
      <c r="U46" s="54"/>
      <c r="V46" t="str">
        <f t="shared" si="9"/>
        <v/>
      </c>
      <c r="W46">
        <f t="shared" si="2"/>
        <v>0</v>
      </c>
      <c r="X46" s="41">
        <f t="shared" si="5"/>
        <v>192304.01360433488</v>
      </c>
      <c r="Y46" s="42">
        <f t="shared" si="6"/>
        <v>0.12226254048044205</v>
      </c>
    </row>
    <row r="47" spans="2:25">
      <c r="B47" s="40">
        <v>39</v>
      </c>
      <c r="C47" s="49">
        <f t="shared" si="0"/>
        <v>175199.6594508313</v>
      </c>
      <c r="D47" s="49"/>
      <c r="E47" s="46">
        <v>2018</v>
      </c>
      <c r="F47" s="8">
        <v>43749</v>
      </c>
      <c r="G47" s="46" t="s">
        <v>3</v>
      </c>
      <c r="H47" s="55">
        <v>129.68</v>
      </c>
      <c r="I47" s="56"/>
      <c r="J47" s="46">
        <v>50</v>
      </c>
      <c r="K47" s="51">
        <f t="shared" si="8"/>
        <v>5255.9897835249385</v>
      </c>
      <c r="L47" s="52"/>
      <c r="M47" s="6">
        <f>IF(J47="","",(K47/J47)/LOOKUP(RIGHT($D$2,3),定数!$A$6:$A$13,定数!$B$6:$B$13))</f>
        <v>1.0511979567049878</v>
      </c>
      <c r="N47" s="46">
        <v>2018</v>
      </c>
      <c r="O47" s="8">
        <v>43749</v>
      </c>
      <c r="P47" s="55">
        <v>130.21</v>
      </c>
      <c r="Q47" s="56"/>
      <c r="R47" s="53">
        <f>IF(P47="","",T47*M47*LOOKUP(RIGHT($D$2,3),定数!$A$6:$A$13,定数!$B$6:$B$13))</f>
        <v>-5571.3491705364477</v>
      </c>
      <c r="S47" s="53"/>
      <c r="T47" s="54">
        <f t="shared" si="4"/>
        <v>-53.000000000000114</v>
      </c>
      <c r="U47" s="54"/>
      <c r="V47" t="str">
        <f t="shared" si="9"/>
        <v/>
      </c>
      <c r="W47">
        <f t="shared" si="2"/>
        <v>1</v>
      </c>
      <c r="X47" s="41">
        <f t="shared" si="5"/>
        <v>192304.01360433488</v>
      </c>
      <c r="Y47" s="42">
        <f t="shared" si="6"/>
        <v>8.894434303745602E-2</v>
      </c>
    </row>
    <row r="48" spans="2:25">
      <c r="B48" s="40">
        <v>40</v>
      </c>
      <c r="C48" s="49">
        <f t="shared" si="0"/>
        <v>169628.31028029486</v>
      </c>
      <c r="D48" s="49"/>
      <c r="E48" s="46">
        <v>2018</v>
      </c>
      <c r="F48" s="8">
        <v>43753</v>
      </c>
      <c r="G48" s="46" t="s">
        <v>3</v>
      </c>
      <c r="H48" s="50">
        <v>129.30000000000001</v>
      </c>
      <c r="I48" s="50"/>
      <c r="J48" s="46">
        <v>33</v>
      </c>
      <c r="K48" s="51">
        <f t="shared" si="8"/>
        <v>5088.8493084088459</v>
      </c>
      <c r="L48" s="52"/>
      <c r="M48" s="6">
        <f>IF(J48="","",(K48/J48)/LOOKUP(RIGHT($D$2,3),定数!$A$6:$A$13,定数!$B$6:$B$13))</f>
        <v>1.5420755480026807</v>
      </c>
      <c r="N48" s="46">
        <v>2018</v>
      </c>
      <c r="O48" s="8">
        <v>43753</v>
      </c>
      <c r="P48" s="50">
        <v>129.65</v>
      </c>
      <c r="Q48" s="50"/>
      <c r="R48" s="53">
        <f>IF(P48="","",T48*M48*LOOKUP(RIGHT($D$2,3),定数!$A$6:$A$13,定数!$B$6:$B$13))</f>
        <v>-5397.2644180092948</v>
      </c>
      <c r="S48" s="53"/>
      <c r="T48" s="54">
        <f t="shared" si="4"/>
        <v>-34.999999999999432</v>
      </c>
      <c r="U48" s="54"/>
      <c r="V48" t="str">
        <f t="shared" si="9"/>
        <v/>
      </c>
      <c r="W48">
        <f t="shared" si="2"/>
        <v>2</v>
      </c>
      <c r="X48" s="41">
        <f t="shared" si="5"/>
        <v>192304.01360433488</v>
      </c>
      <c r="Y48" s="42">
        <f t="shared" si="6"/>
        <v>0.11791591292886494</v>
      </c>
    </row>
    <row r="49" spans="2:25">
      <c r="B49" s="40">
        <v>41</v>
      </c>
      <c r="C49" s="49">
        <f t="shared" si="0"/>
        <v>164231.04586228557</v>
      </c>
      <c r="D49" s="49"/>
      <c r="E49" s="46">
        <v>2018</v>
      </c>
      <c r="F49" s="8">
        <v>43757</v>
      </c>
      <c r="G49" s="46" t="s">
        <v>4</v>
      </c>
      <c r="H49" s="50">
        <v>129.4</v>
      </c>
      <c r="I49" s="50"/>
      <c r="J49" s="46">
        <v>62</v>
      </c>
      <c r="K49" s="51">
        <f t="shared" si="8"/>
        <v>4926.9313758685666</v>
      </c>
      <c r="L49" s="52"/>
      <c r="M49" s="6">
        <f>IF(J49="","",(K49/J49)/LOOKUP(RIGHT($D$2,3),定数!$A$6:$A$13,定数!$B$6:$B$13))</f>
        <v>0.79466635094654303</v>
      </c>
      <c r="N49" s="46">
        <v>2018</v>
      </c>
      <c r="O49" s="8">
        <v>43760</v>
      </c>
      <c r="P49" s="50">
        <v>130.18</v>
      </c>
      <c r="Q49" s="50"/>
      <c r="R49" s="53">
        <f>IF(P49="","",T49*M49*LOOKUP(RIGHT($D$2,3),定数!$A$6:$A$13,定数!$B$6:$B$13))</f>
        <v>6198.3975373830444</v>
      </c>
      <c r="S49" s="53"/>
      <c r="T49" s="54">
        <f t="shared" si="4"/>
        <v>78.000000000000114</v>
      </c>
      <c r="U49" s="54"/>
      <c r="V49" t="str">
        <f t="shared" si="9"/>
        <v/>
      </c>
      <c r="W49">
        <f t="shared" si="2"/>
        <v>0</v>
      </c>
      <c r="X49" s="41">
        <f t="shared" si="5"/>
        <v>192304.01360433488</v>
      </c>
      <c r="Y49" s="42">
        <f t="shared" si="6"/>
        <v>0.14598222479021883</v>
      </c>
    </row>
    <row r="50" spans="2:25">
      <c r="B50" s="40">
        <v>42</v>
      </c>
      <c r="C50" s="49">
        <f t="shared" si="0"/>
        <v>170429.44339966861</v>
      </c>
      <c r="D50" s="49"/>
      <c r="E50" s="46">
        <v>2018</v>
      </c>
      <c r="F50" s="8">
        <v>43761</v>
      </c>
      <c r="G50" s="46" t="s">
        <v>3</v>
      </c>
      <c r="H50" s="50">
        <v>129.25</v>
      </c>
      <c r="I50" s="50"/>
      <c r="J50" s="46">
        <v>10</v>
      </c>
      <c r="K50" s="51">
        <f t="shared" si="8"/>
        <v>5112.8833019900585</v>
      </c>
      <c r="L50" s="52"/>
      <c r="M50" s="6">
        <f>IF(J50="","",(K50/J50)/LOOKUP(RIGHT($D$2,3),定数!$A$6:$A$13,定数!$B$6:$B$13))</f>
        <v>5.1128833019900579</v>
      </c>
      <c r="N50" s="46">
        <v>2018</v>
      </c>
      <c r="O50" s="8">
        <v>43761</v>
      </c>
      <c r="P50" s="50">
        <v>129.13</v>
      </c>
      <c r="Q50" s="50"/>
      <c r="R50" s="53">
        <f>IF(P50="","",T50*M50*LOOKUP(RIGHT($D$2,3),定数!$A$6:$A$13,定数!$B$6:$B$13))</f>
        <v>6135.4599623883023</v>
      </c>
      <c r="S50" s="53"/>
      <c r="T50" s="54">
        <f t="shared" si="4"/>
        <v>12.000000000000455</v>
      </c>
      <c r="U50" s="54"/>
      <c r="V50" t="str">
        <f t="shared" si="9"/>
        <v/>
      </c>
      <c r="W50">
        <f t="shared" si="2"/>
        <v>0</v>
      </c>
      <c r="X50" s="41">
        <f t="shared" si="5"/>
        <v>192304.01360433488</v>
      </c>
      <c r="Y50" s="42">
        <f t="shared" si="6"/>
        <v>0.1137499410161722</v>
      </c>
    </row>
    <row r="51" spans="2:25">
      <c r="B51" s="40">
        <v>43</v>
      </c>
      <c r="C51" s="49">
        <f t="shared" si="0"/>
        <v>176564.90336205691</v>
      </c>
      <c r="D51" s="49"/>
      <c r="E51" s="46">
        <v>2018</v>
      </c>
      <c r="F51" s="8">
        <v>43768</v>
      </c>
      <c r="G51" s="46" t="s">
        <v>4</v>
      </c>
      <c r="H51" s="50">
        <v>128.37</v>
      </c>
      <c r="I51" s="50"/>
      <c r="J51" s="46">
        <v>34</v>
      </c>
      <c r="K51" s="51">
        <f t="shared" si="8"/>
        <v>5296.9471008617074</v>
      </c>
      <c r="L51" s="52"/>
      <c r="M51" s="6">
        <f>IF(J51="","",(K51/J51)/LOOKUP(RIGHT($D$2,3),定数!$A$6:$A$13,定数!$B$6:$B$13))</f>
        <v>1.5579256179005023</v>
      </c>
      <c r="N51" s="46">
        <v>2018</v>
      </c>
      <c r="O51" s="8">
        <v>43769</v>
      </c>
      <c r="P51" s="50">
        <v>128</v>
      </c>
      <c r="Q51" s="50"/>
      <c r="R51" s="53">
        <f>IF(P51="","",T51*M51*LOOKUP(RIGHT($D$2,3),定数!$A$6:$A$13,定数!$B$6:$B$13))</f>
        <v>-5764.3247862319295</v>
      </c>
      <c r="S51" s="53"/>
      <c r="T51" s="54">
        <f t="shared" si="4"/>
        <v>-37.000000000000455</v>
      </c>
      <c r="U51" s="54"/>
      <c r="V51" t="str">
        <f t="shared" si="9"/>
        <v/>
      </c>
      <c r="W51">
        <f t="shared" si="2"/>
        <v>1</v>
      </c>
      <c r="X51" s="41">
        <f t="shared" si="5"/>
        <v>192304.01360433488</v>
      </c>
      <c r="Y51" s="42">
        <f t="shared" si="6"/>
        <v>8.1844938892753238E-2</v>
      </c>
    </row>
    <row r="52" spans="2:25">
      <c r="B52" s="40">
        <v>44</v>
      </c>
      <c r="C52" s="49">
        <f t="shared" si="0"/>
        <v>170800.57857582497</v>
      </c>
      <c r="D52" s="49"/>
      <c r="E52" s="46">
        <v>2018</v>
      </c>
      <c r="F52" s="8">
        <v>43770</v>
      </c>
      <c r="G52" s="46" t="s">
        <v>4</v>
      </c>
      <c r="H52" s="50">
        <v>128.62</v>
      </c>
      <c r="I52" s="50"/>
      <c r="J52" s="46">
        <v>25</v>
      </c>
      <c r="K52" s="51">
        <f t="shared" si="8"/>
        <v>5124.017357274749</v>
      </c>
      <c r="L52" s="52"/>
      <c r="M52" s="6">
        <f>IF(J52="","",(K52/J52)/LOOKUP(RIGHT($D$2,3),定数!$A$6:$A$13,定数!$B$6:$B$13))</f>
        <v>2.0496069429098993</v>
      </c>
      <c r="N52" s="46">
        <v>2018</v>
      </c>
      <c r="O52" s="8">
        <v>43771</v>
      </c>
      <c r="P52" s="50">
        <v>128.93</v>
      </c>
      <c r="Q52" s="50"/>
      <c r="R52" s="53">
        <f>IF(P52="","",T52*M52*LOOKUP(RIGHT($D$2,3),定数!$A$6:$A$13,定数!$B$6:$B$13))</f>
        <v>6353.7815230207343</v>
      </c>
      <c r="S52" s="53"/>
      <c r="T52" s="54">
        <f t="shared" si="4"/>
        <v>31.000000000000227</v>
      </c>
      <c r="U52" s="54"/>
      <c r="V52" t="str">
        <f t="shared" si="9"/>
        <v/>
      </c>
      <c r="W52">
        <f t="shared" si="2"/>
        <v>0</v>
      </c>
      <c r="X52" s="41">
        <f t="shared" si="5"/>
        <v>192304.01360433488</v>
      </c>
      <c r="Y52" s="42">
        <f t="shared" si="6"/>
        <v>0.1118200011818431</v>
      </c>
    </row>
    <row r="53" spans="2:25">
      <c r="B53" s="40">
        <v>45</v>
      </c>
      <c r="C53" s="49">
        <f t="shared" si="0"/>
        <v>177154.3600988457</v>
      </c>
      <c r="D53" s="49"/>
      <c r="E53" s="46">
        <v>2018</v>
      </c>
      <c r="F53" s="8">
        <v>43775</v>
      </c>
      <c r="G53" s="46" t="s">
        <v>4</v>
      </c>
      <c r="H53" s="50">
        <v>129.27000000000001</v>
      </c>
      <c r="I53" s="50"/>
      <c r="J53" s="46">
        <v>10</v>
      </c>
      <c r="K53" s="51">
        <f t="shared" si="8"/>
        <v>5314.630802965371</v>
      </c>
      <c r="L53" s="52"/>
      <c r="M53" s="6">
        <f>IF(J53="","",(K53/J53)/LOOKUP(RIGHT($D$2,3),定数!$A$6:$A$13,定数!$B$6:$B$13))</f>
        <v>5.3146308029653708</v>
      </c>
      <c r="N53" s="46">
        <v>2018</v>
      </c>
      <c r="O53" s="8">
        <v>43775</v>
      </c>
      <c r="P53" s="50">
        <v>129.38999999999999</v>
      </c>
      <c r="Q53" s="50"/>
      <c r="R53" s="53">
        <f>IF(P53="","",T53*M53*LOOKUP(RIGHT($D$2,3),定数!$A$6:$A$13,定数!$B$6:$B$13))</f>
        <v>6377.5569635571765</v>
      </c>
      <c r="S53" s="53"/>
      <c r="T53" s="54">
        <f t="shared" si="4"/>
        <v>11.999999999997613</v>
      </c>
      <c r="U53" s="54"/>
      <c r="V53" t="str">
        <f t="shared" si="9"/>
        <v/>
      </c>
      <c r="W53">
        <f t="shared" si="2"/>
        <v>0</v>
      </c>
      <c r="X53" s="41">
        <f t="shared" si="5"/>
        <v>192304.01360433488</v>
      </c>
      <c r="Y53" s="42">
        <f t="shared" si="6"/>
        <v>7.8779705225807461E-2</v>
      </c>
    </row>
    <row r="54" spans="2:25">
      <c r="B54" s="40">
        <v>46</v>
      </c>
      <c r="C54" s="49">
        <f t="shared" si="0"/>
        <v>183531.91706240288</v>
      </c>
      <c r="D54" s="49"/>
      <c r="E54" s="46">
        <v>2018</v>
      </c>
      <c r="F54" s="8">
        <v>43828</v>
      </c>
      <c r="G54" s="46" t="s">
        <v>3</v>
      </c>
      <c r="H54" s="50">
        <v>126.13</v>
      </c>
      <c r="I54" s="50"/>
      <c r="J54" s="46">
        <v>23</v>
      </c>
      <c r="K54" s="51">
        <f t="shared" si="8"/>
        <v>5505.9575118720859</v>
      </c>
      <c r="L54" s="52"/>
      <c r="M54" s="6">
        <f>IF(J54="","",(K54/J54)/LOOKUP(RIGHT($D$2,3),定数!$A$6:$A$13,定数!$B$6:$B$13))</f>
        <v>2.3938945703791679</v>
      </c>
      <c r="N54" s="46">
        <v>2018</v>
      </c>
      <c r="O54" s="8">
        <v>43830</v>
      </c>
      <c r="P54" s="50">
        <v>126.38</v>
      </c>
      <c r="Q54" s="50"/>
      <c r="R54" s="53">
        <f>IF(P54="","",T54*M54*LOOKUP(RIGHT($D$2,3),定数!$A$6:$A$13,定数!$B$6:$B$13))</f>
        <v>-5984.73642594792</v>
      </c>
      <c r="S54" s="53"/>
      <c r="T54" s="54">
        <f t="shared" si="4"/>
        <v>-25</v>
      </c>
      <c r="U54" s="54"/>
      <c r="V54" t="str">
        <f t="shared" si="9"/>
        <v/>
      </c>
      <c r="W54">
        <f t="shared" si="2"/>
        <v>1</v>
      </c>
      <c r="X54" s="41">
        <f t="shared" si="5"/>
        <v>192304.01360433488</v>
      </c>
      <c r="Y54" s="42">
        <f t="shared" si="6"/>
        <v>4.5615774613943172E-2</v>
      </c>
    </row>
    <row r="55" spans="2:25">
      <c r="B55" s="40">
        <v>47</v>
      </c>
      <c r="C55" s="49">
        <f t="shared" si="0"/>
        <v>177547.18063645496</v>
      </c>
      <c r="D55" s="49"/>
      <c r="E55" s="46">
        <v>2019</v>
      </c>
      <c r="F55" s="8">
        <v>43479</v>
      </c>
      <c r="G55" s="46" t="s">
        <v>3</v>
      </c>
      <c r="H55" s="50">
        <v>123.93</v>
      </c>
      <c r="I55" s="50"/>
      <c r="J55" s="46">
        <v>26</v>
      </c>
      <c r="K55" s="51">
        <f t="shared" si="8"/>
        <v>5326.4154190936488</v>
      </c>
      <c r="L55" s="52"/>
      <c r="M55" s="6">
        <f>IF(J55="","",(K55/J55)/LOOKUP(RIGHT($D$2,3),定数!$A$6:$A$13,定数!$B$6:$B$13))</f>
        <v>2.0486213150360189</v>
      </c>
      <c r="N55" s="46">
        <v>2019</v>
      </c>
      <c r="O55" s="8">
        <v>43480</v>
      </c>
      <c r="P55" s="50">
        <v>124.21</v>
      </c>
      <c r="Q55" s="50"/>
      <c r="R55" s="53">
        <f>IF(P55="","",T55*M55*LOOKUP(RIGHT($D$2,3),定数!$A$6:$A$13,定数!$B$6:$B$13))</f>
        <v>-5736.1396821005847</v>
      </c>
      <c r="S55" s="53"/>
      <c r="T55" s="54">
        <f t="shared" si="4"/>
        <v>-27.999999999998693</v>
      </c>
      <c r="U55" s="54"/>
      <c r="V55" t="str">
        <f t="shared" si="9"/>
        <v/>
      </c>
      <c r="W55">
        <f t="shared" si="2"/>
        <v>2</v>
      </c>
      <c r="X55" s="41">
        <f t="shared" si="5"/>
        <v>192304.01360433488</v>
      </c>
      <c r="Y55" s="42">
        <f t="shared" si="6"/>
        <v>7.6736999354792834E-2</v>
      </c>
    </row>
    <row r="56" spans="2:25">
      <c r="B56" s="40">
        <v>48</v>
      </c>
      <c r="C56" s="49">
        <f t="shared" si="0"/>
        <v>171811.04095435436</v>
      </c>
      <c r="D56" s="49"/>
      <c r="E56" s="46">
        <v>2019</v>
      </c>
      <c r="F56" s="8">
        <v>43482</v>
      </c>
      <c r="G56" s="46" t="s">
        <v>4</v>
      </c>
      <c r="H56" s="50">
        <v>124.18</v>
      </c>
      <c r="I56" s="50"/>
      <c r="J56" s="46">
        <v>28</v>
      </c>
      <c r="K56" s="51">
        <f t="shared" si="8"/>
        <v>5154.3312286306309</v>
      </c>
      <c r="L56" s="52"/>
      <c r="M56" s="6">
        <f>IF(J56="","",(K56/J56)/LOOKUP(RIGHT($D$2,3),定数!$A$6:$A$13,定数!$B$6:$B$13))</f>
        <v>1.8408325816537967</v>
      </c>
      <c r="N56" s="46">
        <v>2019</v>
      </c>
      <c r="O56" s="8">
        <v>43482</v>
      </c>
      <c r="P56" s="50">
        <v>123.88</v>
      </c>
      <c r="Q56" s="50"/>
      <c r="R56" s="53">
        <f>IF(P56="","",T56*M56*LOOKUP(RIGHT($D$2,3),定数!$A$6:$A$13,定数!$B$6:$B$13))</f>
        <v>-5522.497744961599</v>
      </c>
      <c r="S56" s="53"/>
      <c r="T56" s="54">
        <f t="shared" si="4"/>
        <v>-30.000000000001137</v>
      </c>
      <c r="U56" s="54"/>
      <c r="V56" t="str">
        <f t="shared" si="9"/>
        <v/>
      </c>
      <c r="W56">
        <f t="shared" si="2"/>
        <v>3</v>
      </c>
      <c r="X56" s="41">
        <f t="shared" si="5"/>
        <v>192304.01360433488</v>
      </c>
      <c r="Y56" s="42">
        <f t="shared" si="6"/>
        <v>0.10656549629871359</v>
      </c>
    </row>
    <row r="57" spans="2:25">
      <c r="B57" s="40">
        <v>49</v>
      </c>
      <c r="C57" s="49">
        <f t="shared" si="0"/>
        <v>166288.54320939275</v>
      </c>
      <c r="D57" s="49"/>
      <c r="E57" s="46">
        <v>2019</v>
      </c>
      <c r="F57" s="8">
        <v>43487</v>
      </c>
      <c r="G57" s="46" t="s">
        <v>3</v>
      </c>
      <c r="H57" s="50">
        <v>124.23</v>
      </c>
      <c r="I57" s="50"/>
      <c r="J57" s="46">
        <v>20</v>
      </c>
      <c r="K57" s="51">
        <f t="shared" si="8"/>
        <v>4988.6562962817825</v>
      </c>
      <c r="L57" s="52"/>
      <c r="M57" s="6">
        <f>IF(J57="","",(K57/J57)/LOOKUP(RIGHT($D$2,3),定数!$A$6:$A$13,定数!$B$6:$B$13))</f>
        <v>2.494328148140891</v>
      </c>
      <c r="N57" s="46">
        <v>2019</v>
      </c>
      <c r="O57" s="8">
        <v>43488</v>
      </c>
      <c r="P57" s="50">
        <v>124.46</v>
      </c>
      <c r="Q57" s="50"/>
      <c r="R57" s="53">
        <f>IF(P57="","",T57*M57*LOOKUP(RIGHT($D$2,3),定数!$A$6:$A$13,定数!$B$6:$B$13))</f>
        <v>-5736.9547407237942</v>
      </c>
      <c r="S57" s="53"/>
      <c r="T57" s="54">
        <f t="shared" si="4"/>
        <v>-22.999999999998977</v>
      </c>
      <c r="U57" s="54"/>
      <c r="V57" t="str">
        <f t="shared" si="9"/>
        <v/>
      </c>
      <c r="W57">
        <f t="shared" si="2"/>
        <v>4</v>
      </c>
      <c r="X57" s="41">
        <f t="shared" si="5"/>
        <v>192304.01360433488</v>
      </c>
      <c r="Y57" s="42">
        <f t="shared" si="6"/>
        <v>0.13528303391768459</v>
      </c>
    </row>
    <row r="58" spans="2:25">
      <c r="B58" s="40">
        <v>50</v>
      </c>
      <c r="C58" s="49">
        <f t="shared" si="0"/>
        <v>160551.58846866895</v>
      </c>
      <c r="D58" s="49"/>
      <c r="E58" s="46">
        <v>2019</v>
      </c>
      <c r="F58" s="8">
        <v>43488</v>
      </c>
      <c r="G58" s="46" t="s">
        <v>4</v>
      </c>
      <c r="H58" s="50">
        <v>124.66</v>
      </c>
      <c r="I58" s="50"/>
      <c r="J58" s="46">
        <v>15</v>
      </c>
      <c r="K58" s="51">
        <f t="shared" si="8"/>
        <v>4816.5476540600685</v>
      </c>
      <c r="L58" s="52"/>
      <c r="M58" s="6">
        <f>IF(J58="","",(K58/J58)/LOOKUP(RIGHT($D$2,3),定数!$A$6:$A$13,定数!$B$6:$B$13))</f>
        <v>3.211031769373379</v>
      </c>
      <c r="N58" s="46">
        <v>2019</v>
      </c>
      <c r="O58" s="8">
        <v>43488</v>
      </c>
      <c r="P58" s="50">
        <v>124.85</v>
      </c>
      <c r="Q58" s="50"/>
      <c r="R58" s="53">
        <f>IF(P58="","",T58*M58*LOOKUP(RIGHT($D$2,3),定数!$A$6:$A$13,定数!$B$6:$B$13))</f>
        <v>6100.960361809347</v>
      </c>
      <c r="S58" s="53"/>
      <c r="T58" s="54">
        <f t="shared" si="4"/>
        <v>18.999999999999773</v>
      </c>
      <c r="U58" s="54"/>
      <c r="V58" t="str">
        <f t="shared" si="9"/>
        <v/>
      </c>
      <c r="W58">
        <f t="shared" si="2"/>
        <v>0</v>
      </c>
      <c r="X58" s="41">
        <f t="shared" si="5"/>
        <v>192304.01360433488</v>
      </c>
      <c r="Y58" s="42">
        <f t="shared" si="6"/>
        <v>0.16511576924752325</v>
      </c>
    </row>
    <row r="59" spans="2:25">
      <c r="B59" s="40">
        <v>51</v>
      </c>
      <c r="C59" s="49">
        <f t="shared" si="0"/>
        <v>166652.54883047831</v>
      </c>
      <c r="D59" s="49"/>
      <c r="E59" s="46">
        <v>2019</v>
      </c>
      <c r="F59" s="8">
        <v>43497</v>
      </c>
      <c r="G59" s="46" t="s">
        <v>3</v>
      </c>
      <c r="H59" s="50">
        <v>124.57</v>
      </c>
      <c r="I59" s="50"/>
      <c r="J59" s="46">
        <v>36</v>
      </c>
      <c r="K59" s="51">
        <f t="shared" si="8"/>
        <v>4999.5764649143493</v>
      </c>
      <c r="L59" s="52"/>
      <c r="M59" s="6">
        <f>IF(J59="","",(K59/J59)/LOOKUP(RIGHT($D$2,3),定数!$A$6:$A$13,定数!$B$6:$B$13))</f>
        <v>1.3887712402539858</v>
      </c>
      <c r="N59" s="46">
        <v>2019</v>
      </c>
      <c r="O59" s="8">
        <v>43497</v>
      </c>
      <c r="P59" s="50">
        <v>124.96</v>
      </c>
      <c r="Q59" s="50"/>
      <c r="R59" s="53">
        <f>IF(P59="","",T59*M59*LOOKUP(RIGHT($D$2,3),定数!$A$6:$A$13,定数!$B$6:$B$13))</f>
        <v>-5416.2078369905521</v>
      </c>
      <c r="S59" s="53"/>
      <c r="T59" s="54">
        <f t="shared" si="4"/>
        <v>-39.000000000000057</v>
      </c>
      <c r="U59" s="54"/>
      <c r="V59" t="str">
        <f t="shared" si="9"/>
        <v/>
      </c>
      <c r="W59">
        <f t="shared" si="2"/>
        <v>1</v>
      </c>
      <c r="X59" s="41">
        <f t="shared" si="5"/>
        <v>192304.01360433488</v>
      </c>
      <c r="Y59" s="42">
        <f t="shared" si="6"/>
        <v>0.13339016847892948</v>
      </c>
    </row>
    <row r="60" spans="2:25">
      <c r="B60" s="40">
        <v>52</v>
      </c>
      <c r="C60" s="49">
        <f t="shared" si="0"/>
        <v>161236.34099348774</v>
      </c>
      <c r="D60" s="49"/>
      <c r="E60" s="46">
        <v>2019</v>
      </c>
      <c r="F60" s="8">
        <v>43500</v>
      </c>
      <c r="G60" s="46" t="s">
        <v>4</v>
      </c>
      <c r="H60" s="50">
        <v>125.56</v>
      </c>
      <c r="I60" s="50"/>
      <c r="J60" s="46">
        <v>19</v>
      </c>
      <c r="K60" s="51">
        <f t="shared" si="8"/>
        <v>4837.0902298046321</v>
      </c>
      <c r="L60" s="52"/>
      <c r="M60" s="6">
        <f>IF(J60="","",(K60/J60)/LOOKUP(RIGHT($D$2,3),定数!$A$6:$A$13,定数!$B$6:$B$13))</f>
        <v>2.5458369630550695</v>
      </c>
      <c r="N60" s="46">
        <v>2019</v>
      </c>
      <c r="O60" s="8">
        <v>43500</v>
      </c>
      <c r="P60" s="50">
        <v>125.8</v>
      </c>
      <c r="Q60" s="50"/>
      <c r="R60" s="53">
        <f>IF(P60="","",T60*M60*LOOKUP(RIGHT($D$2,3),定数!$A$6:$A$13,定数!$B$6:$B$13))</f>
        <v>6110.008711332036</v>
      </c>
      <c r="S60" s="53"/>
      <c r="T60" s="54">
        <f t="shared" si="4"/>
        <v>23.999999999999488</v>
      </c>
      <c r="U60" s="54"/>
      <c r="V60" t="str">
        <f t="shared" si="9"/>
        <v/>
      </c>
      <c r="W60">
        <f t="shared" si="2"/>
        <v>0</v>
      </c>
      <c r="X60" s="41">
        <f t="shared" si="5"/>
        <v>192304.01360433488</v>
      </c>
      <c r="Y60" s="42">
        <f t="shared" si="6"/>
        <v>0.16155498800336432</v>
      </c>
    </row>
    <row r="61" spans="2:25">
      <c r="B61" s="40">
        <v>53</v>
      </c>
      <c r="C61" s="49">
        <f t="shared" si="0"/>
        <v>167346.34970481979</v>
      </c>
      <c r="D61" s="49"/>
      <c r="E61" s="46">
        <v>2019</v>
      </c>
      <c r="F61" s="8">
        <v>43502</v>
      </c>
      <c r="G61" s="46" t="s">
        <v>3</v>
      </c>
      <c r="H61" s="50">
        <v>125.27</v>
      </c>
      <c r="I61" s="50"/>
      <c r="J61" s="46">
        <v>15</v>
      </c>
      <c r="K61" s="51">
        <f t="shared" si="8"/>
        <v>5020.3904911445934</v>
      </c>
      <c r="L61" s="52"/>
      <c r="M61" s="6">
        <f>IF(J61="","",(K61/J61)/LOOKUP(RIGHT($D$2,3),定数!$A$6:$A$13,定数!$B$6:$B$13))</f>
        <v>3.3469269940963953</v>
      </c>
      <c r="N61" s="46">
        <v>2019</v>
      </c>
      <c r="O61" s="8">
        <v>43502</v>
      </c>
      <c r="P61" s="50">
        <v>125.08</v>
      </c>
      <c r="Q61" s="50"/>
      <c r="R61" s="53">
        <f>IF(P61="","",T61*M61*LOOKUP(RIGHT($D$2,3),定数!$A$6:$A$13,定数!$B$6:$B$13))</f>
        <v>6359.1612887830752</v>
      </c>
      <c r="S61" s="53"/>
      <c r="T61" s="54">
        <f t="shared" si="4"/>
        <v>18.999999999999773</v>
      </c>
      <c r="U61" s="54"/>
      <c r="V61" t="str">
        <f t="shared" si="9"/>
        <v/>
      </c>
      <c r="W61">
        <f t="shared" si="2"/>
        <v>0</v>
      </c>
      <c r="X61" s="41">
        <f t="shared" si="5"/>
        <v>192304.01360433488</v>
      </c>
      <c r="Y61" s="42">
        <f t="shared" si="6"/>
        <v>0.12978233491717661</v>
      </c>
    </row>
    <row r="62" spans="2:25">
      <c r="B62" s="40">
        <v>54</v>
      </c>
      <c r="C62" s="49">
        <f t="shared" si="0"/>
        <v>173705.51099360286</v>
      </c>
      <c r="D62" s="49"/>
      <c r="E62" s="46">
        <v>2019</v>
      </c>
      <c r="F62" s="8">
        <v>43511</v>
      </c>
      <c r="G62" s="46" t="s">
        <v>3</v>
      </c>
      <c r="H62" s="50">
        <v>124.82</v>
      </c>
      <c r="I62" s="50"/>
      <c r="J62" s="46">
        <v>17</v>
      </c>
      <c r="K62" s="51">
        <f t="shared" si="8"/>
        <v>5211.1653298080855</v>
      </c>
      <c r="L62" s="52"/>
      <c r="M62" s="6">
        <f>IF(J62="","",(K62/J62)/LOOKUP(RIGHT($D$2,3),定数!$A$6:$A$13,定数!$B$6:$B$13))</f>
        <v>3.0653913704753446</v>
      </c>
      <c r="N62" s="46">
        <v>2019</v>
      </c>
      <c r="O62" s="8">
        <v>43511</v>
      </c>
      <c r="P62" s="50">
        <v>124.61</v>
      </c>
      <c r="Q62" s="50"/>
      <c r="R62" s="53">
        <f>IF(P62="","",T62*M62*LOOKUP(RIGHT($D$2,3),定数!$A$6:$A$13,定数!$B$6:$B$13))</f>
        <v>6437.3218779980316</v>
      </c>
      <c r="S62" s="53"/>
      <c r="T62" s="54">
        <f t="shared" si="4"/>
        <v>20.999999999999375</v>
      </c>
      <c r="U62" s="54"/>
      <c r="V62" t="str">
        <f t="shared" si="9"/>
        <v/>
      </c>
      <c r="W62">
        <f t="shared" si="2"/>
        <v>0</v>
      </c>
      <c r="X62" s="41">
        <f t="shared" si="5"/>
        <v>192304.01360433488</v>
      </c>
      <c r="Y62" s="42">
        <f t="shared" si="6"/>
        <v>9.6714063644029791E-2</v>
      </c>
    </row>
    <row r="63" spans="2:25">
      <c r="B63" s="40">
        <v>55</v>
      </c>
      <c r="C63" s="49">
        <f t="shared" si="0"/>
        <v>180142.8328716009</v>
      </c>
      <c r="D63" s="49"/>
      <c r="E63" s="46">
        <v>2019</v>
      </c>
      <c r="F63" s="8">
        <v>43511</v>
      </c>
      <c r="G63" s="46" t="s">
        <v>3</v>
      </c>
      <c r="H63" s="50">
        <v>124.63</v>
      </c>
      <c r="I63" s="50"/>
      <c r="J63" s="46">
        <v>21</v>
      </c>
      <c r="K63" s="51">
        <f t="shared" si="8"/>
        <v>5404.2849861480263</v>
      </c>
      <c r="L63" s="52"/>
      <c r="M63" s="6">
        <f>IF(J63="","",(K63/J63)/LOOKUP(RIGHT($D$2,3),定数!$A$6:$A$13,定数!$B$6:$B$13))</f>
        <v>2.5734690410228693</v>
      </c>
      <c r="N63" s="46">
        <v>2019</v>
      </c>
      <c r="O63" s="8">
        <v>43511</v>
      </c>
      <c r="P63" s="50">
        <v>124.37</v>
      </c>
      <c r="Q63" s="50"/>
      <c r="R63" s="53">
        <f>IF(P63="","",T63*M63*LOOKUP(RIGHT($D$2,3),定数!$A$6:$A$13,定数!$B$6:$B$13))</f>
        <v>6691.0195066592269</v>
      </c>
      <c r="S63" s="53"/>
      <c r="T63" s="54">
        <f t="shared" ref="T63:T64" si="10">IF(P63="","",IF(G63="買",(P63-H63),(H63-P63))*IF(RIGHT($D$2,3)="JPY",100,10000))</f>
        <v>25.999999999999091</v>
      </c>
      <c r="U63" s="54"/>
      <c r="V63" t="str">
        <f t="shared" si="9"/>
        <v/>
      </c>
      <c r="W63">
        <f t="shared" si="2"/>
        <v>0</v>
      </c>
      <c r="X63" s="41">
        <f t="shared" si="5"/>
        <v>192304.01360433488</v>
      </c>
      <c r="Y63" s="42">
        <f t="shared" si="6"/>
        <v>6.3239349532015376E-2</v>
      </c>
    </row>
    <row r="64" spans="2:25">
      <c r="B64" s="40">
        <v>56</v>
      </c>
      <c r="C64" s="49">
        <f t="shared" si="0"/>
        <v>186833.85237826011</v>
      </c>
      <c r="D64" s="49"/>
      <c r="E64" s="46">
        <v>2019</v>
      </c>
      <c r="F64" s="8">
        <v>43522</v>
      </c>
      <c r="G64" s="46" t="s">
        <v>4</v>
      </c>
      <c r="H64" s="50">
        <v>126.03</v>
      </c>
      <c r="I64" s="50"/>
      <c r="J64" s="46">
        <v>30</v>
      </c>
      <c r="K64" s="51">
        <f t="shared" si="8"/>
        <v>5605.0155713478034</v>
      </c>
      <c r="L64" s="52"/>
      <c r="M64" s="6">
        <f>IF(J64="","",(K64/J64)/LOOKUP(RIGHT($D$2,3),定数!$A$6:$A$13,定数!$B$6:$B$13))</f>
        <v>1.8683385237826011</v>
      </c>
      <c r="N64" s="46">
        <v>2019</v>
      </c>
      <c r="O64" s="8">
        <v>43523</v>
      </c>
      <c r="P64" s="50">
        <v>125.71</v>
      </c>
      <c r="Q64" s="50"/>
      <c r="R64" s="53">
        <f>IF(P64="","",T64*M64*LOOKUP(RIGHT($D$2,3),定数!$A$6:$A$13,定数!$B$6:$B$13))</f>
        <v>-5978.6832761044616</v>
      </c>
      <c r="S64" s="53"/>
      <c r="T64" s="54">
        <f t="shared" si="10"/>
        <v>-32.000000000000739</v>
      </c>
      <c r="U64" s="54"/>
      <c r="V64" t="str">
        <f t="shared" si="9"/>
        <v/>
      </c>
      <c r="W64">
        <f t="shared" si="2"/>
        <v>1</v>
      </c>
      <c r="X64" s="41">
        <f t="shared" si="5"/>
        <v>192304.01360433488</v>
      </c>
      <c r="Y64" s="42">
        <f t="shared" si="6"/>
        <v>2.8445382514634354E-2</v>
      </c>
    </row>
    <row r="65" spans="2:25">
      <c r="B65" s="40">
        <v>57</v>
      </c>
      <c r="C65" s="49">
        <f t="shared" si="0"/>
        <v>180855.16910215566</v>
      </c>
      <c r="D65" s="49"/>
      <c r="E65" s="46">
        <v>2019</v>
      </c>
      <c r="F65" s="8">
        <v>43525</v>
      </c>
      <c r="G65" s="46" t="s">
        <v>4</v>
      </c>
      <c r="H65" s="50">
        <v>126.87</v>
      </c>
      <c r="I65" s="50"/>
      <c r="J65" s="46">
        <v>26</v>
      </c>
      <c r="K65" s="51">
        <f t="shared" si="8"/>
        <v>5425.6550730646695</v>
      </c>
      <c r="L65" s="52"/>
      <c r="M65" s="6">
        <f>IF(J65="","",(K65/J65)/LOOKUP(RIGHT($D$2,3),定数!$A$6:$A$13,定数!$B$6:$B$13))</f>
        <v>2.0867904127171806</v>
      </c>
      <c r="N65" s="46">
        <v>2019</v>
      </c>
      <c r="O65" s="8">
        <v>43525</v>
      </c>
      <c r="P65" s="50">
        <v>127.2</v>
      </c>
      <c r="Q65" s="50"/>
      <c r="R65" s="53">
        <f>IF(P65="","",T65*M65*LOOKUP(RIGHT($D$2,3),定数!$A$6:$A$13,定数!$B$6:$B$13))</f>
        <v>6886.4083619666599</v>
      </c>
      <c r="S65" s="53"/>
      <c r="T65" s="54">
        <f t="shared" si="4"/>
        <v>32.999999999999829</v>
      </c>
      <c r="U65" s="54"/>
      <c r="V65" t="str">
        <f t="shared" si="9"/>
        <v/>
      </c>
      <c r="W65">
        <f t="shared" si="2"/>
        <v>0</v>
      </c>
      <c r="X65" s="41">
        <f t="shared" si="5"/>
        <v>192304.01360433488</v>
      </c>
      <c r="Y65" s="42">
        <f t="shared" si="6"/>
        <v>5.9535130274166792E-2</v>
      </c>
    </row>
    <row r="66" spans="2:25">
      <c r="B66" s="40">
        <v>58</v>
      </c>
      <c r="C66" s="49">
        <f t="shared" si="0"/>
        <v>187741.57746412233</v>
      </c>
      <c r="D66" s="49"/>
      <c r="E66" s="46">
        <v>2019</v>
      </c>
      <c r="F66" s="8">
        <v>43528</v>
      </c>
      <c r="G66" s="46" t="s">
        <v>3</v>
      </c>
      <c r="H66" s="50">
        <v>126.74</v>
      </c>
      <c r="I66" s="50"/>
      <c r="J66" s="46">
        <v>21</v>
      </c>
      <c r="K66" s="51">
        <f t="shared" si="8"/>
        <v>5632.2473239236697</v>
      </c>
      <c r="L66" s="52"/>
      <c r="M66" s="6">
        <f>IF(J66="","",(K66/J66)/LOOKUP(RIGHT($D$2,3),定数!$A$6:$A$13,定数!$B$6:$B$13))</f>
        <v>2.6820225352017473</v>
      </c>
      <c r="N66" s="46">
        <v>2019</v>
      </c>
      <c r="O66" s="8">
        <v>43529</v>
      </c>
      <c r="P66" s="50">
        <v>126.47</v>
      </c>
      <c r="Q66" s="50"/>
      <c r="R66" s="53">
        <f>IF(P66="","",T66*M66*LOOKUP(RIGHT($D$2,3),定数!$A$6:$A$13,定数!$B$6:$B$13))</f>
        <v>7241.4608450446112</v>
      </c>
      <c r="S66" s="53"/>
      <c r="T66" s="54">
        <f t="shared" si="4"/>
        <v>26.999999999999602</v>
      </c>
      <c r="U66" s="54"/>
      <c r="V66" t="str">
        <f t="shared" si="9"/>
        <v/>
      </c>
      <c r="W66">
        <f t="shared" si="2"/>
        <v>0</v>
      </c>
      <c r="X66" s="41">
        <f t="shared" si="5"/>
        <v>192304.01360433488</v>
      </c>
      <c r="Y66" s="42">
        <f t="shared" si="6"/>
        <v>2.3725121773067848E-2</v>
      </c>
    </row>
    <row r="67" spans="2:25">
      <c r="B67" s="40">
        <v>59</v>
      </c>
      <c r="C67" s="49">
        <f t="shared" si="0"/>
        <v>194983.03830916694</v>
      </c>
      <c r="D67" s="49"/>
      <c r="E67" s="46">
        <v>2019</v>
      </c>
      <c r="F67" s="8">
        <v>43530</v>
      </c>
      <c r="G67" s="46" t="s">
        <v>3</v>
      </c>
      <c r="H67" s="50">
        <v>126.27</v>
      </c>
      <c r="I67" s="50"/>
      <c r="J67" s="46">
        <v>23</v>
      </c>
      <c r="K67" s="51">
        <f t="shared" si="8"/>
        <v>5849.491149275008</v>
      </c>
      <c r="L67" s="52"/>
      <c r="M67" s="6">
        <f>IF(J67="","",(K67/J67)/LOOKUP(RIGHT($D$2,3),定数!$A$6:$A$13,定数!$B$6:$B$13))</f>
        <v>2.5432570214239165</v>
      </c>
      <c r="N67" s="46">
        <v>2019</v>
      </c>
      <c r="O67" s="8">
        <v>43530</v>
      </c>
      <c r="P67" s="50">
        <v>126.52</v>
      </c>
      <c r="Q67" s="50"/>
      <c r="R67" s="53">
        <f>IF(P67="","",T67*M67*LOOKUP(RIGHT($D$2,3),定数!$A$6:$A$13,定数!$B$6:$B$13))</f>
        <v>-6358.1425535597918</v>
      </c>
      <c r="S67" s="53"/>
      <c r="T67" s="54">
        <f t="shared" si="4"/>
        <v>-25</v>
      </c>
      <c r="U67" s="54"/>
      <c r="V67" t="str">
        <f t="shared" si="9"/>
        <v/>
      </c>
      <c r="W67">
        <f t="shared" si="2"/>
        <v>1</v>
      </c>
      <c r="X67" s="41">
        <f t="shared" si="5"/>
        <v>194983.03830916694</v>
      </c>
      <c r="Y67" s="42">
        <f t="shared" si="6"/>
        <v>0</v>
      </c>
    </row>
    <row r="68" spans="2:25">
      <c r="B68" s="40">
        <v>60</v>
      </c>
      <c r="C68" s="49">
        <f t="shared" si="0"/>
        <v>188624.89575560714</v>
      </c>
      <c r="D68" s="49"/>
      <c r="E68" s="46">
        <v>2019</v>
      </c>
      <c r="F68" s="8">
        <v>43536</v>
      </c>
      <c r="G68" s="46" t="s">
        <v>4</v>
      </c>
      <c r="H68" s="50">
        <v>125.14</v>
      </c>
      <c r="I68" s="50"/>
      <c r="J68" s="46">
        <v>15</v>
      </c>
      <c r="K68" s="51">
        <f t="shared" si="8"/>
        <v>5658.7468726682137</v>
      </c>
      <c r="L68" s="52"/>
      <c r="M68" s="6">
        <f>IF(J68="","",(K68/J68)/LOOKUP(RIGHT($D$2,3),定数!$A$6:$A$13,定数!$B$6:$B$13))</f>
        <v>3.7724979151121425</v>
      </c>
      <c r="N68" s="46">
        <v>2019</v>
      </c>
      <c r="O68" s="8">
        <v>43536</v>
      </c>
      <c r="P68" s="50">
        <v>125.33</v>
      </c>
      <c r="Q68" s="50"/>
      <c r="R68" s="53">
        <f>IF(P68="","",T68*M68*LOOKUP(RIGHT($D$2,3),定数!$A$6:$A$13,定数!$B$6:$B$13))</f>
        <v>7167.7460387129859</v>
      </c>
      <c r="S68" s="53"/>
      <c r="T68" s="54">
        <f t="shared" si="4"/>
        <v>18.999999999999773</v>
      </c>
      <c r="U68" s="54"/>
      <c r="V68" t="str">
        <f t="shared" si="9"/>
        <v/>
      </c>
      <c r="W68">
        <f t="shared" si="2"/>
        <v>0</v>
      </c>
      <c r="X68" s="41">
        <f t="shared" si="5"/>
        <v>194983.03830916694</v>
      </c>
      <c r="Y68" s="42">
        <f t="shared" si="6"/>
        <v>3.2608695652173947E-2</v>
      </c>
    </row>
    <row r="69" spans="2:25">
      <c r="B69" s="40">
        <v>61</v>
      </c>
      <c r="C69" s="49">
        <f t="shared" si="0"/>
        <v>195792.64179432014</v>
      </c>
      <c r="D69" s="49"/>
      <c r="E69" s="46">
        <v>2019</v>
      </c>
      <c r="F69" s="8">
        <v>43546</v>
      </c>
      <c r="G69" s="46" t="s">
        <v>3</v>
      </c>
      <c r="H69" s="50">
        <v>125.9</v>
      </c>
      <c r="I69" s="50"/>
      <c r="J69" s="46">
        <v>21</v>
      </c>
      <c r="K69" s="51">
        <f t="shared" si="8"/>
        <v>5873.7792538296035</v>
      </c>
      <c r="L69" s="52"/>
      <c r="M69" s="6">
        <f>IF(J69="","",(K69/J69)/LOOKUP(RIGHT($D$2,3),定数!$A$6:$A$13,定数!$B$6:$B$13))</f>
        <v>2.7970377399188591</v>
      </c>
      <c r="N69" s="46">
        <v>2019</v>
      </c>
      <c r="O69" s="8">
        <v>43546</v>
      </c>
      <c r="P69" s="50">
        <v>126.14</v>
      </c>
      <c r="Q69" s="50"/>
      <c r="R69" s="53">
        <f>IF(P69="","",T69*M69*LOOKUP(RIGHT($D$2,3),定数!$A$6:$A$13,定数!$B$6:$B$13))</f>
        <v>-6712.8905758051187</v>
      </c>
      <c r="S69" s="53"/>
      <c r="T69" s="54">
        <f t="shared" si="4"/>
        <v>-23.999999999999488</v>
      </c>
      <c r="U69" s="54"/>
      <c r="V69" t="str">
        <f t="shared" si="9"/>
        <v/>
      </c>
      <c r="W69">
        <f t="shared" si="2"/>
        <v>1</v>
      </c>
      <c r="X69" s="41">
        <f t="shared" si="5"/>
        <v>195792.64179432014</v>
      </c>
      <c r="Y69" s="42">
        <f t="shared" si="6"/>
        <v>0</v>
      </c>
    </row>
    <row r="70" spans="2:25">
      <c r="B70" s="40">
        <v>62</v>
      </c>
      <c r="C70" s="49">
        <f t="shared" si="0"/>
        <v>189079.75121851501</v>
      </c>
      <c r="D70" s="49"/>
      <c r="E70" s="46">
        <v>2019</v>
      </c>
      <c r="F70" s="8">
        <v>43549</v>
      </c>
      <c r="G70" s="46" t="s">
        <v>3</v>
      </c>
      <c r="H70" s="50">
        <v>123.91</v>
      </c>
      <c r="I70" s="50"/>
      <c r="J70" s="46">
        <v>50</v>
      </c>
      <c r="K70" s="51">
        <f t="shared" si="8"/>
        <v>5672.3925365554505</v>
      </c>
      <c r="L70" s="52"/>
      <c r="M70" s="6">
        <f>IF(J70="","",(K70/J70)/LOOKUP(RIGHT($D$2,3),定数!$A$6:$A$13,定数!$B$6:$B$13))</f>
        <v>1.1344785073110901</v>
      </c>
      <c r="N70" s="46">
        <v>2019</v>
      </c>
      <c r="O70" s="8">
        <v>43549</v>
      </c>
      <c r="P70" s="50">
        <v>124.43</v>
      </c>
      <c r="Q70" s="50"/>
      <c r="R70" s="53">
        <f>IF(P70="","",T70*M70*LOOKUP(RIGHT($D$2,3),定数!$A$6:$A$13,定数!$B$6:$B$13))</f>
        <v>-5899.2882380177844</v>
      </c>
      <c r="S70" s="53"/>
      <c r="T70" s="54">
        <f t="shared" si="4"/>
        <v>-52.000000000001023</v>
      </c>
      <c r="U70" s="54"/>
      <c r="V70" t="str">
        <f t="shared" si="9"/>
        <v/>
      </c>
      <c r="W70">
        <f t="shared" si="2"/>
        <v>2</v>
      </c>
      <c r="X70" s="41">
        <f t="shared" si="5"/>
        <v>195792.64179432014</v>
      </c>
      <c r="Y70" s="42">
        <f t="shared" si="6"/>
        <v>3.4285714285713587E-2</v>
      </c>
    </row>
    <row r="71" spans="2:25">
      <c r="B71" s="40">
        <v>63</v>
      </c>
      <c r="C71" s="49">
        <f t="shared" si="0"/>
        <v>183180.46298049722</v>
      </c>
      <c r="D71" s="49"/>
      <c r="E71" s="46">
        <v>2019</v>
      </c>
      <c r="F71" s="8">
        <v>43571</v>
      </c>
      <c r="G71" s="46" t="s">
        <v>3</v>
      </c>
      <c r="H71" s="50">
        <v>126.41</v>
      </c>
      <c r="I71" s="50"/>
      <c r="J71" s="46">
        <v>25</v>
      </c>
      <c r="K71" s="51">
        <f t="shared" si="8"/>
        <v>5495.4138894149164</v>
      </c>
      <c r="L71" s="52"/>
      <c r="M71" s="6">
        <f>IF(J71="","",(K71/J71)/LOOKUP(RIGHT($D$2,3),定数!$A$6:$A$13,定数!$B$6:$B$13))</f>
        <v>2.1981655557659665</v>
      </c>
      <c r="N71" s="46">
        <v>2019</v>
      </c>
      <c r="O71" s="8">
        <v>43572</v>
      </c>
      <c r="P71" s="50">
        <v>126.68</v>
      </c>
      <c r="Q71" s="50"/>
      <c r="R71" s="53">
        <f>IF(P71="","",T71*M71*LOOKUP(RIGHT($D$2,3),定数!$A$6:$A$13,定数!$B$6:$B$13))</f>
        <v>-5935.0470005683337</v>
      </c>
      <c r="S71" s="53"/>
      <c r="T71" s="54">
        <f t="shared" si="4"/>
        <v>-27.000000000001023</v>
      </c>
      <c r="U71" s="54"/>
      <c r="V71" t="str">
        <f t="shared" si="9"/>
        <v/>
      </c>
      <c r="W71">
        <f t="shared" si="2"/>
        <v>3</v>
      </c>
      <c r="X71" s="41">
        <f t="shared" si="5"/>
        <v>195792.64179432014</v>
      </c>
      <c r="Y71" s="42">
        <f t="shared" si="6"/>
        <v>6.4415999999999918E-2</v>
      </c>
    </row>
    <row r="72" spans="2:25">
      <c r="B72" s="40">
        <v>64</v>
      </c>
      <c r="C72" s="49">
        <f t="shared" si="0"/>
        <v>177245.41597992889</v>
      </c>
      <c r="D72" s="49"/>
      <c r="E72" s="46">
        <v>2019</v>
      </c>
      <c r="F72" s="8">
        <v>43573</v>
      </c>
      <c r="G72" s="46" t="s">
        <v>3</v>
      </c>
      <c r="H72" s="50">
        <v>125.98</v>
      </c>
      <c r="I72" s="50"/>
      <c r="J72" s="46">
        <v>49</v>
      </c>
      <c r="K72" s="51">
        <f t="shared" si="8"/>
        <v>5317.3624793978661</v>
      </c>
      <c r="L72" s="52"/>
      <c r="M72" s="6">
        <f>IF(J72="","",(K72/J72)/LOOKUP(RIGHT($D$2,3),定数!$A$6:$A$13,定数!$B$6:$B$13))</f>
        <v>1.0851760162036461</v>
      </c>
      <c r="N72" s="46">
        <v>2019</v>
      </c>
      <c r="O72" s="8">
        <v>43578</v>
      </c>
      <c r="P72" s="50">
        <v>125.37</v>
      </c>
      <c r="Q72" s="50"/>
      <c r="R72" s="53">
        <f>IF(P72="","",T72*M72*LOOKUP(RIGHT($D$2,3),定数!$A$6:$A$13,定数!$B$6:$B$13))</f>
        <v>6619.573698842235</v>
      </c>
      <c r="S72" s="53"/>
      <c r="T72" s="54">
        <f t="shared" si="4"/>
        <v>60.999999999999943</v>
      </c>
      <c r="U72" s="54"/>
      <c r="V72" t="str">
        <f t="shared" si="9"/>
        <v/>
      </c>
      <c r="W72">
        <f t="shared" si="2"/>
        <v>0</v>
      </c>
      <c r="X72" s="41">
        <f t="shared" si="5"/>
        <v>195792.64179432014</v>
      </c>
      <c r="Y72" s="42">
        <f t="shared" si="6"/>
        <v>9.4728921600001126E-2</v>
      </c>
    </row>
    <row r="73" spans="2:25">
      <c r="B73" s="40">
        <v>65</v>
      </c>
      <c r="C73" s="49">
        <f t="shared" si="0"/>
        <v>183864.98967877112</v>
      </c>
      <c r="D73" s="49"/>
      <c r="E73" s="46">
        <v>2019</v>
      </c>
      <c r="F73" s="8">
        <v>43588</v>
      </c>
      <c r="G73" s="46" t="s">
        <v>3</v>
      </c>
      <c r="H73" s="50">
        <v>124.48</v>
      </c>
      <c r="I73" s="50"/>
      <c r="J73" s="46">
        <v>11</v>
      </c>
      <c r="K73" s="51">
        <f t="shared" si="8"/>
        <v>5515.9496903631334</v>
      </c>
      <c r="L73" s="52"/>
      <c r="M73" s="6">
        <f>IF(J73="","",(K73/J73)/LOOKUP(RIGHT($D$2,3),定数!$A$6:$A$13,定数!$B$6:$B$13))</f>
        <v>5.0144997185119395</v>
      </c>
      <c r="N73" s="46">
        <v>2019</v>
      </c>
      <c r="O73" s="8">
        <v>43588</v>
      </c>
      <c r="P73" s="50">
        <v>124.35</v>
      </c>
      <c r="Q73" s="50"/>
      <c r="R73" s="53">
        <f>IF(P73="","",T73*M73*LOOKUP(RIGHT($D$2,3),定数!$A$6:$A$13,定数!$B$6:$B$13))</f>
        <v>6518.8496340660067</v>
      </c>
      <c r="S73" s="53"/>
      <c r="T73" s="54">
        <f t="shared" si="4"/>
        <v>13.000000000000966</v>
      </c>
      <c r="U73" s="54"/>
      <c r="V73" t="str">
        <f t="shared" si="9"/>
        <v/>
      </c>
      <c r="W73">
        <f t="shared" si="2"/>
        <v>0</v>
      </c>
      <c r="X73" s="41">
        <f t="shared" si="5"/>
        <v>195792.64179432014</v>
      </c>
      <c r="Y73" s="42">
        <f t="shared" si="6"/>
        <v>6.0919818059756325E-2</v>
      </c>
    </row>
    <row r="74" spans="2:25">
      <c r="B74" s="40">
        <v>66</v>
      </c>
      <c r="C74" s="49">
        <f t="shared" ref="C74:C108" si="11">IF(R73="","",C73+R73)</f>
        <v>190383.83931283714</v>
      </c>
      <c r="D74" s="49"/>
      <c r="E74" s="46">
        <v>2019</v>
      </c>
      <c r="F74" s="8">
        <v>43588</v>
      </c>
      <c r="G74" s="46" t="s">
        <v>3</v>
      </c>
      <c r="H74" s="50">
        <v>124.43</v>
      </c>
      <c r="I74" s="50"/>
      <c r="J74" s="46">
        <v>13</v>
      </c>
      <c r="K74" s="51">
        <f t="shared" si="8"/>
        <v>5711.5151793851137</v>
      </c>
      <c r="L74" s="52"/>
      <c r="M74" s="6">
        <f>IF(J74="","",(K74/J74)/LOOKUP(RIGHT($D$2,3),定数!$A$6:$A$13,定数!$B$6:$B$13))</f>
        <v>4.3934732149116256</v>
      </c>
      <c r="N74" s="46">
        <v>2019</v>
      </c>
      <c r="O74" s="8">
        <v>43591</v>
      </c>
      <c r="P74" s="50">
        <v>124.27</v>
      </c>
      <c r="Q74" s="50"/>
      <c r="R74" s="53">
        <f>IF(P74="","",T74*M74*LOOKUP(RIGHT($D$2,3),定数!$A$6:$A$13,定数!$B$6:$B$13))</f>
        <v>7029.5571438590759</v>
      </c>
      <c r="S74" s="53"/>
      <c r="T74" s="54">
        <f t="shared" si="4"/>
        <v>16.00000000000108</v>
      </c>
      <c r="U74" s="54"/>
      <c r="V74" t="str">
        <f t="shared" si="9"/>
        <v/>
      </c>
      <c r="W74">
        <f t="shared" si="9"/>
        <v>0</v>
      </c>
      <c r="X74" s="41">
        <f t="shared" si="5"/>
        <v>195792.64179432014</v>
      </c>
      <c r="Y74" s="42">
        <f t="shared" si="6"/>
        <v>2.7625157063690509E-2</v>
      </c>
    </row>
    <row r="75" spans="2:25">
      <c r="B75" s="40">
        <v>67</v>
      </c>
      <c r="C75" s="49">
        <f t="shared" si="11"/>
        <v>197413.39645669621</v>
      </c>
      <c r="D75" s="49"/>
      <c r="E75" s="46">
        <v>2019</v>
      </c>
      <c r="F75" s="8">
        <v>43594</v>
      </c>
      <c r="G75" s="46" t="s">
        <v>3</v>
      </c>
      <c r="H75" s="50">
        <v>122.97</v>
      </c>
      <c r="I75" s="50"/>
      <c r="J75" s="46">
        <v>13</v>
      </c>
      <c r="K75" s="51">
        <f t="shared" si="8"/>
        <v>5922.4018937008859</v>
      </c>
      <c r="L75" s="52"/>
      <c r="M75" s="6">
        <f>IF(J75="","",(K75/J75)/LOOKUP(RIGHT($D$2,3),定数!$A$6:$A$13,定数!$B$6:$B$13))</f>
        <v>4.5556937643852971</v>
      </c>
      <c r="N75" s="46">
        <v>2019</v>
      </c>
      <c r="O75" s="8">
        <v>43594</v>
      </c>
      <c r="P75" s="50">
        <v>122.81</v>
      </c>
      <c r="Q75" s="50"/>
      <c r="R75" s="53">
        <f>IF(P75="","",T75*M75*LOOKUP(RIGHT($D$2,3),定数!$A$6:$A$13,定数!$B$6:$B$13))</f>
        <v>7289.1100230163202</v>
      </c>
      <c r="S75" s="53"/>
      <c r="T75" s="54">
        <f t="shared" si="4"/>
        <v>15.999999999999659</v>
      </c>
      <c r="U75" s="54"/>
      <c r="V75" t="str">
        <f t="shared" ref="V75:W90" si="12">IF(S75&lt;&gt;"",IF(S75&lt;0,1+V74,0),"")</f>
        <v/>
      </c>
      <c r="W75">
        <f t="shared" si="12"/>
        <v>0</v>
      </c>
      <c r="X75" s="41">
        <f t="shared" si="5"/>
        <v>197413.39645669621</v>
      </c>
      <c r="Y75" s="42">
        <f t="shared" si="6"/>
        <v>0</v>
      </c>
    </row>
    <row r="76" spans="2:25">
      <c r="B76" s="40">
        <v>68</v>
      </c>
      <c r="C76" s="49">
        <f t="shared" si="11"/>
        <v>204702.50647971252</v>
      </c>
      <c r="D76" s="49"/>
      <c r="E76" s="46">
        <v>2019</v>
      </c>
      <c r="F76" s="8">
        <v>43600</v>
      </c>
      <c r="G76" s="46" t="s">
        <v>3</v>
      </c>
      <c r="H76" s="50">
        <v>122.84</v>
      </c>
      <c r="I76" s="50"/>
      <c r="J76" s="46">
        <v>17</v>
      </c>
      <c r="K76" s="51">
        <f t="shared" si="8"/>
        <v>6141.0751943913756</v>
      </c>
      <c r="L76" s="52"/>
      <c r="M76" s="6">
        <f>IF(J76="","",(K76/J76)/LOOKUP(RIGHT($D$2,3),定数!$A$6:$A$13,定数!$B$6:$B$13))</f>
        <v>3.6123971731713977</v>
      </c>
      <c r="N76" s="46">
        <v>2019</v>
      </c>
      <c r="O76" s="8">
        <v>43600</v>
      </c>
      <c r="P76" s="50">
        <v>122.63</v>
      </c>
      <c r="Q76" s="50"/>
      <c r="R76" s="53">
        <f>IF(P76="","",T76*M76*LOOKUP(RIGHT($D$2,3),定数!$A$6:$A$13,定数!$B$6:$B$13))</f>
        <v>7586.0340636602232</v>
      </c>
      <c r="S76" s="53"/>
      <c r="T76" s="54">
        <f t="shared" ref="T76:T108" si="13">IF(P76="","",IF(G76="買",(P76-H76),(H76-P76))*IF(RIGHT($D$2,3)="JPY",100,10000))</f>
        <v>21.000000000000796</v>
      </c>
      <c r="U76" s="54"/>
      <c r="V76" t="str">
        <f t="shared" si="12"/>
        <v/>
      </c>
      <c r="W76">
        <f t="shared" si="12"/>
        <v>0</v>
      </c>
      <c r="X76" s="41">
        <f t="shared" ref="X76:X108" si="14">IF(C76&lt;&gt;"",MAX(X75,C76),"")</f>
        <v>204702.50647971252</v>
      </c>
      <c r="Y76" s="42">
        <f t="shared" ref="Y76:Y108" si="15">IF(X76&lt;&gt;"",1-(C76/X76),"")</f>
        <v>0</v>
      </c>
    </row>
    <row r="77" spans="2:25">
      <c r="B77" s="40">
        <v>69</v>
      </c>
      <c r="C77" s="49">
        <f t="shared" si="11"/>
        <v>212288.54054337274</v>
      </c>
      <c r="D77" s="49"/>
      <c r="E77" s="46">
        <v>2019</v>
      </c>
      <c r="F77" s="8">
        <v>43608</v>
      </c>
      <c r="G77" s="46" t="s">
        <v>3</v>
      </c>
      <c r="H77" s="55">
        <v>122.92</v>
      </c>
      <c r="I77" s="56"/>
      <c r="J77" s="46">
        <v>14</v>
      </c>
      <c r="K77" s="51">
        <f t="shared" si="8"/>
        <v>6368.6562163011822</v>
      </c>
      <c r="L77" s="52"/>
      <c r="M77" s="6">
        <f>IF(J77="","",(K77/J77)/LOOKUP(RIGHT($D$2,3),定数!$A$6:$A$13,定数!$B$6:$B$13))</f>
        <v>4.5490401545008448</v>
      </c>
      <c r="N77" s="46">
        <v>2019</v>
      </c>
      <c r="O77" s="8">
        <v>43608</v>
      </c>
      <c r="P77" s="55">
        <v>122.75</v>
      </c>
      <c r="Q77" s="56"/>
      <c r="R77" s="53">
        <f>IF(P77="","",T77*M77*LOOKUP(RIGHT($D$2,3),定数!$A$6:$A$13,定数!$B$6:$B$13))</f>
        <v>7733.3682626515138</v>
      </c>
      <c r="S77" s="53"/>
      <c r="T77" s="54">
        <f t="shared" si="13"/>
        <v>17.000000000000171</v>
      </c>
      <c r="U77" s="54"/>
      <c r="V77" t="str">
        <f t="shared" si="12"/>
        <v/>
      </c>
      <c r="W77">
        <f t="shared" si="12"/>
        <v>0</v>
      </c>
      <c r="X77" s="41">
        <f t="shared" si="14"/>
        <v>212288.54054337274</v>
      </c>
      <c r="Y77" s="42">
        <f t="shared" si="15"/>
        <v>0</v>
      </c>
    </row>
    <row r="78" spans="2:25">
      <c r="B78" s="40">
        <v>70</v>
      </c>
      <c r="C78" s="49">
        <f t="shared" si="11"/>
        <v>220021.90880602426</v>
      </c>
      <c r="D78" s="49"/>
      <c r="E78" s="46">
        <v>2019</v>
      </c>
      <c r="F78" s="8">
        <v>43614</v>
      </c>
      <c r="G78" s="46" t="s">
        <v>3</v>
      </c>
      <c r="H78" s="50">
        <v>122.26</v>
      </c>
      <c r="I78" s="50"/>
      <c r="J78" s="46">
        <v>19</v>
      </c>
      <c r="K78" s="51">
        <f t="shared" si="8"/>
        <v>6600.6572641807279</v>
      </c>
      <c r="L78" s="52"/>
      <c r="M78" s="6">
        <f>IF(J78="","",(K78/J78)/LOOKUP(RIGHT($D$2,3),定数!$A$6:$A$13,定数!$B$6:$B$13))</f>
        <v>3.4740301390424886</v>
      </c>
      <c r="N78" s="46">
        <v>2019</v>
      </c>
      <c r="O78" s="8">
        <v>43614</v>
      </c>
      <c r="P78" s="50">
        <v>122.03</v>
      </c>
      <c r="Q78" s="50"/>
      <c r="R78" s="53">
        <f>IF(P78="","",T78*M78*LOOKUP(RIGHT($D$2,3),定数!$A$6:$A$13,定数!$B$6:$B$13))</f>
        <v>7990.2693197978624</v>
      </c>
      <c r="S78" s="53"/>
      <c r="T78" s="54">
        <f t="shared" si="13"/>
        <v>23.000000000000398</v>
      </c>
      <c r="U78" s="54"/>
      <c r="V78" t="str">
        <f t="shared" si="12"/>
        <v/>
      </c>
      <c r="W78">
        <f t="shared" si="12"/>
        <v>0</v>
      </c>
      <c r="X78" s="41">
        <f t="shared" si="14"/>
        <v>220021.90880602426</v>
      </c>
      <c r="Y78" s="42">
        <f t="shared" si="15"/>
        <v>0</v>
      </c>
    </row>
    <row r="79" spans="2:25">
      <c r="B79" s="40">
        <v>71</v>
      </c>
      <c r="C79" s="49">
        <f t="shared" si="11"/>
        <v>228012.17812582213</v>
      </c>
      <c r="D79" s="49"/>
      <c r="E79" s="46">
        <v>2019</v>
      </c>
      <c r="F79" s="8">
        <v>43614</v>
      </c>
      <c r="G79" s="46" t="s">
        <v>3</v>
      </c>
      <c r="H79" s="50">
        <v>121.78</v>
      </c>
      <c r="I79" s="50"/>
      <c r="J79" s="46">
        <v>28</v>
      </c>
      <c r="K79" s="51">
        <f t="shared" ref="K79:K92" si="16">IF(J79="","",C79*0.03)</f>
        <v>6840.3653437746634</v>
      </c>
      <c r="L79" s="52"/>
      <c r="M79" s="6">
        <f>IF(J79="","",(K79/J79)/LOOKUP(RIGHT($D$2,3),定数!$A$6:$A$13,定数!$B$6:$B$13))</f>
        <v>2.4429876227766654</v>
      </c>
      <c r="N79" s="46">
        <v>2019</v>
      </c>
      <c r="O79" s="8">
        <v>43615</v>
      </c>
      <c r="P79" s="50">
        <v>122.08</v>
      </c>
      <c r="Q79" s="50"/>
      <c r="R79" s="53">
        <f>IF(P79="","",T79*M79*LOOKUP(RIGHT($D$2,3),定数!$A$6:$A$13,定数!$B$6:$B$13))</f>
        <v>-7328.962868329927</v>
      </c>
      <c r="S79" s="53"/>
      <c r="T79" s="54">
        <f t="shared" si="13"/>
        <v>-29.999999999999716</v>
      </c>
      <c r="U79" s="54"/>
      <c r="V79" t="str">
        <f t="shared" si="12"/>
        <v/>
      </c>
      <c r="W79">
        <f t="shared" si="12"/>
        <v>1</v>
      </c>
      <c r="X79" s="41">
        <f t="shared" si="14"/>
        <v>228012.17812582213</v>
      </c>
      <c r="Y79" s="42">
        <f t="shared" si="15"/>
        <v>0</v>
      </c>
    </row>
    <row r="80" spans="2:25">
      <c r="B80" s="40">
        <v>72</v>
      </c>
      <c r="C80" s="49">
        <f t="shared" si="11"/>
        <v>220683.21525749221</v>
      </c>
      <c r="D80" s="49"/>
      <c r="E80" s="46">
        <v>2019</v>
      </c>
      <c r="F80" s="8">
        <v>43620</v>
      </c>
      <c r="G80" s="46" t="s">
        <v>4</v>
      </c>
      <c r="H80" s="50">
        <v>121.69</v>
      </c>
      <c r="I80" s="50"/>
      <c r="J80" s="46">
        <v>25</v>
      </c>
      <c r="K80" s="51">
        <f t="shared" si="16"/>
        <v>6620.4964577247656</v>
      </c>
      <c r="L80" s="52"/>
      <c r="M80" s="6">
        <f>IF(J80="","",(K80/J80)/LOOKUP(RIGHT($D$2,3),定数!$A$6:$A$13,定数!$B$6:$B$13))</f>
        <v>2.648198583089906</v>
      </c>
      <c r="N80" s="46">
        <v>2019</v>
      </c>
      <c r="O80" s="8">
        <v>43621</v>
      </c>
      <c r="P80" s="50">
        <v>122</v>
      </c>
      <c r="Q80" s="50"/>
      <c r="R80" s="53">
        <f>IF(P80="","",T80*M80*LOOKUP(RIGHT($D$2,3),定数!$A$6:$A$13,定数!$B$6:$B$13))</f>
        <v>8209.4156075787687</v>
      </c>
      <c r="S80" s="53"/>
      <c r="T80" s="54">
        <f t="shared" si="13"/>
        <v>31.000000000000227</v>
      </c>
      <c r="U80" s="54"/>
      <c r="V80" t="str">
        <f t="shared" si="12"/>
        <v/>
      </c>
      <c r="W80">
        <f t="shared" si="12"/>
        <v>0</v>
      </c>
      <c r="X80" s="41">
        <f t="shared" si="14"/>
        <v>228012.17812582213</v>
      </c>
      <c r="Y80" s="42">
        <f t="shared" si="15"/>
        <v>3.2142857142856807E-2</v>
      </c>
    </row>
    <row r="81" spans="2:25">
      <c r="B81" s="40">
        <v>73</v>
      </c>
      <c r="C81" s="49">
        <f t="shared" si="11"/>
        <v>228892.63086507097</v>
      </c>
      <c r="D81" s="49"/>
      <c r="E81" s="46">
        <v>2019</v>
      </c>
      <c r="F81" s="8">
        <v>43622</v>
      </c>
      <c r="G81" s="46" t="s">
        <v>3</v>
      </c>
      <c r="H81" s="50">
        <v>121.49</v>
      </c>
      <c r="I81" s="50"/>
      <c r="J81" s="46">
        <v>22</v>
      </c>
      <c r="K81" s="51">
        <f t="shared" si="16"/>
        <v>6866.7789259521287</v>
      </c>
      <c r="L81" s="52"/>
      <c r="M81" s="6">
        <f>IF(J81="","",(K81/J81)/LOOKUP(RIGHT($D$2,3),定数!$A$6:$A$13,定数!$B$6:$B$13))</f>
        <v>3.1212631481600583</v>
      </c>
      <c r="N81" s="46">
        <v>2019</v>
      </c>
      <c r="O81" s="8">
        <v>43622</v>
      </c>
      <c r="P81" s="50">
        <v>121.73</v>
      </c>
      <c r="Q81" s="50"/>
      <c r="R81" s="53">
        <f>IF(P81="","",T81*M81*LOOKUP(RIGHT($D$2,3),定数!$A$6:$A$13,定数!$B$6:$B$13))</f>
        <v>-7491.0315555844236</v>
      </c>
      <c r="S81" s="53"/>
      <c r="T81" s="54">
        <f t="shared" si="13"/>
        <v>-24.000000000000909</v>
      </c>
      <c r="U81" s="54"/>
      <c r="V81" t="str">
        <f t="shared" si="12"/>
        <v/>
      </c>
      <c r="W81">
        <f t="shared" si="12"/>
        <v>1</v>
      </c>
      <c r="X81" s="41">
        <f t="shared" si="14"/>
        <v>228892.63086507097</v>
      </c>
      <c r="Y81" s="42">
        <f t="shared" si="15"/>
        <v>0</v>
      </c>
    </row>
    <row r="82" spans="2:25">
      <c r="B82" s="40">
        <v>74</v>
      </c>
      <c r="C82" s="49">
        <f t="shared" si="11"/>
        <v>221401.59930948654</v>
      </c>
      <c r="D82" s="49"/>
      <c r="E82" s="46">
        <v>2019</v>
      </c>
      <c r="F82" s="8">
        <v>43642</v>
      </c>
      <c r="G82" s="46" t="s">
        <v>4</v>
      </c>
      <c r="H82" s="50">
        <v>122.41</v>
      </c>
      <c r="I82" s="50"/>
      <c r="J82" s="46">
        <v>40</v>
      </c>
      <c r="K82" s="51">
        <f t="shared" si="16"/>
        <v>6642.0479792845963</v>
      </c>
      <c r="L82" s="52"/>
      <c r="M82" s="6">
        <f>IF(J82="","",(K82/J82)/LOOKUP(RIGHT($D$2,3),定数!$A$6:$A$13,定数!$B$6:$B$13))</f>
        <v>1.6605119948211489</v>
      </c>
      <c r="N82" s="46">
        <v>2019</v>
      </c>
      <c r="O82" s="8">
        <v>43647</v>
      </c>
      <c r="P82" s="50">
        <v>122.91</v>
      </c>
      <c r="Q82" s="50"/>
      <c r="R82" s="53">
        <f>IF(P82="","",T82*M82*LOOKUP(RIGHT($D$2,3),定数!$A$6:$A$13,定数!$B$6:$B$13))</f>
        <v>8302.5599741057449</v>
      </c>
      <c r="S82" s="53"/>
      <c r="T82" s="54">
        <f t="shared" si="13"/>
        <v>50</v>
      </c>
      <c r="U82" s="54"/>
      <c r="V82" t="str">
        <f t="shared" si="12"/>
        <v/>
      </c>
      <c r="W82">
        <f t="shared" si="12"/>
        <v>0</v>
      </c>
      <c r="X82" s="41">
        <f t="shared" si="14"/>
        <v>228892.63086507097</v>
      </c>
      <c r="Y82" s="42">
        <f t="shared" si="15"/>
        <v>3.2727272727273937E-2</v>
      </c>
    </row>
    <row r="83" spans="2:25">
      <c r="B83" s="40">
        <v>75</v>
      </c>
      <c r="C83" s="49">
        <f t="shared" si="11"/>
        <v>229704.15928359228</v>
      </c>
      <c r="D83" s="49"/>
      <c r="E83" s="46">
        <v>2019</v>
      </c>
      <c r="F83" s="8">
        <v>43648</v>
      </c>
      <c r="G83" s="46" t="s">
        <v>3</v>
      </c>
      <c r="H83" s="50">
        <v>122.23</v>
      </c>
      <c r="I83" s="50"/>
      <c r="J83" s="46">
        <v>16</v>
      </c>
      <c r="K83" s="51">
        <f t="shared" si="16"/>
        <v>6891.1247785077685</v>
      </c>
      <c r="L83" s="52"/>
      <c r="M83" s="6">
        <f>IF(J83="","",(K83/J83)/LOOKUP(RIGHT($D$2,3),定数!$A$6:$A$13,定数!$B$6:$B$13))</f>
        <v>4.3069529865673557</v>
      </c>
      <c r="N83" s="46">
        <v>2019</v>
      </c>
      <c r="O83" s="8">
        <v>43648</v>
      </c>
      <c r="P83" s="50">
        <v>122.41</v>
      </c>
      <c r="Q83" s="50"/>
      <c r="R83" s="53">
        <f>IF(P83="","",T83*M83*LOOKUP(RIGHT($D$2,3),定数!$A$6:$A$13,定数!$B$6:$B$13))</f>
        <v>-7752.5153758209217</v>
      </c>
      <c r="S83" s="53"/>
      <c r="T83" s="54">
        <f t="shared" si="13"/>
        <v>-17.999999999999261</v>
      </c>
      <c r="U83" s="54"/>
      <c r="V83" t="str">
        <f t="shared" si="12"/>
        <v/>
      </c>
      <c r="W83">
        <f t="shared" si="12"/>
        <v>1</v>
      </c>
      <c r="X83" s="41">
        <f t="shared" si="14"/>
        <v>229704.15928359228</v>
      </c>
      <c r="Y83" s="42">
        <f t="shared" si="15"/>
        <v>0</v>
      </c>
    </row>
    <row r="84" spans="2:25">
      <c r="B84" s="40">
        <v>76</v>
      </c>
      <c r="C84" s="49">
        <f t="shared" si="11"/>
        <v>221951.64390777136</v>
      </c>
      <c r="D84" s="49"/>
      <c r="E84" s="46">
        <v>2019</v>
      </c>
      <c r="F84" s="8">
        <v>43648</v>
      </c>
      <c r="G84" s="46" t="s">
        <v>3</v>
      </c>
      <c r="H84" s="50">
        <v>122.16</v>
      </c>
      <c r="I84" s="50"/>
      <c r="J84" s="46">
        <v>28</v>
      </c>
      <c r="K84" s="51">
        <f t="shared" si="16"/>
        <v>6658.5493172331408</v>
      </c>
      <c r="L84" s="52"/>
      <c r="M84" s="6">
        <f>IF(J84="","",(K84/J84)/LOOKUP(RIGHT($D$2,3),定数!$A$6:$A$13,定数!$B$6:$B$13))</f>
        <v>2.3780533275832645</v>
      </c>
      <c r="N84" s="46">
        <v>2019</v>
      </c>
      <c r="O84" s="8">
        <v>43648</v>
      </c>
      <c r="P84" s="50">
        <v>122.46</v>
      </c>
      <c r="Q84" s="50"/>
      <c r="R84" s="53">
        <f>IF(P84="","",T84*M84*LOOKUP(RIGHT($D$2,3),定数!$A$6:$A$13,定数!$B$6:$B$13))</f>
        <v>-7134.1599827497266</v>
      </c>
      <c r="S84" s="53"/>
      <c r="T84" s="54">
        <f t="shared" si="13"/>
        <v>-29.999999999999716</v>
      </c>
      <c r="U84" s="54"/>
      <c r="V84" t="str">
        <f t="shared" si="12"/>
        <v/>
      </c>
      <c r="W84">
        <f t="shared" si="12"/>
        <v>2</v>
      </c>
      <c r="X84" s="41">
        <f t="shared" si="14"/>
        <v>229704.15928359228</v>
      </c>
      <c r="Y84" s="42">
        <f t="shared" si="15"/>
        <v>3.3749999999998614E-2</v>
      </c>
    </row>
    <row r="85" spans="2:25">
      <c r="B85" s="40">
        <v>77</v>
      </c>
      <c r="C85" s="49">
        <f t="shared" si="11"/>
        <v>214817.48392502163</v>
      </c>
      <c r="D85" s="49"/>
      <c r="E85" s="46">
        <v>2019</v>
      </c>
      <c r="F85" s="8">
        <v>43669</v>
      </c>
      <c r="G85" s="46" t="s">
        <v>3</v>
      </c>
      <c r="H85" s="50">
        <v>120.9</v>
      </c>
      <c r="I85" s="50"/>
      <c r="J85" s="46">
        <v>12</v>
      </c>
      <c r="K85" s="51">
        <f t="shared" si="16"/>
        <v>6444.5245177506486</v>
      </c>
      <c r="L85" s="52"/>
      <c r="M85" s="6">
        <f>IF(J85="","",(K85/J85)/LOOKUP(RIGHT($D$2,3),定数!$A$6:$A$13,定数!$B$6:$B$13))</f>
        <v>5.3704370981255405</v>
      </c>
      <c r="N85" s="46">
        <v>2019</v>
      </c>
      <c r="O85" s="8">
        <v>43669</v>
      </c>
      <c r="P85" s="50">
        <v>121.05</v>
      </c>
      <c r="Q85" s="50"/>
      <c r="R85" s="53">
        <f>IF(P85="","",T85*M85*LOOKUP(RIGHT($D$2,3),定数!$A$6:$A$13,定数!$B$6:$B$13))</f>
        <v>-8055.6556471878521</v>
      </c>
      <c r="S85" s="53"/>
      <c r="T85" s="54">
        <f t="shared" si="13"/>
        <v>-14.999999999999147</v>
      </c>
      <c r="U85" s="54"/>
      <c r="V85" t="str">
        <f t="shared" si="12"/>
        <v/>
      </c>
      <c r="W85">
        <f t="shared" si="12"/>
        <v>3</v>
      </c>
      <c r="X85" s="41">
        <f t="shared" si="14"/>
        <v>229704.15928359228</v>
      </c>
      <c r="Y85" s="42">
        <f t="shared" si="15"/>
        <v>6.4808035714284062E-2</v>
      </c>
    </row>
    <row r="86" spans="2:25">
      <c r="B86" s="40">
        <v>78</v>
      </c>
      <c r="C86" s="49">
        <f t="shared" si="11"/>
        <v>206761.82827783379</v>
      </c>
      <c r="D86" s="49"/>
      <c r="E86" s="46">
        <v>2019</v>
      </c>
      <c r="F86" s="8">
        <v>43670</v>
      </c>
      <c r="G86" s="46" t="s">
        <v>3</v>
      </c>
      <c r="H86" s="50">
        <v>120.54</v>
      </c>
      <c r="I86" s="50"/>
      <c r="J86" s="46">
        <v>14</v>
      </c>
      <c r="K86" s="51">
        <f t="shared" si="16"/>
        <v>6202.8548483350132</v>
      </c>
      <c r="L86" s="52"/>
      <c r="M86" s="6">
        <f>IF(J86="","",(K86/J86)/LOOKUP(RIGHT($D$2,3),定数!$A$6:$A$13,定数!$B$6:$B$13))</f>
        <v>4.4306106059535804</v>
      </c>
      <c r="N86" s="46">
        <v>2019</v>
      </c>
      <c r="O86" s="8">
        <v>43670</v>
      </c>
      <c r="P86" s="50">
        <v>120.37</v>
      </c>
      <c r="Q86" s="50"/>
      <c r="R86" s="53">
        <f>IF(P86="","",T86*M86*LOOKUP(RIGHT($D$2,3),定数!$A$6:$A$13,定数!$B$6:$B$13))</f>
        <v>7532.0380301211626</v>
      </c>
      <c r="S86" s="53"/>
      <c r="T86" s="54">
        <f t="shared" si="13"/>
        <v>17.000000000000171</v>
      </c>
      <c r="U86" s="54"/>
      <c r="V86" t="str">
        <f t="shared" si="12"/>
        <v/>
      </c>
      <c r="W86">
        <f t="shared" si="12"/>
        <v>0</v>
      </c>
      <c r="X86" s="41">
        <f t="shared" si="14"/>
        <v>229704.15928359228</v>
      </c>
      <c r="Y86" s="42">
        <f t="shared" si="15"/>
        <v>9.9877734374996363E-2</v>
      </c>
    </row>
    <row r="87" spans="2:25">
      <c r="B87" s="40">
        <v>79</v>
      </c>
      <c r="C87" s="49">
        <f t="shared" si="11"/>
        <v>214293.86630795494</v>
      </c>
      <c r="D87" s="49"/>
      <c r="E87" s="46">
        <v>2019</v>
      </c>
      <c r="F87" s="8">
        <v>43689</v>
      </c>
      <c r="G87" s="46" t="s">
        <v>3</v>
      </c>
      <c r="H87" s="50">
        <v>117.98</v>
      </c>
      <c r="I87" s="50"/>
      <c r="J87" s="46">
        <v>40</v>
      </c>
      <c r="K87" s="51">
        <f t="shared" si="16"/>
        <v>6428.8159892386484</v>
      </c>
      <c r="L87" s="52"/>
      <c r="M87" s="6">
        <f>IF(J87="","",(K87/J87)/LOOKUP(RIGHT($D$2,3),定数!$A$6:$A$13,定数!$B$6:$B$13))</f>
        <v>1.6072039973096621</v>
      </c>
      <c r="N87" s="46">
        <v>2019</v>
      </c>
      <c r="O87" s="8">
        <v>43690</v>
      </c>
      <c r="P87" s="50">
        <v>118.41</v>
      </c>
      <c r="Q87" s="50"/>
      <c r="R87" s="53">
        <f>IF(P87="","",T87*M87*LOOKUP(RIGHT($D$2,3),定数!$A$6:$A$13,定数!$B$6:$B$13))</f>
        <v>-6910.9771884314287</v>
      </c>
      <c r="S87" s="53"/>
      <c r="T87" s="54">
        <f t="shared" si="13"/>
        <v>-42.999999999999261</v>
      </c>
      <c r="U87" s="54"/>
      <c r="V87" t="str">
        <f t="shared" si="12"/>
        <v/>
      </c>
      <c r="W87">
        <f t="shared" si="12"/>
        <v>1</v>
      </c>
      <c r="X87" s="41">
        <f t="shared" si="14"/>
        <v>229704.15928359228</v>
      </c>
      <c r="Y87" s="42">
        <f t="shared" si="15"/>
        <v>6.7087566127228104E-2</v>
      </c>
    </row>
    <row r="88" spans="2:25">
      <c r="B88" s="40">
        <v>80</v>
      </c>
      <c r="C88" s="49">
        <f t="shared" si="11"/>
        <v>207382.88911952352</v>
      </c>
      <c r="D88" s="49"/>
      <c r="E88" s="46">
        <v>2019</v>
      </c>
      <c r="F88" s="8">
        <v>43690</v>
      </c>
      <c r="G88" s="46" t="s">
        <v>3</v>
      </c>
      <c r="H88" s="50">
        <v>117.94</v>
      </c>
      <c r="I88" s="50"/>
      <c r="J88" s="46">
        <v>16</v>
      </c>
      <c r="K88" s="51">
        <f t="shared" si="16"/>
        <v>6221.4866735857049</v>
      </c>
      <c r="L88" s="52"/>
      <c r="M88" s="6">
        <f>IF(J88="","",(K88/J88)/LOOKUP(RIGHT($D$2,3),定数!$A$6:$A$13,定数!$B$6:$B$13))</f>
        <v>3.8884291709910657</v>
      </c>
      <c r="N88" s="46">
        <v>2019</v>
      </c>
      <c r="O88" s="8">
        <v>43690</v>
      </c>
      <c r="P88" s="50">
        <v>117.73</v>
      </c>
      <c r="Q88" s="50"/>
      <c r="R88" s="53">
        <f>IF(P88="","",T88*M88*LOOKUP(RIGHT($D$2,3),定数!$A$6:$A$13,定数!$B$6:$B$13))</f>
        <v>8165.7012590809945</v>
      </c>
      <c r="S88" s="53"/>
      <c r="T88" s="54">
        <f t="shared" si="13"/>
        <v>20.999999999999375</v>
      </c>
      <c r="U88" s="54"/>
      <c r="V88" t="str">
        <f t="shared" si="12"/>
        <v/>
      </c>
      <c r="W88">
        <f t="shared" si="12"/>
        <v>0</v>
      </c>
      <c r="X88" s="41">
        <f t="shared" si="14"/>
        <v>229704.15928359228</v>
      </c>
      <c r="Y88" s="42">
        <f t="shared" si="15"/>
        <v>9.7173992119624519E-2</v>
      </c>
    </row>
    <row r="89" spans="2:25">
      <c r="B89" s="40">
        <v>81</v>
      </c>
      <c r="C89" s="49">
        <f t="shared" si="11"/>
        <v>215548.59037860451</v>
      </c>
      <c r="D89" s="49"/>
      <c r="E89" s="46"/>
      <c r="F89" s="8"/>
      <c r="G89" s="46"/>
      <c r="H89" s="50"/>
      <c r="I89" s="50"/>
      <c r="J89" s="46"/>
      <c r="K89" s="51" t="str">
        <f t="shared" si="16"/>
        <v/>
      </c>
      <c r="L89" s="52"/>
      <c r="M89" s="6" t="str">
        <f>IF(J89="","",(K89/J89)/LOOKUP(RIGHT($D$2,3),定数!$A$6:$A$13,定数!$B$6:$B$13))</f>
        <v/>
      </c>
      <c r="N89" s="46"/>
      <c r="O89" s="8"/>
      <c r="P89" s="50"/>
      <c r="Q89" s="50"/>
      <c r="R89" s="53" t="str">
        <f>IF(P89="","",T89*M89*LOOKUP(RIGHT($D$2,3),定数!$A$6:$A$13,定数!$B$6:$B$13))</f>
        <v/>
      </c>
      <c r="S89" s="53"/>
      <c r="T89" s="54" t="str">
        <f t="shared" si="13"/>
        <v/>
      </c>
      <c r="U89" s="54"/>
      <c r="V89" t="str">
        <f t="shared" si="12"/>
        <v/>
      </c>
      <c r="W89" t="str">
        <f t="shared" si="12"/>
        <v/>
      </c>
      <c r="X89" s="41">
        <f t="shared" si="14"/>
        <v>229704.15928359228</v>
      </c>
      <c r="Y89" s="42">
        <f t="shared" si="15"/>
        <v>6.162521805933574E-2</v>
      </c>
    </row>
    <row r="90" spans="2:25">
      <c r="B90" s="40">
        <v>82</v>
      </c>
      <c r="C90" s="49" t="str">
        <f t="shared" si="11"/>
        <v/>
      </c>
      <c r="D90" s="49"/>
      <c r="E90" s="46"/>
      <c r="F90" s="8"/>
      <c r="G90" s="46"/>
      <c r="H90" s="50"/>
      <c r="I90" s="50"/>
      <c r="J90" s="46"/>
      <c r="K90" s="51" t="str">
        <f t="shared" si="16"/>
        <v/>
      </c>
      <c r="L90" s="52"/>
      <c r="M90" s="6" t="str">
        <f>IF(J90="","",(K90/J90)/LOOKUP(RIGHT($D$2,3),定数!$A$6:$A$13,定数!$B$6:$B$13))</f>
        <v/>
      </c>
      <c r="N90" s="46"/>
      <c r="O90" s="8"/>
      <c r="P90" s="50"/>
      <c r="Q90" s="50"/>
      <c r="R90" s="53" t="str">
        <f>IF(P90="","",T90*M90*LOOKUP(RIGHT($D$2,3),定数!$A$6:$A$13,定数!$B$6:$B$13))</f>
        <v/>
      </c>
      <c r="S90" s="53"/>
      <c r="T90" s="54" t="str">
        <f t="shared" si="13"/>
        <v/>
      </c>
      <c r="U90" s="54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>
      <c r="B91" s="40">
        <v>83</v>
      </c>
      <c r="C91" s="49" t="str">
        <f t="shared" si="11"/>
        <v/>
      </c>
      <c r="D91" s="49"/>
      <c r="E91" s="46"/>
      <c r="F91" s="8"/>
      <c r="G91" s="46"/>
      <c r="H91" s="50"/>
      <c r="I91" s="50"/>
      <c r="J91" s="46"/>
      <c r="K91" s="51" t="str">
        <f t="shared" si="16"/>
        <v/>
      </c>
      <c r="L91" s="52"/>
      <c r="M91" s="6" t="str">
        <f>IF(J91="","",(K91/J91)/LOOKUP(RIGHT($D$2,3),定数!$A$6:$A$13,定数!$B$6:$B$13))</f>
        <v/>
      </c>
      <c r="N91" s="46"/>
      <c r="O91" s="8"/>
      <c r="P91" s="50"/>
      <c r="Q91" s="50"/>
      <c r="R91" s="53" t="str">
        <f>IF(P91="","",T91*M91*LOOKUP(RIGHT($D$2,3),定数!$A$6:$A$13,定数!$B$6:$B$13))</f>
        <v/>
      </c>
      <c r="S91" s="53"/>
      <c r="T91" s="54" t="str">
        <f t="shared" si="13"/>
        <v/>
      </c>
      <c r="U91" s="54"/>
      <c r="V91" t="str">
        <f t="shared" ref="V91:W106" si="17">IF(S91&lt;&gt;"",IF(S91&lt;0,1+V90,0),"")</f>
        <v/>
      </c>
      <c r="W91" t="str">
        <f t="shared" si="17"/>
        <v/>
      </c>
      <c r="X91" s="41" t="str">
        <f t="shared" si="14"/>
        <v/>
      </c>
      <c r="Y91" s="42" t="str">
        <f t="shared" si="15"/>
        <v/>
      </c>
    </row>
    <row r="92" spans="2:25">
      <c r="B92" s="40">
        <v>84</v>
      </c>
      <c r="C92" s="49" t="str">
        <f t="shared" si="11"/>
        <v/>
      </c>
      <c r="D92" s="49"/>
      <c r="E92" s="46"/>
      <c r="F92" s="8"/>
      <c r="G92" s="46"/>
      <c r="H92" s="50"/>
      <c r="I92" s="50"/>
      <c r="J92" s="46"/>
      <c r="K92" s="51" t="str">
        <f t="shared" si="16"/>
        <v/>
      </c>
      <c r="L92" s="52"/>
      <c r="M92" s="6" t="str">
        <f>IF(J92="","",(K92/J92)/LOOKUP(RIGHT($D$2,3),定数!$A$6:$A$13,定数!$B$6:$B$13))</f>
        <v/>
      </c>
      <c r="N92" s="46"/>
      <c r="O92" s="8"/>
      <c r="P92" s="50"/>
      <c r="Q92" s="50"/>
      <c r="R92" s="53" t="str">
        <f>IF(P92="","",T92*M92*LOOKUP(RIGHT($D$2,3),定数!$A$6:$A$13,定数!$B$6:$B$13))</f>
        <v/>
      </c>
      <c r="S92" s="53"/>
      <c r="T92" s="54" t="str">
        <f t="shared" si="13"/>
        <v/>
      </c>
      <c r="U92" s="54"/>
      <c r="V92" t="str">
        <f t="shared" si="17"/>
        <v/>
      </c>
      <c r="W92" t="str">
        <f t="shared" si="17"/>
        <v/>
      </c>
      <c r="X92" s="41" t="str">
        <f t="shared" si="14"/>
        <v/>
      </c>
      <c r="Y92" s="42" t="str">
        <f t="shared" si="15"/>
        <v/>
      </c>
    </row>
    <row r="93" spans="2:25">
      <c r="B93" s="40">
        <v>85</v>
      </c>
      <c r="C93" s="49" t="str">
        <f t="shared" si="11"/>
        <v/>
      </c>
      <c r="D93" s="49"/>
      <c r="E93" s="46"/>
      <c r="F93" s="8"/>
      <c r="G93" s="46"/>
      <c r="H93" s="50"/>
      <c r="I93" s="50"/>
      <c r="J93" s="46"/>
      <c r="K93" s="51" t="str">
        <f t="shared" ref="K93:K104" si="18">IF(J93="","",C93*0.03)</f>
        <v/>
      </c>
      <c r="L93" s="52"/>
      <c r="M93" s="6" t="str">
        <f>IF(J93="","",(K93/J93)/LOOKUP(RIGHT($D$2,3),定数!$A$6:$A$13,定数!$B$6:$B$13))</f>
        <v/>
      </c>
      <c r="N93" s="46"/>
      <c r="O93" s="8"/>
      <c r="P93" s="50"/>
      <c r="Q93" s="50"/>
      <c r="R93" s="53" t="str">
        <f>IF(P93="","",T93*M93*LOOKUP(RIGHT($D$2,3),定数!$A$6:$A$13,定数!$B$6:$B$13))</f>
        <v/>
      </c>
      <c r="S93" s="53"/>
      <c r="T93" s="54" t="str">
        <f t="shared" si="13"/>
        <v/>
      </c>
      <c r="U93" s="54"/>
      <c r="V93" t="str">
        <f t="shared" si="17"/>
        <v/>
      </c>
      <c r="W93" t="str">
        <f t="shared" si="17"/>
        <v/>
      </c>
      <c r="X93" s="41" t="str">
        <f t="shared" si="14"/>
        <v/>
      </c>
      <c r="Y93" s="42" t="str">
        <f t="shared" si="15"/>
        <v/>
      </c>
    </row>
    <row r="94" spans="2:25">
      <c r="B94" s="40">
        <v>86</v>
      </c>
      <c r="C94" s="49" t="str">
        <f t="shared" si="11"/>
        <v/>
      </c>
      <c r="D94" s="49"/>
      <c r="E94" s="46"/>
      <c r="F94" s="8"/>
      <c r="G94" s="46"/>
      <c r="H94" s="50"/>
      <c r="I94" s="50"/>
      <c r="J94" s="46"/>
      <c r="K94" s="51" t="str">
        <f t="shared" si="18"/>
        <v/>
      </c>
      <c r="L94" s="52"/>
      <c r="M94" s="6" t="str">
        <f>IF(J94="","",(K94/J94)/LOOKUP(RIGHT($D$2,3),定数!$A$6:$A$13,定数!$B$6:$B$13))</f>
        <v/>
      </c>
      <c r="N94" s="46"/>
      <c r="O94" s="8"/>
      <c r="P94" s="50"/>
      <c r="Q94" s="50"/>
      <c r="R94" s="53" t="str">
        <f>IF(P94="","",T94*M94*LOOKUP(RIGHT($D$2,3),定数!$A$6:$A$13,定数!$B$6:$B$13))</f>
        <v/>
      </c>
      <c r="S94" s="53"/>
      <c r="T94" s="54" t="str">
        <f t="shared" si="13"/>
        <v/>
      </c>
      <c r="U94" s="54"/>
      <c r="V94" t="str">
        <f t="shared" si="17"/>
        <v/>
      </c>
      <c r="W94" t="str">
        <f t="shared" si="17"/>
        <v/>
      </c>
      <c r="X94" s="41" t="str">
        <f t="shared" si="14"/>
        <v/>
      </c>
      <c r="Y94" s="42" t="str">
        <f t="shared" si="15"/>
        <v/>
      </c>
    </row>
    <row r="95" spans="2:25">
      <c r="B95" s="40">
        <v>87</v>
      </c>
      <c r="C95" s="49" t="str">
        <f t="shared" si="11"/>
        <v/>
      </c>
      <c r="D95" s="49"/>
      <c r="E95" s="46"/>
      <c r="F95" s="8"/>
      <c r="G95" s="46"/>
      <c r="H95" s="50"/>
      <c r="I95" s="50"/>
      <c r="J95" s="46"/>
      <c r="K95" s="51" t="str">
        <f t="shared" si="18"/>
        <v/>
      </c>
      <c r="L95" s="52"/>
      <c r="M95" s="6" t="str">
        <f>IF(J95="","",(K95/J95)/LOOKUP(RIGHT($D$2,3),定数!$A$6:$A$13,定数!$B$6:$B$13))</f>
        <v/>
      </c>
      <c r="N95" s="46"/>
      <c r="O95" s="8"/>
      <c r="P95" s="50"/>
      <c r="Q95" s="50"/>
      <c r="R95" s="53" t="str">
        <f>IF(P95="","",T95*M95*LOOKUP(RIGHT($D$2,3),定数!$A$6:$A$13,定数!$B$6:$B$13))</f>
        <v/>
      </c>
      <c r="S95" s="53"/>
      <c r="T95" s="54" t="str">
        <f t="shared" si="13"/>
        <v/>
      </c>
      <c r="U95" s="54"/>
      <c r="V95" t="str">
        <f t="shared" si="17"/>
        <v/>
      </c>
      <c r="W95" t="str">
        <f t="shared" si="17"/>
        <v/>
      </c>
      <c r="X95" s="41" t="str">
        <f t="shared" si="14"/>
        <v/>
      </c>
      <c r="Y95" s="42" t="str">
        <f t="shared" si="15"/>
        <v/>
      </c>
    </row>
    <row r="96" spans="2:25">
      <c r="B96" s="40">
        <v>88</v>
      </c>
      <c r="C96" s="49" t="str">
        <f t="shared" si="11"/>
        <v/>
      </c>
      <c r="D96" s="49"/>
      <c r="E96" s="46"/>
      <c r="F96" s="8"/>
      <c r="G96" s="46"/>
      <c r="H96" s="50"/>
      <c r="I96" s="50"/>
      <c r="J96" s="46"/>
      <c r="K96" s="51" t="str">
        <f t="shared" si="18"/>
        <v/>
      </c>
      <c r="L96" s="52"/>
      <c r="M96" s="6" t="str">
        <f>IF(J96="","",(K96/J96)/LOOKUP(RIGHT($D$2,3),定数!$A$6:$A$13,定数!$B$6:$B$13))</f>
        <v/>
      </c>
      <c r="N96" s="46"/>
      <c r="O96" s="8"/>
      <c r="P96" s="50"/>
      <c r="Q96" s="50"/>
      <c r="R96" s="53" t="str">
        <f>IF(P96="","",T96*M96*LOOKUP(RIGHT($D$2,3),定数!$A$6:$A$13,定数!$B$6:$B$13))</f>
        <v/>
      </c>
      <c r="S96" s="53"/>
      <c r="T96" s="54" t="str">
        <f t="shared" si="13"/>
        <v/>
      </c>
      <c r="U96" s="54"/>
      <c r="V96" t="str">
        <f t="shared" si="17"/>
        <v/>
      </c>
      <c r="W96" t="str">
        <f t="shared" si="17"/>
        <v/>
      </c>
      <c r="X96" s="41" t="str">
        <f t="shared" si="14"/>
        <v/>
      </c>
      <c r="Y96" s="42" t="str">
        <f t="shared" si="15"/>
        <v/>
      </c>
    </row>
    <row r="97" spans="2:25">
      <c r="B97" s="40">
        <v>89</v>
      </c>
      <c r="C97" s="49" t="str">
        <f t="shared" si="11"/>
        <v/>
      </c>
      <c r="D97" s="49"/>
      <c r="E97" s="46"/>
      <c r="F97" s="8"/>
      <c r="G97" s="46"/>
      <c r="H97" s="50"/>
      <c r="I97" s="50"/>
      <c r="J97" s="46"/>
      <c r="K97" s="51" t="str">
        <f t="shared" si="18"/>
        <v/>
      </c>
      <c r="L97" s="52"/>
      <c r="M97" s="6" t="str">
        <f>IF(J97="","",(K97/J97)/LOOKUP(RIGHT($D$2,3),定数!$A$6:$A$13,定数!$B$6:$B$13))</f>
        <v/>
      </c>
      <c r="N97" s="46"/>
      <c r="O97" s="8"/>
      <c r="P97" s="50"/>
      <c r="Q97" s="50"/>
      <c r="R97" s="53" t="str">
        <f>IF(P97="","",T97*M97*LOOKUP(RIGHT($D$2,3),定数!$A$6:$A$13,定数!$B$6:$B$13))</f>
        <v/>
      </c>
      <c r="S97" s="53"/>
      <c r="T97" s="54" t="str">
        <f t="shared" si="13"/>
        <v/>
      </c>
      <c r="U97" s="54"/>
      <c r="V97" t="str">
        <f t="shared" si="17"/>
        <v/>
      </c>
      <c r="W97" t="str">
        <f t="shared" si="17"/>
        <v/>
      </c>
      <c r="X97" s="41" t="str">
        <f t="shared" si="14"/>
        <v/>
      </c>
      <c r="Y97" s="42" t="str">
        <f t="shared" si="15"/>
        <v/>
      </c>
    </row>
    <row r="98" spans="2:25">
      <c r="B98" s="40">
        <v>90</v>
      </c>
      <c r="C98" s="49" t="str">
        <f t="shared" si="11"/>
        <v/>
      </c>
      <c r="D98" s="49"/>
      <c r="E98" s="46"/>
      <c r="F98" s="8"/>
      <c r="G98" s="46"/>
      <c r="H98" s="50"/>
      <c r="I98" s="50"/>
      <c r="J98" s="46"/>
      <c r="K98" s="51" t="str">
        <f t="shared" si="18"/>
        <v/>
      </c>
      <c r="L98" s="52"/>
      <c r="M98" s="6" t="str">
        <f>IF(J98="","",(K98/J98)/LOOKUP(RIGHT($D$2,3),定数!$A$6:$A$13,定数!$B$6:$B$13))</f>
        <v/>
      </c>
      <c r="N98" s="46"/>
      <c r="O98" s="8"/>
      <c r="P98" s="50"/>
      <c r="Q98" s="50"/>
      <c r="R98" s="53" t="str">
        <f>IF(P98="","",T98*M98*LOOKUP(RIGHT($D$2,3),定数!$A$6:$A$13,定数!$B$6:$B$13))</f>
        <v/>
      </c>
      <c r="S98" s="53"/>
      <c r="T98" s="54" t="str">
        <f t="shared" si="13"/>
        <v/>
      </c>
      <c r="U98" s="54"/>
      <c r="V98" t="str">
        <f t="shared" si="17"/>
        <v/>
      </c>
      <c r="W98" t="str">
        <f t="shared" si="17"/>
        <v/>
      </c>
      <c r="X98" s="41" t="str">
        <f t="shared" si="14"/>
        <v/>
      </c>
      <c r="Y98" s="42" t="str">
        <f t="shared" si="15"/>
        <v/>
      </c>
    </row>
    <row r="99" spans="2:25">
      <c r="B99" s="40">
        <v>91</v>
      </c>
      <c r="C99" s="49" t="str">
        <f t="shared" si="11"/>
        <v/>
      </c>
      <c r="D99" s="49"/>
      <c r="E99" s="46"/>
      <c r="F99" s="8"/>
      <c r="G99" s="46"/>
      <c r="H99" s="50"/>
      <c r="I99" s="50"/>
      <c r="J99" s="46"/>
      <c r="K99" s="51" t="str">
        <f t="shared" si="18"/>
        <v/>
      </c>
      <c r="L99" s="52"/>
      <c r="M99" s="6" t="str">
        <f>IF(J99="","",(K99/J99)/LOOKUP(RIGHT($D$2,3),定数!$A$6:$A$13,定数!$B$6:$B$13))</f>
        <v/>
      </c>
      <c r="N99" s="46"/>
      <c r="O99" s="8"/>
      <c r="P99" s="50"/>
      <c r="Q99" s="50"/>
      <c r="R99" s="53" t="str">
        <f>IF(P99="","",T99*M99*LOOKUP(RIGHT($D$2,3),定数!$A$6:$A$13,定数!$B$6:$B$13))</f>
        <v/>
      </c>
      <c r="S99" s="53"/>
      <c r="T99" s="54" t="str">
        <f t="shared" si="13"/>
        <v/>
      </c>
      <c r="U99" s="54"/>
      <c r="V99" t="str">
        <f t="shared" si="17"/>
        <v/>
      </c>
      <c r="W99" t="str">
        <f t="shared" si="17"/>
        <v/>
      </c>
      <c r="X99" s="41" t="str">
        <f t="shared" si="14"/>
        <v/>
      </c>
      <c r="Y99" s="42" t="str">
        <f t="shared" si="15"/>
        <v/>
      </c>
    </row>
    <row r="100" spans="2:25">
      <c r="B100" s="40">
        <v>92</v>
      </c>
      <c r="C100" s="49" t="str">
        <f t="shared" si="11"/>
        <v/>
      </c>
      <c r="D100" s="49"/>
      <c r="E100" s="46"/>
      <c r="F100" s="8"/>
      <c r="G100" s="46"/>
      <c r="H100" s="50"/>
      <c r="I100" s="50"/>
      <c r="J100" s="46"/>
      <c r="K100" s="51" t="str">
        <f t="shared" si="18"/>
        <v/>
      </c>
      <c r="L100" s="52"/>
      <c r="M100" s="6" t="str">
        <f>IF(J100="","",(K100/J100)/LOOKUP(RIGHT($D$2,3),定数!$A$6:$A$13,定数!$B$6:$B$13))</f>
        <v/>
      </c>
      <c r="N100" s="46"/>
      <c r="O100" s="8"/>
      <c r="P100" s="50"/>
      <c r="Q100" s="50"/>
      <c r="R100" s="53" t="str">
        <f>IF(P100="","",T100*M100*LOOKUP(RIGHT($D$2,3),定数!$A$6:$A$13,定数!$B$6:$B$13))</f>
        <v/>
      </c>
      <c r="S100" s="53"/>
      <c r="T100" s="54" t="str">
        <f t="shared" si="13"/>
        <v/>
      </c>
      <c r="U100" s="54"/>
      <c r="V100" t="str">
        <f t="shared" si="17"/>
        <v/>
      </c>
      <c r="W100" t="str">
        <f t="shared" si="17"/>
        <v/>
      </c>
      <c r="X100" s="41" t="str">
        <f t="shared" si="14"/>
        <v/>
      </c>
      <c r="Y100" s="42" t="str">
        <f t="shared" si="15"/>
        <v/>
      </c>
    </row>
    <row r="101" spans="2:25">
      <c r="B101" s="40">
        <v>93</v>
      </c>
      <c r="C101" s="49" t="str">
        <f t="shared" si="11"/>
        <v/>
      </c>
      <c r="D101" s="49"/>
      <c r="E101" s="46"/>
      <c r="F101" s="8"/>
      <c r="G101" s="46"/>
      <c r="H101" s="50"/>
      <c r="I101" s="50"/>
      <c r="J101" s="46"/>
      <c r="K101" s="51" t="str">
        <f t="shared" si="18"/>
        <v/>
      </c>
      <c r="L101" s="52"/>
      <c r="M101" s="6" t="str">
        <f>IF(J101="","",(K101/J101)/LOOKUP(RIGHT($D$2,3),定数!$A$6:$A$13,定数!$B$6:$B$13))</f>
        <v/>
      </c>
      <c r="N101" s="46"/>
      <c r="O101" s="8"/>
      <c r="P101" s="50"/>
      <c r="Q101" s="50"/>
      <c r="R101" s="53" t="str">
        <f>IF(P101="","",T101*M101*LOOKUP(RIGHT($D$2,3),定数!$A$6:$A$13,定数!$B$6:$B$13))</f>
        <v/>
      </c>
      <c r="S101" s="53"/>
      <c r="T101" s="54" t="str">
        <f t="shared" si="13"/>
        <v/>
      </c>
      <c r="U101" s="54"/>
      <c r="V101" t="str">
        <f t="shared" si="17"/>
        <v/>
      </c>
      <c r="W101" t="str">
        <f t="shared" si="17"/>
        <v/>
      </c>
      <c r="X101" s="41" t="str">
        <f t="shared" si="14"/>
        <v/>
      </c>
      <c r="Y101" s="42" t="str">
        <f t="shared" si="15"/>
        <v/>
      </c>
    </row>
    <row r="102" spans="2:25">
      <c r="B102" s="40">
        <v>94</v>
      </c>
      <c r="C102" s="49" t="str">
        <f t="shared" si="11"/>
        <v/>
      </c>
      <c r="D102" s="49"/>
      <c r="E102" s="46"/>
      <c r="F102" s="8"/>
      <c r="G102" s="46"/>
      <c r="H102" s="50"/>
      <c r="I102" s="50"/>
      <c r="J102" s="46"/>
      <c r="K102" s="51" t="str">
        <f t="shared" si="18"/>
        <v/>
      </c>
      <c r="L102" s="52"/>
      <c r="M102" s="6" t="str">
        <f>IF(J102="","",(K102/J102)/LOOKUP(RIGHT($D$2,3),定数!$A$6:$A$13,定数!$B$6:$B$13))</f>
        <v/>
      </c>
      <c r="N102" s="46"/>
      <c r="O102" s="8"/>
      <c r="P102" s="50"/>
      <c r="Q102" s="50"/>
      <c r="R102" s="53" t="str">
        <f>IF(P102="","",T102*M102*LOOKUP(RIGHT($D$2,3),定数!$A$6:$A$13,定数!$B$6:$B$13))</f>
        <v/>
      </c>
      <c r="S102" s="53"/>
      <c r="T102" s="54" t="str">
        <f t="shared" si="13"/>
        <v/>
      </c>
      <c r="U102" s="54"/>
      <c r="V102" t="str">
        <f t="shared" si="17"/>
        <v/>
      </c>
      <c r="W102" t="str">
        <f t="shared" si="17"/>
        <v/>
      </c>
      <c r="X102" s="41" t="str">
        <f t="shared" si="14"/>
        <v/>
      </c>
      <c r="Y102" s="42" t="str">
        <f t="shared" si="15"/>
        <v/>
      </c>
    </row>
    <row r="103" spans="2:25">
      <c r="B103" s="40">
        <v>95</v>
      </c>
      <c r="C103" s="49" t="str">
        <f t="shared" si="11"/>
        <v/>
      </c>
      <c r="D103" s="49"/>
      <c r="E103" s="46"/>
      <c r="F103" s="8"/>
      <c r="G103" s="46"/>
      <c r="H103" s="50"/>
      <c r="I103" s="50"/>
      <c r="J103" s="46"/>
      <c r="K103" s="51" t="str">
        <f t="shared" si="18"/>
        <v/>
      </c>
      <c r="L103" s="52"/>
      <c r="M103" s="6" t="str">
        <f>IF(J103="","",(K103/J103)/LOOKUP(RIGHT($D$2,3),定数!$A$6:$A$13,定数!$B$6:$B$13))</f>
        <v/>
      </c>
      <c r="N103" s="46"/>
      <c r="O103" s="8"/>
      <c r="P103" s="50"/>
      <c r="Q103" s="50"/>
      <c r="R103" s="53" t="str">
        <f>IF(P103="","",T103*M103*LOOKUP(RIGHT($D$2,3),定数!$A$6:$A$13,定数!$B$6:$B$13))</f>
        <v/>
      </c>
      <c r="S103" s="53"/>
      <c r="T103" s="54" t="str">
        <f t="shared" si="13"/>
        <v/>
      </c>
      <c r="U103" s="54"/>
      <c r="V103" t="str">
        <f t="shared" si="17"/>
        <v/>
      </c>
      <c r="W103" t="str">
        <f t="shared" si="17"/>
        <v/>
      </c>
      <c r="X103" s="41" t="str">
        <f t="shared" si="14"/>
        <v/>
      </c>
      <c r="Y103" s="42" t="str">
        <f t="shared" si="15"/>
        <v/>
      </c>
    </row>
    <row r="104" spans="2:25">
      <c r="B104" s="40">
        <v>96</v>
      </c>
      <c r="C104" s="49" t="str">
        <f t="shared" si="11"/>
        <v/>
      </c>
      <c r="D104" s="49"/>
      <c r="E104" s="46"/>
      <c r="F104" s="8"/>
      <c r="G104" s="46"/>
      <c r="H104" s="50"/>
      <c r="I104" s="50"/>
      <c r="J104" s="46"/>
      <c r="K104" s="51" t="str">
        <f t="shared" si="18"/>
        <v/>
      </c>
      <c r="L104" s="52"/>
      <c r="M104" s="6" t="str">
        <f>IF(J104="","",(K104/J104)/LOOKUP(RIGHT($D$2,3),定数!$A$6:$A$13,定数!$B$6:$B$13))</f>
        <v/>
      </c>
      <c r="N104" s="46"/>
      <c r="O104" s="8"/>
      <c r="P104" s="50"/>
      <c r="Q104" s="50"/>
      <c r="R104" s="53" t="str">
        <f>IF(P104="","",T104*M104*LOOKUP(RIGHT($D$2,3),定数!$A$6:$A$13,定数!$B$6:$B$13))</f>
        <v/>
      </c>
      <c r="S104" s="53"/>
      <c r="T104" s="54" t="str">
        <f t="shared" si="13"/>
        <v/>
      </c>
      <c r="U104" s="54"/>
      <c r="V104" t="str">
        <f t="shared" si="17"/>
        <v/>
      </c>
      <c r="W104" t="str">
        <f t="shared" si="17"/>
        <v/>
      </c>
      <c r="X104" s="41" t="str">
        <f t="shared" si="14"/>
        <v/>
      </c>
      <c r="Y104" s="42" t="str">
        <f t="shared" si="15"/>
        <v/>
      </c>
    </row>
    <row r="105" spans="2:25">
      <c r="B105" s="40">
        <v>97</v>
      </c>
      <c r="C105" s="49" t="str">
        <f t="shared" si="11"/>
        <v/>
      </c>
      <c r="D105" s="49"/>
      <c r="E105" s="40"/>
      <c r="F105" s="8"/>
      <c r="G105" s="40"/>
      <c r="H105" s="50"/>
      <c r="I105" s="50"/>
      <c r="J105" s="40"/>
      <c r="K105" s="51" t="str">
        <f t="shared" ref="K105:K108" si="19">IF(J105="","",C105*0.03)</f>
        <v/>
      </c>
      <c r="L105" s="52"/>
      <c r="M105" s="6" t="str">
        <f>IF(J105="","",(K105/J105)/LOOKUP(RIGHT($D$2,3),定数!$A$6:$A$13,定数!$B$6:$B$13))</f>
        <v/>
      </c>
      <c r="N105" s="40"/>
      <c r="O105" s="8"/>
      <c r="P105" s="50"/>
      <c r="Q105" s="50"/>
      <c r="R105" s="53" t="str">
        <f>IF(P105="","",T105*M105*LOOKUP(RIGHT($D$2,3),定数!$A$6:$A$13,定数!$B$6:$B$13))</f>
        <v/>
      </c>
      <c r="S105" s="53"/>
      <c r="T105" s="54" t="str">
        <f t="shared" si="13"/>
        <v/>
      </c>
      <c r="U105" s="54"/>
      <c r="V105" t="str">
        <f t="shared" si="17"/>
        <v/>
      </c>
      <c r="W105" t="str">
        <f t="shared" si="17"/>
        <v/>
      </c>
      <c r="X105" s="41" t="str">
        <f t="shared" si="14"/>
        <v/>
      </c>
      <c r="Y105" s="42" t="str">
        <f t="shared" si="15"/>
        <v/>
      </c>
    </row>
    <row r="106" spans="2:25">
      <c r="B106" s="40">
        <v>98</v>
      </c>
      <c r="C106" s="49" t="str">
        <f t="shared" si="11"/>
        <v/>
      </c>
      <c r="D106" s="49"/>
      <c r="E106" s="40"/>
      <c r="F106" s="8"/>
      <c r="G106" s="40"/>
      <c r="H106" s="50"/>
      <c r="I106" s="50"/>
      <c r="J106" s="40"/>
      <c r="K106" s="51" t="str">
        <f t="shared" si="19"/>
        <v/>
      </c>
      <c r="L106" s="52"/>
      <c r="M106" s="6" t="str">
        <f>IF(J106="","",(K106/J106)/LOOKUP(RIGHT($D$2,3),定数!$A$6:$A$13,定数!$B$6:$B$13))</f>
        <v/>
      </c>
      <c r="N106" s="40"/>
      <c r="O106" s="8"/>
      <c r="P106" s="50"/>
      <c r="Q106" s="50"/>
      <c r="R106" s="53" t="str">
        <f>IF(P106="","",T106*M106*LOOKUP(RIGHT($D$2,3),定数!$A$6:$A$13,定数!$B$6:$B$13))</f>
        <v/>
      </c>
      <c r="S106" s="53"/>
      <c r="T106" s="54" t="str">
        <f t="shared" si="13"/>
        <v/>
      </c>
      <c r="U106" s="54"/>
      <c r="V106" t="str">
        <f t="shared" si="17"/>
        <v/>
      </c>
      <c r="W106" t="str">
        <f t="shared" si="17"/>
        <v/>
      </c>
      <c r="X106" s="41" t="str">
        <f t="shared" si="14"/>
        <v/>
      </c>
      <c r="Y106" s="42" t="str">
        <f t="shared" si="15"/>
        <v/>
      </c>
    </row>
    <row r="107" spans="2:25">
      <c r="B107" s="40">
        <v>99</v>
      </c>
      <c r="C107" s="49" t="str">
        <f t="shared" si="11"/>
        <v/>
      </c>
      <c r="D107" s="49"/>
      <c r="E107" s="40"/>
      <c r="F107" s="8"/>
      <c r="G107" s="40"/>
      <c r="H107" s="50"/>
      <c r="I107" s="50"/>
      <c r="J107" s="40"/>
      <c r="K107" s="51" t="str">
        <f t="shared" si="19"/>
        <v/>
      </c>
      <c r="L107" s="52"/>
      <c r="M107" s="6" t="str">
        <f>IF(J107="","",(K107/J107)/LOOKUP(RIGHT($D$2,3),定数!$A$6:$A$13,定数!$B$6:$B$13))</f>
        <v/>
      </c>
      <c r="N107" s="40"/>
      <c r="O107" s="8"/>
      <c r="P107" s="50"/>
      <c r="Q107" s="50"/>
      <c r="R107" s="53" t="str">
        <f>IF(P107="","",T107*M107*LOOKUP(RIGHT($D$2,3),定数!$A$6:$A$13,定数!$B$6:$B$13))</f>
        <v/>
      </c>
      <c r="S107" s="53"/>
      <c r="T107" s="54" t="str">
        <f t="shared" si="13"/>
        <v/>
      </c>
      <c r="U107" s="5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>
      <c r="B108" s="40">
        <v>100</v>
      </c>
      <c r="C108" s="49" t="str">
        <f t="shared" si="11"/>
        <v/>
      </c>
      <c r="D108" s="49"/>
      <c r="E108" s="40"/>
      <c r="F108" s="8"/>
      <c r="G108" s="40"/>
      <c r="H108" s="50"/>
      <c r="I108" s="50"/>
      <c r="J108" s="40"/>
      <c r="K108" s="51" t="str">
        <f t="shared" si="19"/>
        <v/>
      </c>
      <c r="L108" s="52"/>
      <c r="M108" s="6" t="str">
        <f>IF(J108="","",(K108/J108)/LOOKUP(RIGHT($D$2,3),定数!$A$6:$A$13,定数!$B$6:$B$13))</f>
        <v/>
      </c>
      <c r="N108" s="40"/>
      <c r="O108" s="8"/>
      <c r="P108" s="50"/>
      <c r="Q108" s="50"/>
      <c r="R108" s="53" t="str">
        <f>IF(P108="","",T108*M108*LOOKUP(RIGHT($D$2,3),定数!$A$6:$A$13,定数!$B$6:$B$13))</f>
        <v/>
      </c>
      <c r="S108" s="53"/>
      <c r="T108" s="54" t="str">
        <f t="shared" si="13"/>
        <v/>
      </c>
      <c r="U108" s="5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S3:X3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4:I64"/>
    <mergeCell ref="K63:L63"/>
    <mergeCell ref="P63:Q63"/>
    <mergeCell ref="R63:S63"/>
    <mergeCell ref="T63:U63"/>
    <mergeCell ref="C64:D64"/>
    <mergeCell ref="K64:L64"/>
    <mergeCell ref="P64:Q64"/>
    <mergeCell ref="R64:S64"/>
    <mergeCell ref="T64:U64"/>
    <mergeCell ref="H63:I63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9:G108">
    <cfRule type="cellIs" dxfId="1531" priority="11" stopIfTrue="1" operator="equal">
      <formula>"買"</formula>
    </cfRule>
    <cfRule type="cellIs" dxfId="1530" priority="12" stopIfTrue="1" operator="equal">
      <formula>"売"</formula>
    </cfRule>
  </conditionalFormatting>
  <conditionalFormatting sqref="G87">
    <cfRule type="cellIs" dxfId="1529" priority="3" stopIfTrue="1" operator="equal">
      <formula>"買"</formula>
    </cfRule>
    <cfRule type="cellIs" dxfId="1528" priority="4" stopIfTrue="1" operator="equal">
      <formula>"売"</formula>
    </cfRule>
  </conditionalFormatting>
  <conditionalFormatting sqref="G74">
    <cfRule type="cellIs" dxfId="1527" priority="1" stopIfTrue="1" operator="equal">
      <formula>"買"</formula>
    </cfRule>
    <cfRule type="cellIs" dxfId="152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72" activePane="bottomLeft" state="frozen"/>
      <selection pane="bottomLeft" activeCell="D3" sqref="D3:I3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9" t="s">
        <v>5</v>
      </c>
      <c r="C2" s="79"/>
      <c r="D2" s="91" t="s">
        <v>65</v>
      </c>
      <c r="E2" s="91"/>
      <c r="F2" s="79" t="s">
        <v>6</v>
      </c>
      <c r="G2" s="79"/>
      <c r="H2" s="82" t="s">
        <v>66</v>
      </c>
      <c r="I2" s="82"/>
      <c r="J2" s="79" t="s">
        <v>7</v>
      </c>
      <c r="K2" s="79"/>
      <c r="L2" s="90">
        <v>100000</v>
      </c>
      <c r="M2" s="91"/>
      <c r="N2" s="79" t="s">
        <v>8</v>
      </c>
      <c r="O2" s="79"/>
      <c r="P2" s="84">
        <f>SUM(L2,D4)</f>
        <v>230330.54999481412</v>
      </c>
      <c r="Q2" s="82"/>
      <c r="R2" s="1"/>
      <c r="S2" s="1"/>
      <c r="T2" s="1"/>
    </row>
    <row r="3" spans="2:25" ht="57" customHeight="1">
      <c r="B3" s="79" t="s">
        <v>9</v>
      </c>
      <c r="C3" s="79"/>
      <c r="D3" s="92" t="s">
        <v>68</v>
      </c>
      <c r="E3" s="92"/>
      <c r="F3" s="92"/>
      <c r="G3" s="92"/>
      <c r="H3" s="92"/>
      <c r="I3" s="92"/>
      <c r="J3" s="79" t="s">
        <v>10</v>
      </c>
      <c r="K3" s="79"/>
      <c r="L3" s="92" t="s">
        <v>58</v>
      </c>
      <c r="M3" s="93"/>
      <c r="N3" s="93"/>
      <c r="O3" s="93"/>
      <c r="P3" s="93"/>
      <c r="Q3" s="93"/>
      <c r="R3" s="1"/>
      <c r="S3" s="89" t="s">
        <v>67</v>
      </c>
      <c r="T3" s="89"/>
      <c r="U3" s="89"/>
      <c r="V3" s="89"/>
      <c r="W3" s="89"/>
      <c r="X3" s="89"/>
    </row>
    <row r="4" spans="2:25">
      <c r="B4" s="79" t="s">
        <v>11</v>
      </c>
      <c r="C4" s="79"/>
      <c r="D4" s="80">
        <f>SUM($R$9:$S$993)</f>
        <v>130330.54999481412</v>
      </c>
      <c r="E4" s="80"/>
      <c r="F4" s="79" t="s">
        <v>12</v>
      </c>
      <c r="G4" s="79"/>
      <c r="H4" s="81">
        <f>SUM($T$9:$U$108)</f>
        <v>351.9999999999925</v>
      </c>
      <c r="I4" s="82"/>
      <c r="J4" s="83" t="s">
        <v>57</v>
      </c>
      <c r="K4" s="83"/>
      <c r="L4" s="84">
        <f>MAX($C$9:$D$990)-C9</f>
        <v>141699.49379005114</v>
      </c>
      <c r="M4" s="84"/>
      <c r="N4" s="83" t="s">
        <v>56</v>
      </c>
      <c r="O4" s="83"/>
      <c r="P4" s="85">
        <f>MAX(Y:Y)</f>
        <v>0.23378731809637743</v>
      </c>
      <c r="Q4" s="85"/>
      <c r="R4" s="1"/>
      <c r="S4" s="1"/>
      <c r="T4" s="1"/>
    </row>
    <row r="5" spans="2:25">
      <c r="B5" s="39" t="s">
        <v>15</v>
      </c>
      <c r="C5" s="2">
        <f>COUNTIF($R$9:$R$990,"&gt;0")</f>
        <v>42</v>
      </c>
      <c r="D5" s="38" t="s">
        <v>16</v>
      </c>
      <c r="E5" s="15">
        <f>COUNTIF($R$9:$R$990,"&lt;0")</f>
        <v>30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0.58333333333333337</v>
      </c>
      <c r="J5" s="86" t="s">
        <v>19</v>
      </c>
      <c r="K5" s="79"/>
      <c r="L5" s="87">
        <f>MAX(V9:V993)</f>
        <v>9</v>
      </c>
      <c r="M5" s="88"/>
      <c r="N5" s="17" t="s">
        <v>20</v>
      </c>
      <c r="O5" s="9"/>
      <c r="P5" s="87">
        <f>MAX(W9:W993)</f>
        <v>7</v>
      </c>
      <c r="Q5" s="88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63</v>
      </c>
      <c r="N6" s="12"/>
      <c r="O6" s="12"/>
      <c r="P6" s="10"/>
      <c r="Q6" s="7"/>
      <c r="R6" s="1"/>
      <c r="S6" s="1"/>
      <c r="T6" s="1"/>
    </row>
    <row r="7" spans="2:2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/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5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  <c r="Y8" t="s">
        <v>55</v>
      </c>
    </row>
    <row r="9" spans="2:25">
      <c r="B9" s="40">
        <v>1</v>
      </c>
      <c r="C9" s="49">
        <f>L2</f>
        <v>100000</v>
      </c>
      <c r="D9" s="49"/>
      <c r="E9" s="47">
        <v>2018</v>
      </c>
      <c r="F9" s="8">
        <v>43487</v>
      </c>
      <c r="G9" s="47" t="s">
        <v>4</v>
      </c>
      <c r="H9" s="55">
        <v>135.71</v>
      </c>
      <c r="I9" s="56"/>
      <c r="J9" s="47">
        <v>12</v>
      </c>
      <c r="K9" s="51">
        <f>IF(J9="","",C9*0.03)</f>
        <v>3000</v>
      </c>
      <c r="L9" s="52"/>
      <c r="M9" s="6">
        <f>IF(J9="","",(K9/J9)/LOOKUP(RIGHT($D$2,3),[1]定数!$A$6:$A$13,[1]定数!$B$6:$B$13))</f>
        <v>2.5</v>
      </c>
      <c r="N9" s="47">
        <v>2018</v>
      </c>
      <c r="O9" s="8">
        <v>43488</v>
      </c>
      <c r="P9" s="55">
        <v>135.88999999999999</v>
      </c>
      <c r="Q9" s="56"/>
      <c r="R9" s="53">
        <f>IF(P9="","",T9*M9*LOOKUP(RIGHT($D$2,3),定数!$A$6:$A$13,定数!$B$6:$B$13))</f>
        <v>4499.9999999994598</v>
      </c>
      <c r="S9" s="53"/>
      <c r="T9" s="54">
        <f>IF(P9="","",IF(G9="買",(P9-H9),(H9-P9))*IF(RIGHT($D$2,3)="JPY",100,10000))</f>
        <v>17.99999999999784</v>
      </c>
      <c r="U9" s="54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49">
        <f t="shared" ref="C10:C73" si="0">IF(R9="","",C9+R9)</f>
        <v>104499.99999999946</v>
      </c>
      <c r="D10" s="49"/>
      <c r="E10" s="47">
        <v>2018</v>
      </c>
      <c r="F10" s="8">
        <v>43503</v>
      </c>
      <c r="G10" s="47" t="s">
        <v>3</v>
      </c>
      <c r="H10" s="50">
        <v>134.65</v>
      </c>
      <c r="I10" s="50"/>
      <c r="J10" s="47">
        <v>40</v>
      </c>
      <c r="K10" s="51">
        <f t="shared" ref="K10:K73" si="1">IF(J10="","",C10*0.03)</f>
        <v>3134.9999999999836</v>
      </c>
      <c r="L10" s="52"/>
      <c r="M10" s="6">
        <f>IF(J10="","",(K10/J10)/LOOKUP(RIGHT($D$2,3),[1]定数!$A$6:$A$13,[1]定数!$B$6:$B$13))</f>
        <v>0.78374999999999584</v>
      </c>
      <c r="N10" s="47">
        <v>2018</v>
      </c>
      <c r="O10" s="8">
        <v>43504</v>
      </c>
      <c r="P10" s="50">
        <v>134.05000000000001</v>
      </c>
      <c r="Q10" s="50"/>
      <c r="R10" s="53">
        <f>IF(P10="","",T10*M10*LOOKUP(RIGHT($D$2,3),定数!$A$6:$A$13,定数!$B$6:$B$13))</f>
        <v>4702.49999999993</v>
      </c>
      <c r="S10" s="53"/>
      <c r="T10" s="54">
        <f>IF(P10="","",IF(G10="買",(P10-H10),(H10-P10))*IF(RIGHT($D$2,3)="JPY",100,10000))</f>
        <v>59.999999999999432</v>
      </c>
      <c r="U10" s="54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104499.99999999946</v>
      </c>
    </row>
    <row r="11" spans="2:25">
      <c r="B11" s="40">
        <v>3</v>
      </c>
      <c r="C11" s="49">
        <f t="shared" si="0"/>
        <v>109202.49999999939</v>
      </c>
      <c r="D11" s="49"/>
      <c r="E11" s="47">
        <v>2018</v>
      </c>
      <c r="F11" s="8">
        <v>43540</v>
      </c>
      <c r="G11" s="47" t="s">
        <v>3</v>
      </c>
      <c r="H11" s="50">
        <v>130.63</v>
      </c>
      <c r="I11" s="50"/>
      <c r="J11" s="47">
        <v>24</v>
      </c>
      <c r="K11" s="51">
        <f t="shared" si="1"/>
        <v>3276.0749999999816</v>
      </c>
      <c r="L11" s="52"/>
      <c r="M11" s="6">
        <f>IF(J11="","",(K11/J11)/LOOKUP(RIGHT($D$2,3),[1]定数!$A$6:$A$13,[1]定数!$B$6:$B$13))</f>
        <v>1.3650312499999924</v>
      </c>
      <c r="N11" s="47">
        <v>2018</v>
      </c>
      <c r="O11" s="8">
        <v>43540</v>
      </c>
      <c r="P11" s="50">
        <v>130.28</v>
      </c>
      <c r="Q11" s="50"/>
      <c r="R11" s="53">
        <f>IF(P11="","",T11*M11*LOOKUP(RIGHT($D$2,3),定数!$A$6:$A$13,定数!$B$6:$B$13))</f>
        <v>4777.6093749998954</v>
      </c>
      <c r="S11" s="53"/>
      <c r="T11" s="54">
        <f>IF(P11="","",IF(G11="買",(P11-H11),(H11-P11))*IF(RIGHT($D$2,3)="JPY",100,10000))</f>
        <v>34.999999999999432</v>
      </c>
      <c r="U11" s="54"/>
      <c r="V11" s="22">
        <f t="shared" si="2"/>
        <v>3</v>
      </c>
      <c r="W11">
        <f t="shared" si="3"/>
        <v>0</v>
      </c>
      <c r="X11" s="41">
        <f>IF(C11&lt;&gt;"",MAX(X10,C11),"")</f>
        <v>109202.49999999939</v>
      </c>
      <c r="Y11" s="42">
        <f>IF(X11&lt;&gt;"",1-(C11/X11),"")</f>
        <v>0</v>
      </c>
    </row>
    <row r="12" spans="2:25">
      <c r="B12" s="40">
        <v>4</v>
      </c>
      <c r="C12" s="49">
        <f t="shared" si="0"/>
        <v>113980.10937499929</v>
      </c>
      <c r="D12" s="49"/>
      <c r="E12" s="47">
        <v>2018</v>
      </c>
      <c r="F12" s="8">
        <v>43544</v>
      </c>
      <c r="G12" s="47" t="s">
        <v>4</v>
      </c>
      <c r="H12" s="50">
        <v>131.02000000000001</v>
      </c>
      <c r="I12" s="50"/>
      <c r="J12" s="47">
        <v>28</v>
      </c>
      <c r="K12" s="51">
        <f t="shared" si="1"/>
        <v>3419.4032812499786</v>
      </c>
      <c r="L12" s="52"/>
      <c r="M12" s="6">
        <f>IF(J12="","",(K12/J12)/LOOKUP(RIGHT($D$2,3),[1]定数!$A$6:$A$13,[1]定数!$B$6:$B$13))</f>
        <v>1.2212154575892782</v>
      </c>
      <c r="N12" s="47">
        <v>2018</v>
      </c>
      <c r="O12" s="8">
        <v>43544</v>
      </c>
      <c r="P12" s="50">
        <v>131.44</v>
      </c>
      <c r="Q12" s="50"/>
      <c r="R12" s="53">
        <f>IF(P12="","",T12*M12*LOOKUP(RIGHT($D$2,3),定数!$A$6:$A$13,定数!$B$6:$B$13))</f>
        <v>5129.1049218748158</v>
      </c>
      <c r="S12" s="53"/>
      <c r="T12" s="54">
        <f t="shared" ref="T12:T75" si="4">IF(P12="","",IF(G12="買",(P12-H12),(H12-P12))*IF(RIGHT($D$2,3)="JPY",100,10000))</f>
        <v>41.999999999998749</v>
      </c>
      <c r="U12" s="54"/>
      <c r="V12" s="22">
        <f t="shared" si="2"/>
        <v>4</v>
      </c>
      <c r="W12">
        <f t="shared" si="3"/>
        <v>0</v>
      </c>
      <c r="X12" s="41">
        <f t="shared" ref="X12:X75" si="5">IF(C12&lt;&gt;"",MAX(X11,C12),"")</f>
        <v>113980.10937499929</v>
      </c>
      <c r="Y12" s="42">
        <f t="shared" ref="Y12:Y75" si="6">IF(X12&lt;&gt;"",1-(C12/X12),"")</f>
        <v>0</v>
      </c>
    </row>
    <row r="13" spans="2:25">
      <c r="B13" s="40">
        <v>5</v>
      </c>
      <c r="C13" s="49">
        <f t="shared" si="0"/>
        <v>119109.2142968741</v>
      </c>
      <c r="D13" s="49"/>
      <c r="E13" s="47">
        <v>2018</v>
      </c>
      <c r="F13" s="8">
        <v>43568</v>
      </c>
      <c r="G13" s="47" t="s">
        <v>4</v>
      </c>
      <c r="H13" s="50">
        <v>132.34</v>
      </c>
      <c r="I13" s="50"/>
      <c r="J13" s="47">
        <v>22</v>
      </c>
      <c r="K13" s="51">
        <f t="shared" si="1"/>
        <v>3573.2764289062229</v>
      </c>
      <c r="L13" s="52"/>
      <c r="M13" s="6">
        <f>IF(J13="","",(K13/J13)/LOOKUP(RIGHT($D$2,3),[1]定数!$A$6:$A$13,[1]定数!$B$6:$B$13))</f>
        <v>1.6242165585937378</v>
      </c>
      <c r="N13" s="47">
        <v>2018</v>
      </c>
      <c r="O13" s="8">
        <v>43568</v>
      </c>
      <c r="P13" s="50">
        <v>132.66</v>
      </c>
      <c r="Q13" s="50"/>
      <c r="R13" s="53">
        <f>IF(P13="","",T13*M13*LOOKUP(RIGHT($D$2,3),定数!$A$6:$A$13,定数!$B$6:$B$13))</f>
        <v>5197.4929874998497</v>
      </c>
      <c r="S13" s="53"/>
      <c r="T13" s="54">
        <f t="shared" si="4"/>
        <v>31.999999999999318</v>
      </c>
      <c r="U13" s="54"/>
      <c r="V13" s="22">
        <f t="shared" si="2"/>
        <v>5</v>
      </c>
      <c r="W13">
        <f t="shared" si="3"/>
        <v>0</v>
      </c>
      <c r="X13" s="41">
        <f t="shared" si="5"/>
        <v>119109.2142968741</v>
      </c>
      <c r="Y13" s="42">
        <f t="shared" si="6"/>
        <v>0</v>
      </c>
    </row>
    <row r="14" spans="2:25">
      <c r="B14" s="40">
        <v>6</v>
      </c>
      <c r="C14" s="49">
        <f t="shared" si="0"/>
        <v>124306.70728437394</v>
      </c>
      <c r="D14" s="49"/>
      <c r="E14" s="47">
        <v>2018</v>
      </c>
      <c r="F14" s="8">
        <v>43589</v>
      </c>
      <c r="G14" s="47" t="s">
        <v>3</v>
      </c>
      <c r="H14" s="55">
        <v>130.72</v>
      </c>
      <c r="I14" s="56"/>
      <c r="J14" s="47">
        <v>14</v>
      </c>
      <c r="K14" s="51">
        <f t="shared" si="1"/>
        <v>3729.2012185312183</v>
      </c>
      <c r="L14" s="52"/>
      <c r="M14" s="6">
        <f>IF(J14="","",(K14/J14)/LOOKUP(RIGHT($D$2,3),[1]定数!$A$6:$A$13,[1]定数!$B$6:$B$13))</f>
        <v>2.6637151560937276</v>
      </c>
      <c r="N14" s="47">
        <v>2018</v>
      </c>
      <c r="O14" s="8">
        <v>43589</v>
      </c>
      <c r="P14" s="55">
        <v>130.51</v>
      </c>
      <c r="Q14" s="56"/>
      <c r="R14" s="53">
        <f>IF(P14="","",T14*M14*LOOKUP(RIGHT($D$2,3),定数!$A$6:$A$13,定数!$B$6:$B$13))</f>
        <v>5593.8018277970405</v>
      </c>
      <c r="S14" s="53"/>
      <c r="T14" s="54">
        <f t="shared" si="4"/>
        <v>21.000000000000796</v>
      </c>
      <c r="U14" s="54"/>
      <c r="V14" s="22">
        <f t="shared" si="2"/>
        <v>6</v>
      </c>
      <c r="W14">
        <f t="shared" si="3"/>
        <v>0</v>
      </c>
      <c r="X14" s="41">
        <f t="shared" si="5"/>
        <v>124306.70728437394</v>
      </c>
      <c r="Y14" s="42">
        <f t="shared" si="6"/>
        <v>0</v>
      </c>
    </row>
    <row r="15" spans="2:25">
      <c r="B15" s="40">
        <v>7</v>
      </c>
      <c r="C15" s="49">
        <f t="shared" si="0"/>
        <v>129900.50911217098</v>
      </c>
      <c r="D15" s="49"/>
      <c r="E15" s="47">
        <v>2018</v>
      </c>
      <c r="F15" s="8">
        <v>43593</v>
      </c>
      <c r="G15" s="47" t="s">
        <v>3</v>
      </c>
      <c r="H15" s="55">
        <v>129.97</v>
      </c>
      <c r="I15" s="56"/>
      <c r="J15" s="47">
        <v>13</v>
      </c>
      <c r="K15" s="51">
        <f>IF(J15="","",C15*0.03)</f>
        <v>3897.0152733651294</v>
      </c>
      <c r="L15" s="52"/>
      <c r="M15" s="6">
        <f>IF(J15="","",(K15/J15)/LOOKUP(RIGHT($D$2,3),[1]定数!$A$6:$A$13,[1]定数!$B$6:$B$13))</f>
        <v>2.9977040564347148</v>
      </c>
      <c r="N15" s="47">
        <v>2018</v>
      </c>
      <c r="O15" s="8">
        <v>43593</v>
      </c>
      <c r="P15" s="55">
        <v>129.77000000000001</v>
      </c>
      <c r="Q15" s="56"/>
      <c r="R15" s="53">
        <f>IF(P15="","",T15*M15*LOOKUP(RIGHT($D$2,3),定数!$A$6:$A$13,定数!$B$6:$B$13))</f>
        <v>5995.4081128690887</v>
      </c>
      <c r="S15" s="53"/>
      <c r="T15" s="54">
        <f t="shared" si="4"/>
        <v>19.999999999998863</v>
      </c>
      <c r="U15" s="54"/>
      <c r="V15" s="22">
        <f t="shared" si="2"/>
        <v>7</v>
      </c>
      <c r="W15">
        <f t="shared" si="3"/>
        <v>0</v>
      </c>
      <c r="X15" s="41">
        <f t="shared" si="5"/>
        <v>129900.50911217098</v>
      </c>
      <c r="Y15" s="42">
        <f t="shared" si="6"/>
        <v>0</v>
      </c>
    </row>
    <row r="16" spans="2:25">
      <c r="B16" s="40">
        <v>8</v>
      </c>
      <c r="C16" s="49">
        <f t="shared" si="0"/>
        <v>135895.91722504009</v>
      </c>
      <c r="D16" s="49"/>
      <c r="E16" s="47">
        <v>2018</v>
      </c>
      <c r="F16" s="8">
        <v>43593</v>
      </c>
      <c r="G16" s="47" t="s">
        <v>3</v>
      </c>
      <c r="H16" s="55">
        <v>129.87</v>
      </c>
      <c r="I16" s="56"/>
      <c r="J16" s="47">
        <v>12</v>
      </c>
      <c r="K16" s="51">
        <f t="shared" si="1"/>
        <v>4076.8775167512026</v>
      </c>
      <c r="L16" s="52"/>
      <c r="M16" s="6">
        <f>IF(J16="","",(K16/J16)/LOOKUP(RIGHT($D$2,3),[1]定数!$A$6:$A$13,[1]定数!$B$6:$B$13))</f>
        <v>3.3973979306260018</v>
      </c>
      <c r="N16" s="47">
        <v>2018</v>
      </c>
      <c r="O16" s="8">
        <v>43593</v>
      </c>
      <c r="P16" s="55">
        <v>129.69</v>
      </c>
      <c r="Q16" s="56"/>
      <c r="R16" s="53">
        <f>IF(P16="","",T16*M16*LOOKUP(RIGHT($D$2,3),定数!$A$6:$A$13,定数!$B$6:$B$13))</f>
        <v>6115.3162751270347</v>
      </c>
      <c r="S16" s="53"/>
      <c r="T16" s="54">
        <f t="shared" si="4"/>
        <v>18.000000000000682</v>
      </c>
      <c r="U16" s="54"/>
      <c r="V16" s="22">
        <f t="shared" si="2"/>
        <v>8</v>
      </c>
      <c r="W16">
        <f t="shared" si="3"/>
        <v>0</v>
      </c>
      <c r="X16" s="41">
        <f t="shared" si="5"/>
        <v>135895.91722504009</v>
      </c>
      <c r="Y16" s="42">
        <f t="shared" si="6"/>
        <v>0</v>
      </c>
    </row>
    <row r="17" spans="2:25">
      <c r="B17" s="40">
        <v>9</v>
      </c>
      <c r="C17" s="49">
        <f t="shared" si="0"/>
        <v>142011.23350016712</v>
      </c>
      <c r="D17" s="49"/>
      <c r="E17" s="47">
        <v>2018</v>
      </c>
      <c r="F17" s="8">
        <v>43608</v>
      </c>
      <c r="G17" s="47" t="s">
        <v>3</v>
      </c>
      <c r="H17" s="55">
        <v>129.81</v>
      </c>
      <c r="I17" s="56"/>
      <c r="J17" s="47">
        <v>82</v>
      </c>
      <c r="K17" s="51">
        <f t="shared" si="1"/>
        <v>4260.3370050050135</v>
      </c>
      <c r="L17" s="52"/>
      <c r="M17" s="6">
        <f>IF(J17="","",(K17/J17)/LOOKUP(RIGHT($D$2,3),[1]定数!$A$6:$A$13,[1]定数!$B$6:$B$13))</f>
        <v>0.51955329329329425</v>
      </c>
      <c r="N17" s="47">
        <v>2018</v>
      </c>
      <c r="O17" s="8">
        <v>43608</v>
      </c>
      <c r="P17" s="55">
        <v>128.57</v>
      </c>
      <c r="Q17" s="56"/>
      <c r="R17" s="53">
        <f>IF(P17="","",T17*M17*LOOKUP(RIGHT($D$2,3),定数!$A$6:$A$13,定数!$B$6:$B$13))</f>
        <v>6442.4608368368963</v>
      </c>
      <c r="S17" s="53"/>
      <c r="T17" s="54">
        <f t="shared" si="4"/>
        <v>124.00000000000091</v>
      </c>
      <c r="U17" s="54"/>
      <c r="V17" s="22">
        <f t="shared" si="2"/>
        <v>9</v>
      </c>
      <c r="W17">
        <f t="shared" si="3"/>
        <v>0</v>
      </c>
      <c r="X17" s="41">
        <f t="shared" si="5"/>
        <v>142011.23350016712</v>
      </c>
      <c r="Y17" s="42">
        <f t="shared" si="6"/>
        <v>0</v>
      </c>
    </row>
    <row r="18" spans="2:25">
      <c r="B18" s="40">
        <v>10</v>
      </c>
      <c r="C18" s="49">
        <f t="shared" si="0"/>
        <v>148453.69433700401</v>
      </c>
      <c r="D18" s="49"/>
      <c r="E18" s="47">
        <v>2018</v>
      </c>
      <c r="F18" s="8">
        <v>43610</v>
      </c>
      <c r="G18" s="47" t="s">
        <v>3</v>
      </c>
      <c r="H18" s="55">
        <v>128.13999999999999</v>
      </c>
      <c r="I18" s="56"/>
      <c r="J18" s="47">
        <v>25</v>
      </c>
      <c r="K18" s="51">
        <f t="shared" si="1"/>
        <v>4453.6108301101203</v>
      </c>
      <c r="L18" s="52"/>
      <c r="M18" s="6">
        <f>IF(J18="","",(K18/J18)/LOOKUP(RIGHT($D$2,3),[1]定数!$A$6:$A$13,[1]定数!$B$6:$B$13))</f>
        <v>1.7814443320440481</v>
      </c>
      <c r="N18" s="47">
        <v>2018</v>
      </c>
      <c r="O18" s="8">
        <v>43610</v>
      </c>
      <c r="P18" s="55">
        <v>128.41999999999999</v>
      </c>
      <c r="Q18" s="56"/>
      <c r="R18" s="53">
        <f>IF(P18="","",T18*M18*LOOKUP(RIGHT($D$2,3),定数!$A$6:$A$13,定数!$B$6:$B$13))</f>
        <v>-4988.0441297233547</v>
      </c>
      <c r="S18" s="53"/>
      <c r="T18" s="54">
        <f t="shared" si="4"/>
        <v>-28.000000000000114</v>
      </c>
      <c r="U18" s="54"/>
      <c r="V18" s="22">
        <f t="shared" si="2"/>
        <v>0</v>
      </c>
      <c r="W18">
        <f t="shared" si="3"/>
        <v>1</v>
      </c>
      <c r="X18" s="41">
        <f t="shared" si="5"/>
        <v>148453.69433700401</v>
      </c>
      <c r="Y18" s="42">
        <f t="shared" si="6"/>
        <v>0</v>
      </c>
    </row>
    <row r="19" spans="2:25">
      <c r="B19" s="40">
        <v>11</v>
      </c>
      <c r="C19" s="49">
        <f t="shared" si="0"/>
        <v>143465.65020728065</v>
      </c>
      <c r="D19" s="49"/>
      <c r="E19" s="47">
        <v>2018</v>
      </c>
      <c r="F19" s="8">
        <v>43616</v>
      </c>
      <c r="G19" s="47" t="s">
        <v>4</v>
      </c>
      <c r="H19" s="50">
        <v>127.46</v>
      </c>
      <c r="I19" s="50"/>
      <c r="J19" s="47">
        <v>69</v>
      </c>
      <c r="K19" s="51">
        <f t="shared" si="1"/>
        <v>4303.9695062184192</v>
      </c>
      <c r="L19" s="52"/>
      <c r="M19" s="6">
        <f>IF(J19="","",(K19/J19)/LOOKUP(RIGHT($D$2,3),[1]定数!$A$6:$A$13,[1]定数!$B$6:$B$13))</f>
        <v>0.62376369655339414</v>
      </c>
      <c r="N19" s="47">
        <v>2018</v>
      </c>
      <c r="O19" s="8">
        <v>43616</v>
      </c>
      <c r="P19" s="50">
        <v>126.74</v>
      </c>
      <c r="Q19" s="50"/>
      <c r="R19" s="53">
        <f>IF(P19="","",T19*M19*LOOKUP(RIGHT($D$2,3),定数!$A$6:$A$13,定数!$B$6:$B$13))</f>
        <v>-4491.0986151844309</v>
      </c>
      <c r="S19" s="53"/>
      <c r="T19" s="54">
        <f t="shared" si="4"/>
        <v>-71.999999999999886</v>
      </c>
      <c r="U19" s="54"/>
      <c r="V19" s="22">
        <f t="shared" si="2"/>
        <v>0</v>
      </c>
      <c r="W19">
        <f t="shared" si="3"/>
        <v>2</v>
      </c>
      <c r="X19" s="41">
        <f t="shared" si="5"/>
        <v>148453.69433700401</v>
      </c>
      <c r="Y19" s="42">
        <f t="shared" si="6"/>
        <v>3.3600000000000185E-2</v>
      </c>
    </row>
    <row r="20" spans="2:25">
      <c r="B20" s="40">
        <v>12</v>
      </c>
      <c r="C20" s="49">
        <f t="shared" si="0"/>
        <v>138974.55159209622</v>
      </c>
      <c r="D20" s="49"/>
      <c r="E20" s="47">
        <v>2018</v>
      </c>
      <c r="F20" s="8">
        <v>43617</v>
      </c>
      <c r="G20" s="47" t="s">
        <v>4</v>
      </c>
      <c r="H20" s="50">
        <v>127.62</v>
      </c>
      <c r="I20" s="50"/>
      <c r="J20" s="47">
        <v>40</v>
      </c>
      <c r="K20" s="51">
        <f t="shared" si="1"/>
        <v>4169.2365477628864</v>
      </c>
      <c r="L20" s="52"/>
      <c r="M20" s="6">
        <f>IF(J20="","",(K20/J20)/LOOKUP(RIGHT($D$2,3),[1]定数!$A$6:$A$13,[1]定数!$B$6:$B$13))</f>
        <v>1.0423091369407216</v>
      </c>
      <c r="N20" s="47">
        <v>2018</v>
      </c>
      <c r="O20" s="8">
        <v>43617</v>
      </c>
      <c r="P20" s="50">
        <v>127.2</v>
      </c>
      <c r="Q20" s="50"/>
      <c r="R20" s="53">
        <f>IF(P20="","",T20*M20*LOOKUP(RIGHT($D$2,3),定数!$A$6:$A$13,定数!$B$6:$B$13))</f>
        <v>-4377.6983751510488</v>
      </c>
      <c r="S20" s="53"/>
      <c r="T20" s="54">
        <f t="shared" si="4"/>
        <v>-42.000000000000171</v>
      </c>
      <c r="U20" s="54"/>
      <c r="V20" s="22">
        <f t="shared" si="2"/>
        <v>0</v>
      </c>
      <c r="W20">
        <f t="shared" si="3"/>
        <v>3</v>
      </c>
      <c r="X20" s="41">
        <f t="shared" si="5"/>
        <v>148453.69433700401</v>
      </c>
      <c r="Y20" s="42">
        <f t="shared" si="6"/>
        <v>6.3852521739130585E-2</v>
      </c>
    </row>
    <row r="21" spans="2:25">
      <c r="B21" s="40">
        <v>13</v>
      </c>
      <c r="C21" s="49">
        <f t="shared" si="0"/>
        <v>134596.85321694516</v>
      </c>
      <c r="D21" s="49"/>
      <c r="E21" s="47">
        <v>2018</v>
      </c>
      <c r="F21" s="8">
        <v>43623</v>
      </c>
      <c r="G21" s="47" t="s">
        <v>4</v>
      </c>
      <c r="H21" s="50">
        <v>129.69999999999999</v>
      </c>
      <c r="I21" s="50"/>
      <c r="J21" s="47">
        <v>27</v>
      </c>
      <c r="K21" s="51">
        <f t="shared" si="1"/>
        <v>4037.9055965083548</v>
      </c>
      <c r="L21" s="52"/>
      <c r="M21" s="6">
        <f>IF(J21="","",(K21/J21)/LOOKUP(RIGHT($D$2,3),[1]定数!$A$6:$A$13,[1]定数!$B$6:$B$13))</f>
        <v>1.4955205912993907</v>
      </c>
      <c r="N21" s="47">
        <v>2018</v>
      </c>
      <c r="O21" s="8">
        <v>43623</v>
      </c>
      <c r="P21" s="50">
        <v>130.1</v>
      </c>
      <c r="Q21" s="50"/>
      <c r="R21" s="53">
        <f>IF(P21="","",T21*M21*LOOKUP(RIGHT($D$2,3),定数!$A$6:$A$13,定数!$B$6:$B$13))</f>
        <v>5982.082365197648</v>
      </c>
      <c r="S21" s="53"/>
      <c r="T21" s="54">
        <f t="shared" si="4"/>
        <v>40.000000000000568</v>
      </c>
      <c r="U21" s="54"/>
      <c r="V21" s="22">
        <f t="shared" si="2"/>
        <v>1</v>
      </c>
      <c r="W21">
        <f t="shared" si="3"/>
        <v>0</v>
      </c>
      <c r="X21" s="41">
        <f t="shared" si="5"/>
        <v>148453.69433700401</v>
      </c>
      <c r="Y21" s="42">
        <f t="shared" si="6"/>
        <v>9.3341167304348049E-2</v>
      </c>
    </row>
    <row r="22" spans="2:25">
      <c r="B22" s="40">
        <v>14</v>
      </c>
      <c r="C22" s="49">
        <f t="shared" si="0"/>
        <v>140578.93558214282</v>
      </c>
      <c r="D22" s="49"/>
      <c r="E22" s="47">
        <v>2018</v>
      </c>
      <c r="F22" s="8">
        <v>43624</v>
      </c>
      <c r="G22" s="47" t="s">
        <v>3</v>
      </c>
      <c r="H22" s="50">
        <v>129.38999999999999</v>
      </c>
      <c r="I22" s="50"/>
      <c r="J22" s="47">
        <v>16</v>
      </c>
      <c r="K22" s="51">
        <f t="shared" si="1"/>
        <v>4217.3680674642846</v>
      </c>
      <c r="L22" s="52"/>
      <c r="M22" s="6">
        <f>IF(J22="","",(K22/J22)/LOOKUP(RIGHT($D$2,3),[1]定数!$A$6:$A$13,[1]定数!$B$6:$B$13))</f>
        <v>2.6358550421651779</v>
      </c>
      <c r="N22" s="47">
        <v>2018</v>
      </c>
      <c r="O22" s="8">
        <v>43624</v>
      </c>
      <c r="P22" s="50">
        <v>129.15</v>
      </c>
      <c r="Q22" s="50"/>
      <c r="R22" s="53">
        <f>IF(P22="","",T22*M22*LOOKUP(RIGHT($D$2,3),定数!$A$6:$A$13,定数!$B$6:$B$13))</f>
        <v>6326.0521011959181</v>
      </c>
      <c r="S22" s="53"/>
      <c r="T22" s="54">
        <f t="shared" si="4"/>
        <v>23.999999999998067</v>
      </c>
      <c r="U22" s="54"/>
      <c r="V22" s="22">
        <f t="shared" si="2"/>
        <v>2</v>
      </c>
      <c r="W22">
        <f t="shared" si="3"/>
        <v>0</v>
      </c>
      <c r="X22" s="41">
        <f t="shared" si="5"/>
        <v>148453.69433700401</v>
      </c>
      <c r="Y22" s="42">
        <f t="shared" si="6"/>
        <v>5.3045219184540748E-2</v>
      </c>
    </row>
    <row r="23" spans="2:25">
      <c r="B23" s="40">
        <v>15</v>
      </c>
      <c r="C23" s="49">
        <f t="shared" si="0"/>
        <v>146904.98768333872</v>
      </c>
      <c r="D23" s="49"/>
      <c r="E23" s="47">
        <v>2018</v>
      </c>
      <c r="F23" s="8">
        <v>43624</v>
      </c>
      <c r="G23" s="47" t="s">
        <v>3</v>
      </c>
      <c r="H23" s="50">
        <v>128.88</v>
      </c>
      <c r="I23" s="50"/>
      <c r="J23" s="47">
        <v>65</v>
      </c>
      <c r="K23" s="51">
        <f t="shared" si="1"/>
        <v>4407.1496305001619</v>
      </c>
      <c r="L23" s="52"/>
      <c r="M23" s="6">
        <f>IF(J23="","",(K23/J23)/LOOKUP(RIGHT($D$2,3),[1]定数!$A$6:$A$13,[1]定数!$B$6:$B$13))</f>
        <v>0.67802302007694804</v>
      </c>
      <c r="N23" s="47">
        <v>2018</v>
      </c>
      <c r="O23" s="8">
        <v>43627</v>
      </c>
      <c r="P23" s="50">
        <v>129.56</v>
      </c>
      <c r="Q23" s="50"/>
      <c r="R23" s="53">
        <f>IF(P23="","",T23*M23*LOOKUP(RIGHT($D$2,3),定数!$A$6:$A$13,定数!$B$6:$B$13))</f>
        <v>-4610.5565365232924</v>
      </c>
      <c r="S23" s="53"/>
      <c r="T23" s="54">
        <f t="shared" si="4"/>
        <v>-68.000000000000682</v>
      </c>
      <c r="U23" s="54"/>
      <c r="V23" t="str">
        <f t="shared" ref="V23:W74" si="7">IF(S23&lt;&gt;"",IF(S23&lt;0,1+V22,0),"")</f>
        <v/>
      </c>
      <c r="W23">
        <f t="shared" si="3"/>
        <v>1</v>
      </c>
      <c r="X23" s="41">
        <f t="shared" si="5"/>
        <v>148453.69433700401</v>
      </c>
      <c r="Y23" s="42">
        <f t="shared" si="6"/>
        <v>1.0432254047848533E-2</v>
      </c>
    </row>
    <row r="24" spans="2:25">
      <c r="B24" s="40">
        <v>16</v>
      </c>
      <c r="C24" s="49">
        <f t="shared" si="0"/>
        <v>142294.43114681542</v>
      </c>
      <c r="D24" s="49"/>
      <c r="E24" s="47">
        <v>2018</v>
      </c>
      <c r="F24" s="8">
        <v>43643</v>
      </c>
      <c r="G24" s="47" t="s">
        <v>3</v>
      </c>
      <c r="H24" s="50">
        <v>127.82</v>
      </c>
      <c r="I24" s="50"/>
      <c r="J24" s="47">
        <v>35</v>
      </c>
      <c r="K24" s="51">
        <f t="shared" si="1"/>
        <v>4268.8329344044623</v>
      </c>
      <c r="L24" s="52"/>
      <c r="M24" s="6">
        <f>IF(J24="","",(K24/J24)/LOOKUP(RIGHT($D$2,3),[1]定数!$A$6:$A$13,[1]定数!$B$6:$B$13))</f>
        <v>1.2196665526869892</v>
      </c>
      <c r="N24" s="47">
        <v>2018</v>
      </c>
      <c r="O24" s="8">
        <v>43643</v>
      </c>
      <c r="P24" s="50">
        <v>128.19999999999999</v>
      </c>
      <c r="Q24" s="50"/>
      <c r="R24" s="53">
        <f>IF(P24="","",T24*M24*LOOKUP(RIGHT($D$2,3),定数!$A$6:$A$13,定数!$B$6:$B$13))</f>
        <v>-4634.7329002105034</v>
      </c>
      <c r="S24" s="53"/>
      <c r="T24" s="54">
        <f t="shared" si="4"/>
        <v>-37.999999999999545</v>
      </c>
      <c r="U24" s="54"/>
      <c r="V24" t="str">
        <f t="shared" si="7"/>
        <v/>
      </c>
      <c r="W24">
        <f t="shared" si="3"/>
        <v>2</v>
      </c>
      <c r="X24" s="41">
        <f t="shared" si="5"/>
        <v>148453.69433700401</v>
      </c>
      <c r="Y24" s="42">
        <f t="shared" si="6"/>
        <v>4.1489457151578035E-2</v>
      </c>
    </row>
    <row r="25" spans="2:25">
      <c r="B25" s="40">
        <v>17</v>
      </c>
      <c r="C25" s="49">
        <f t="shared" si="0"/>
        <v>137659.69824660491</v>
      </c>
      <c r="D25" s="49"/>
      <c r="E25" s="47">
        <v>2018</v>
      </c>
      <c r="F25" s="8">
        <v>43650</v>
      </c>
      <c r="G25" s="47" t="s">
        <v>3</v>
      </c>
      <c r="H25" s="50">
        <v>128.80000000000001</v>
      </c>
      <c r="I25" s="50"/>
      <c r="J25" s="47">
        <v>13</v>
      </c>
      <c r="K25" s="51">
        <f t="shared" si="1"/>
        <v>4129.7909473981472</v>
      </c>
      <c r="L25" s="52"/>
      <c r="M25" s="6">
        <f>IF(J25="","",(K25/J25)/LOOKUP(RIGHT($D$2,3),[1]定数!$A$6:$A$13,[1]定数!$B$6:$B$13))</f>
        <v>3.1767622672293441</v>
      </c>
      <c r="N25" s="47">
        <v>2018</v>
      </c>
      <c r="O25" s="8">
        <v>43650</v>
      </c>
      <c r="P25" s="50">
        <v>128.6</v>
      </c>
      <c r="Q25" s="50"/>
      <c r="R25" s="53">
        <f>IF(P25="","",T25*M25*LOOKUP(RIGHT($D$2,3),定数!$A$6:$A$13,定数!$B$6:$B$13))</f>
        <v>6353.5245344592295</v>
      </c>
      <c r="S25" s="53"/>
      <c r="T25" s="54">
        <f t="shared" si="4"/>
        <v>20.000000000001705</v>
      </c>
      <c r="U25" s="54"/>
      <c r="V25" t="str">
        <f t="shared" si="7"/>
        <v/>
      </c>
      <c r="W25">
        <f t="shared" si="3"/>
        <v>0</v>
      </c>
      <c r="X25" s="41">
        <f t="shared" si="5"/>
        <v>148453.69433700401</v>
      </c>
      <c r="Y25" s="42">
        <f t="shared" si="6"/>
        <v>7.2709514832926314E-2</v>
      </c>
    </row>
    <row r="26" spans="2:25">
      <c r="B26" s="40">
        <v>18</v>
      </c>
      <c r="C26" s="49">
        <f t="shared" si="0"/>
        <v>144013.22278106413</v>
      </c>
      <c r="D26" s="49"/>
      <c r="E26" s="47">
        <v>2018</v>
      </c>
      <c r="F26" s="8">
        <v>43656</v>
      </c>
      <c r="G26" s="47" t="s">
        <v>4</v>
      </c>
      <c r="H26" s="50">
        <v>130.22999999999999</v>
      </c>
      <c r="I26" s="50"/>
      <c r="J26" s="47">
        <v>10</v>
      </c>
      <c r="K26" s="51">
        <f t="shared" si="1"/>
        <v>4320.3966834319235</v>
      </c>
      <c r="L26" s="52"/>
      <c r="M26" s="6">
        <f>IF(J26="","",(K26/J26)/LOOKUP(RIGHT($D$2,3),[1]定数!$A$6:$A$13,[1]定数!$B$6:$B$13))</f>
        <v>4.3203966834319241</v>
      </c>
      <c r="N26" s="47">
        <v>2018</v>
      </c>
      <c r="O26" s="8">
        <v>43656</v>
      </c>
      <c r="P26" s="50">
        <v>130.38</v>
      </c>
      <c r="Q26" s="50"/>
      <c r="R26" s="53">
        <f>IF(P26="","",T26*M26*LOOKUP(RIGHT($D$2,3),定数!$A$6:$A$13,定数!$B$6:$B$13))</f>
        <v>6480.5950251481318</v>
      </c>
      <c r="S26" s="53"/>
      <c r="T26" s="54">
        <f t="shared" si="4"/>
        <v>15.000000000000568</v>
      </c>
      <c r="U26" s="54"/>
      <c r="V26" t="str">
        <f t="shared" si="7"/>
        <v/>
      </c>
      <c r="W26">
        <f t="shared" si="3"/>
        <v>0</v>
      </c>
      <c r="X26" s="41">
        <f t="shared" si="5"/>
        <v>148453.69433700401</v>
      </c>
      <c r="Y26" s="42">
        <f t="shared" si="6"/>
        <v>2.991149244059621E-2</v>
      </c>
    </row>
    <row r="27" spans="2:25">
      <c r="B27" s="40">
        <v>19</v>
      </c>
      <c r="C27" s="49">
        <f t="shared" si="0"/>
        <v>150493.81780621226</v>
      </c>
      <c r="D27" s="49"/>
      <c r="E27" s="47">
        <v>2018</v>
      </c>
      <c r="F27" s="8">
        <v>43673</v>
      </c>
      <c r="G27" s="47" t="s">
        <v>3</v>
      </c>
      <c r="H27" s="50">
        <v>129.24</v>
      </c>
      <c r="I27" s="50"/>
      <c r="J27" s="47">
        <v>18</v>
      </c>
      <c r="K27" s="51">
        <f t="shared" si="1"/>
        <v>4514.8145341863674</v>
      </c>
      <c r="L27" s="52"/>
      <c r="M27" s="6">
        <f>IF(J27="","",(K27/J27)/LOOKUP(RIGHT($D$2,3),[1]定数!$A$6:$A$13,[1]定数!$B$6:$B$13))</f>
        <v>2.5082302967702041</v>
      </c>
      <c r="N27" s="47">
        <v>2018</v>
      </c>
      <c r="O27" s="8">
        <v>43674</v>
      </c>
      <c r="P27" s="50">
        <v>129.44</v>
      </c>
      <c r="Q27" s="50"/>
      <c r="R27" s="53">
        <f>IF(P27="","",T27*M27*LOOKUP(RIGHT($D$2,3),定数!$A$6:$A$13,定数!$B$6:$B$13))</f>
        <v>-5016.4605935401232</v>
      </c>
      <c r="S27" s="53"/>
      <c r="T27" s="54">
        <f t="shared" si="4"/>
        <v>-19.999999999998863</v>
      </c>
      <c r="U27" s="54"/>
      <c r="V27" t="str">
        <f t="shared" si="7"/>
        <v/>
      </c>
      <c r="W27">
        <f t="shared" si="3"/>
        <v>1</v>
      </c>
      <c r="X27" s="41">
        <f t="shared" si="5"/>
        <v>150493.81780621226</v>
      </c>
      <c r="Y27" s="42">
        <f t="shared" si="6"/>
        <v>0</v>
      </c>
    </row>
    <row r="28" spans="2:25">
      <c r="B28" s="40">
        <v>20</v>
      </c>
      <c r="C28" s="49">
        <f t="shared" si="0"/>
        <v>145477.35721267213</v>
      </c>
      <c r="D28" s="49"/>
      <c r="E28" s="47">
        <v>2018</v>
      </c>
      <c r="F28" s="8">
        <v>43680</v>
      </c>
      <c r="G28" s="47" t="s">
        <v>3</v>
      </c>
      <c r="H28" s="50">
        <v>129.16999999999999</v>
      </c>
      <c r="I28" s="50"/>
      <c r="J28" s="47">
        <v>33</v>
      </c>
      <c r="K28" s="51">
        <f t="shared" si="1"/>
        <v>4364.3207163801635</v>
      </c>
      <c r="L28" s="52"/>
      <c r="M28" s="6">
        <f>IF(J28="","",(K28/J28)/LOOKUP(RIGHT($D$2,3),[1]定数!$A$6:$A$13,[1]定数!$B$6:$B$13))</f>
        <v>1.3225214292061103</v>
      </c>
      <c r="N28" s="47">
        <v>2018</v>
      </c>
      <c r="O28" s="8">
        <v>43680</v>
      </c>
      <c r="P28" s="50">
        <v>128.68</v>
      </c>
      <c r="Q28" s="50"/>
      <c r="R28" s="53">
        <f>IF(P28="","",T28*M28*LOOKUP(RIGHT($D$2,3),定数!$A$6:$A$13,定数!$B$6:$B$13))</f>
        <v>6480.3550031096847</v>
      </c>
      <c r="S28" s="53"/>
      <c r="T28" s="54">
        <f t="shared" si="4"/>
        <v>48.999999999998067</v>
      </c>
      <c r="U28" s="54"/>
      <c r="V28" t="str">
        <f t="shared" si="7"/>
        <v/>
      </c>
      <c r="W28">
        <f t="shared" si="3"/>
        <v>0</v>
      </c>
      <c r="X28" s="41">
        <f t="shared" si="5"/>
        <v>150493.81780621226</v>
      </c>
      <c r="Y28" s="42">
        <f t="shared" si="6"/>
        <v>3.333333333333155E-2</v>
      </c>
    </row>
    <row r="29" spans="2:25">
      <c r="B29" s="40">
        <v>21</v>
      </c>
      <c r="C29" s="49">
        <f t="shared" si="0"/>
        <v>151957.71221578182</v>
      </c>
      <c r="D29" s="49"/>
      <c r="E29" s="47">
        <v>2018</v>
      </c>
      <c r="F29" s="8">
        <v>43684</v>
      </c>
      <c r="G29" s="47" t="s">
        <v>4</v>
      </c>
      <c r="H29" s="50">
        <v>128.96</v>
      </c>
      <c r="I29" s="50"/>
      <c r="J29" s="47">
        <v>17</v>
      </c>
      <c r="K29" s="51">
        <f t="shared" si="1"/>
        <v>4558.7313664734547</v>
      </c>
      <c r="L29" s="52"/>
      <c r="M29" s="6">
        <f>IF(J29="","",(K29/J29)/LOOKUP(RIGHT($D$2,3),[1]定数!$A$6:$A$13,[1]定数!$B$6:$B$13))</f>
        <v>2.6816066861608556</v>
      </c>
      <c r="N29" s="47">
        <v>2018</v>
      </c>
      <c r="O29" s="8">
        <v>43685</v>
      </c>
      <c r="P29" s="50">
        <v>129.21</v>
      </c>
      <c r="Q29" s="50"/>
      <c r="R29" s="53">
        <f>IF(P29="","",T29*M29*LOOKUP(RIGHT($D$2,3),定数!$A$6:$A$13,定数!$B$6:$B$13))</f>
        <v>6704.0167154021392</v>
      </c>
      <c r="S29" s="53"/>
      <c r="T29" s="54">
        <f t="shared" si="4"/>
        <v>25</v>
      </c>
      <c r="U29" s="54"/>
      <c r="V29" t="str">
        <f t="shared" si="7"/>
        <v/>
      </c>
      <c r="W29">
        <f t="shared" si="3"/>
        <v>0</v>
      </c>
      <c r="X29" s="41">
        <f t="shared" si="5"/>
        <v>151957.71221578182</v>
      </c>
      <c r="Y29" s="42">
        <f t="shared" si="6"/>
        <v>0</v>
      </c>
    </row>
    <row r="30" spans="2:25">
      <c r="B30" s="40">
        <v>22</v>
      </c>
      <c r="C30" s="49">
        <f t="shared" si="0"/>
        <v>158661.72893118396</v>
      </c>
      <c r="D30" s="49"/>
      <c r="E30" s="47">
        <v>2018</v>
      </c>
      <c r="F30" s="8">
        <v>43686</v>
      </c>
      <c r="G30" s="47" t="s">
        <v>3</v>
      </c>
      <c r="H30" s="50">
        <v>128.57</v>
      </c>
      <c r="I30" s="50"/>
      <c r="J30" s="47">
        <v>21</v>
      </c>
      <c r="K30" s="51">
        <f t="shared" si="1"/>
        <v>4759.8518679355184</v>
      </c>
      <c r="L30" s="52"/>
      <c r="M30" s="6">
        <f>IF(J30="","",(K30/J30)/LOOKUP(RIGHT($D$2,3),[1]定数!$A$6:$A$13,[1]定数!$B$6:$B$13))</f>
        <v>2.2665961275883419</v>
      </c>
      <c r="N30" s="47">
        <v>2018</v>
      </c>
      <c r="O30" s="8">
        <v>43686</v>
      </c>
      <c r="P30" s="50">
        <v>128.81</v>
      </c>
      <c r="Q30" s="50"/>
      <c r="R30" s="53">
        <f>IF(P30="","",T30*M30*LOOKUP(RIGHT($D$2,3),定数!$A$6:$A$13,定数!$B$6:$B$13))</f>
        <v>-5439.8307062122267</v>
      </c>
      <c r="S30" s="53"/>
      <c r="T30" s="54">
        <f t="shared" si="4"/>
        <v>-24.000000000000909</v>
      </c>
      <c r="U30" s="54"/>
      <c r="V30" t="str">
        <f t="shared" si="7"/>
        <v/>
      </c>
      <c r="W30">
        <f t="shared" si="3"/>
        <v>1</v>
      </c>
      <c r="X30" s="41">
        <f t="shared" si="5"/>
        <v>158661.72893118396</v>
      </c>
      <c r="Y30" s="42">
        <f t="shared" si="6"/>
        <v>0</v>
      </c>
    </row>
    <row r="31" spans="2:25">
      <c r="B31" s="40">
        <v>23</v>
      </c>
      <c r="C31" s="49">
        <f t="shared" si="0"/>
        <v>153221.89822497172</v>
      </c>
      <c r="D31" s="49"/>
      <c r="E31" s="47">
        <v>2018</v>
      </c>
      <c r="F31" s="8">
        <v>43698</v>
      </c>
      <c r="G31" s="47" t="s">
        <v>4</v>
      </c>
      <c r="H31" s="50">
        <v>127.32</v>
      </c>
      <c r="I31" s="50"/>
      <c r="J31" s="47">
        <v>46</v>
      </c>
      <c r="K31" s="51">
        <f t="shared" si="1"/>
        <v>4596.6569467491518</v>
      </c>
      <c r="L31" s="52"/>
      <c r="M31" s="6">
        <f>IF(J31="","",(K31/J31)/LOOKUP(RIGHT($D$2,3),[1]定数!$A$6:$A$13,[1]定数!$B$6:$B$13))</f>
        <v>0.99927324929329386</v>
      </c>
      <c r="N31" s="47">
        <v>2018</v>
      </c>
      <c r="O31" s="8">
        <v>43699</v>
      </c>
      <c r="P31" s="50">
        <v>128</v>
      </c>
      <c r="Q31" s="50"/>
      <c r="R31" s="53">
        <f>IF(P31="","",T31*M31*LOOKUP(RIGHT($D$2,3),定数!$A$6:$A$13,定数!$B$6:$B$13))</f>
        <v>6795.0580951944657</v>
      </c>
      <c r="S31" s="53"/>
      <c r="T31" s="54">
        <f t="shared" si="4"/>
        <v>68.000000000000682</v>
      </c>
      <c r="U31" s="54"/>
      <c r="V31" t="str">
        <f t="shared" si="7"/>
        <v/>
      </c>
      <c r="W31">
        <f t="shared" si="3"/>
        <v>0</v>
      </c>
      <c r="X31" s="41">
        <f t="shared" si="5"/>
        <v>158661.72893118396</v>
      </c>
      <c r="Y31" s="42">
        <f t="shared" si="6"/>
        <v>3.4285714285715585E-2</v>
      </c>
    </row>
    <row r="32" spans="2:25">
      <c r="B32" s="40">
        <v>24</v>
      </c>
      <c r="C32" s="49">
        <f t="shared" si="0"/>
        <v>160016.95632016618</v>
      </c>
      <c r="D32" s="49"/>
      <c r="E32" s="47">
        <v>2018</v>
      </c>
      <c r="F32" s="8">
        <v>43701</v>
      </c>
      <c r="G32" s="47" t="s">
        <v>4</v>
      </c>
      <c r="H32" s="50">
        <v>128.87</v>
      </c>
      <c r="I32" s="50"/>
      <c r="J32" s="47">
        <v>15</v>
      </c>
      <c r="K32" s="51">
        <f t="shared" si="1"/>
        <v>4800.5086896049852</v>
      </c>
      <c r="L32" s="52"/>
      <c r="M32" s="6">
        <f>IF(J32="","",(K32/J32)/LOOKUP(RIGHT($D$2,3),[1]定数!$A$6:$A$13,[1]定数!$B$6:$B$13))</f>
        <v>3.2003391264033234</v>
      </c>
      <c r="N32" s="47">
        <v>2018</v>
      </c>
      <c r="O32" s="8">
        <v>43701</v>
      </c>
      <c r="P32" s="50">
        <v>129.09</v>
      </c>
      <c r="Q32" s="50"/>
      <c r="R32" s="53">
        <f>IF(P32="","",T32*M32*LOOKUP(RIGHT($D$2,3),定数!$A$6:$A$13,定数!$B$6:$B$13))</f>
        <v>7040.7460780872752</v>
      </c>
      <c r="S32" s="53"/>
      <c r="T32" s="54">
        <f t="shared" si="4"/>
        <v>21.999999999999886</v>
      </c>
      <c r="U32" s="54"/>
      <c r="V32" t="str">
        <f t="shared" si="7"/>
        <v/>
      </c>
      <c r="W32">
        <f t="shared" si="3"/>
        <v>0</v>
      </c>
      <c r="X32" s="41">
        <f t="shared" si="5"/>
        <v>160016.95632016618</v>
      </c>
      <c r="Y32" s="42">
        <f t="shared" si="6"/>
        <v>0</v>
      </c>
    </row>
    <row r="33" spans="2:25">
      <c r="B33" s="40">
        <v>25</v>
      </c>
      <c r="C33" s="49">
        <f t="shared" si="0"/>
        <v>167057.70239825346</v>
      </c>
      <c r="D33" s="49"/>
      <c r="E33" s="47">
        <v>2018</v>
      </c>
      <c r="F33" s="8">
        <v>43707</v>
      </c>
      <c r="G33" s="47" t="s">
        <v>3</v>
      </c>
      <c r="H33" s="50">
        <v>130.16999999999999</v>
      </c>
      <c r="I33" s="50"/>
      <c r="J33" s="47">
        <v>51</v>
      </c>
      <c r="K33" s="51">
        <f t="shared" si="1"/>
        <v>5011.7310719476036</v>
      </c>
      <c r="L33" s="52"/>
      <c r="M33" s="6">
        <f>IF(J33="","",(K33/J33)/LOOKUP(RIGHT($D$2,3),[1]定数!$A$6:$A$13,[1]定数!$B$6:$B$13))</f>
        <v>0.98269236704854979</v>
      </c>
      <c r="N33" s="47">
        <v>2018</v>
      </c>
      <c r="O33" s="8">
        <v>43708</v>
      </c>
      <c r="P33" s="50">
        <v>129.41999999999999</v>
      </c>
      <c r="Q33" s="50"/>
      <c r="R33" s="53">
        <f>IF(P33="","",T33*M33*LOOKUP(RIGHT($D$2,3),定数!$A$6:$A$13,定数!$B$6:$B$13))</f>
        <v>7370.1927528641236</v>
      </c>
      <c r="S33" s="53"/>
      <c r="T33" s="54">
        <f t="shared" si="4"/>
        <v>75</v>
      </c>
      <c r="U33" s="54"/>
      <c r="V33" t="str">
        <f t="shared" si="7"/>
        <v/>
      </c>
      <c r="W33">
        <f t="shared" si="3"/>
        <v>0</v>
      </c>
      <c r="X33" s="41">
        <f t="shared" si="5"/>
        <v>167057.70239825346</v>
      </c>
      <c r="Y33" s="42">
        <f t="shared" si="6"/>
        <v>0</v>
      </c>
    </row>
    <row r="34" spans="2:25">
      <c r="B34" s="40">
        <v>26</v>
      </c>
      <c r="C34" s="49">
        <f t="shared" si="0"/>
        <v>174427.89515111758</v>
      </c>
      <c r="D34" s="49"/>
      <c r="E34" s="47">
        <v>2018</v>
      </c>
      <c r="F34" s="8">
        <v>43721</v>
      </c>
      <c r="G34" s="47" t="s">
        <v>4</v>
      </c>
      <c r="H34" s="50">
        <v>129.63</v>
      </c>
      <c r="I34" s="50"/>
      <c r="J34" s="47">
        <v>18</v>
      </c>
      <c r="K34" s="51">
        <f t="shared" si="1"/>
        <v>5232.836854533527</v>
      </c>
      <c r="L34" s="52"/>
      <c r="M34" s="6">
        <f>IF(J34="","",(K34/J34)/LOOKUP(RIGHT($D$2,3),[1]定数!$A$6:$A$13,[1]定数!$B$6:$B$13))</f>
        <v>2.9071315858519595</v>
      </c>
      <c r="N34" s="47">
        <v>2018</v>
      </c>
      <c r="O34" s="8">
        <v>43721</v>
      </c>
      <c r="P34" s="50">
        <v>129.88999999999999</v>
      </c>
      <c r="Q34" s="50"/>
      <c r="R34" s="53">
        <f>IF(P34="","",T34*M34*LOOKUP(RIGHT($D$2,3),定数!$A$6:$A$13,定数!$B$6:$B$13))</f>
        <v>7558.542123214831</v>
      </c>
      <c r="S34" s="53"/>
      <c r="T34" s="54">
        <f t="shared" si="4"/>
        <v>25.999999999999091</v>
      </c>
      <c r="U34" s="54"/>
      <c r="V34" t="str">
        <f t="shared" si="7"/>
        <v/>
      </c>
      <c r="W34">
        <f t="shared" si="3"/>
        <v>0</v>
      </c>
      <c r="X34" s="41">
        <f t="shared" si="5"/>
        <v>174427.89515111758</v>
      </c>
      <c r="Y34" s="42">
        <f t="shared" si="6"/>
        <v>0</v>
      </c>
    </row>
    <row r="35" spans="2:25">
      <c r="B35" s="40">
        <v>27</v>
      </c>
      <c r="C35" s="49">
        <f t="shared" si="0"/>
        <v>181986.43727433242</v>
      </c>
      <c r="D35" s="49"/>
      <c r="E35" s="47">
        <v>2018</v>
      </c>
      <c r="F35" s="8">
        <v>43726</v>
      </c>
      <c r="G35" s="47" t="s">
        <v>4</v>
      </c>
      <c r="H35" s="50">
        <v>131.04</v>
      </c>
      <c r="I35" s="50"/>
      <c r="J35" s="47">
        <v>32</v>
      </c>
      <c r="K35" s="51">
        <f t="shared" si="1"/>
        <v>5459.5931182299728</v>
      </c>
      <c r="L35" s="52"/>
      <c r="M35" s="6">
        <f>IF(J35="","",(K35/J35)/LOOKUP(RIGHT($D$2,3),[1]定数!$A$6:$A$13,[1]定数!$B$6:$B$13))</f>
        <v>1.7061228494468665</v>
      </c>
      <c r="N35" s="47">
        <v>2018</v>
      </c>
      <c r="O35" s="8">
        <v>43727</v>
      </c>
      <c r="P35" s="50">
        <v>131.52000000000001</v>
      </c>
      <c r="Q35" s="50"/>
      <c r="R35" s="53">
        <f>IF(P35="","",T35*M35*LOOKUP(RIGHT($D$2,3),定数!$A$6:$A$13,定数!$B$6:$B$13))</f>
        <v>8189.3896773452698</v>
      </c>
      <c r="S35" s="53"/>
      <c r="T35" s="54">
        <f t="shared" si="4"/>
        <v>48.000000000001819</v>
      </c>
      <c r="U35" s="54"/>
      <c r="V35" t="str">
        <f t="shared" si="7"/>
        <v/>
      </c>
      <c r="W35">
        <f t="shared" si="3"/>
        <v>0</v>
      </c>
      <c r="X35" s="41">
        <f t="shared" si="5"/>
        <v>181986.43727433242</v>
      </c>
      <c r="Y35" s="42">
        <f t="shared" si="6"/>
        <v>0</v>
      </c>
    </row>
    <row r="36" spans="2:25">
      <c r="B36" s="40">
        <v>28</v>
      </c>
      <c r="C36" s="49">
        <f t="shared" si="0"/>
        <v>190175.82695167768</v>
      </c>
      <c r="D36" s="49"/>
      <c r="E36" s="47">
        <v>2018</v>
      </c>
      <c r="F36" s="8">
        <v>43729</v>
      </c>
      <c r="G36" s="47" t="s">
        <v>4</v>
      </c>
      <c r="H36" s="50">
        <v>132.80000000000001</v>
      </c>
      <c r="I36" s="50"/>
      <c r="J36" s="47">
        <v>30</v>
      </c>
      <c r="K36" s="51">
        <f t="shared" si="1"/>
        <v>5705.2748085503299</v>
      </c>
      <c r="L36" s="52"/>
      <c r="M36" s="6">
        <f>IF(J36="","",(K36/J36)/LOOKUP(RIGHT($D$2,3),[1]定数!$A$6:$A$13,[1]定数!$B$6:$B$13))</f>
        <v>1.9017582695167767</v>
      </c>
      <c r="N36" s="47">
        <v>2018</v>
      </c>
      <c r="O36" s="8">
        <v>43729</v>
      </c>
      <c r="P36" s="50">
        <v>132.47</v>
      </c>
      <c r="Q36" s="50"/>
      <c r="R36" s="53">
        <f>IF(P36="","",T36*M36*LOOKUP(RIGHT($D$2,3),定数!$A$6:$A$13,定数!$B$6:$B$13))</f>
        <v>-6275.8022894056012</v>
      </c>
      <c r="S36" s="53"/>
      <c r="T36" s="54">
        <f t="shared" si="4"/>
        <v>-33.000000000001251</v>
      </c>
      <c r="U36" s="54"/>
      <c r="V36" t="str">
        <f t="shared" si="7"/>
        <v/>
      </c>
      <c r="W36">
        <f t="shared" si="3"/>
        <v>1</v>
      </c>
      <c r="X36" s="41">
        <f t="shared" si="5"/>
        <v>190175.82695167768</v>
      </c>
      <c r="Y36" s="42">
        <f t="shared" si="6"/>
        <v>0</v>
      </c>
    </row>
    <row r="37" spans="2:25">
      <c r="B37" s="40">
        <v>29</v>
      </c>
      <c r="C37" s="49">
        <f t="shared" si="0"/>
        <v>183900.02466227207</v>
      </c>
      <c r="D37" s="49"/>
      <c r="E37" s="47">
        <v>2018</v>
      </c>
      <c r="F37" s="8">
        <v>43734</v>
      </c>
      <c r="G37" s="47" t="s">
        <v>3</v>
      </c>
      <c r="H37" s="50">
        <v>132.63999999999999</v>
      </c>
      <c r="I37" s="50"/>
      <c r="J37" s="47">
        <v>21</v>
      </c>
      <c r="K37" s="51">
        <f t="shared" si="1"/>
        <v>5517.0007398681619</v>
      </c>
      <c r="L37" s="52"/>
      <c r="M37" s="6">
        <f>IF(J37="","",(K37/J37)/LOOKUP(RIGHT($D$2,3),[1]定数!$A$6:$A$13,[1]定数!$B$6:$B$13))</f>
        <v>2.6271432094610292</v>
      </c>
      <c r="N37" s="47">
        <v>2018</v>
      </c>
      <c r="O37" s="8">
        <v>43735</v>
      </c>
      <c r="P37" s="50">
        <v>132.87</v>
      </c>
      <c r="Q37" s="50"/>
      <c r="R37" s="53">
        <f>IF(P37="","",T37*M37*LOOKUP(RIGHT($D$2,3),定数!$A$6:$A$13,定数!$B$6:$B$13))</f>
        <v>-6042.429381760845</v>
      </c>
      <c r="S37" s="53"/>
      <c r="T37" s="54">
        <f t="shared" si="4"/>
        <v>-23.000000000001819</v>
      </c>
      <c r="U37" s="54"/>
      <c r="V37" t="str">
        <f t="shared" si="7"/>
        <v/>
      </c>
      <c r="W37">
        <f t="shared" si="3"/>
        <v>2</v>
      </c>
      <c r="X37" s="41">
        <f t="shared" si="5"/>
        <v>190175.82695167768</v>
      </c>
      <c r="Y37" s="42">
        <f t="shared" si="6"/>
        <v>3.3000000000001251E-2</v>
      </c>
    </row>
    <row r="38" spans="2:25">
      <c r="B38" s="40">
        <v>30</v>
      </c>
      <c r="C38" s="49">
        <f t="shared" si="0"/>
        <v>177857.59528051122</v>
      </c>
      <c r="D38" s="49"/>
      <c r="E38" s="47">
        <v>2018</v>
      </c>
      <c r="F38" s="8">
        <v>43735</v>
      </c>
      <c r="G38" s="47" t="s">
        <v>3</v>
      </c>
      <c r="H38" s="50">
        <v>131.66</v>
      </c>
      <c r="I38" s="50"/>
      <c r="J38" s="47">
        <v>82</v>
      </c>
      <c r="K38" s="51">
        <f t="shared" si="1"/>
        <v>5335.7278584153364</v>
      </c>
      <c r="L38" s="52"/>
      <c r="M38" s="6">
        <f>IF(J38="","",(K38/J38)/LOOKUP(RIGHT($D$2,3),[1]定数!$A$6:$A$13,[1]定数!$B$6:$B$13))</f>
        <v>0.65069851931894351</v>
      </c>
      <c r="N38" s="47">
        <v>2018</v>
      </c>
      <c r="O38" s="8">
        <v>43736</v>
      </c>
      <c r="P38" s="50">
        <v>132.5</v>
      </c>
      <c r="Q38" s="50"/>
      <c r="R38" s="53">
        <f>IF(P38="","",T38*M38*LOOKUP(RIGHT($D$2,3),定数!$A$6:$A$13,定数!$B$6:$B$13))</f>
        <v>-5465.8675622791479</v>
      </c>
      <c r="S38" s="53"/>
      <c r="T38" s="54">
        <f t="shared" si="4"/>
        <v>-84.000000000000341</v>
      </c>
      <c r="U38" s="54"/>
      <c r="V38" t="str">
        <f t="shared" si="7"/>
        <v/>
      </c>
      <c r="W38">
        <f t="shared" si="3"/>
        <v>3</v>
      </c>
      <c r="X38" s="41">
        <f t="shared" si="5"/>
        <v>190175.82695167768</v>
      </c>
      <c r="Y38" s="42">
        <f t="shared" si="6"/>
        <v>6.4772857142860962E-2</v>
      </c>
    </row>
    <row r="39" spans="2:25">
      <c r="B39" s="40">
        <v>31</v>
      </c>
      <c r="C39" s="49">
        <f t="shared" si="0"/>
        <v>172391.72771823208</v>
      </c>
      <c r="D39" s="49"/>
      <c r="E39" s="47">
        <v>2018</v>
      </c>
      <c r="F39" s="8">
        <v>43739</v>
      </c>
      <c r="G39" s="47" t="s">
        <v>4</v>
      </c>
      <c r="H39" s="50">
        <v>132.27000000000001</v>
      </c>
      <c r="I39" s="50"/>
      <c r="J39" s="47">
        <v>35</v>
      </c>
      <c r="K39" s="51">
        <f t="shared" si="1"/>
        <v>5171.7518315469624</v>
      </c>
      <c r="L39" s="52"/>
      <c r="M39" s="6">
        <f>IF(J39="","",(K39/J39)/LOOKUP(RIGHT($D$2,3),[1]定数!$A$6:$A$13,[1]定数!$B$6:$B$13))</f>
        <v>1.4776433804419893</v>
      </c>
      <c r="N39" s="47">
        <v>2018</v>
      </c>
      <c r="O39" s="8">
        <v>43739</v>
      </c>
      <c r="P39" s="50">
        <v>131.9</v>
      </c>
      <c r="Q39" s="50"/>
      <c r="R39" s="53">
        <f>IF(P39="","",T39*M39*LOOKUP(RIGHT($D$2,3),定数!$A$6:$A$13,定数!$B$6:$B$13))</f>
        <v>-5467.2805076354271</v>
      </c>
      <c r="S39" s="53"/>
      <c r="T39" s="54">
        <f t="shared" si="4"/>
        <v>-37.000000000000455</v>
      </c>
      <c r="U39" s="54"/>
      <c r="V39" t="str">
        <f t="shared" si="7"/>
        <v/>
      </c>
      <c r="W39">
        <f t="shared" si="3"/>
        <v>4</v>
      </c>
      <c r="X39" s="41">
        <f t="shared" si="5"/>
        <v>190175.82695167768</v>
      </c>
      <c r="Y39" s="42">
        <f t="shared" si="6"/>
        <v>9.3513983972129178E-2</v>
      </c>
    </row>
    <row r="40" spans="2:25">
      <c r="B40" s="40">
        <v>32</v>
      </c>
      <c r="C40" s="49">
        <f t="shared" si="0"/>
        <v>166924.44721059664</v>
      </c>
      <c r="D40" s="49"/>
      <c r="E40" s="47">
        <v>2018</v>
      </c>
      <c r="F40" s="8">
        <v>43740</v>
      </c>
      <c r="G40" s="47" t="s">
        <v>3</v>
      </c>
      <c r="H40" s="50">
        <v>131.38999999999999</v>
      </c>
      <c r="I40" s="50"/>
      <c r="J40" s="47">
        <v>49</v>
      </c>
      <c r="K40" s="51">
        <f t="shared" si="1"/>
        <v>5007.7334163178994</v>
      </c>
      <c r="L40" s="52"/>
      <c r="M40" s="6">
        <f>IF(J40="","",(K40/J40)/LOOKUP(RIGHT($D$2,3),[1]定数!$A$6:$A$13,[1]定数!$B$6:$B$13))</f>
        <v>1.0219864114934487</v>
      </c>
      <c r="N40" s="47">
        <v>2018</v>
      </c>
      <c r="O40" s="8">
        <v>43741</v>
      </c>
      <c r="P40" s="50">
        <v>131.9</v>
      </c>
      <c r="Q40" s="50"/>
      <c r="R40" s="53">
        <f>IF(P40="","",T40*M40*LOOKUP(RIGHT($D$2,3),定数!$A$6:$A$13,定数!$B$6:$B$13))</f>
        <v>-5212.1306986167856</v>
      </c>
      <c r="S40" s="53"/>
      <c r="T40" s="54">
        <f t="shared" si="4"/>
        <v>-51.000000000001933</v>
      </c>
      <c r="U40" s="54"/>
      <c r="V40" t="str">
        <f t="shared" si="7"/>
        <v/>
      </c>
      <c r="W40">
        <f t="shared" si="3"/>
        <v>5</v>
      </c>
      <c r="X40" s="41">
        <f t="shared" si="5"/>
        <v>190175.82695167768</v>
      </c>
      <c r="Y40" s="42">
        <f t="shared" si="6"/>
        <v>0.12226254048044205</v>
      </c>
    </row>
    <row r="41" spans="2:25">
      <c r="B41" s="40">
        <v>33</v>
      </c>
      <c r="C41" s="49">
        <f t="shared" si="0"/>
        <v>161712.31651197985</v>
      </c>
      <c r="D41" s="49"/>
      <c r="E41" s="47">
        <v>2018</v>
      </c>
      <c r="F41" s="8">
        <v>43749</v>
      </c>
      <c r="G41" s="47" t="s">
        <v>3</v>
      </c>
      <c r="H41" s="50">
        <v>129.68</v>
      </c>
      <c r="I41" s="50"/>
      <c r="J41" s="47">
        <v>50</v>
      </c>
      <c r="K41" s="51">
        <f t="shared" si="1"/>
        <v>4851.3694953593949</v>
      </c>
      <c r="L41" s="52"/>
      <c r="M41" s="6">
        <f>IF(J41="","",(K41/J41)/LOOKUP(RIGHT($D$2,3),[1]定数!$A$6:$A$13,[1]定数!$B$6:$B$13))</f>
        <v>0.970273899071879</v>
      </c>
      <c r="N41" s="47">
        <v>2018</v>
      </c>
      <c r="O41" s="8">
        <v>43749</v>
      </c>
      <c r="P41" s="50">
        <v>130.21</v>
      </c>
      <c r="Q41" s="50"/>
      <c r="R41" s="53">
        <f>IF(P41="","",T41*M41*LOOKUP(RIGHT($D$2,3),定数!$A$6:$A$13,定数!$B$6:$B$13))</f>
        <v>-5142.4516650809701</v>
      </c>
      <c r="S41" s="53"/>
      <c r="T41" s="54">
        <f t="shared" si="4"/>
        <v>-53.000000000000114</v>
      </c>
      <c r="U41" s="54"/>
      <c r="V41" t="str">
        <f t="shared" si="7"/>
        <v/>
      </c>
      <c r="W41">
        <f t="shared" si="3"/>
        <v>6</v>
      </c>
      <c r="X41" s="41">
        <f t="shared" si="5"/>
        <v>190175.82695167768</v>
      </c>
      <c r="Y41" s="42">
        <f t="shared" si="6"/>
        <v>0.14966944482870692</v>
      </c>
    </row>
    <row r="42" spans="2:25">
      <c r="B42" s="40">
        <v>34</v>
      </c>
      <c r="C42" s="49">
        <f t="shared" si="0"/>
        <v>156569.86484689888</v>
      </c>
      <c r="D42" s="49"/>
      <c r="E42" s="47">
        <v>2018</v>
      </c>
      <c r="F42" s="8">
        <v>43753</v>
      </c>
      <c r="G42" s="47" t="s">
        <v>3</v>
      </c>
      <c r="H42" s="50">
        <v>129.30000000000001</v>
      </c>
      <c r="I42" s="50"/>
      <c r="J42" s="47">
        <v>33</v>
      </c>
      <c r="K42" s="51">
        <f t="shared" si="1"/>
        <v>4697.0959454069662</v>
      </c>
      <c r="L42" s="52"/>
      <c r="M42" s="6">
        <f>IF(J42="","",(K42/J42)/LOOKUP(RIGHT($D$2,3),[1]定数!$A$6:$A$13,[1]定数!$B$6:$B$13))</f>
        <v>1.4233624076990807</v>
      </c>
      <c r="N42" s="47">
        <v>2018</v>
      </c>
      <c r="O42" s="8">
        <v>43753</v>
      </c>
      <c r="P42" s="50">
        <v>129.65</v>
      </c>
      <c r="Q42" s="50"/>
      <c r="R42" s="53">
        <f>IF(P42="","",T42*M42*LOOKUP(RIGHT($D$2,3),定数!$A$6:$A$13,定数!$B$6:$B$13))</f>
        <v>-4981.7684269467018</v>
      </c>
      <c r="S42" s="53"/>
      <c r="T42" s="54">
        <f t="shared" si="4"/>
        <v>-34.999999999999432</v>
      </c>
      <c r="U42" s="54"/>
      <c r="V42" t="str">
        <f t="shared" si="7"/>
        <v/>
      </c>
      <c r="W42">
        <f t="shared" si="3"/>
        <v>7</v>
      </c>
      <c r="X42" s="41">
        <f t="shared" si="5"/>
        <v>190175.82695167768</v>
      </c>
      <c r="Y42" s="42">
        <f t="shared" si="6"/>
        <v>0.17670995648315402</v>
      </c>
    </row>
    <row r="43" spans="2:25">
      <c r="B43" s="40">
        <v>35</v>
      </c>
      <c r="C43" s="49">
        <f t="shared" si="0"/>
        <v>151588.09641995217</v>
      </c>
      <c r="D43" s="49"/>
      <c r="E43" s="47">
        <v>2018</v>
      </c>
      <c r="F43" s="8">
        <v>43761</v>
      </c>
      <c r="G43" s="47" t="s">
        <v>3</v>
      </c>
      <c r="H43" s="50">
        <v>129.25</v>
      </c>
      <c r="I43" s="50"/>
      <c r="J43" s="47">
        <v>10</v>
      </c>
      <c r="K43" s="51">
        <f t="shared" si="1"/>
        <v>4547.6428925985647</v>
      </c>
      <c r="L43" s="52"/>
      <c r="M43" s="6">
        <f>IF(J43="","",(K43/J43)/LOOKUP(RIGHT($D$2,3),[1]定数!$A$6:$A$13,[1]定数!$B$6:$B$13))</f>
        <v>4.5476428925985646</v>
      </c>
      <c r="N43" s="47">
        <v>2018</v>
      </c>
      <c r="O43" s="8">
        <v>43761</v>
      </c>
      <c r="P43" s="50">
        <v>129.1</v>
      </c>
      <c r="Q43" s="50"/>
      <c r="R43" s="53">
        <f>IF(P43="","",T43*M43*LOOKUP(RIGHT($D$2,3),定数!$A$6:$A$13,定数!$B$6:$B$13))</f>
        <v>6821.4643388981058</v>
      </c>
      <c r="S43" s="53"/>
      <c r="T43" s="54">
        <f t="shared" si="4"/>
        <v>15.000000000000568</v>
      </c>
      <c r="U43" s="54"/>
      <c r="V43" t="str">
        <f t="shared" si="7"/>
        <v/>
      </c>
      <c r="W43">
        <f t="shared" si="3"/>
        <v>0</v>
      </c>
      <c r="X43" s="41">
        <f t="shared" si="5"/>
        <v>190175.82695167768</v>
      </c>
      <c r="Y43" s="42">
        <f t="shared" si="6"/>
        <v>0.2029055487768715</v>
      </c>
    </row>
    <row r="44" spans="2:25">
      <c r="B44" s="40">
        <v>36</v>
      </c>
      <c r="C44" s="49">
        <f t="shared" si="0"/>
        <v>158409.56075885028</v>
      </c>
      <c r="D44" s="49"/>
      <c r="E44" s="47">
        <v>2018</v>
      </c>
      <c r="F44" s="8">
        <v>43768</v>
      </c>
      <c r="G44" s="47" t="s">
        <v>4</v>
      </c>
      <c r="H44" s="50">
        <v>128.37</v>
      </c>
      <c r="I44" s="50"/>
      <c r="J44" s="47">
        <v>34</v>
      </c>
      <c r="K44" s="51">
        <f t="shared" si="1"/>
        <v>4752.2868227655081</v>
      </c>
      <c r="L44" s="52"/>
      <c r="M44" s="6">
        <f>IF(J44="","",(K44/J44)/LOOKUP(RIGHT($D$2,3),[1]定数!$A$6:$A$13,[1]定数!$B$6:$B$13))</f>
        <v>1.3977314184604435</v>
      </c>
      <c r="N44" s="47">
        <v>2018</v>
      </c>
      <c r="O44" s="8">
        <v>43769</v>
      </c>
      <c r="P44" s="50">
        <v>128</v>
      </c>
      <c r="Q44" s="50"/>
      <c r="R44" s="53">
        <f>IF(P44="","",T44*M44*LOOKUP(RIGHT($D$2,3),定数!$A$6:$A$13,定数!$B$6:$B$13))</f>
        <v>-5171.606248303704</v>
      </c>
      <c r="S44" s="53"/>
      <c r="T44" s="54">
        <f t="shared" si="4"/>
        <v>-37.000000000000455</v>
      </c>
      <c r="U44" s="54"/>
      <c r="V44" t="str">
        <f t="shared" si="7"/>
        <v/>
      </c>
      <c r="W44">
        <f t="shared" si="3"/>
        <v>1</v>
      </c>
      <c r="X44" s="41">
        <f t="shared" si="5"/>
        <v>190175.82695167768</v>
      </c>
      <c r="Y44" s="42">
        <f t="shared" si="6"/>
        <v>0.16703629847182933</v>
      </c>
    </row>
    <row r="45" spans="2:25">
      <c r="B45" s="40">
        <v>37</v>
      </c>
      <c r="C45" s="49">
        <f t="shared" si="0"/>
        <v>153237.95451054658</v>
      </c>
      <c r="D45" s="49"/>
      <c r="E45" s="47">
        <v>2018</v>
      </c>
      <c r="F45" s="8">
        <v>43770</v>
      </c>
      <c r="G45" s="47" t="s">
        <v>4</v>
      </c>
      <c r="H45" s="50">
        <v>128.62</v>
      </c>
      <c r="I45" s="50"/>
      <c r="J45" s="47">
        <v>25</v>
      </c>
      <c r="K45" s="51">
        <f t="shared" si="1"/>
        <v>4597.1386353163971</v>
      </c>
      <c r="L45" s="52"/>
      <c r="M45" s="6">
        <f>IF(J45="","",(K45/J45)/LOOKUP(RIGHT($D$2,3),[1]定数!$A$6:$A$13,[1]定数!$B$6:$B$13))</f>
        <v>1.8388554541265589</v>
      </c>
      <c r="N45" s="47">
        <v>2018</v>
      </c>
      <c r="O45" s="8">
        <v>43771</v>
      </c>
      <c r="P45" s="50">
        <v>128.97999999999999</v>
      </c>
      <c r="Q45" s="50"/>
      <c r="R45" s="53">
        <f>IF(P45="","",T45*M45*LOOKUP(RIGHT($D$2,3),定数!$A$6:$A$13,定数!$B$6:$B$13))</f>
        <v>6619.8796348553406</v>
      </c>
      <c r="S45" s="53"/>
      <c r="T45" s="54">
        <f t="shared" si="4"/>
        <v>35.999999999998522</v>
      </c>
      <c r="U45" s="54"/>
      <c r="V45" t="str">
        <f t="shared" si="7"/>
        <v/>
      </c>
      <c r="W45">
        <f t="shared" si="3"/>
        <v>0</v>
      </c>
      <c r="X45" s="41">
        <f t="shared" si="5"/>
        <v>190175.82695167768</v>
      </c>
      <c r="Y45" s="42">
        <f t="shared" si="6"/>
        <v>0.19423011343348462</v>
      </c>
    </row>
    <row r="46" spans="2:25">
      <c r="B46" s="40">
        <v>38</v>
      </c>
      <c r="C46" s="49">
        <f t="shared" si="0"/>
        <v>159857.83414540192</v>
      </c>
      <c r="D46" s="49"/>
      <c r="E46" s="47">
        <v>2018</v>
      </c>
      <c r="F46" s="8">
        <v>43775</v>
      </c>
      <c r="G46" s="47" t="s">
        <v>4</v>
      </c>
      <c r="H46" s="50">
        <v>129.27000000000001</v>
      </c>
      <c r="I46" s="50"/>
      <c r="J46" s="47">
        <v>10</v>
      </c>
      <c r="K46" s="51">
        <f t="shared" si="1"/>
        <v>4795.7350243620576</v>
      </c>
      <c r="L46" s="52"/>
      <c r="M46" s="6">
        <f>IF(J46="","",(K46/J46)/LOOKUP(RIGHT($D$2,3),[1]定数!$A$6:$A$13,[1]定数!$B$6:$B$13))</f>
        <v>4.7957350243620578</v>
      </c>
      <c r="N46" s="47">
        <v>2018</v>
      </c>
      <c r="O46" s="8">
        <v>43775</v>
      </c>
      <c r="P46" s="50">
        <v>129.41</v>
      </c>
      <c r="Q46" s="50"/>
      <c r="R46" s="53">
        <f>IF(P46="","",T46*M46*LOOKUP(RIGHT($D$2,3),定数!$A$6:$A$13,定数!$B$6:$B$13))</f>
        <v>6714.0290341062264</v>
      </c>
      <c r="S46" s="53"/>
      <c r="T46" s="54">
        <f t="shared" si="4"/>
        <v>13.999999999998636</v>
      </c>
      <c r="U46" s="54"/>
      <c r="V46" t="str">
        <f t="shared" si="7"/>
        <v/>
      </c>
      <c r="W46">
        <f t="shared" si="3"/>
        <v>0</v>
      </c>
      <c r="X46" s="41">
        <f t="shared" si="5"/>
        <v>190175.82695167768</v>
      </c>
      <c r="Y46" s="42">
        <f t="shared" si="6"/>
        <v>0.15942085433381259</v>
      </c>
    </row>
    <row r="47" spans="2:25">
      <c r="B47" s="40">
        <v>39</v>
      </c>
      <c r="C47" s="49">
        <f t="shared" si="0"/>
        <v>166571.86317950816</v>
      </c>
      <c r="D47" s="49"/>
      <c r="E47" s="47">
        <v>2018</v>
      </c>
      <c r="F47" s="8">
        <v>43828</v>
      </c>
      <c r="G47" s="47" t="s">
        <v>3</v>
      </c>
      <c r="H47" s="50">
        <v>126.13</v>
      </c>
      <c r="I47" s="50"/>
      <c r="J47" s="47">
        <v>23</v>
      </c>
      <c r="K47" s="51">
        <f t="shared" si="1"/>
        <v>4997.1558953852445</v>
      </c>
      <c r="L47" s="52"/>
      <c r="M47" s="6">
        <f>IF(J47="","",(K47/J47)/LOOKUP(RIGHT($D$2,3),[1]定数!$A$6:$A$13,[1]定数!$B$6:$B$13))</f>
        <v>2.1726764762544541</v>
      </c>
      <c r="N47" s="47">
        <v>2018</v>
      </c>
      <c r="O47" s="8">
        <v>43830</v>
      </c>
      <c r="P47" s="50">
        <v>126.38</v>
      </c>
      <c r="Q47" s="50"/>
      <c r="R47" s="53">
        <f>IF(P47="","",T47*M47*LOOKUP(RIGHT($D$2,3),定数!$A$6:$A$13,定数!$B$6:$B$13))</f>
        <v>-5431.6911906361356</v>
      </c>
      <c r="S47" s="53"/>
      <c r="T47" s="54">
        <f t="shared" si="4"/>
        <v>-25</v>
      </c>
      <c r="U47" s="54"/>
      <c r="V47" t="str">
        <f t="shared" si="7"/>
        <v/>
      </c>
      <c r="W47">
        <f t="shared" si="3"/>
        <v>1</v>
      </c>
      <c r="X47" s="41">
        <f t="shared" si="5"/>
        <v>190175.82695167768</v>
      </c>
      <c r="Y47" s="42">
        <f t="shared" si="6"/>
        <v>0.12411653021583613</v>
      </c>
    </row>
    <row r="48" spans="2:25">
      <c r="B48" s="40">
        <v>40</v>
      </c>
      <c r="C48" s="49">
        <f t="shared" si="0"/>
        <v>161140.17198887203</v>
      </c>
      <c r="D48" s="49"/>
      <c r="E48" s="47">
        <v>2019</v>
      </c>
      <c r="F48" s="8">
        <v>43479</v>
      </c>
      <c r="G48" s="47" t="s">
        <v>3</v>
      </c>
      <c r="H48" s="50">
        <v>123.93</v>
      </c>
      <c r="I48" s="50"/>
      <c r="J48" s="47">
        <v>26</v>
      </c>
      <c r="K48" s="51">
        <f t="shared" si="1"/>
        <v>4834.2051596661604</v>
      </c>
      <c r="L48" s="52"/>
      <c r="M48" s="6">
        <f>IF(J48="","",(K48/J48)/LOOKUP(RIGHT($D$2,3),[1]定数!$A$6:$A$13,[1]定数!$B$6:$B$13))</f>
        <v>1.8593096767946771</v>
      </c>
      <c r="N48" s="47">
        <v>2019</v>
      </c>
      <c r="O48" s="8">
        <v>43480</v>
      </c>
      <c r="P48" s="50">
        <v>124.21</v>
      </c>
      <c r="Q48" s="50"/>
      <c r="R48" s="53">
        <f>IF(P48="","",T48*M48*LOOKUP(RIGHT($D$2,3),定数!$A$6:$A$13,定数!$B$6:$B$13))</f>
        <v>-5206.0670950248532</v>
      </c>
      <c r="S48" s="53"/>
      <c r="T48" s="54">
        <f t="shared" si="4"/>
        <v>-27.999999999998693</v>
      </c>
      <c r="U48" s="54"/>
      <c r="V48" t="str">
        <f t="shared" si="7"/>
        <v/>
      </c>
      <c r="W48">
        <f t="shared" si="3"/>
        <v>2</v>
      </c>
      <c r="X48" s="41">
        <f t="shared" si="5"/>
        <v>190175.82695167768</v>
      </c>
      <c r="Y48" s="42">
        <f t="shared" si="6"/>
        <v>0.15267794770879795</v>
      </c>
    </row>
    <row r="49" spans="2:25">
      <c r="B49" s="40">
        <v>41</v>
      </c>
      <c r="C49" s="49">
        <f t="shared" si="0"/>
        <v>155934.10489384716</v>
      </c>
      <c r="D49" s="49"/>
      <c r="E49" s="47">
        <v>2019</v>
      </c>
      <c r="F49" s="8">
        <v>43482</v>
      </c>
      <c r="G49" s="47" t="s">
        <v>4</v>
      </c>
      <c r="H49" s="50">
        <v>124.18</v>
      </c>
      <c r="I49" s="50"/>
      <c r="J49" s="47">
        <v>28</v>
      </c>
      <c r="K49" s="51">
        <f t="shared" si="1"/>
        <v>4678.0231468154152</v>
      </c>
      <c r="L49" s="52"/>
      <c r="M49" s="6">
        <f>IF(J49="","",(K49/J49)/LOOKUP(RIGHT($D$2,3),[1]定数!$A$6:$A$13,[1]定数!$B$6:$B$13))</f>
        <v>1.6707225524340767</v>
      </c>
      <c r="N49" s="47">
        <v>2019</v>
      </c>
      <c r="O49" s="8">
        <v>43482</v>
      </c>
      <c r="P49" s="50">
        <v>123.88</v>
      </c>
      <c r="Q49" s="50"/>
      <c r="R49" s="53">
        <f>IF(P49="","",T49*M49*LOOKUP(RIGHT($D$2,3),定数!$A$6:$A$13,定数!$B$6:$B$13))</f>
        <v>-5012.1676573024206</v>
      </c>
      <c r="S49" s="53"/>
      <c r="T49" s="54">
        <f t="shared" si="4"/>
        <v>-30.000000000001137</v>
      </c>
      <c r="U49" s="54"/>
      <c r="V49" t="str">
        <f t="shared" si="7"/>
        <v/>
      </c>
      <c r="W49">
        <f t="shared" si="3"/>
        <v>3</v>
      </c>
      <c r="X49" s="41">
        <f t="shared" si="5"/>
        <v>190175.82695167768</v>
      </c>
      <c r="Y49" s="42">
        <f t="shared" si="6"/>
        <v>0.18005296785974323</v>
      </c>
    </row>
    <row r="50" spans="2:25">
      <c r="B50" s="40">
        <v>42</v>
      </c>
      <c r="C50" s="49">
        <f t="shared" si="0"/>
        <v>150921.93723654473</v>
      </c>
      <c r="D50" s="49"/>
      <c r="E50" s="47">
        <v>2019</v>
      </c>
      <c r="F50" s="8">
        <v>43487</v>
      </c>
      <c r="G50" s="47" t="s">
        <v>3</v>
      </c>
      <c r="H50" s="50">
        <v>124.23</v>
      </c>
      <c r="I50" s="50"/>
      <c r="J50" s="47">
        <v>20</v>
      </c>
      <c r="K50" s="51">
        <f t="shared" si="1"/>
        <v>4527.6581170963418</v>
      </c>
      <c r="L50" s="52"/>
      <c r="M50" s="6">
        <f>IF(J50="","",(K50/J50)/LOOKUP(RIGHT($D$2,3),[1]定数!$A$6:$A$13,[1]定数!$B$6:$B$13))</f>
        <v>2.2638290585481711</v>
      </c>
      <c r="N50" s="47">
        <v>2019</v>
      </c>
      <c r="O50" s="8">
        <v>43488</v>
      </c>
      <c r="P50" s="50">
        <v>124.46</v>
      </c>
      <c r="Q50" s="50"/>
      <c r="R50" s="53">
        <f>IF(P50="","",T50*M50*LOOKUP(RIGHT($D$2,3),定数!$A$6:$A$13,定数!$B$6:$B$13))</f>
        <v>-5206.8068346605623</v>
      </c>
      <c r="S50" s="53"/>
      <c r="T50" s="54">
        <f t="shared" si="4"/>
        <v>-22.999999999998977</v>
      </c>
      <c r="U50" s="54"/>
      <c r="V50" t="str">
        <f t="shared" si="7"/>
        <v/>
      </c>
      <c r="W50">
        <f t="shared" si="3"/>
        <v>4</v>
      </c>
      <c r="X50" s="41">
        <f t="shared" si="5"/>
        <v>190175.82695167768</v>
      </c>
      <c r="Y50" s="42">
        <f t="shared" si="6"/>
        <v>0.20640840817853823</v>
      </c>
    </row>
    <row r="51" spans="2:25">
      <c r="B51" s="40">
        <v>43</v>
      </c>
      <c r="C51" s="49">
        <f t="shared" si="0"/>
        <v>145715.13040188418</v>
      </c>
      <c r="D51" s="49"/>
      <c r="E51" s="47">
        <v>2019</v>
      </c>
      <c r="F51" s="8">
        <v>43488</v>
      </c>
      <c r="G51" s="47" t="s">
        <v>4</v>
      </c>
      <c r="H51" s="50">
        <v>124.66</v>
      </c>
      <c r="I51" s="50"/>
      <c r="J51" s="47">
        <v>15</v>
      </c>
      <c r="K51" s="51">
        <f t="shared" si="1"/>
        <v>4371.453912056525</v>
      </c>
      <c r="L51" s="52"/>
      <c r="M51" s="6">
        <f>IF(J51="","",(K51/J51)/LOOKUP(RIGHT($D$2,3),[1]定数!$A$6:$A$13,[1]定数!$B$6:$B$13))</f>
        <v>2.9143026080376835</v>
      </c>
      <c r="N51" s="47">
        <v>2019</v>
      </c>
      <c r="O51" s="8">
        <v>43488</v>
      </c>
      <c r="P51" s="50">
        <v>124.89</v>
      </c>
      <c r="Q51" s="50"/>
      <c r="R51" s="53">
        <f>IF(P51="","",T51*M51*LOOKUP(RIGHT($D$2,3),定数!$A$6:$A$13,定数!$B$6:$B$13))</f>
        <v>6702.8959984867879</v>
      </c>
      <c r="S51" s="53"/>
      <c r="T51" s="54">
        <f t="shared" si="4"/>
        <v>23.000000000000398</v>
      </c>
      <c r="U51" s="54"/>
      <c r="V51" t="str">
        <f t="shared" si="7"/>
        <v/>
      </c>
      <c r="W51">
        <f t="shared" si="3"/>
        <v>0</v>
      </c>
      <c r="X51" s="41">
        <f t="shared" si="5"/>
        <v>190175.82695167768</v>
      </c>
      <c r="Y51" s="42">
        <f t="shared" si="6"/>
        <v>0.23378731809637743</v>
      </c>
    </row>
    <row r="52" spans="2:25">
      <c r="B52" s="40">
        <v>44</v>
      </c>
      <c r="C52" s="49">
        <f t="shared" si="0"/>
        <v>152418.02640037096</v>
      </c>
      <c r="D52" s="49"/>
      <c r="E52" s="47">
        <v>2019</v>
      </c>
      <c r="F52" s="8">
        <v>43497</v>
      </c>
      <c r="G52" s="47" t="s">
        <v>3</v>
      </c>
      <c r="H52" s="50">
        <v>124.57</v>
      </c>
      <c r="I52" s="50"/>
      <c r="J52" s="47">
        <v>36</v>
      </c>
      <c r="K52" s="51">
        <f t="shared" si="1"/>
        <v>4572.5407920111284</v>
      </c>
      <c r="L52" s="52"/>
      <c r="M52" s="6">
        <f>IF(J52="","",(K52/J52)/LOOKUP(RIGHT($D$2,3),[1]定数!$A$6:$A$13,[1]定数!$B$6:$B$13))</f>
        <v>1.2701502200030912</v>
      </c>
      <c r="N52" s="47">
        <v>2019</v>
      </c>
      <c r="O52" s="8">
        <v>43497</v>
      </c>
      <c r="P52" s="50">
        <v>124.96</v>
      </c>
      <c r="Q52" s="50"/>
      <c r="R52" s="53">
        <f>IF(P52="","",T52*M52*LOOKUP(RIGHT($D$2,3),定数!$A$6:$A$13,定数!$B$6:$B$13))</f>
        <v>-4953.585858012063</v>
      </c>
      <c r="S52" s="53"/>
      <c r="T52" s="54">
        <f t="shared" si="4"/>
        <v>-39.000000000000057</v>
      </c>
      <c r="U52" s="54"/>
      <c r="V52" t="str">
        <f t="shared" si="7"/>
        <v/>
      </c>
      <c r="W52">
        <f t="shared" si="3"/>
        <v>1</v>
      </c>
      <c r="X52" s="41">
        <f t="shared" si="5"/>
        <v>190175.82695167768</v>
      </c>
      <c r="Y52" s="42">
        <f t="shared" si="6"/>
        <v>0.1985415347288102</v>
      </c>
    </row>
    <row r="53" spans="2:25">
      <c r="B53" s="40">
        <v>45</v>
      </c>
      <c r="C53" s="49">
        <f t="shared" si="0"/>
        <v>147464.44054235891</v>
      </c>
      <c r="D53" s="49"/>
      <c r="E53" s="47">
        <v>2019</v>
      </c>
      <c r="F53" s="8">
        <v>43500</v>
      </c>
      <c r="G53" s="47" t="s">
        <v>4</v>
      </c>
      <c r="H53" s="50">
        <v>125.56</v>
      </c>
      <c r="I53" s="50"/>
      <c r="J53" s="47">
        <v>19</v>
      </c>
      <c r="K53" s="51">
        <f t="shared" si="1"/>
        <v>4423.9332162707669</v>
      </c>
      <c r="L53" s="52"/>
      <c r="M53" s="6">
        <f>IF(J53="","",(K53/J53)/LOOKUP(RIGHT($D$2,3),[1]定数!$A$6:$A$13,[1]定数!$B$6:$B$13))</f>
        <v>2.3283859033004037</v>
      </c>
      <c r="N53" s="47">
        <v>2019</v>
      </c>
      <c r="O53" s="8">
        <v>43500</v>
      </c>
      <c r="P53" s="50">
        <v>125.84</v>
      </c>
      <c r="Q53" s="50"/>
      <c r="R53" s="53">
        <f>IF(P53="","",T53*M53*LOOKUP(RIGHT($D$2,3),定数!$A$6:$A$13,定数!$B$6:$B$13))</f>
        <v>6519.4805292411575</v>
      </c>
      <c r="S53" s="53"/>
      <c r="T53" s="54">
        <f t="shared" si="4"/>
        <v>28.000000000000114</v>
      </c>
      <c r="U53" s="54"/>
      <c r="V53" t="str">
        <f t="shared" si="7"/>
        <v/>
      </c>
      <c r="W53">
        <f t="shared" si="3"/>
        <v>0</v>
      </c>
      <c r="X53" s="41">
        <f t="shared" si="5"/>
        <v>190175.82695167768</v>
      </c>
      <c r="Y53" s="42">
        <f t="shared" si="6"/>
        <v>0.22458893485012388</v>
      </c>
    </row>
    <row r="54" spans="2:25">
      <c r="B54" s="40">
        <v>46</v>
      </c>
      <c r="C54" s="49">
        <f t="shared" si="0"/>
        <v>153983.92107160005</v>
      </c>
      <c r="D54" s="49"/>
      <c r="E54" s="47">
        <v>2019</v>
      </c>
      <c r="F54" s="8">
        <v>43502</v>
      </c>
      <c r="G54" s="47" t="s">
        <v>3</v>
      </c>
      <c r="H54" s="50">
        <v>125.27</v>
      </c>
      <c r="I54" s="50"/>
      <c r="J54" s="47">
        <v>15</v>
      </c>
      <c r="K54" s="51">
        <f t="shared" si="1"/>
        <v>4619.5176321480012</v>
      </c>
      <c r="L54" s="52"/>
      <c r="M54" s="6">
        <f>IF(J54="","",(K54/J54)/LOOKUP(RIGHT($D$2,3),[1]定数!$A$6:$A$13,[1]定数!$B$6:$B$13))</f>
        <v>3.0796784214320008</v>
      </c>
      <c r="N54" s="47">
        <v>2019</v>
      </c>
      <c r="O54" s="8">
        <v>43502</v>
      </c>
      <c r="P54" s="50">
        <v>125.05</v>
      </c>
      <c r="Q54" s="50"/>
      <c r="R54" s="53">
        <f>IF(P54="","",T54*M54*LOOKUP(RIGHT($D$2,3),定数!$A$6:$A$13,定数!$B$6:$B$13))</f>
        <v>6775.2925271503673</v>
      </c>
      <c r="S54" s="53"/>
      <c r="T54" s="54">
        <f t="shared" si="4"/>
        <v>21.999999999999886</v>
      </c>
      <c r="U54" s="54"/>
      <c r="V54" t="str">
        <f t="shared" si="7"/>
        <v/>
      </c>
      <c r="W54">
        <f t="shared" si="3"/>
        <v>0</v>
      </c>
      <c r="X54" s="41">
        <f t="shared" si="5"/>
        <v>190175.82695167768</v>
      </c>
      <c r="Y54" s="42">
        <f t="shared" si="6"/>
        <v>0.19030760354876086</v>
      </c>
    </row>
    <row r="55" spans="2:25">
      <c r="B55" s="40">
        <v>47</v>
      </c>
      <c r="C55" s="49">
        <f t="shared" si="0"/>
        <v>160759.21359875042</v>
      </c>
      <c r="D55" s="49"/>
      <c r="E55" s="47">
        <v>2019</v>
      </c>
      <c r="F55" s="8">
        <v>43511</v>
      </c>
      <c r="G55" s="47" t="s">
        <v>3</v>
      </c>
      <c r="H55" s="50">
        <v>124.82</v>
      </c>
      <c r="I55" s="50"/>
      <c r="J55" s="47">
        <v>17</v>
      </c>
      <c r="K55" s="51">
        <f t="shared" si="1"/>
        <v>4822.7764079625122</v>
      </c>
      <c r="L55" s="52"/>
      <c r="M55" s="6">
        <f>IF(J55="","",(K55/J55)/LOOKUP(RIGHT($D$2,3),[1]定数!$A$6:$A$13,[1]定数!$B$6:$B$13))</f>
        <v>2.836927298801478</v>
      </c>
      <c r="N55" s="47">
        <v>2019</v>
      </c>
      <c r="O55" s="8">
        <v>43511</v>
      </c>
      <c r="P55" s="50">
        <v>124.57</v>
      </c>
      <c r="Q55" s="50"/>
      <c r="R55" s="53">
        <f>IF(P55="","",T55*M55*LOOKUP(RIGHT($D$2,3),定数!$A$6:$A$13,定数!$B$6:$B$13))</f>
        <v>7092.3182470036945</v>
      </c>
      <c r="S55" s="53"/>
      <c r="T55" s="54">
        <f t="shared" si="4"/>
        <v>25</v>
      </c>
      <c r="U55" s="54"/>
      <c r="V55" t="str">
        <f t="shared" si="7"/>
        <v/>
      </c>
      <c r="W55">
        <f t="shared" si="3"/>
        <v>0</v>
      </c>
      <c r="X55" s="41">
        <f t="shared" si="5"/>
        <v>190175.82695167768</v>
      </c>
      <c r="Y55" s="42">
        <f t="shared" si="6"/>
        <v>0.15468113810490658</v>
      </c>
    </row>
    <row r="56" spans="2:25">
      <c r="B56" s="40">
        <v>48</v>
      </c>
      <c r="C56" s="49">
        <f t="shared" si="0"/>
        <v>167851.5318457541</v>
      </c>
      <c r="D56" s="49"/>
      <c r="E56" s="47">
        <v>2019</v>
      </c>
      <c r="F56" s="8">
        <v>43511</v>
      </c>
      <c r="G56" s="47" t="s">
        <v>3</v>
      </c>
      <c r="H56" s="50">
        <v>124.63</v>
      </c>
      <c r="I56" s="50"/>
      <c r="J56" s="47">
        <v>21</v>
      </c>
      <c r="K56" s="51">
        <f t="shared" si="1"/>
        <v>5035.5459553726232</v>
      </c>
      <c r="L56" s="52"/>
      <c r="M56" s="6">
        <f>IF(J56="","",(K56/J56)/LOOKUP(RIGHT($D$2,3),[1]定数!$A$6:$A$13,[1]定数!$B$6:$B$13))</f>
        <v>2.3978790263679159</v>
      </c>
      <c r="N56" s="47">
        <v>2019</v>
      </c>
      <c r="O56" s="8">
        <v>43511</v>
      </c>
      <c r="P56" s="50">
        <v>124.32</v>
      </c>
      <c r="Q56" s="50"/>
      <c r="R56" s="53">
        <f>IF(P56="","",T56*M56*LOOKUP(RIGHT($D$2,3),定数!$A$6:$A$13,定数!$B$6:$B$13))</f>
        <v>7433.4249817405935</v>
      </c>
      <c r="S56" s="53"/>
      <c r="T56" s="54">
        <f t="shared" si="4"/>
        <v>31.000000000000227</v>
      </c>
      <c r="U56" s="54"/>
      <c r="V56" t="str">
        <f t="shared" si="7"/>
        <v/>
      </c>
      <c r="W56">
        <f t="shared" si="3"/>
        <v>0</v>
      </c>
      <c r="X56" s="41">
        <f t="shared" si="5"/>
        <v>190175.82695167768</v>
      </c>
      <c r="Y56" s="42">
        <f t="shared" si="6"/>
        <v>0.11738765890365244</v>
      </c>
    </row>
    <row r="57" spans="2:25">
      <c r="B57" s="40">
        <v>49</v>
      </c>
      <c r="C57" s="49">
        <f t="shared" si="0"/>
        <v>175284.95682749469</v>
      </c>
      <c r="D57" s="49"/>
      <c r="E57" s="47">
        <v>2019</v>
      </c>
      <c r="F57" s="8">
        <v>43522</v>
      </c>
      <c r="G57" s="47" t="s">
        <v>4</v>
      </c>
      <c r="H57" s="50">
        <v>126.03</v>
      </c>
      <c r="I57" s="50"/>
      <c r="J57" s="47">
        <v>30</v>
      </c>
      <c r="K57" s="51">
        <f t="shared" si="1"/>
        <v>5258.5487048248406</v>
      </c>
      <c r="L57" s="52"/>
      <c r="M57" s="6">
        <f>IF(J57="","",(K57/J57)/LOOKUP(RIGHT($D$2,3),[1]定数!$A$6:$A$13,[1]定数!$B$6:$B$13))</f>
        <v>1.7528495682749468</v>
      </c>
      <c r="N57" s="47">
        <v>2019</v>
      </c>
      <c r="O57" s="8">
        <v>43523</v>
      </c>
      <c r="P57" s="50">
        <v>125.71</v>
      </c>
      <c r="Q57" s="50"/>
      <c r="R57" s="53">
        <f>IF(P57="","",T57*M57*LOOKUP(RIGHT($D$2,3),定数!$A$6:$A$13,定数!$B$6:$B$13))</f>
        <v>-5609.118618479959</v>
      </c>
      <c r="S57" s="53"/>
      <c r="T57" s="54">
        <f t="shared" si="4"/>
        <v>-32.000000000000739</v>
      </c>
      <c r="U57" s="54"/>
      <c r="V57" t="str">
        <f t="shared" si="7"/>
        <v/>
      </c>
      <c r="W57">
        <f t="shared" si="3"/>
        <v>1</v>
      </c>
      <c r="X57" s="41">
        <f t="shared" si="5"/>
        <v>190175.82695167768</v>
      </c>
      <c r="Y57" s="42">
        <f t="shared" si="6"/>
        <v>7.8300540940813956E-2</v>
      </c>
    </row>
    <row r="58" spans="2:25">
      <c r="B58" s="40">
        <v>50</v>
      </c>
      <c r="C58" s="49">
        <f t="shared" si="0"/>
        <v>169675.83820901474</v>
      </c>
      <c r="D58" s="49"/>
      <c r="E58" s="47">
        <v>2019</v>
      </c>
      <c r="F58" s="8">
        <v>43525</v>
      </c>
      <c r="G58" s="47" t="s">
        <v>4</v>
      </c>
      <c r="H58" s="50">
        <v>126.87</v>
      </c>
      <c r="I58" s="50"/>
      <c r="J58" s="47">
        <v>26</v>
      </c>
      <c r="K58" s="51">
        <f t="shared" si="1"/>
        <v>5090.2751462704418</v>
      </c>
      <c r="L58" s="52"/>
      <c r="M58" s="6">
        <f>IF(J58="","",(K58/J58)/LOOKUP(RIGHT($D$2,3),[1]定数!$A$6:$A$13,[1]定数!$B$6:$B$13))</f>
        <v>1.9577981331809391</v>
      </c>
      <c r="N58" s="47">
        <v>2019</v>
      </c>
      <c r="O58" s="8">
        <v>43525</v>
      </c>
      <c r="P58" s="50">
        <v>127.27</v>
      </c>
      <c r="Q58" s="50"/>
      <c r="R58" s="53">
        <f>IF(P58="","",T58*M58*LOOKUP(RIGHT($D$2,3),定数!$A$6:$A$13,定数!$B$6:$B$13))</f>
        <v>7831.1925327235895</v>
      </c>
      <c r="S58" s="53"/>
      <c r="T58" s="54">
        <f t="shared" si="4"/>
        <v>39.999999999999147</v>
      </c>
      <c r="U58" s="54"/>
      <c r="V58" t="str">
        <f t="shared" si="7"/>
        <v/>
      </c>
      <c r="W58">
        <f t="shared" si="3"/>
        <v>0</v>
      </c>
      <c r="X58" s="41">
        <f t="shared" si="5"/>
        <v>190175.82695167768</v>
      </c>
      <c r="Y58" s="42">
        <f t="shared" si="6"/>
        <v>0.10779492363070853</v>
      </c>
    </row>
    <row r="59" spans="2:25">
      <c r="B59" s="40">
        <v>51</v>
      </c>
      <c r="C59" s="49">
        <f t="shared" si="0"/>
        <v>177507.03074173833</v>
      </c>
      <c r="D59" s="49"/>
      <c r="E59" s="47">
        <v>2019</v>
      </c>
      <c r="F59" s="8">
        <v>43528</v>
      </c>
      <c r="G59" s="47" t="s">
        <v>3</v>
      </c>
      <c r="H59" s="50">
        <v>126.74</v>
      </c>
      <c r="I59" s="50"/>
      <c r="J59" s="47">
        <v>21</v>
      </c>
      <c r="K59" s="51">
        <f t="shared" si="1"/>
        <v>5325.2109222521494</v>
      </c>
      <c r="L59" s="52"/>
      <c r="M59" s="6">
        <f>IF(J59="","",(K59/J59)/LOOKUP(RIGHT($D$2,3),[1]定数!$A$6:$A$13,[1]定数!$B$6:$B$13))</f>
        <v>2.535814724881976</v>
      </c>
      <c r="N59" s="47">
        <v>2019</v>
      </c>
      <c r="O59" s="8">
        <v>43530</v>
      </c>
      <c r="P59" s="50">
        <v>126.42</v>
      </c>
      <c r="Q59" s="50"/>
      <c r="R59" s="53">
        <f>IF(P59="","",T59*M59*LOOKUP(RIGHT($D$2,3),定数!$A$6:$A$13,定数!$B$6:$B$13))</f>
        <v>8114.6071196221501</v>
      </c>
      <c r="S59" s="53"/>
      <c r="T59" s="54">
        <f t="shared" si="4"/>
        <v>31.999999999999318</v>
      </c>
      <c r="U59" s="54"/>
      <c r="V59" t="str">
        <f t="shared" si="7"/>
        <v/>
      </c>
      <c r="W59">
        <f t="shared" si="3"/>
        <v>0</v>
      </c>
      <c r="X59" s="41">
        <f t="shared" si="5"/>
        <v>190175.82695167768</v>
      </c>
      <c r="Y59" s="42">
        <f t="shared" si="6"/>
        <v>6.6616227798280581E-2</v>
      </c>
    </row>
    <row r="60" spans="2:25">
      <c r="B60" s="40">
        <v>52</v>
      </c>
      <c r="C60" s="49">
        <f t="shared" si="0"/>
        <v>185621.63786136048</v>
      </c>
      <c r="D60" s="49"/>
      <c r="E60" s="47">
        <v>2019</v>
      </c>
      <c r="F60" s="8">
        <v>43530</v>
      </c>
      <c r="G60" s="47" t="s">
        <v>3</v>
      </c>
      <c r="H60" s="50">
        <v>126.27</v>
      </c>
      <c r="I60" s="50"/>
      <c r="J60" s="47">
        <v>23</v>
      </c>
      <c r="K60" s="51">
        <f t="shared" si="1"/>
        <v>5568.6491358408139</v>
      </c>
      <c r="L60" s="52"/>
      <c r="M60" s="6">
        <f>IF(J60="","",(K60/J60)/LOOKUP(RIGHT($D$2,3),[1]定数!$A$6:$A$13,[1]定数!$B$6:$B$13))</f>
        <v>2.4211517981916582</v>
      </c>
      <c r="N60" s="47">
        <v>2019</v>
      </c>
      <c r="O60" s="8">
        <v>43530</v>
      </c>
      <c r="P60" s="50">
        <v>126.52</v>
      </c>
      <c r="Q60" s="50"/>
      <c r="R60" s="53">
        <f>IF(P60="","",T60*M60*LOOKUP(RIGHT($D$2,3),定数!$A$6:$A$13,定数!$B$6:$B$13))</f>
        <v>-6052.8794954791447</v>
      </c>
      <c r="S60" s="53"/>
      <c r="T60" s="54">
        <f t="shared" si="4"/>
        <v>-25</v>
      </c>
      <c r="U60" s="54"/>
      <c r="V60" t="str">
        <f t="shared" si="7"/>
        <v/>
      </c>
      <c r="W60">
        <f t="shared" si="3"/>
        <v>1</v>
      </c>
      <c r="X60" s="41">
        <f t="shared" si="5"/>
        <v>190175.82695167768</v>
      </c>
      <c r="Y60" s="42">
        <f t="shared" si="6"/>
        <v>2.3947255354774377E-2</v>
      </c>
    </row>
    <row r="61" spans="2:25">
      <c r="B61" s="40">
        <v>53</v>
      </c>
      <c r="C61" s="49">
        <f t="shared" si="0"/>
        <v>179568.75836588134</v>
      </c>
      <c r="D61" s="49"/>
      <c r="E61" s="47">
        <v>2019</v>
      </c>
      <c r="F61" s="8">
        <v>43536</v>
      </c>
      <c r="G61" s="47" t="s">
        <v>4</v>
      </c>
      <c r="H61" s="50">
        <v>125.14</v>
      </c>
      <c r="I61" s="50"/>
      <c r="J61" s="47">
        <v>15</v>
      </c>
      <c r="K61" s="51">
        <f t="shared" si="1"/>
        <v>5387.0627509764399</v>
      </c>
      <c r="L61" s="52"/>
      <c r="M61" s="6">
        <f>IF(J61="","",(K61/J61)/LOOKUP(RIGHT($D$2,3),[1]定数!$A$6:$A$13,[1]定数!$B$6:$B$13))</f>
        <v>3.5913751673176266</v>
      </c>
      <c r="N61" s="47">
        <v>2019</v>
      </c>
      <c r="O61" s="8">
        <v>43536</v>
      </c>
      <c r="P61" s="50">
        <v>125.36</v>
      </c>
      <c r="Q61" s="50"/>
      <c r="R61" s="53">
        <f>IF(P61="","",T61*M61*LOOKUP(RIGHT($D$2,3),定数!$A$6:$A$13,定数!$B$6:$B$13))</f>
        <v>7901.0253680987371</v>
      </c>
      <c r="S61" s="53"/>
      <c r="T61" s="54">
        <f t="shared" si="4"/>
        <v>21.999999999999886</v>
      </c>
      <c r="U61" s="54"/>
      <c r="V61" t="str">
        <f t="shared" si="7"/>
        <v/>
      </c>
      <c r="W61">
        <f t="shared" si="3"/>
        <v>0</v>
      </c>
      <c r="X61" s="41">
        <f t="shared" si="5"/>
        <v>190175.82695167768</v>
      </c>
      <c r="Y61" s="42">
        <f t="shared" si="6"/>
        <v>5.5775062245379536E-2</v>
      </c>
    </row>
    <row r="62" spans="2:25">
      <c r="B62" s="40">
        <v>54</v>
      </c>
      <c r="C62" s="49">
        <f t="shared" si="0"/>
        <v>187469.78373398009</v>
      </c>
      <c r="D62" s="49"/>
      <c r="E62" s="47">
        <v>2019</v>
      </c>
      <c r="F62" s="8">
        <v>43546</v>
      </c>
      <c r="G62" s="47" t="s">
        <v>3</v>
      </c>
      <c r="H62" s="50">
        <v>125.9</v>
      </c>
      <c r="I62" s="50"/>
      <c r="J62" s="47">
        <v>21</v>
      </c>
      <c r="K62" s="51">
        <f t="shared" si="1"/>
        <v>5624.0935120194026</v>
      </c>
      <c r="L62" s="52"/>
      <c r="M62" s="6">
        <f>IF(J62="","",(K62/J62)/LOOKUP(RIGHT($D$2,3),[1]定数!$A$6:$A$13,[1]定数!$B$6:$B$13))</f>
        <v>2.678139767628287</v>
      </c>
      <c r="N62" s="47">
        <v>2019</v>
      </c>
      <c r="O62" s="8">
        <v>43546</v>
      </c>
      <c r="P62" s="50">
        <v>126.14</v>
      </c>
      <c r="Q62" s="50"/>
      <c r="R62" s="53">
        <f>IF(P62="","",T62*M62*LOOKUP(RIGHT($D$2,3),定数!$A$6:$A$13,定数!$B$6:$B$13))</f>
        <v>-6427.5354423077515</v>
      </c>
      <c r="S62" s="53"/>
      <c r="T62" s="54">
        <f t="shared" si="4"/>
        <v>-23.999999999999488</v>
      </c>
      <c r="U62" s="54"/>
      <c r="V62" t="str">
        <f t="shared" si="7"/>
        <v/>
      </c>
      <c r="W62">
        <f t="shared" si="3"/>
        <v>1</v>
      </c>
      <c r="X62" s="41">
        <f t="shared" si="5"/>
        <v>190175.82695167768</v>
      </c>
      <c r="Y62" s="42">
        <f t="shared" si="6"/>
        <v>1.4229164984176368E-2</v>
      </c>
    </row>
    <row r="63" spans="2:25">
      <c r="B63" s="40">
        <v>55</v>
      </c>
      <c r="C63" s="49">
        <f t="shared" si="0"/>
        <v>181042.24829167232</v>
      </c>
      <c r="D63" s="49"/>
      <c r="E63" s="47">
        <v>2019</v>
      </c>
      <c r="F63" s="8">
        <v>43571</v>
      </c>
      <c r="G63" s="47" t="s">
        <v>3</v>
      </c>
      <c r="H63" s="50">
        <v>126.41</v>
      </c>
      <c r="I63" s="50"/>
      <c r="J63" s="47">
        <v>25</v>
      </c>
      <c r="K63" s="51">
        <f t="shared" si="1"/>
        <v>5431.2674487501699</v>
      </c>
      <c r="L63" s="52"/>
      <c r="M63" s="6">
        <f>IF(J63="","",(K63/J63)/LOOKUP(RIGHT($D$2,3),[1]定数!$A$6:$A$13,[1]定数!$B$6:$B$13))</f>
        <v>2.172506979500068</v>
      </c>
      <c r="N63" s="47">
        <v>2019</v>
      </c>
      <c r="O63" s="8">
        <v>43572</v>
      </c>
      <c r="P63" s="50">
        <v>126.68</v>
      </c>
      <c r="Q63" s="50"/>
      <c r="R63" s="53">
        <f>IF(P63="","",T63*M63*LOOKUP(RIGHT($D$2,3),定数!$A$6:$A$13,定数!$B$6:$B$13))</f>
        <v>-5865.7688446504062</v>
      </c>
      <c r="S63" s="53"/>
      <c r="T63" s="54">
        <f t="shared" si="4"/>
        <v>-27.000000000001023</v>
      </c>
      <c r="U63" s="54"/>
      <c r="V63" t="str">
        <f t="shared" si="7"/>
        <v/>
      </c>
      <c r="W63">
        <f t="shared" si="3"/>
        <v>2</v>
      </c>
      <c r="X63" s="41">
        <f t="shared" si="5"/>
        <v>190175.82695167768</v>
      </c>
      <c r="Y63" s="42">
        <f t="shared" si="6"/>
        <v>4.8027022184718215E-2</v>
      </c>
    </row>
    <row r="64" spans="2:25">
      <c r="B64" s="40">
        <v>56</v>
      </c>
      <c r="C64" s="49">
        <f t="shared" si="0"/>
        <v>175176.47944702191</v>
      </c>
      <c r="D64" s="49"/>
      <c r="E64" s="47">
        <v>2019</v>
      </c>
      <c r="F64" s="8">
        <v>43573</v>
      </c>
      <c r="G64" s="47" t="s">
        <v>3</v>
      </c>
      <c r="H64" s="50">
        <v>125.98</v>
      </c>
      <c r="I64" s="50"/>
      <c r="J64" s="47">
        <v>49</v>
      </c>
      <c r="K64" s="51">
        <f t="shared" si="1"/>
        <v>5255.2943834106572</v>
      </c>
      <c r="L64" s="52"/>
      <c r="M64" s="6">
        <f>IF(J64="","",(K64/J64)/LOOKUP(RIGHT($D$2,3),[1]定数!$A$6:$A$13,[1]定数!$B$6:$B$13))</f>
        <v>1.0725090578389098</v>
      </c>
      <c r="N64" s="47">
        <v>2019</v>
      </c>
      <c r="O64" s="8">
        <v>43579</v>
      </c>
      <c r="P64" s="50">
        <v>125.28</v>
      </c>
      <c r="Q64" s="50"/>
      <c r="R64" s="53">
        <f>IF(P64="","",T64*M64*LOOKUP(RIGHT($D$2,3),定数!$A$6:$A$13,定数!$B$6:$B$13))</f>
        <v>7507.5634048723996</v>
      </c>
      <c r="S64" s="53"/>
      <c r="T64" s="54">
        <f t="shared" si="4"/>
        <v>70.000000000000284</v>
      </c>
      <c r="U64" s="54"/>
      <c r="V64" t="str">
        <f t="shared" si="7"/>
        <v/>
      </c>
      <c r="W64">
        <f t="shared" si="3"/>
        <v>0</v>
      </c>
      <c r="X64" s="41">
        <f t="shared" si="5"/>
        <v>190175.82695167768</v>
      </c>
      <c r="Y64" s="42">
        <f t="shared" si="6"/>
        <v>7.8870946665934527E-2</v>
      </c>
    </row>
    <row r="65" spans="2:25">
      <c r="B65" s="40">
        <v>57</v>
      </c>
      <c r="C65" s="49">
        <f t="shared" si="0"/>
        <v>182684.04285189431</v>
      </c>
      <c r="D65" s="49"/>
      <c r="E65" s="47">
        <v>2019</v>
      </c>
      <c r="F65" s="8">
        <v>43588</v>
      </c>
      <c r="G65" s="47" t="s">
        <v>3</v>
      </c>
      <c r="H65" s="50">
        <v>124.48</v>
      </c>
      <c r="I65" s="50"/>
      <c r="J65" s="47">
        <v>11</v>
      </c>
      <c r="K65" s="51">
        <f t="shared" si="1"/>
        <v>5480.5212855568288</v>
      </c>
      <c r="L65" s="52"/>
      <c r="M65" s="6">
        <f>IF(J65="","",(K65/J65)/LOOKUP(RIGHT($D$2,3),[1]定数!$A$6:$A$13,[1]定数!$B$6:$B$13))</f>
        <v>4.9822920777789355</v>
      </c>
      <c r="N65" s="47">
        <v>2019</v>
      </c>
      <c r="O65" s="8">
        <v>43588</v>
      </c>
      <c r="P65" s="50">
        <v>124.32</v>
      </c>
      <c r="Q65" s="50"/>
      <c r="R65" s="53">
        <f>IF(P65="","",T65*M65*LOOKUP(RIGHT($D$2,3),定数!$A$6:$A$13,定数!$B$6:$B$13))</f>
        <v>7971.6673244468357</v>
      </c>
      <c r="S65" s="53"/>
      <c r="T65" s="54">
        <f t="shared" si="4"/>
        <v>16.00000000000108</v>
      </c>
      <c r="U65" s="54"/>
      <c r="V65" t="str">
        <f t="shared" si="7"/>
        <v/>
      </c>
      <c r="W65">
        <f t="shared" si="3"/>
        <v>0</v>
      </c>
      <c r="X65" s="41">
        <f t="shared" si="5"/>
        <v>190175.82695167768</v>
      </c>
      <c r="Y65" s="42">
        <f t="shared" si="6"/>
        <v>3.9393987237331562E-2</v>
      </c>
    </row>
    <row r="66" spans="2:25">
      <c r="B66" s="40">
        <v>58</v>
      </c>
      <c r="C66" s="49">
        <f t="shared" si="0"/>
        <v>190655.71017634115</v>
      </c>
      <c r="D66" s="49"/>
      <c r="E66" s="47">
        <v>2019</v>
      </c>
      <c r="F66" s="8">
        <v>43588</v>
      </c>
      <c r="G66" s="47" t="s">
        <v>3</v>
      </c>
      <c r="H66" s="50">
        <v>124.43</v>
      </c>
      <c r="I66" s="50"/>
      <c r="J66" s="47">
        <v>13</v>
      </c>
      <c r="K66" s="51">
        <f t="shared" si="1"/>
        <v>5719.6713052902342</v>
      </c>
      <c r="L66" s="52"/>
      <c r="M66" s="6">
        <f>IF(J66="","",(K66/J66)/LOOKUP(RIGHT($D$2,3),[1]定数!$A$6:$A$13,[1]定数!$B$6:$B$13))</f>
        <v>4.3997471579155647</v>
      </c>
      <c r="N66" s="47">
        <v>2019</v>
      </c>
      <c r="O66" s="8">
        <v>43591</v>
      </c>
      <c r="P66" s="50">
        <v>124.23</v>
      </c>
      <c r="Q66" s="50"/>
      <c r="R66" s="53">
        <f>IF(P66="","",T66*M66*LOOKUP(RIGHT($D$2,3),定数!$A$6:$A$13,定数!$B$6:$B$13))</f>
        <v>8799.4943158312544</v>
      </c>
      <c r="S66" s="53"/>
      <c r="T66" s="54">
        <f t="shared" si="4"/>
        <v>20.000000000000284</v>
      </c>
      <c r="U66" s="54"/>
      <c r="V66" t="str">
        <f t="shared" si="7"/>
        <v/>
      </c>
      <c r="W66">
        <f t="shared" si="3"/>
        <v>0</v>
      </c>
      <c r="X66" s="41">
        <f t="shared" si="5"/>
        <v>190655.71017634115</v>
      </c>
      <c r="Y66" s="42">
        <f t="shared" si="6"/>
        <v>0</v>
      </c>
    </row>
    <row r="67" spans="2:25">
      <c r="B67" s="40">
        <v>59</v>
      </c>
      <c r="C67" s="49">
        <f t="shared" si="0"/>
        <v>199455.2044921724</v>
      </c>
      <c r="D67" s="49"/>
      <c r="E67" s="47">
        <v>2019</v>
      </c>
      <c r="F67" s="8">
        <v>43594</v>
      </c>
      <c r="G67" s="47" t="s">
        <v>3</v>
      </c>
      <c r="H67" s="50">
        <v>122.97</v>
      </c>
      <c r="I67" s="50"/>
      <c r="J67" s="47">
        <v>13</v>
      </c>
      <c r="K67" s="51">
        <f t="shared" si="1"/>
        <v>5983.6561347651714</v>
      </c>
      <c r="L67" s="52"/>
      <c r="M67" s="6">
        <f>IF(J67="","",(K67/J67)/LOOKUP(RIGHT($D$2,3),[1]定数!$A$6:$A$13,[1]定数!$B$6:$B$13))</f>
        <v>4.6028124113578244</v>
      </c>
      <c r="N67" s="47">
        <v>2019</v>
      </c>
      <c r="O67" s="8">
        <v>43594</v>
      </c>
      <c r="P67" s="50">
        <v>122.78</v>
      </c>
      <c r="Q67" s="50"/>
      <c r="R67" s="53">
        <f>IF(P67="","",T67*M67*LOOKUP(RIGHT($D$2,3),定数!$A$6:$A$13,定数!$B$6:$B$13))</f>
        <v>8745.343581579762</v>
      </c>
      <c r="S67" s="53"/>
      <c r="T67" s="54">
        <f t="shared" si="4"/>
        <v>18.999999999999773</v>
      </c>
      <c r="U67" s="54"/>
      <c r="V67" t="str">
        <f t="shared" si="7"/>
        <v/>
      </c>
      <c r="W67">
        <f t="shared" si="3"/>
        <v>0</v>
      </c>
      <c r="X67" s="41">
        <f t="shared" si="5"/>
        <v>199455.2044921724</v>
      </c>
      <c r="Y67" s="42">
        <f t="shared" si="6"/>
        <v>0</v>
      </c>
    </row>
    <row r="68" spans="2:25">
      <c r="B68" s="40">
        <v>60</v>
      </c>
      <c r="C68" s="49">
        <f t="shared" si="0"/>
        <v>208200.54807375217</v>
      </c>
      <c r="D68" s="49"/>
      <c r="E68" s="47">
        <v>2019</v>
      </c>
      <c r="F68" s="8">
        <v>43600</v>
      </c>
      <c r="G68" s="47" t="s">
        <v>3</v>
      </c>
      <c r="H68" s="50">
        <v>122.84</v>
      </c>
      <c r="I68" s="50"/>
      <c r="J68" s="47">
        <v>17</v>
      </c>
      <c r="K68" s="51">
        <f t="shared" si="1"/>
        <v>6246.0164422125654</v>
      </c>
      <c r="L68" s="52"/>
      <c r="M68" s="6">
        <f>IF(J68="","",(K68/J68)/LOOKUP(RIGHT($D$2,3),[1]定数!$A$6:$A$13,[1]定数!$B$6:$B$13))</f>
        <v>3.6741273189485679</v>
      </c>
      <c r="N68" s="47">
        <v>2019</v>
      </c>
      <c r="O68" s="8">
        <v>43600</v>
      </c>
      <c r="P68" s="50">
        <v>122.59</v>
      </c>
      <c r="Q68" s="50"/>
      <c r="R68" s="53">
        <f>IF(P68="","",T68*M68*LOOKUP(RIGHT($D$2,3),定数!$A$6:$A$13,定数!$B$6:$B$13))</f>
        <v>9185.3182973714192</v>
      </c>
      <c r="S68" s="53"/>
      <c r="T68" s="54">
        <f t="shared" si="4"/>
        <v>25</v>
      </c>
      <c r="U68" s="54"/>
      <c r="V68" t="str">
        <f t="shared" si="7"/>
        <v/>
      </c>
      <c r="W68">
        <f t="shared" si="3"/>
        <v>0</v>
      </c>
      <c r="X68" s="41">
        <f t="shared" si="5"/>
        <v>208200.54807375217</v>
      </c>
      <c r="Y68" s="42">
        <f t="shared" si="6"/>
        <v>0</v>
      </c>
    </row>
    <row r="69" spans="2:25">
      <c r="B69" s="40">
        <v>61</v>
      </c>
      <c r="C69" s="49">
        <f t="shared" si="0"/>
        <v>217385.86637112359</v>
      </c>
      <c r="D69" s="49"/>
      <c r="E69" s="47">
        <v>2019</v>
      </c>
      <c r="F69" s="8">
        <v>43608</v>
      </c>
      <c r="G69" s="47" t="s">
        <v>3</v>
      </c>
      <c r="H69" s="50">
        <v>122.92</v>
      </c>
      <c r="I69" s="50"/>
      <c r="J69" s="47">
        <v>14</v>
      </c>
      <c r="K69" s="51">
        <f t="shared" si="1"/>
        <v>6521.5759911337072</v>
      </c>
      <c r="L69" s="52"/>
      <c r="M69" s="6">
        <f>IF(J69="","",(K69/J69)/LOOKUP(RIGHT($D$2,3),[1]定数!$A$6:$A$13,[1]定数!$B$6:$B$13))</f>
        <v>4.6582685650955051</v>
      </c>
      <c r="N69" s="47">
        <v>2019</v>
      </c>
      <c r="O69" s="8">
        <v>43608</v>
      </c>
      <c r="P69" s="50">
        <v>122.72</v>
      </c>
      <c r="Q69" s="50"/>
      <c r="R69" s="53">
        <f>IF(P69="","",T69*M69*LOOKUP(RIGHT($D$2,3),定数!$A$6:$A$13,定数!$B$6:$B$13))</f>
        <v>9316.5371301911418</v>
      </c>
      <c r="S69" s="53"/>
      <c r="T69" s="54">
        <f t="shared" si="4"/>
        <v>20.000000000000284</v>
      </c>
      <c r="U69" s="54"/>
      <c r="V69" t="str">
        <f t="shared" si="7"/>
        <v/>
      </c>
      <c r="W69">
        <f t="shared" si="3"/>
        <v>0</v>
      </c>
      <c r="X69" s="41">
        <f t="shared" si="5"/>
        <v>217385.86637112359</v>
      </c>
      <c r="Y69" s="42">
        <f t="shared" si="6"/>
        <v>0</v>
      </c>
    </row>
    <row r="70" spans="2:25">
      <c r="B70" s="40">
        <v>62</v>
      </c>
      <c r="C70" s="49">
        <f t="shared" si="0"/>
        <v>226702.40350131472</v>
      </c>
      <c r="D70" s="49"/>
      <c r="E70" s="47">
        <v>2019</v>
      </c>
      <c r="F70" s="8">
        <v>43614</v>
      </c>
      <c r="G70" s="47" t="s">
        <v>3</v>
      </c>
      <c r="H70" s="50">
        <v>122.26</v>
      </c>
      <c r="I70" s="50"/>
      <c r="J70" s="47">
        <v>19</v>
      </c>
      <c r="K70" s="51">
        <f t="shared" si="1"/>
        <v>6801.0721050394413</v>
      </c>
      <c r="L70" s="52"/>
      <c r="M70" s="6">
        <f>IF(J70="","",(K70/J70)/LOOKUP(RIGHT($D$2,3),[1]定数!$A$6:$A$13,[1]定数!$B$6:$B$13))</f>
        <v>3.5795116342312849</v>
      </c>
      <c r="N70" s="47">
        <v>2019</v>
      </c>
      <c r="O70" s="8">
        <v>43614</v>
      </c>
      <c r="P70" s="50">
        <v>121.98</v>
      </c>
      <c r="Q70" s="50"/>
      <c r="R70" s="53">
        <f>IF(P70="","",T70*M70*LOOKUP(RIGHT($D$2,3),定数!$A$6:$A$13,定数!$B$6:$B$13))</f>
        <v>10022.63257584764</v>
      </c>
      <c r="S70" s="53"/>
      <c r="T70" s="54">
        <f t="shared" si="4"/>
        <v>28.000000000000114</v>
      </c>
      <c r="U70" s="54"/>
      <c r="V70" t="str">
        <f t="shared" si="7"/>
        <v/>
      </c>
      <c r="W70">
        <f t="shared" si="3"/>
        <v>0</v>
      </c>
      <c r="X70" s="41">
        <f t="shared" si="5"/>
        <v>226702.40350131472</v>
      </c>
      <c r="Y70" s="42">
        <f t="shared" si="6"/>
        <v>0</v>
      </c>
    </row>
    <row r="71" spans="2:25">
      <c r="B71" s="40">
        <v>63</v>
      </c>
      <c r="C71" s="49">
        <f t="shared" si="0"/>
        <v>236725.03607716237</v>
      </c>
      <c r="D71" s="49"/>
      <c r="E71" s="47">
        <v>2019</v>
      </c>
      <c r="F71" s="8">
        <v>43614</v>
      </c>
      <c r="G71" s="47" t="s">
        <v>3</v>
      </c>
      <c r="H71" s="50">
        <v>121.78</v>
      </c>
      <c r="I71" s="50"/>
      <c r="J71" s="47">
        <v>28</v>
      </c>
      <c r="K71" s="51">
        <f t="shared" si="1"/>
        <v>7101.7510823148705</v>
      </c>
      <c r="L71" s="52"/>
      <c r="M71" s="6">
        <f>IF(J71="","",(K71/J71)/LOOKUP(RIGHT($D$2,3),[1]定数!$A$6:$A$13,[1]定数!$B$6:$B$13))</f>
        <v>2.5363396722553109</v>
      </c>
      <c r="N71" s="47">
        <v>2019</v>
      </c>
      <c r="O71" s="8">
        <v>43615</v>
      </c>
      <c r="P71" s="50">
        <v>122.08</v>
      </c>
      <c r="Q71" s="50"/>
      <c r="R71" s="53">
        <f>IF(P71="","",T71*M71*LOOKUP(RIGHT($D$2,3),定数!$A$6:$A$13,定数!$B$6:$B$13))</f>
        <v>-7609.0190167658602</v>
      </c>
      <c r="S71" s="53"/>
      <c r="T71" s="54">
        <f t="shared" si="4"/>
        <v>-29.999999999999716</v>
      </c>
      <c r="U71" s="54"/>
      <c r="V71" t="str">
        <f t="shared" si="7"/>
        <v/>
      </c>
      <c r="W71">
        <f t="shared" si="3"/>
        <v>1</v>
      </c>
      <c r="X71" s="41">
        <f t="shared" si="5"/>
        <v>236725.03607716237</v>
      </c>
      <c r="Y71" s="42">
        <f t="shared" si="6"/>
        <v>0</v>
      </c>
    </row>
    <row r="72" spans="2:25">
      <c r="B72" s="40">
        <v>64</v>
      </c>
      <c r="C72" s="49">
        <f t="shared" si="0"/>
        <v>229116.01706039649</v>
      </c>
      <c r="D72" s="49"/>
      <c r="E72" s="47">
        <v>2019</v>
      </c>
      <c r="F72" s="8">
        <v>43620</v>
      </c>
      <c r="G72" s="47" t="s">
        <v>4</v>
      </c>
      <c r="H72" s="50">
        <v>121.69</v>
      </c>
      <c r="I72" s="50"/>
      <c r="J72" s="47">
        <v>25</v>
      </c>
      <c r="K72" s="51">
        <f t="shared" si="1"/>
        <v>6873.4805118118948</v>
      </c>
      <c r="L72" s="52"/>
      <c r="M72" s="6">
        <f>IF(J72="","",(K72/J72)/LOOKUP(RIGHT($D$2,3),[1]定数!$A$6:$A$13,[1]定数!$B$6:$B$13))</f>
        <v>2.7493922047247579</v>
      </c>
      <c r="N72" s="47">
        <v>2019</v>
      </c>
      <c r="O72" s="8">
        <v>43621</v>
      </c>
      <c r="P72" s="50">
        <v>122.06</v>
      </c>
      <c r="Q72" s="50"/>
      <c r="R72" s="53">
        <f>IF(P72="","",T72*M72*LOOKUP(RIGHT($D$2,3),定数!$A$6:$A$13,定数!$B$6:$B$13))</f>
        <v>10172.751157481729</v>
      </c>
      <c r="S72" s="53"/>
      <c r="T72" s="54">
        <f t="shared" si="4"/>
        <v>37.000000000000455</v>
      </c>
      <c r="U72" s="54"/>
      <c r="V72" t="str">
        <f t="shared" si="7"/>
        <v/>
      </c>
      <c r="W72">
        <f t="shared" si="3"/>
        <v>0</v>
      </c>
      <c r="X72" s="41">
        <f t="shared" si="5"/>
        <v>236725.03607716237</v>
      </c>
      <c r="Y72" s="42">
        <f t="shared" si="6"/>
        <v>3.2142857142856918E-2</v>
      </c>
    </row>
    <row r="73" spans="2:25">
      <c r="B73" s="40">
        <v>65</v>
      </c>
      <c r="C73" s="49">
        <f t="shared" si="0"/>
        <v>239288.76821787821</v>
      </c>
      <c r="D73" s="49"/>
      <c r="E73" s="47">
        <v>2019</v>
      </c>
      <c r="F73" s="8">
        <v>43622</v>
      </c>
      <c r="G73" s="47" t="s">
        <v>3</v>
      </c>
      <c r="H73" s="50">
        <v>121.49</v>
      </c>
      <c r="I73" s="50"/>
      <c r="J73" s="47">
        <v>22</v>
      </c>
      <c r="K73" s="51">
        <f t="shared" si="1"/>
        <v>7178.663046536346</v>
      </c>
      <c r="L73" s="52"/>
      <c r="M73" s="6">
        <f>IF(J73="","",(K73/J73)/LOOKUP(RIGHT($D$2,3),[1]定数!$A$6:$A$13,[1]定数!$B$6:$B$13))</f>
        <v>3.2630286575165206</v>
      </c>
      <c r="N73" s="47">
        <v>2019</v>
      </c>
      <c r="O73" s="8">
        <v>43622</v>
      </c>
      <c r="P73" s="50">
        <v>121.73</v>
      </c>
      <c r="Q73" s="50"/>
      <c r="R73" s="53">
        <f>IF(P73="","",T73*M73*LOOKUP(RIGHT($D$2,3),定数!$A$6:$A$13,定数!$B$6:$B$13))</f>
        <v>-7831.2687780399456</v>
      </c>
      <c r="S73" s="53"/>
      <c r="T73" s="54">
        <f t="shared" si="4"/>
        <v>-24.000000000000909</v>
      </c>
      <c r="U73" s="54"/>
      <c r="V73" t="str">
        <f t="shared" si="7"/>
        <v/>
      </c>
      <c r="W73">
        <f t="shared" si="3"/>
        <v>1</v>
      </c>
      <c r="X73" s="41">
        <f t="shared" si="5"/>
        <v>239288.76821787821</v>
      </c>
      <c r="Y73" s="42">
        <f t="shared" si="6"/>
        <v>0</v>
      </c>
    </row>
    <row r="74" spans="2:25">
      <c r="B74" s="40">
        <v>66</v>
      </c>
      <c r="C74" s="49">
        <f t="shared" ref="C74:C108" si="8">IF(R73="","",C73+R73)</f>
        <v>231457.49943983826</v>
      </c>
      <c r="D74" s="49"/>
      <c r="E74" s="47">
        <v>2019</v>
      </c>
      <c r="F74" s="8">
        <v>43642</v>
      </c>
      <c r="G74" s="47" t="s">
        <v>4</v>
      </c>
      <c r="H74" s="50">
        <v>122.41</v>
      </c>
      <c r="I74" s="50"/>
      <c r="J74" s="47">
        <v>40</v>
      </c>
      <c r="K74" s="51">
        <f t="shared" ref="K74:K90" si="9">IF(J74="","",C74*0.03)</f>
        <v>6943.7249831951476</v>
      </c>
      <c r="L74" s="52"/>
      <c r="M74" s="6">
        <f>IF(J74="","",(K74/J74)/LOOKUP(RIGHT($D$2,3),[1]定数!$A$6:$A$13,[1]定数!$B$6:$B$13))</f>
        <v>1.735931245798787</v>
      </c>
      <c r="N74" s="47">
        <v>2019</v>
      </c>
      <c r="O74" s="8">
        <v>43647</v>
      </c>
      <c r="P74" s="50">
        <v>123</v>
      </c>
      <c r="Q74" s="50"/>
      <c r="R74" s="53">
        <f>IF(P74="","",T74*M74*LOOKUP(RIGHT($D$2,3),定数!$A$6:$A$13,定数!$B$6:$B$13))</f>
        <v>10241.994350212903</v>
      </c>
      <c r="S74" s="53"/>
      <c r="T74" s="54">
        <f t="shared" si="4"/>
        <v>59.000000000000341</v>
      </c>
      <c r="U74" s="54"/>
      <c r="V74" t="str">
        <f t="shared" si="7"/>
        <v/>
      </c>
      <c r="W74">
        <f t="shared" si="7"/>
        <v>0</v>
      </c>
      <c r="X74" s="41">
        <f t="shared" si="5"/>
        <v>239288.76821787821</v>
      </c>
      <c r="Y74" s="42">
        <f t="shared" si="6"/>
        <v>3.2727272727274048E-2</v>
      </c>
    </row>
    <row r="75" spans="2:25">
      <c r="B75" s="40">
        <v>67</v>
      </c>
      <c r="C75" s="49">
        <f t="shared" si="8"/>
        <v>241699.49379005114</v>
      </c>
      <c r="D75" s="49"/>
      <c r="E75" s="47">
        <v>2019</v>
      </c>
      <c r="F75" s="8">
        <v>43648</v>
      </c>
      <c r="G75" s="47" t="s">
        <v>3</v>
      </c>
      <c r="H75" s="50">
        <v>122.23</v>
      </c>
      <c r="I75" s="50"/>
      <c r="J75" s="47">
        <v>16</v>
      </c>
      <c r="K75" s="51">
        <f t="shared" si="9"/>
        <v>7250.9848137015342</v>
      </c>
      <c r="L75" s="52"/>
      <c r="M75" s="6">
        <f>IF(J75="","",(K75/J75)/LOOKUP(RIGHT($D$2,3),[1]定数!$A$6:$A$13,[1]定数!$B$6:$B$13))</f>
        <v>4.5318655085634587</v>
      </c>
      <c r="N75" s="47">
        <v>2019</v>
      </c>
      <c r="O75" s="8">
        <v>43648</v>
      </c>
      <c r="P75" s="50">
        <v>122.41</v>
      </c>
      <c r="Q75" s="50"/>
      <c r="R75" s="53">
        <f>IF(P75="","",T75*M75*LOOKUP(RIGHT($D$2,3),定数!$A$6:$A$13,定数!$B$6:$B$13))</f>
        <v>-8157.3579154138915</v>
      </c>
      <c r="S75" s="53"/>
      <c r="T75" s="54">
        <f t="shared" si="4"/>
        <v>-17.999999999999261</v>
      </c>
      <c r="U75" s="54"/>
      <c r="V75" t="str">
        <f t="shared" ref="V75:W90" si="10">IF(S75&lt;&gt;"",IF(S75&lt;0,1+V74,0),"")</f>
        <v/>
      </c>
      <c r="W75">
        <f t="shared" si="10"/>
        <v>1</v>
      </c>
      <c r="X75" s="41">
        <f t="shared" si="5"/>
        <v>241699.49379005114</v>
      </c>
      <c r="Y75" s="42">
        <f t="shared" si="6"/>
        <v>0</v>
      </c>
    </row>
    <row r="76" spans="2:25">
      <c r="B76" s="40">
        <v>68</v>
      </c>
      <c r="C76" s="49">
        <f t="shared" si="8"/>
        <v>233542.13587463726</v>
      </c>
      <c r="D76" s="49"/>
      <c r="E76" s="47">
        <v>2019</v>
      </c>
      <c r="F76" s="8">
        <v>43648</v>
      </c>
      <c r="G76" s="47" t="s">
        <v>3</v>
      </c>
      <c r="H76" s="50">
        <v>122.16</v>
      </c>
      <c r="I76" s="50"/>
      <c r="J76" s="47">
        <v>28</v>
      </c>
      <c r="K76" s="51">
        <f t="shared" si="9"/>
        <v>7006.2640762391175</v>
      </c>
      <c r="L76" s="52"/>
      <c r="M76" s="6">
        <f>IF(J76="","",(K76/J76)/LOOKUP(RIGHT($D$2,3),[1]定数!$A$6:$A$13,[1]定数!$B$6:$B$13))</f>
        <v>2.5022371700853991</v>
      </c>
      <c r="N76" s="47">
        <v>2019</v>
      </c>
      <c r="O76" s="8">
        <v>43648</v>
      </c>
      <c r="P76" s="50">
        <v>122.46</v>
      </c>
      <c r="Q76" s="50"/>
      <c r="R76" s="53">
        <f>IF(P76="","",T76*M76*LOOKUP(RIGHT($D$2,3),定数!$A$6:$A$13,定数!$B$6:$B$13))</f>
        <v>-7506.7115102561256</v>
      </c>
      <c r="S76" s="53"/>
      <c r="T76" s="54">
        <f t="shared" ref="T76:T108" si="11">IF(P76="","",IF(G76="買",(P76-H76),(H76-P76))*IF(RIGHT($D$2,3)="JPY",100,10000))</f>
        <v>-29.999999999999716</v>
      </c>
      <c r="U76" s="54"/>
      <c r="V76" t="str">
        <f t="shared" si="10"/>
        <v/>
      </c>
      <c r="W76">
        <f t="shared" si="10"/>
        <v>2</v>
      </c>
      <c r="X76" s="41">
        <f t="shared" ref="X76:X108" si="12">IF(C76&lt;&gt;"",MAX(X75,C76),"")</f>
        <v>241699.49379005114</v>
      </c>
      <c r="Y76" s="42">
        <f t="shared" ref="Y76:Y108" si="13">IF(X76&lt;&gt;"",1-(C76/X76),"")</f>
        <v>3.3749999999998614E-2</v>
      </c>
    </row>
    <row r="77" spans="2:25">
      <c r="B77" s="40">
        <v>69</v>
      </c>
      <c r="C77" s="49">
        <f t="shared" si="8"/>
        <v>226035.42436438112</v>
      </c>
      <c r="D77" s="49"/>
      <c r="E77" s="47">
        <v>2019</v>
      </c>
      <c r="F77" s="8">
        <v>43669</v>
      </c>
      <c r="G77" s="47" t="s">
        <v>3</v>
      </c>
      <c r="H77" s="50">
        <v>120.9</v>
      </c>
      <c r="I77" s="50"/>
      <c r="J77" s="47">
        <v>12</v>
      </c>
      <c r="K77" s="51">
        <f t="shared" si="9"/>
        <v>6781.0627309314332</v>
      </c>
      <c r="L77" s="52"/>
      <c r="M77" s="6">
        <f>IF(J77="","",(K77/J77)/LOOKUP(RIGHT($D$2,3),[1]定数!$A$6:$A$13,[1]定数!$B$6:$B$13))</f>
        <v>5.6508856091095279</v>
      </c>
      <c r="N77" s="47">
        <v>2019</v>
      </c>
      <c r="O77" s="8">
        <v>43669</v>
      </c>
      <c r="P77" s="50">
        <v>121.05</v>
      </c>
      <c r="Q77" s="50"/>
      <c r="R77" s="53">
        <f>IF(P77="","",T77*M77*LOOKUP(RIGHT($D$2,3),定数!$A$6:$A$13,定数!$B$6:$B$13))</f>
        <v>-8476.3284136638104</v>
      </c>
      <c r="S77" s="53"/>
      <c r="T77" s="54">
        <f t="shared" si="11"/>
        <v>-14.999999999999147</v>
      </c>
      <c r="U77" s="54"/>
      <c r="V77" t="str">
        <f t="shared" si="10"/>
        <v/>
      </c>
      <c r="W77">
        <f t="shared" si="10"/>
        <v>3</v>
      </c>
      <c r="X77" s="41">
        <f t="shared" si="12"/>
        <v>241699.49379005114</v>
      </c>
      <c r="Y77" s="42">
        <f t="shared" si="13"/>
        <v>6.4808035714284062E-2</v>
      </c>
    </row>
    <row r="78" spans="2:25">
      <c r="B78" s="40">
        <v>70</v>
      </c>
      <c r="C78" s="49">
        <f t="shared" si="8"/>
        <v>217559.09595071731</v>
      </c>
      <c r="D78" s="49"/>
      <c r="E78" s="47">
        <v>2019</v>
      </c>
      <c r="F78" s="8">
        <v>43670</v>
      </c>
      <c r="G78" s="47" t="s">
        <v>3</v>
      </c>
      <c r="H78" s="50">
        <v>120.54</v>
      </c>
      <c r="I78" s="50"/>
      <c r="J78" s="47">
        <v>14</v>
      </c>
      <c r="K78" s="51">
        <f t="shared" si="9"/>
        <v>6526.7728785215195</v>
      </c>
      <c r="L78" s="52"/>
      <c r="M78" s="6">
        <f>IF(J78="","",(K78/J78)/LOOKUP(RIGHT($D$2,3),[1]定数!$A$6:$A$13,[1]定数!$B$6:$B$13))</f>
        <v>4.661980627515371</v>
      </c>
      <c r="N78" s="47">
        <v>2019</v>
      </c>
      <c r="O78" s="8">
        <v>43670</v>
      </c>
      <c r="P78" s="50">
        <v>120.33</v>
      </c>
      <c r="Q78" s="50"/>
      <c r="R78" s="53">
        <f>IF(P78="","",T78*M78*LOOKUP(RIGHT($D$2,3),定数!$A$6:$A$13,定数!$B$6:$B$13))</f>
        <v>9790.1593177826508</v>
      </c>
      <c r="S78" s="53"/>
      <c r="T78" s="54">
        <f t="shared" si="11"/>
        <v>21.000000000000796</v>
      </c>
      <c r="U78" s="54"/>
      <c r="V78" t="str">
        <f t="shared" si="10"/>
        <v/>
      </c>
      <c r="W78">
        <f t="shared" si="10"/>
        <v>0</v>
      </c>
      <c r="X78" s="41">
        <f t="shared" si="12"/>
        <v>241699.49379005114</v>
      </c>
      <c r="Y78" s="42">
        <f t="shared" si="13"/>
        <v>9.9877734374996474E-2</v>
      </c>
    </row>
    <row r="79" spans="2:25">
      <c r="B79" s="40">
        <v>71</v>
      </c>
      <c r="C79" s="49">
        <f t="shared" si="8"/>
        <v>227349.25526849995</v>
      </c>
      <c r="D79" s="49"/>
      <c r="E79" s="47">
        <v>2019</v>
      </c>
      <c r="F79" s="8">
        <v>43689</v>
      </c>
      <c r="G79" s="47" t="s">
        <v>3</v>
      </c>
      <c r="H79" s="50">
        <v>117.98</v>
      </c>
      <c r="I79" s="50"/>
      <c r="J79" s="47">
        <v>40</v>
      </c>
      <c r="K79" s="51">
        <f t="shared" si="9"/>
        <v>6820.4776580549988</v>
      </c>
      <c r="L79" s="52"/>
      <c r="M79" s="6">
        <f>IF(J79="","",(K79/J79)/LOOKUP(RIGHT($D$2,3),[1]定数!$A$6:$A$13,[1]定数!$B$6:$B$13))</f>
        <v>1.7051194145137498</v>
      </c>
      <c r="N79" s="47">
        <v>2019</v>
      </c>
      <c r="O79" s="8">
        <v>43690</v>
      </c>
      <c r="P79" s="50">
        <v>118.41</v>
      </c>
      <c r="Q79" s="50"/>
      <c r="R79" s="53">
        <f>IF(P79="","",T79*M79*LOOKUP(RIGHT($D$2,3),定数!$A$6:$A$13,定数!$B$6:$B$13))</f>
        <v>-7332.0134824089973</v>
      </c>
      <c r="S79" s="53"/>
      <c r="T79" s="54">
        <f t="shared" si="11"/>
        <v>-42.999999999999261</v>
      </c>
      <c r="U79" s="54"/>
      <c r="V79" t="str">
        <f t="shared" si="10"/>
        <v/>
      </c>
      <c r="W79">
        <f t="shared" si="10"/>
        <v>1</v>
      </c>
      <c r="X79" s="41">
        <f t="shared" si="12"/>
        <v>241699.49379005114</v>
      </c>
      <c r="Y79" s="42">
        <f t="shared" si="13"/>
        <v>5.9372232421869731E-2</v>
      </c>
    </row>
    <row r="80" spans="2:25">
      <c r="B80" s="40">
        <v>72</v>
      </c>
      <c r="C80" s="49">
        <f t="shared" si="8"/>
        <v>220017.24178609095</v>
      </c>
      <c r="D80" s="49"/>
      <c r="E80" s="47">
        <v>2019</v>
      </c>
      <c r="F80" s="8">
        <v>43690</v>
      </c>
      <c r="G80" s="47" t="s">
        <v>3</v>
      </c>
      <c r="H80" s="50">
        <v>117.94</v>
      </c>
      <c r="I80" s="50"/>
      <c r="J80" s="47">
        <v>16</v>
      </c>
      <c r="K80" s="51">
        <f t="shared" si="9"/>
        <v>6600.5172535827278</v>
      </c>
      <c r="L80" s="52"/>
      <c r="M80" s="6">
        <f>IF(J80="","",(K80/J80)/LOOKUP(RIGHT($D$2,3),[1]定数!$A$6:$A$13,[1]定数!$B$6:$B$13))</f>
        <v>4.1253232834892053</v>
      </c>
      <c r="N80" s="47">
        <v>2019</v>
      </c>
      <c r="O80" s="8">
        <v>43690</v>
      </c>
      <c r="P80" s="50">
        <v>117.69</v>
      </c>
      <c r="Q80" s="50"/>
      <c r="R80" s="53">
        <f>IF(P80="","",T80*M80*LOOKUP(RIGHT($D$2,3),定数!$A$6:$A$13,定数!$B$6:$B$13))</f>
        <v>10313.308208723014</v>
      </c>
      <c r="S80" s="53"/>
      <c r="T80" s="54">
        <f t="shared" si="11"/>
        <v>25</v>
      </c>
      <c r="U80" s="54"/>
      <c r="V80" t="str">
        <f t="shared" si="10"/>
        <v/>
      </c>
      <c r="W80">
        <f t="shared" si="10"/>
        <v>0</v>
      </c>
      <c r="X80" s="41">
        <f t="shared" si="12"/>
        <v>241699.49379005114</v>
      </c>
      <c r="Y80" s="42">
        <f t="shared" si="13"/>
        <v>8.970747792626399E-2</v>
      </c>
    </row>
    <row r="81" spans="2:25">
      <c r="B81" s="40">
        <v>73</v>
      </c>
      <c r="C81" s="49">
        <f t="shared" si="8"/>
        <v>230330.54999481398</v>
      </c>
      <c r="D81" s="49"/>
      <c r="E81" s="47"/>
      <c r="F81" s="8"/>
      <c r="G81" s="47"/>
      <c r="H81" s="50"/>
      <c r="I81" s="50"/>
      <c r="J81" s="47"/>
      <c r="K81" s="51" t="str">
        <f t="shared" si="9"/>
        <v/>
      </c>
      <c r="L81" s="52"/>
      <c r="M81" s="6" t="str">
        <f>IF(J81="","",(K81/J81)/LOOKUP(RIGHT($D$2,3),定数!$A$6:$A$13,定数!$B$6:$B$13))</f>
        <v/>
      </c>
      <c r="N81" s="47"/>
      <c r="O81" s="8"/>
      <c r="P81" s="50"/>
      <c r="Q81" s="50"/>
      <c r="R81" s="53" t="str">
        <f>IF(P81="","",T81*M81*LOOKUP(RIGHT($D$2,3),定数!$A$6:$A$13,定数!$B$6:$B$13))</f>
        <v/>
      </c>
      <c r="S81" s="53"/>
      <c r="T81" s="54" t="str">
        <f t="shared" si="11"/>
        <v/>
      </c>
      <c r="U81" s="54"/>
      <c r="V81" t="str">
        <f t="shared" si="10"/>
        <v/>
      </c>
      <c r="W81" t="str">
        <f t="shared" si="10"/>
        <v/>
      </c>
      <c r="X81" s="41">
        <f t="shared" si="12"/>
        <v>241699.49379005114</v>
      </c>
      <c r="Y81" s="42">
        <f t="shared" si="13"/>
        <v>4.7037515954057585E-2</v>
      </c>
    </row>
    <row r="82" spans="2:25">
      <c r="B82" s="40">
        <v>74</v>
      </c>
      <c r="C82" s="49" t="str">
        <f t="shared" si="8"/>
        <v/>
      </c>
      <c r="D82" s="49"/>
      <c r="E82" s="47"/>
      <c r="F82" s="8"/>
      <c r="G82" s="47"/>
      <c r="H82" s="50"/>
      <c r="I82" s="50"/>
      <c r="J82" s="47"/>
      <c r="K82" s="51" t="str">
        <f t="shared" si="9"/>
        <v/>
      </c>
      <c r="L82" s="52"/>
      <c r="M82" s="6" t="str">
        <f>IF(J82="","",(K82/J82)/LOOKUP(RIGHT($D$2,3),定数!$A$6:$A$13,定数!$B$6:$B$13))</f>
        <v/>
      </c>
      <c r="N82" s="47"/>
      <c r="O82" s="8"/>
      <c r="P82" s="50"/>
      <c r="Q82" s="50"/>
      <c r="R82" s="53" t="str">
        <f>IF(P82="","",T82*M82*LOOKUP(RIGHT($D$2,3),定数!$A$6:$A$13,定数!$B$6:$B$13))</f>
        <v/>
      </c>
      <c r="S82" s="53"/>
      <c r="T82" s="54" t="str">
        <f t="shared" si="11"/>
        <v/>
      </c>
      <c r="U82" s="54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>
      <c r="B83" s="40">
        <v>75</v>
      </c>
      <c r="C83" s="49" t="str">
        <f t="shared" si="8"/>
        <v/>
      </c>
      <c r="D83" s="49"/>
      <c r="E83" s="47"/>
      <c r="F83" s="8"/>
      <c r="G83" s="47"/>
      <c r="H83" s="50"/>
      <c r="I83" s="50"/>
      <c r="J83" s="47"/>
      <c r="K83" s="51" t="str">
        <f t="shared" si="9"/>
        <v/>
      </c>
      <c r="L83" s="52"/>
      <c r="M83" s="6" t="str">
        <f>IF(J83="","",(K83/J83)/LOOKUP(RIGHT($D$2,3),定数!$A$6:$A$13,定数!$B$6:$B$13))</f>
        <v/>
      </c>
      <c r="N83" s="47"/>
      <c r="O83" s="8"/>
      <c r="P83" s="50"/>
      <c r="Q83" s="50"/>
      <c r="R83" s="53" t="str">
        <f>IF(P83="","",T83*M83*LOOKUP(RIGHT($D$2,3),定数!$A$6:$A$13,定数!$B$6:$B$13))</f>
        <v/>
      </c>
      <c r="S83" s="53"/>
      <c r="T83" s="54" t="str">
        <f t="shared" si="11"/>
        <v/>
      </c>
      <c r="U83" s="54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>
      <c r="B84" s="40">
        <v>76</v>
      </c>
      <c r="C84" s="49" t="str">
        <f t="shared" si="8"/>
        <v/>
      </c>
      <c r="D84" s="49"/>
      <c r="E84" s="47"/>
      <c r="F84" s="8"/>
      <c r="G84" s="47"/>
      <c r="H84" s="50"/>
      <c r="I84" s="50"/>
      <c r="J84" s="47"/>
      <c r="K84" s="51" t="str">
        <f t="shared" si="9"/>
        <v/>
      </c>
      <c r="L84" s="52"/>
      <c r="M84" s="6" t="str">
        <f>IF(J84="","",(K84/J84)/LOOKUP(RIGHT($D$2,3),定数!$A$6:$A$13,定数!$B$6:$B$13))</f>
        <v/>
      </c>
      <c r="N84" s="47"/>
      <c r="O84" s="8"/>
      <c r="P84" s="50"/>
      <c r="Q84" s="50"/>
      <c r="R84" s="53" t="str">
        <f>IF(P84="","",T84*M84*LOOKUP(RIGHT($D$2,3),定数!$A$6:$A$13,定数!$B$6:$B$13))</f>
        <v/>
      </c>
      <c r="S84" s="53"/>
      <c r="T84" s="54" t="str">
        <f t="shared" si="11"/>
        <v/>
      </c>
      <c r="U84" s="54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>
      <c r="B85" s="40">
        <v>77</v>
      </c>
      <c r="C85" s="49" t="str">
        <f t="shared" si="8"/>
        <v/>
      </c>
      <c r="D85" s="49"/>
      <c r="E85" s="47"/>
      <c r="F85" s="8"/>
      <c r="G85" s="47"/>
      <c r="H85" s="50"/>
      <c r="I85" s="50"/>
      <c r="J85" s="47"/>
      <c r="K85" s="51" t="str">
        <f t="shared" si="9"/>
        <v/>
      </c>
      <c r="L85" s="52"/>
      <c r="M85" s="6" t="str">
        <f>IF(J85="","",(K85/J85)/LOOKUP(RIGHT($D$2,3),定数!$A$6:$A$13,定数!$B$6:$B$13))</f>
        <v/>
      </c>
      <c r="N85" s="47"/>
      <c r="O85" s="8"/>
      <c r="P85" s="50"/>
      <c r="Q85" s="50"/>
      <c r="R85" s="53" t="str">
        <f>IF(P85="","",T85*M85*LOOKUP(RIGHT($D$2,3),定数!$A$6:$A$13,定数!$B$6:$B$13))</f>
        <v/>
      </c>
      <c r="S85" s="53"/>
      <c r="T85" s="54" t="str">
        <f t="shared" si="11"/>
        <v/>
      </c>
      <c r="U85" s="54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>
      <c r="B86" s="40">
        <v>78</v>
      </c>
      <c r="C86" s="49" t="str">
        <f t="shared" si="8"/>
        <v/>
      </c>
      <c r="D86" s="49"/>
      <c r="E86" s="47"/>
      <c r="F86" s="8"/>
      <c r="G86" s="47"/>
      <c r="H86" s="50"/>
      <c r="I86" s="50"/>
      <c r="J86" s="47"/>
      <c r="K86" s="51" t="str">
        <f t="shared" si="9"/>
        <v/>
      </c>
      <c r="L86" s="52"/>
      <c r="M86" s="6" t="str">
        <f>IF(J86="","",(K86/J86)/LOOKUP(RIGHT($D$2,3),定数!$A$6:$A$13,定数!$B$6:$B$13))</f>
        <v/>
      </c>
      <c r="N86" s="47"/>
      <c r="O86" s="8"/>
      <c r="P86" s="50"/>
      <c r="Q86" s="50"/>
      <c r="R86" s="53" t="str">
        <f>IF(P86="","",T86*M86*LOOKUP(RIGHT($D$2,3),定数!$A$6:$A$13,定数!$B$6:$B$13))</f>
        <v/>
      </c>
      <c r="S86" s="53"/>
      <c r="T86" s="54" t="str">
        <f t="shared" si="11"/>
        <v/>
      </c>
      <c r="U86" s="54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>
      <c r="B87" s="40">
        <v>79</v>
      </c>
      <c r="C87" s="49" t="str">
        <f t="shared" si="8"/>
        <v/>
      </c>
      <c r="D87" s="49"/>
      <c r="E87" s="47"/>
      <c r="F87" s="8"/>
      <c r="G87" s="47"/>
      <c r="H87" s="50"/>
      <c r="I87" s="50"/>
      <c r="J87" s="47"/>
      <c r="K87" s="51" t="str">
        <f t="shared" si="9"/>
        <v/>
      </c>
      <c r="L87" s="52"/>
      <c r="M87" s="6" t="str">
        <f>IF(J87="","",(K87/J87)/LOOKUP(RIGHT($D$2,3),定数!$A$6:$A$13,定数!$B$6:$B$13))</f>
        <v/>
      </c>
      <c r="N87" s="47"/>
      <c r="O87" s="8"/>
      <c r="P87" s="50"/>
      <c r="Q87" s="50"/>
      <c r="R87" s="53" t="str">
        <f>IF(P87="","",T87*M87*LOOKUP(RIGHT($D$2,3),定数!$A$6:$A$13,定数!$B$6:$B$13))</f>
        <v/>
      </c>
      <c r="S87" s="53"/>
      <c r="T87" s="54" t="str">
        <f t="shared" si="11"/>
        <v/>
      </c>
      <c r="U87" s="54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>
      <c r="B88" s="40">
        <v>80</v>
      </c>
      <c r="C88" s="49" t="str">
        <f t="shared" si="8"/>
        <v/>
      </c>
      <c r="D88" s="49"/>
      <c r="E88" s="47"/>
      <c r="F88" s="8"/>
      <c r="G88" s="47"/>
      <c r="H88" s="50"/>
      <c r="I88" s="50"/>
      <c r="J88" s="47"/>
      <c r="K88" s="51" t="str">
        <f t="shared" si="9"/>
        <v/>
      </c>
      <c r="L88" s="52"/>
      <c r="M88" s="6" t="str">
        <f>IF(J88="","",(K88/J88)/LOOKUP(RIGHT($D$2,3),定数!$A$6:$A$13,定数!$B$6:$B$13))</f>
        <v/>
      </c>
      <c r="N88" s="47"/>
      <c r="O88" s="8"/>
      <c r="P88" s="50"/>
      <c r="Q88" s="50"/>
      <c r="R88" s="53" t="str">
        <f>IF(P88="","",T88*M88*LOOKUP(RIGHT($D$2,3),定数!$A$6:$A$13,定数!$B$6:$B$13))</f>
        <v/>
      </c>
      <c r="S88" s="53"/>
      <c r="T88" s="54" t="str">
        <f t="shared" si="11"/>
        <v/>
      </c>
      <c r="U88" s="54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>
      <c r="B89" s="40">
        <v>81</v>
      </c>
      <c r="C89" s="49" t="str">
        <f t="shared" si="8"/>
        <v/>
      </c>
      <c r="D89" s="49"/>
      <c r="E89" s="47"/>
      <c r="F89" s="8"/>
      <c r="G89" s="47"/>
      <c r="H89" s="50"/>
      <c r="I89" s="50"/>
      <c r="J89" s="47"/>
      <c r="K89" s="51" t="str">
        <f t="shared" si="9"/>
        <v/>
      </c>
      <c r="L89" s="52"/>
      <c r="M89" s="6" t="str">
        <f>IF(J89="","",(K89/J89)/LOOKUP(RIGHT($D$2,3),定数!$A$6:$A$13,定数!$B$6:$B$13))</f>
        <v/>
      </c>
      <c r="N89" s="47"/>
      <c r="O89" s="8"/>
      <c r="P89" s="50"/>
      <c r="Q89" s="50"/>
      <c r="R89" s="53" t="str">
        <f>IF(P89="","",T89*M89*LOOKUP(RIGHT($D$2,3),定数!$A$6:$A$13,定数!$B$6:$B$13))</f>
        <v/>
      </c>
      <c r="S89" s="53"/>
      <c r="T89" s="54" t="str">
        <f t="shared" si="11"/>
        <v/>
      </c>
      <c r="U89" s="54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>
      <c r="B90" s="40">
        <v>82</v>
      </c>
      <c r="C90" s="49" t="str">
        <f t="shared" si="8"/>
        <v/>
      </c>
      <c r="D90" s="49"/>
      <c r="E90" s="47"/>
      <c r="F90" s="8"/>
      <c r="G90" s="47"/>
      <c r="H90" s="50"/>
      <c r="I90" s="50"/>
      <c r="J90" s="47"/>
      <c r="K90" s="51" t="str">
        <f t="shared" si="9"/>
        <v/>
      </c>
      <c r="L90" s="52"/>
      <c r="M90" s="6" t="str">
        <f>IF(J90="","",(K90/J90)/LOOKUP(RIGHT($D$2,3),定数!$A$6:$A$13,定数!$B$6:$B$13))</f>
        <v/>
      </c>
      <c r="N90" s="47"/>
      <c r="O90" s="8"/>
      <c r="P90" s="50"/>
      <c r="Q90" s="50"/>
      <c r="R90" s="53" t="str">
        <f>IF(P90="","",T90*M90*LOOKUP(RIGHT($D$2,3),定数!$A$6:$A$13,定数!$B$6:$B$13))</f>
        <v/>
      </c>
      <c r="S90" s="53"/>
      <c r="T90" s="54" t="str">
        <f t="shared" si="11"/>
        <v/>
      </c>
      <c r="U90" s="54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>
      <c r="B91" s="40">
        <v>83</v>
      </c>
      <c r="C91" s="49" t="str">
        <f t="shared" si="8"/>
        <v/>
      </c>
      <c r="D91" s="49"/>
      <c r="E91" s="47"/>
      <c r="F91" s="8"/>
      <c r="G91" s="47"/>
      <c r="H91" s="50"/>
      <c r="I91" s="50"/>
      <c r="J91" s="47"/>
      <c r="K91" s="51" t="str">
        <f t="shared" ref="K91:K106" si="14">IF(J91="","",C91*0.03)</f>
        <v/>
      </c>
      <c r="L91" s="52"/>
      <c r="M91" s="6" t="str">
        <f>IF(J91="","",(K91/J91)/LOOKUP(RIGHT($D$2,3),定数!$A$6:$A$13,定数!$B$6:$B$13))</f>
        <v/>
      </c>
      <c r="N91" s="47"/>
      <c r="O91" s="8"/>
      <c r="P91" s="50"/>
      <c r="Q91" s="50"/>
      <c r="R91" s="53" t="str">
        <f>IF(P91="","",T91*M91*LOOKUP(RIGHT($D$2,3),定数!$A$6:$A$13,定数!$B$6:$B$13))</f>
        <v/>
      </c>
      <c r="S91" s="53"/>
      <c r="T91" s="54" t="str">
        <f t="shared" si="11"/>
        <v/>
      </c>
      <c r="U91" s="54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2"/>
        <v/>
      </c>
      <c r="Y91" s="42" t="str">
        <f t="shared" si="13"/>
        <v/>
      </c>
    </row>
    <row r="92" spans="2:25">
      <c r="B92" s="40">
        <v>84</v>
      </c>
      <c r="C92" s="49" t="str">
        <f t="shared" si="8"/>
        <v/>
      </c>
      <c r="D92" s="49"/>
      <c r="E92" s="47"/>
      <c r="F92" s="8"/>
      <c r="G92" s="47"/>
      <c r="H92" s="50"/>
      <c r="I92" s="50"/>
      <c r="J92" s="47"/>
      <c r="K92" s="51" t="str">
        <f t="shared" si="14"/>
        <v/>
      </c>
      <c r="L92" s="52"/>
      <c r="M92" s="6" t="str">
        <f>IF(J92="","",(K92/J92)/LOOKUP(RIGHT($D$2,3),定数!$A$6:$A$13,定数!$B$6:$B$13))</f>
        <v/>
      </c>
      <c r="N92" s="47"/>
      <c r="O92" s="8"/>
      <c r="P92" s="50"/>
      <c r="Q92" s="50"/>
      <c r="R92" s="53" t="str">
        <f>IF(P92="","",T92*M92*LOOKUP(RIGHT($D$2,3),定数!$A$6:$A$13,定数!$B$6:$B$13))</f>
        <v/>
      </c>
      <c r="S92" s="53"/>
      <c r="T92" s="54" t="str">
        <f t="shared" si="11"/>
        <v/>
      </c>
      <c r="U92" s="54"/>
      <c r="V92" t="str">
        <f t="shared" si="15"/>
        <v/>
      </c>
      <c r="W92" t="str">
        <f t="shared" si="15"/>
        <v/>
      </c>
      <c r="X92" s="41" t="str">
        <f t="shared" si="12"/>
        <v/>
      </c>
      <c r="Y92" s="42" t="str">
        <f t="shared" si="13"/>
        <v/>
      </c>
    </row>
    <row r="93" spans="2:25">
      <c r="B93" s="40">
        <v>85</v>
      </c>
      <c r="C93" s="49" t="str">
        <f t="shared" si="8"/>
        <v/>
      </c>
      <c r="D93" s="49"/>
      <c r="E93" s="47"/>
      <c r="F93" s="8"/>
      <c r="G93" s="47"/>
      <c r="H93" s="50"/>
      <c r="I93" s="50"/>
      <c r="J93" s="47"/>
      <c r="K93" s="51" t="str">
        <f t="shared" si="14"/>
        <v/>
      </c>
      <c r="L93" s="52"/>
      <c r="M93" s="6" t="str">
        <f>IF(J93="","",(K93/J93)/LOOKUP(RIGHT($D$2,3),定数!$A$6:$A$13,定数!$B$6:$B$13))</f>
        <v/>
      </c>
      <c r="N93" s="47"/>
      <c r="O93" s="8"/>
      <c r="P93" s="50"/>
      <c r="Q93" s="50"/>
      <c r="R93" s="53" t="str">
        <f>IF(P93="","",T93*M93*LOOKUP(RIGHT($D$2,3),定数!$A$6:$A$13,定数!$B$6:$B$13))</f>
        <v/>
      </c>
      <c r="S93" s="53"/>
      <c r="T93" s="54" t="str">
        <f t="shared" si="11"/>
        <v/>
      </c>
      <c r="U93" s="54"/>
      <c r="V93" t="str">
        <f t="shared" si="15"/>
        <v/>
      </c>
      <c r="W93" t="str">
        <f t="shared" si="15"/>
        <v/>
      </c>
      <c r="X93" s="41" t="str">
        <f t="shared" si="12"/>
        <v/>
      </c>
      <c r="Y93" s="42" t="str">
        <f t="shared" si="13"/>
        <v/>
      </c>
    </row>
    <row r="94" spans="2:25">
      <c r="B94" s="40">
        <v>86</v>
      </c>
      <c r="C94" s="49" t="str">
        <f t="shared" si="8"/>
        <v/>
      </c>
      <c r="D94" s="49"/>
      <c r="E94" s="47"/>
      <c r="F94" s="8"/>
      <c r="G94" s="47"/>
      <c r="H94" s="50"/>
      <c r="I94" s="50"/>
      <c r="J94" s="47"/>
      <c r="K94" s="51" t="str">
        <f t="shared" si="14"/>
        <v/>
      </c>
      <c r="L94" s="52"/>
      <c r="M94" s="6" t="str">
        <f>IF(J94="","",(K94/J94)/LOOKUP(RIGHT($D$2,3),定数!$A$6:$A$13,定数!$B$6:$B$13))</f>
        <v/>
      </c>
      <c r="N94" s="47"/>
      <c r="O94" s="8"/>
      <c r="P94" s="50"/>
      <c r="Q94" s="50"/>
      <c r="R94" s="53" t="str">
        <f>IF(P94="","",T94*M94*LOOKUP(RIGHT($D$2,3),定数!$A$6:$A$13,定数!$B$6:$B$13))</f>
        <v/>
      </c>
      <c r="S94" s="53"/>
      <c r="T94" s="54" t="str">
        <f t="shared" si="11"/>
        <v/>
      </c>
      <c r="U94" s="54"/>
      <c r="V94" t="str">
        <f t="shared" si="15"/>
        <v/>
      </c>
      <c r="W94" t="str">
        <f t="shared" si="15"/>
        <v/>
      </c>
      <c r="X94" s="41" t="str">
        <f t="shared" si="12"/>
        <v/>
      </c>
      <c r="Y94" s="42" t="str">
        <f t="shared" si="13"/>
        <v/>
      </c>
    </row>
    <row r="95" spans="2:25">
      <c r="B95" s="40">
        <v>87</v>
      </c>
      <c r="C95" s="49" t="str">
        <f t="shared" si="8"/>
        <v/>
      </c>
      <c r="D95" s="49"/>
      <c r="E95" s="47"/>
      <c r="F95" s="8"/>
      <c r="G95" s="47"/>
      <c r="H95" s="50"/>
      <c r="I95" s="50"/>
      <c r="J95" s="47"/>
      <c r="K95" s="51" t="str">
        <f t="shared" si="14"/>
        <v/>
      </c>
      <c r="L95" s="52"/>
      <c r="M95" s="6" t="str">
        <f>IF(J95="","",(K95/J95)/LOOKUP(RIGHT($D$2,3),定数!$A$6:$A$13,定数!$B$6:$B$13))</f>
        <v/>
      </c>
      <c r="N95" s="47"/>
      <c r="O95" s="8"/>
      <c r="P95" s="50"/>
      <c r="Q95" s="50"/>
      <c r="R95" s="53" t="str">
        <f>IF(P95="","",T95*M95*LOOKUP(RIGHT($D$2,3),定数!$A$6:$A$13,定数!$B$6:$B$13))</f>
        <v/>
      </c>
      <c r="S95" s="53"/>
      <c r="T95" s="54" t="str">
        <f t="shared" si="11"/>
        <v/>
      </c>
      <c r="U95" s="54"/>
      <c r="V95" t="str">
        <f t="shared" si="15"/>
        <v/>
      </c>
      <c r="W95" t="str">
        <f t="shared" si="15"/>
        <v/>
      </c>
      <c r="X95" s="41" t="str">
        <f t="shared" si="12"/>
        <v/>
      </c>
      <c r="Y95" s="42" t="str">
        <f t="shared" si="13"/>
        <v/>
      </c>
    </row>
    <row r="96" spans="2:25">
      <c r="B96" s="40">
        <v>88</v>
      </c>
      <c r="C96" s="49" t="str">
        <f t="shared" si="8"/>
        <v/>
      </c>
      <c r="D96" s="49"/>
      <c r="E96" s="47"/>
      <c r="F96" s="8"/>
      <c r="G96" s="47"/>
      <c r="H96" s="50"/>
      <c r="I96" s="50"/>
      <c r="J96" s="47"/>
      <c r="K96" s="51" t="str">
        <f t="shared" si="14"/>
        <v/>
      </c>
      <c r="L96" s="52"/>
      <c r="M96" s="6" t="str">
        <f>IF(J96="","",(K96/J96)/LOOKUP(RIGHT($D$2,3),定数!$A$6:$A$13,定数!$B$6:$B$13))</f>
        <v/>
      </c>
      <c r="N96" s="47"/>
      <c r="O96" s="8"/>
      <c r="P96" s="50"/>
      <c r="Q96" s="50"/>
      <c r="R96" s="53" t="str">
        <f>IF(P96="","",T96*M96*LOOKUP(RIGHT($D$2,3),定数!$A$6:$A$13,定数!$B$6:$B$13))</f>
        <v/>
      </c>
      <c r="S96" s="53"/>
      <c r="T96" s="54" t="str">
        <f t="shared" si="11"/>
        <v/>
      </c>
      <c r="U96" s="54"/>
      <c r="V96" t="str">
        <f t="shared" si="15"/>
        <v/>
      </c>
      <c r="W96" t="str">
        <f t="shared" si="15"/>
        <v/>
      </c>
      <c r="X96" s="41" t="str">
        <f t="shared" si="12"/>
        <v/>
      </c>
      <c r="Y96" s="42" t="str">
        <f t="shared" si="13"/>
        <v/>
      </c>
    </row>
    <row r="97" spans="2:25">
      <c r="B97" s="40">
        <v>89</v>
      </c>
      <c r="C97" s="49" t="str">
        <f t="shared" si="8"/>
        <v/>
      </c>
      <c r="D97" s="49"/>
      <c r="E97" s="47"/>
      <c r="F97" s="8"/>
      <c r="G97" s="47"/>
      <c r="H97" s="50"/>
      <c r="I97" s="50"/>
      <c r="J97" s="47"/>
      <c r="K97" s="51" t="str">
        <f t="shared" si="14"/>
        <v/>
      </c>
      <c r="L97" s="52"/>
      <c r="M97" s="6" t="str">
        <f>IF(J97="","",(K97/J97)/LOOKUP(RIGHT($D$2,3),定数!$A$6:$A$13,定数!$B$6:$B$13))</f>
        <v/>
      </c>
      <c r="N97" s="47"/>
      <c r="O97" s="8"/>
      <c r="P97" s="50"/>
      <c r="Q97" s="50"/>
      <c r="R97" s="53" t="str">
        <f>IF(P97="","",T97*M97*LOOKUP(RIGHT($D$2,3),定数!$A$6:$A$13,定数!$B$6:$B$13))</f>
        <v/>
      </c>
      <c r="S97" s="53"/>
      <c r="T97" s="54" t="str">
        <f t="shared" si="11"/>
        <v/>
      </c>
      <c r="U97" s="54"/>
      <c r="V97" t="str">
        <f t="shared" si="15"/>
        <v/>
      </c>
      <c r="W97" t="str">
        <f t="shared" si="15"/>
        <v/>
      </c>
      <c r="X97" s="41" t="str">
        <f t="shared" si="12"/>
        <v/>
      </c>
      <c r="Y97" s="42" t="str">
        <f t="shared" si="13"/>
        <v/>
      </c>
    </row>
    <row r="98" spans="2:25">
      <c r="B98" s="40">
        <v>90</v>
      </c>
      <c r="C98" s="49" t="str">
        <f t="shared" si="8"/>
        <v/>
      </c>
      <c r="D98" s="49"/>
      <c r="E98" s="47"/>
      <c r="F98" s="8"/>
      <c r="G98" s="47"/>
      <c r="H98" s="50"/>
      <c r="I98" s="50"/>
      <c r="J98" s="47"/>
      <c r="K98" s="51" t="str">
        <f t="shared" si="14"/>
        <v/>
      </c>
      <c r="L98" s="52"/>
      <c r="M98" s="6" t="str">
        <f>IF(J98="","",(K98/J98)/LOOKUP(RIGHT($D$2,3),定数!$A$6:$A$13,定数!$B$6:$B$13))</f>
        <v/>
      </c>
      <c r="N98" s="47"/>
      <c r="O98" s="8"/>
      <c r="P98" s="50"/>
      <c r="Q98" s="50"/>
      <c r="R98" s="53" t="str">
        <f>IF(P98="","",T98*M98*LOOKUP(RIGHT($D$2,3),定数!$A$6:$A$13,定数!$B$6:$B$13))</f>
        <v/>
      </c>
      <c r="S98" s="53"/>
      <c r="T98" s="54" t="str">
        <f t="shared" si="11"/>
        <v/>
      </c>
      <c r="U98" s="54"/>
      <c r="V98" t="str">
        <f t="shared" si="15"/>
        <v/>
      </c>
      <c r="W98" t="str">
        <f t="shared" si="15"/>
        <v/>
      </c>
      <c r="X98" s="41" t="str">
        <f t="shared" si="12"/>
        <v/>
      </c>
      <c r="Y98" s="42" t="str">
        <f t="shared" si="13"/>
        <v/>
      </c>
    </row>
    <row r="99" spans="2:25">
      <c r="B99" s="40">
        <v>91</v>
      </c>
      <c r="C99" s="49" t="str">
        <f t="shared" si="8"/>
        <v/>
      </c>
      <c r="D99" s="49"/>
      <c r="E99" s="47"/>
      <c r="F99" s="8"/>
      <c r="G99" s="47"/>
      <c r="H99" s="50"/>
      <c r="I99" s="50"/>
      <c r="J99" s="47"/>
      <c r="K99" s="51" t="str">
        <f t="shared" si="14"/>
        <v/>
      </c>
      <c r="L99" s="52"/>
      <c r="M99" s="6" t="str">
        <f>IF(J99="","",(K99/J99)/LOOKUP(RIGHT($D$2,3),定数!$A$6:$A$13,定数!$B$6:$B$13))</f>
        <v/>
      </c>
      <c r="N99" s="47"/>
      <c r="O99" s="8"/>
      <c r="P99" s="50"/>
      <c r="Q99" s="50"/>
      <c r="R99" s="53" t="str">
        <f>IF(P99="","",T99*M99*LOOKUP(RIGHT($D$2,3),定数!$A$6:$A$13,定数!$B$6:$B$13))</f>
        <v/>
      </c>
      <c r="S99" s="53"/>
      <c r="T99" s="54" t="str">
        <f t="shared" si="11"/>
        <v/>
      </c>
      <c r="U99" s="54"/>
      <c r="V99" t="str">
        <f t="shared" si="15"/>
        <v/>
      </c>
      <c r="W99" t="str">
        <f t="shared" si="15"/>
        <v/>
      </c>
      <c r="X99" s="41" t="str">
        <f t="shared" si="12"/>
        <v/>
      </c>
      <c r="Y99" s="42" t="str">
        <f t="shared" si="13"/>
        <v/>
      </c>
    </row>
    <row r="100" spans="2:25">
      <c r="B100" s="40">
        <v>92</v>
      </c>
      <c r="C100" s="49" t="str">
        <f t="shared" si="8"/>
        <v/>
      </c>
      <c r="D100" s="49"/>
      <c r="E100" s="47"/>
      <c r="F100" s="8"/>
      <c r="G100" s="47"/>
      <c r="H100" s="50"/>
      <c r="I100" s="50"/>
      <c r="J100" s="47"/>
      <c r="K100" s="51" t="str">
        <f t="shared" si="14"/>
        <v/>
      </c>
      <c r="L100" s="52"/>
      <c r="M100" s="6" t="str">
        <f>IF(J100="","",(K100/J100)/LOOKUP(RIGHT($D$2,3),定数!$A$6:$A$13,定数!$B$6:$B$13))</f>
        <v/>
      </c>
      <c r="N100" s="47"/>
      <c r="O100" s="8"/>
      <c r="P100" s="50"/>
      <c r="Q100" s="50"/>
      <c r="R100" s="53" t="str">
        <f>IF(P100="","",T100*M100*LOOKUP(RIGHT($D$2,3),定数!$A$6:$A$13,定数!$B$6:$B$13))</f>
        <v/>
      </c>
      <c r="S100" s="53"/>
      <c r="T100" s="54" t="str">
        <f t="shared" si="11"/>
        <v/>
      </c>
      <c r="U100" s="54"/>
      <c r="V100" t="str">
        <f t="shared" si="15"/>
        <v/>
      </c>
      <c r="W100" t="str">
        <f t="shared" si="15"/>
        <v/>
      </c>
      <c r="X100" s="41" t="str">
        <f t="shared" si="12"/>
        <v/>
      </c>
      <c r="Y100" s="42" t="str">
        <f t="shared" si="13"/>
        <v/>
      </c>
    </row>
    <row r="101" spans="2:25">
      <c r="B101" s="40">
        <v>93</v>
      </c>
      <c r="C101" s="49" t="str">
        <f t="shared" si="8"/>
        <v/>
      </c>
      <c r="D101" s="49"/>
      <c r="E101" s="47"/>
      <c r="F101" s="8"/>
      <c r="G101" s="47"/>
      <c r="H101" s="50"/>
      <c r="I101" s="50"/>
      <c r="J101" s="47"/>
      <c r="K101" s="51" t="str">
        <f t="shared" si="14"/>
        <v/>
      </c>
      <c r="L101" s="52"/>
      <c r="M101" s="6" t="str">
        <f>IF(J101="","",(K101/J101)/LOOKUP(RIGHT($D$2,3),定数!$A$6:$A$13,定数!$B$6:$B$13))</f>
        <v/>
      </c>
      <c r="N101" s="47"/>
      <c r="O101" s="8"/>
      <c r="P101" s="50"/>
      <c r="Q101" s="50"/>
      <c r="R101" s="53" t="str">
        <f>IF(P101="","",T101*M101*LOOKUP(RIGHT($D$2,3),定数!$A$6:$A$13,定数!$B$6:$B$13))</f>
        <v/>
      </c>
      <c r="S101" s="53"/>
      <c r="T101" s="54" t="str">
        <f t="shared" si="11"/>
        <v/>
      </c>
      <c r="U101" s="54"/>
      <c r="V101" t="str">
        <f t="shared" si="15"/>
        <v/>
      </c>
      <c r="W101" t="str">
        <f t="shared" si="15"/>
        <v/>
      </c>
      <c r="X101" s="41" t="str">
        <f t="shared" si="12"/>
        <v/>
      </c>
      <c r="Y101" s="42" t="str">
        <f t="shared" si="13"/>
        <v/>
      </c>
    </row>
    <row r="102" spans="2:25">
      <c r="B102" s="40">
        <v>94</v>
      </c>
      <c r="C102" s="49" t="str">
        <f t="shared" si="8"/>
        <v/>
      </c>
      <c r="D102" s="49"/>
      <c r="E102" s="47"/>
      <c r="F102" s="8"/>
      <c r="G102" s="47"/>
      <c r="H102" s="50"/>
      <c r="I102" s="50"/>
      <c r="J102" s="47"/>
      <c r="K102" s="51" t="str">
        <f t="shared" ref="K102:K104" si="16">IF(J102="","",C102*0.03)</f>
        <v/>
      </c>
      <c r="L102" s="52"/>
      <c r="M102" s="6" t="str">
        <f>IF(J102="","",(K102/J102)/LOOKUP(RIGHT($D$2,3),定数!$A$6:$A$13,定数!$B$6:$B$13))</f>
        <v/>
      </c>
      <c r="N102" s="47"/>
      <c r="O102" s="8"/>
      <c r="P102" s="50"/>
      <c r="Q102" s="50"/>
      <c r="R102" s="53" t="str">
        <f>IF(P102="","",T102*M102*LOOKUP(RIGHT($D$2,3),定数!$A$6:$A$13,定数!$B$6:$B$13))</f>
        <v/>
      </c>
      <c r="S102" s="53"/>
      <c r="T102" s="54" t="str">
        <f t="shared" si="11"/>
        <v/>
      </c>
      <c r="U102" s="54"/>
      <c r="V102" t="str">
        <f t="shared" si="15"/>
        <v/>
      </c>
      <c r="W102" t="str">
        <f t="shared" si="15"/>
        <v/>
      </c>
      <c r="X102" s="41" t="str">
        <f t="shared" si="12"/>
        <v/>
      </c>
      <c r="Y102" s="42" t="str">
        <f t="shared" si="13"/>
        <v/>
      </c>
    </row>
    <row r="103" spans="2:25">
      <c r="B103" s="40">
        <v>95</v>
      </c>
      <c r="C103" s="49" t="str">
        <f t="shared" si="8"/>
        <v/>
      </c>
      <c r="D103" s="49"/>
      <c r="E103" s="47"/>
      <c r="F103" s="8"/>
      <c r="G103" s="47"/>
      <c r="H103" s="50"/>
      <c r="I103" s="50"/>
      <c r="J103" s="47"/>
      <c r="K103" s="51" t="str">
        <f t="shared" si="16"/>
        <v/>
      </c>
      <c r="L103" s="52"/>
      <c r="M103" s="6" t="str">
        <f>IF(J103="","",(K103/J103)/LOOKUP(RIGHT($D$2,3),定数!$A$6:$A$13,定数!$B$6:$B$13))</f>
        <v/>
      </c>
      <c r="N103" s="47"/>
      <c r="O103" s="8"/>
      <c r="P103" s="50"/>
      <c r="Q103" s="50"/>
      <c r="R103" s="53" t="str">
        <f>IF(P103="","",T103*M103*LOOKUP(RIGHT($D$2,3),定数!$A$6:$A$13,定数!$B$6:$B$13))</f>
        <v/>
      </c>
      <c r="S103" s="53"/>
      <c r="T103" s="54" t="str">
        <f t="shared" si="11"/>
        <v/>
      </c>
      <c r="U103" s="54"/>
      <c r="V103" t="str">
        <f t="shared" si="15"/>
        <v/>
      </c>
      <c r="W103" t="str">
        <f t="shared" si="15"/>
        <v/>
      </c>
      <c r="X103" s="41" t="str">
        <f t="shared" si="12"/>
        <v/>
      </c>
      <c r="Y103" s="42" t="str">
        <f t="shared" si="13"/>
        <v/>
      </c>
    </row>
    <row r="104" spans="2:25">
      <c r="B104" s="40">
        <v>96</v>
      </c>
      <c r="C104" s="49" t="str">
        <f t="shared" si="8"/>
        <v/>
      </c>
      <c r="D104" s="49"/>
      <c r="E104" s="47"/>
      <c r="F104" s="8"/>
      <c r="G104" s="47"/>
      <c r="H104" s="50"/>
      <c r="I104" s="50"/>
      <c r="J104" s="47"/>
      <c r="K104" s="51" t="str">
        <f t="shared" si="16"/>
        <v/>
      </c>
      <c r="L104" s="52"/>
      <c r="M104" s="6" t="str">
        <f>IF(J104="","",(K104/J104)/LOOKUP(RIGHT($D$2,3),定数!$A$6:$A$13,定数!$B$6:$B$13))</f>
        <v/>
      </c>
      <c r="N104" s="47"/>
      <c r="O104" s="8"/>
      <c r="P104" s="50"/>
      <c r="Q104" s="50"/>
      <c r="R104" s="53" t="str">
        <f>IF(P104="","",T104*M104*LOOKUP(RIGHT($D$2,3),定数!$A$6:$A$13,定数!$B$6:$B$13))</f>
        <v/>
      </c>
      <c r="S104" s="53"/>
      <c r="T104" s="54" t="str">
        <f t="shared" si="11"/>
        <v/>
      </c>
      <c r="U104" s="54"/>
      <c r="V104" t="str">
        <f t="shared" si="15"/>
        <v/>
      </c>
      <c r="W104" t="str">
        <f t="shared" si="15"/>
        <v/>
      </c>
      <c r="X104" s="41" t="str">
        <f t="shared" si="12"/>
        <v/>
      </c>
      <c r="Y104" s="42" t="str">
        <f t="shared" si="13"/>
        <v/>
      </c>
    </row>
    <row r="105" spans="2:25">
      <c r="B105" s="40">
        <v>97</v>
      </c>
      <c r="C105" s="49" t="str">
        <f t="shared" si="8"/>
        <v/>
      </c>
      <c r="D105" s="49"/>
      <c r="E105" s="47"/>
      <c r="F105" s="8"/>
      <c r="G105" s="47"/>
      <c r="H105" s="50"/>
      <c r="I105" s="50"/>
      <c r="J105" s="47"/>
      <c r="K105" s="51" t="str">
        <f t="shared" si="14"/>
        <v/>
      </c>
      <c r="L105" s="52"/>
      <c r="M105" s="6" t="str">
        <f>IF(J105="","",(K105/J105)/LOOKUP(RIGHT($D$2,3),定数!$A$6:$A$13,定数!$B$6:$B$13))</f>
        <v/>
      </c>
      <c r="N105" s="47"/>
      <c r="O105" s="8"/>
      <c r="P105" s="50"/>
      <c r="Q105" s="50"/>
      <c r="R105" s="53" t="str">
        <f>IF(P105="","",T105*M105*LOOKUP(RIGHT($D$2,3),定数!$A$6:$A$13,定数!$B$6:$B$13))</f>
        <v/>
      </c>
      <c r="S105" s="53"/>
      <c r="T105" s="54" t="str">
        <f t="shared" si="11"/>
        <v/>
      </c>
      <c r="U105" s="54"/>
      <c r="V105" t="str">
        <f t="shared" si="15"/>
        <v/>
      </c>
      <c r="W105" t="str">
        <f t="shared" si="15"/>
        <v/>
      </c>
      <c r="X105" s="41" t="str">
        <f t="shared" si="12"/>
        <v/>
      </c>
      <c r="Y105" s="42" t="str">
        <f t="shared" si="13"/>
        <v/>
      </c>
    </row>
    <row r="106" spans="2:25">
      <c r="B106" s="40">
        <v>98</v>
      </c>
      <c r="C106" s="49" t="str">
        <f t="shared" si="8"/>
        <v/>
      </c>
      <c r="D106" s="49"/>
      <c r="E106" s="47"/>
      <c r="F106" s="8"/>
      <c r="G106" s="47"/>
      <c r="H106" s="50"/>
      <c r="I106" s="50"/>
      <c r="J106" s="47"/>
      <c r="K106" s="51" t="str">
        <f t="shared" si="14"/>
        <v/>
      </c>
      <c r="L106" s="52"/>
      <c r="M106" s="6" t="str">
        <f>IF(J106="","",(K106/J106)/LOOKUP(RIGHT($D$2,3),定数!$A$6:$A$13,定数!$B$6:$B$13))</f>
        <v/>
      </c>
      <c r="N106" s="47"/>
      <c r="O106" s="8"/>
      <c r="P106" s="50"/>
      <c r="Q106" s="50"/>
      <c r="R106" s="53" t="str">
        <f>IF(P106="","",T106*M106*LOOKUP(RIGHT($D$2,3),定数!$A$6:$A$13,定数!$B$6:$B$13))</f>
        <v/>
      </c>
      <c r="S106" s="53"/>
      <c r="T106" s="54" t="str">
        <f t="shared" si="11"/>
        <v/>
      </c>
      <c r="U106" s="54"/>
      <c r="V106" t="str">
        <f t="shared" si="15"/>
        <v/>
      </c>
      <c r="W106" t="str">
        <f t="shared" si="15"/>
        <v/>
      </c>
      <c r="X106" s="41" t="str">
        <f t="shared" si="12"/>
        <v/>
      </c>
      <c r="Y106" s="42" t="str">
        <f t="shared" si="13"/>
        <v/>
      </c>
    </row>
    <row r="107" spans="2:25">
      <c r="B107" s="40">
        <v>99</v>
      </c>
      <c r="C107" s="49" t="str">
        <f t="shared" si="8"/>
        <v/>
      </c>
      <c r="D107" s="49"/>
      <c r="E107" s="40"/>
      <c r="F107" s="8"/>
      <c r="G107" s="40"/>
      <c r="H107" s="50"/>
      <c r="I107" s="50"/>
      <c r="J107" s="40"/>
      <c r="K107" s="51" t="str">
        <f t="shared" ref="K107:K108" si="17">IF(J107="","",C107*0.03)</f>
        <v/>
      </c>
      <c r="L107" s="52"/>
      <c r="M107" s="6" t="str">
        <f>IF(J107="","",(K107/J107)/LOOKUP(RIGHT($D$2,3),定数!$A$6:$A$13,定数!$B$6:$B$13))</f>
        <v/>
      </c>
      <c r="N107" s="40"/>
      <c r="O107" s="8"/>
      <c r="P107" s="50"/>
      <c r="Q107" s="50"/>
      <c r="R107" s="53" t="str">
        <f>IF(P107="","",T107*M107*LOOKUP(RIGHT($D$2,3),定数!$A$6:$A$13,定数!$B$6:$B$13))</f>
        <v/>
      </c>
      <c r="S107" s="53"/>
      <c r="T107" s="54" t="str">
        <f t="shared" si="11"/>
        <v/>
      </c>
      <c r="U107" s="5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>
      <c r="B108" s="40">
        <v>100</v>
      </c>
      <c r="C108" s="49" t="str">
        <f t="shared" si="8"/>
        <v/>
      </c>
      <c r="D108" s="49"/>
      <c r="E108" s="40"/>
      <c r="F108" s="8"/>
      <c r="G108" s="40"/>
      <c r="H108" s="50"/>
      <c r="I108" s="50"/>
      <c r="J108" s="40"/>
      <c r="K108" s="51" t="str">
        <f t="shared" si="17"/>
        <v/>
      </c>
      <c r="L108" s="52"/>
      <c r="M108" s="6" t="str">
        <f>IF(J108="","",(K108/J108)/LOOKUP(RIGHT($D$2,3),定数!$A$6:$A$13,定数!$B$6:$B$13))</f>
        <v/>
      </c>
      <c r="N108" s="40"/>
      <c r="O108" s="8"/>
      <c r="P108" s="50"/>
      <c r="Q108" s="50"/>
      <c r="R108" s="53" t="str">
        <f>IF(P108="","",T108*M108*LOOKUP(RIGHT($D$2,3),定数!$A$6:$A$13,定数!$B$6:$B$13))</f>
        <v/>
      </c>
      <c r="S108" s="53"/>
      <c r="T108" s="54" t="str">
        <f t="shared" si="11"/>
        <v/>
      </c>
      <c r="U108" s="5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R13:S13"/>
    <mergeCell ref="T13:U13"/>
    <mergeCell ref="C14:D14"/>
    <mergeCell ref="R14:S14"/>
    <mergeCell ref="T14:U14"/>
    <mergeCell ref="C15:D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R17:S17"/>
    <mergeCell ref="T17:U17"/>
    <mergeCell ref="C18:D18"/>
    <mergeCell ref="R18:S18"/>
    <mergeCell ref="T18:U18"/>
    <mergeCell ref="C19:D19"/>
    <mergeCell ref="R19:S19"/>
    <mergeCell ref="T19:U19"/>
    <mergeCell ref="C20:D20"/>
    <mergeCell ref="R20:S20"/>
    <mergeCell ref="T20:U20"/>
    <mergeCell ref="H20:I20"/>
    <mergeCell ref="K20:L20"/>
    <mergeCell ref="P20:Q20"/>
    <mergeCell ref="C21:D21"/>
    <mergeCell ref="R21:S21"/>
    <mergeCell ref="T21:U21"/>
    <mergeCell ref="C22:D22"/>
    <mergeCell ref="R22:S22"/>
    <mergeCell ref="T22:U22"/>
    <mergeCell ref="C23:D23"/>
    <mergeCell ref="R23:S23"/>
    <mergeCell ref="T23:U23"/>
    <mergeCell ref="H21:I21"/>
    <mergeCell ref="K21:L21"/>
    <mergeCell ref="P21:Q21"/>
    <mergeCell ref="H22:I22"/>
    <mergeCell ref="K22:L22"/>
    <mergeCell ref="P22:Q22"/>
    <mergeCell ref="H23:I23"/>
    <mergeCell ref="K23:L23"/>
    <mergeCell ref="P23:Q23"/>
    <mergeCell ref="C24:D24"/>
    <mergeCell ref="R24:S24"/>
    <mergeCell ref="T24:U24"/>
    <mergeCell ref="C25:D25"/>
    <mergeCell ref="H25:I25"/>
    <mergeCell ref="K25:L25"/>
    <mergeCell ref="P25:Q25"/>
    <mergeCell ref="R25:S25"/>
    <mergeCell ref="T25:U25"/>
    <mergeCell ref="H24:I24"/>
    <mergeCell ref="K24:L24"/>
    <mergeCell ref="P24:Q24"/>
    <mergeCell ref="C26:D26"/>
    <mergeCell ref="H26:I26"/>
    <mergeCell ref="K26:L26"/>
    <mergeCell ref="P26:Q26"/>
    <mergeCell ref="R26:S26"/>
    <mergeCell ref="T26:U26"/>
    <mergeCell ref="C27:D27"/>
    <mergeCell ref="R27:S27"/>
    <mergeCell ref="T27:U27"/>
    <mergeCell ref="H27:I27"/>
    <mergeCell ref="K27:L27"/>
    <mergeCell ref="P27:Q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R36:S36"/>
    <mergeCell ref="T36:U36"/>
    <mergeCell ref="C37:D37"/>
    <mergeCell ref="R37:S37"/>
    <mergeCell ref="T37:U37"/>
    <mergeCell ref="C38:D38"/>
    <mergeCell ref="R38:S38"/>
    <mergeCell ref="T38:U38"/>
    <mergeCell ref="H36:I36"/>
    <mergeCell ref="K36:L36"/>
    <mergeCell ref="P36:Q36"/>
    <mergeCell ref="H37:I37"/>
    <mergeCell ref="K37:L37"/>
    <mergeCell ref="P37:Q37"/>
    <mergeCell ref="H38:I38"/>
    <mergeCell ref="K38:L38"/>
    <mergeCell ref="P38:Q38"/>
    <mergeCell ref="C39:D39"/>
    <mergeCell ref="R39:S39"/>
    <mergeCell ref="T39:U39"/>
    <mergeCell ref="C40:D40"/>
    <mergeCell ref="R40:S40"/>
    <mergeCell ref="T40:U40"/>
    <mergeCell ref="C41:D41"/>
    <mergeCell ref="R41:S41"/>
    <mergeCell ref="T41:U41"/>
    <mergeCell ref="H39:I39"/>
    <mergeCell ref="K39:L39"/>
    <mergeCell ref="P39:Q39"/>
    <mergeCell ref="H40:I40"/>
    <mergeCell ref="K40:L40"/>
    <mergeCell ref="P40:Q40"/>
    <mergeCell ref="H41:I41"/>
    <mergeCell ref="K41:L41"/>
    <mergeCell ref="P41:Q41"/>
    <mergeCell ref="C42:D42"/>
    <mergeCell ref="R42:S42"/>
    <mergeCell ref="T42:U42"/>
    <mergeCell ref="C43:D43"/>
    <mergeCell ref="R43:S43"/>
    <mergeCell ref="T43:U43"/>
    <mergeCell ref="C44:D44"/>
    <mergeCell ref="R44:S44"/>
    <mergeCell ref="T44:U44"/>
    <mergeCell ref="H42:I42"/>
    <mergeCell ref="K42:L42"/>
    <mergeCell ref="P42:Q42"/>
    <mergeCell ref="H43:I43"/>
    <mergeCell ref="K43:L43"/>
    <mergeCell ref="P43:Q43"/>
    <mergeCell ref="H44:I44"/>
    <mergeCell ref="K44:L44"/>
    <mergeCell ref="P44:Q44"/>
    <mergeCell ref="C45:D45"/>
    <mergeCell ref="R45:S45"/>
    <mergeCell ref="T45:U45"/>
    <mergeCell ref="C46:D46"/>
    <mergeCell ref="R46:S46"/>
    <mergeCell ref="T46:U46"/>
    <mergeCell ref="C47:D47"/>
    <mergeCell ref="R47:S47"/>
    <mergeCell ref="T47:U47"/>
    <mergeCell ref="H45:I45"/>
    <mergeCell ref="K45:L45"/>
    <mergeCell ref="P45:Q45"/>
    <mergeCell ref="H46:I46"/>
    <mergeCell ref="K46:L46"/>
    <mergeCell ref="P46:Q46"/>
    <mergeCell ref="H47:I47"/>
    <mergeCell ref="K47:L47"/>
    <mergeCell ref="P47:Q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T105:U105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P19:Q19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S3:X3"/>
    <mergeCell ref="C108:D108"/>
    <mergeCell ref="H108:I108"/>
    <mergeCell ref="K108:L108"/>
    <mergeCell ref="P108:Q108"/>
    <mergeCell ref="R108:S108"/>
    <mergeCell ref="T108:U108"/>
    <mergeCell ref="H13:I13"/>
    <mergeCell ref="K13:L13"/>
    <mergeCell ref="P13:Q13"/>
    <mergeCell ref="H14:I14"/>
    <mergeCell ref="K14:L14"/>
    <mergeCell ref="P14:Q14"/>
    <mergeCell ref="H15:I15"/>
    <mergeCell ref="K15:L15"/>
    <mergeCell ref="P15:Q15"/>
    <mergeCell ref="H17:I17"/>
    <mergeCell ref="K17:L17"/>
    <mergeCell ref="P17:Q17"/>
    <mergeCell ref="H18:I18"/>
    <mergeCell ref="K18:L18"/>
    <mergeCell ref="P18:Q18"/>
    <mergeCell ref="H19:I19"/>
    <mergeCell ref="K19:L19"/>
  </mergeCells>
  <phoneticPr fontId="2"/>
  <conditionalFormatting sqref="G46">
    <cfRule type="cellIs" dxfId="1525" priority="1135" stopIfTrue="1" operator="equal">
      <formula>"買"</formula>
    </cfRule>
    <cfRule type="cellIs" dxfId="1524" priority="1136" stopIfTrue="1" operator="equal">
      <formula>"売"</formula>
    </cfRule>
  </conditionalFormatting>
  <conditionalFormatting sqref="G9:G108">
    <cfRule type="cellIs" dxfId="1523" priority="1137" stopIfTrue="1" operator="equal">
      <formula>"買"</formula>
    </cfRule>
    <cfRule type="cellIs" dxfId="1522" priority="1138" stopIfTrue="1" operator="equal">
      <formula>"売"</formula>
    </cfRule>
  </conditionalFormatting>
  <conditionalFormatting sqref="G12">
    <cfRule type="cellIs" dxfId="1521" priority="1133" stopIfTrue="1" operator="equal">
      <formula>"買"</formula>
    </cfRule>
    <cfRule type="cellIs" dxfId="1520" priority="1134" stopIfTrue="1" operator="equal">
      <formula>"売"</formula>
    </cfRule>
  </conditionalFormatting>
  <conditionalFormatting sqref="G13">
    <cfRule type="cellIs" dxfId="1519" priority="1131" stopIfTrue="1" operator="equal">
      <formula>"買"</formula>
    </cfRule>
    <cfRule type="cellIs" dxfId="1518" priority="1132" stopIfTrue="1" operator="equal">
      <formula>"売"</formula>
    </cfRule>
  </conditionalFormatting>
  <conditionalFormatting sqref="G9">
    <cfRule type="cellIs" dxfId="1517" priority="1129" stopIfTrue="1" operator="equal">
      <formula>"買"</formula>
    </cfRule>
    <cfRule type="cellIs" dxfId="1516" priority="1130" stopIfTrue="1" operator="equal">
      <formula>"売"</formula>
    </cfRule>
  </conditionalFormatting>
  <conditionalFormatting sqref="G10">
    <cfRule type="cellIs" dxfId="1515" priority="1127" stopIfTrue="1" operator="equal">
      <formula>"買"</formula>
    </cfRule>
    <cfRule type="cellIs" dxfId="1514" priority="1128" stopIfTrue="1" operator="equal">
      <formula>"売"</formula>
    </cfRule>
  </conditionalFormatting>
  <conditionalFormatting sqref="G11">
    <cfRule type="cellIs" dxfId="1513" priority="1125" stopIfTrue="1" operator="equal">
      <formula>"買"</formula>
    </cfRule>
    <cfRule type="cellIs" dxfId="1512" priority="1126" stopIfTrue="1" operator="equal">
      <formula>"売"</formula>
    </cfRule>
  </conditionalFormatting>
  <conditionalFormatting sqref="G9">
    <cfRule type="cellIs" dxfId="1511" priority="1123" stopIfTrue="1" operator="equal">
      <formula>"買"</formula>
    </cfRule>
    <cfRule type="cellIs" dxfId="1510" priority="1124" stopIfTrue="1" operator="equal">
      <formula>"売"</formula>
    </cfRule>
  </conditionalFormatting>
  <conditionalFormatting sqref="G10">
    <cfRule type="cellIs" dxfId="1509" priority="1121" stopIfTrue="1" operator="equal">
      <formula>"買"</formula>
    </cfRule>
    <cfRule type="cellIs" dxfId="1508" priority="1122" stopIfTrue="1" operator="equal">
      <formula>"売"</formula>
    </cfRule>
  </conditionalFormatting>
  <conditionalFormatting sqref="G11">
    <cfRule type="cellIs" dxfId="1507" priority="1119" stopIfTrue="1" operator="equal">
      <formula>"買"</formula>
    </cfRule>
    <cfRule type="cellIs" dxfId="1506" priority="1120" stopIfTrue="1" operator="equal">
      <formula>"売"</formula>
    </cfRule>
  </conditionalFormatting>
  <conditionalFormatting sqref="G12">
    <cfRule type="cellIs" dxfId="1505" priority="1117" stopIfTrue="1" operator="equal">
      <formula>"買"</formula>
    </cfRule>
    <cfRule type="cellIs" dxfId="1504" priority="1118" stopIfTrue="1" operator="equal">
      <formula>"売"</formula>
    </cfRule>
  </conditionalFormatting>
  <conditionalFormatting sqref="G13">
    <cfRule type="cellIs" dxfId="1503" priority="1115" stopIfTrue="1" operator="equal">
      <formula>"買"</formula>
    </cfRule>
    <cfRule type="cellIs" dxfId="1502" priority="1116" stopIfTrue="1" operator="equal">
      <formula>"売"</formula>
    </cfRule>
  </conditionalFormatting>
  <conditionalFormatting sqref="G14">
    <cfRule type="cellIs" dxfId="1501" priority="1113" stopIfTrue="1" operator="equal">
      <formula>"買"</formula>
    </cfRule>
    <cfRule type="cellIs" dxfId="1500" priority="1114" stopIfTrue="1" operator="equal">
      <formula>"売"</formula>
    </cfRule>
  </conditionalFormatting>
  <conditionalFormatting sqref="G15">
    <cfRule type="cellIs" dxfId="1499" priority="1111" stopIfTrue="1" operator="equal">
      <formula>"買"</formula>
    </cfRule>
    <cfRule type="cellIs" dxfId="1498" priority="1112" stopIfTrue="1" operator="equal">
      <formula>"売"</formula>
    </cfRule>
  </conditionalFormatting>
  <conditionalFormatting sqref="G16">
    <cfRule type="cellIs" dxfId="1497" priority="1109" stopIfTrue="1" operator="equal">
      <formula>"買"</formula>
    </cfRule>
    <cfRule type="cellIs" dxfId="1496" priority="1110" stopIfTrue="1" operator="equal">
      <formula>"売"</formula>
    </cfRule>
  </conditionalFormatting>
  <conditionalFormatting sqref="G17">
    <cfRule type="cellIs" dxfId="1495" priority="1107" stopIfTrue="1" operator="equal">
      <formula>"買"</formula>
    </cfRule>
    <cfRule type="cellIs" dxfId="1494" priority="1108" stopIfTrue="1" operator="equal">
      <formula>"売"</formula>
    </cfRule>
  </conditionalFormatting>
  <conditionalFormatting sqref="G18">
    <cfRule type="cellIs" dxfId="1493" priority="1105" stopIfTrue="1" operator="equal">
      <formula>"買"</formula>
    </cfRule>
    <cfRule type="cellIs" dxfId="1492" priority="1106" stopIfTrue="1" operator="equal">
      <formula>"売"</formula>
    </cfRule>
  </conditionalFormatting>
  <conditionalFormatting sqref="G19">
    <cfRule type="cellIs" dxfId="1491" priority="1103" stopIfTrue="1" operator="equal">
      <formula>"買"</formula>
    </cfRule>
    <cfRule type="cellIs" dxfId="1490" priority="1104" stopIfTrue="1" operator="equal">
      <formula>"売"</formula>
    </cfRule>
  </conditionalFormatting>
  <conditionalFormatting sqref="G20">
    <cfRule type="cellIs" dxfId="1489" priority="1101" stopIfTrue="1" operator="equal">
      <formula>"買"</formula>
    </cfRule>
    <cfRule type="cellIs" dxfId="1488" priority="1102" stopIfTrue="1" operator="equal">
      <formula>"売"</formula>
    </cfRule>
  </conditionalFormatting>
  <conditionalFormatting sqref="G21">
    <cfRule type="cellIs" dxfId="1487" priority="1099" stopIfTrue="1" operator="equal">
      <formula>"買"</formula>
    </cfRule>
    <cfRule type="cellIs" dxfId="1486" priority="1100" stopIfTrue="1" operator="equal">
      <formula>"売"</formula>
    </cfRule>
  </conditionalFormatting>
  <conditionalFormatting sqref="G22">
    <cfRule type="cellIs" dxfId="1485" priority="1097" stopIfTrue="1" operator="equal">
      <formula>"買"</formula>
    </cfRule>
    <cfRule type="cellIs" dxfId="1484" priority="1098" stopIfTrue="1" operator="equal">
      <formula>"売"</formula>
    </cfRule>
  </conditionalFormatting>
  <conditionalFormatting sqref="G23">
    <cfRule type="cellIs" dxfId="1483" priority="1095" stopIfTrue="1" operator="equal">
      <formula>"買"</formula>
    </cfRule>
    <cfRule type="cellIs" dxfId="1482" priority="1096" stopIfTrue="1" operator="equal">
      <formula>"売"</formula>
    </cfRule>
  </conditionalFormatting>
  <conditionalFormatting sqref="G24">
    <cfRule type="cellIs" dxfId="1481" priority="1093" stopIfTrue="1" operator="equal">
      <formula>"買"</formula>
    </cfRule>
    <cfRule type="cellIs" dxfId="1480" priority="1094" stopIfTrue="1" operator="equal">
      <formula>"売"</formula>
    </cfRule>
  </conditionalFormatting>
  <conditionalFormatting sqref="G25">
    <cfRule type="cellIs" dxfId="1479" priority="1091" stopIfTrue="1" operator="equal">
      <formula>"買"</formula>
    </cfRule>
    <cfRule type="cellIs" dxfId="1478" priority="1092" stopIfTrue="1" operator="equal">
      <formula>"売"</formula>
    </cfRule>
  </conditionalFormatting>
  <conditionalFormatting sqref="G26">
    <cfRule type="cellIs" dxfId="1477" priority="1089" stopIfTrue="1" operator="equal">
      <formula>"買"</formula>
    </cfRule>
    <cfRule type="cellIs" dxfId="1476" priority="1090" stopIfTrue="1" operator="equal">
      <formula>"売"</formula>
    </cfRule>
  </conditionalFormatting>
  <conditionalFormatting sqref="G27">
    <cfRule type="cellIs" dxfId="1475" priority="1087" stopIfTrue="1" operator="equal">
      <formula>"買"</formula>
    </cfRule>
    <cfRule type="cellIs" dxfId="1474" priority="1088" stopIfTrue="1" operator="equal">
      <formula>"売"</formula>
    </cfRule>
  </conditionalFormatting>
  <conditionalFormatting sqref="G28">
    <cfRule type="cellIs" dxfId="1473" priority="1085" stopIfTrue="1" operator="equal">
      <formula>"買"</formula>
    </cfRule>
    <cfRule type="cellIs" dxfId="1472" priority="1086" stopIfTrue="1" operator="equal">
      <formula>"売"</formula>
    </cfRule>
  </conditionalFormatting>
  <conditionalFormatting sqref="G29">
    <cfRule type="cellIs" dxfId="1471" priority="1083" stopIfTrue="1" operator="equal">
      <formula>"買"</formula>
    </cfRule>
    <cfRule type="cellIs" dxfId="1470" priority="1084" stopIfTrue="1" operator="equal">
      <formula>"売"</formula>
    </cfRule>
  </conditionalFormatting>
  <conditionalFormatting sqref="G30">
    <cfRule type="cellIs" dxfId="1469" priority="1081" stopIfTrue="1" operator="equal">
      <formula>"買"</formula>
    </cfRule>
    <cfRule type="cellIs" dxfId="1468" priority="1082" stopIfTrue="1" operator="equal">
      <formula>"売"</formula>
    </cfRule>
  </conditionalFormatting>
  <conditionalFormatting sqref="G31">
    <cfRule type="cellIs" dxfId="1467" priority="1079" stopIfTrue="1" operator="equal">
      <formula>"買"</formula>
    </cfRule>
    <cfRule type="cellIs" dxfId="1466" priority="1080" stopIfTrue="1" operator="equal">
      <formula>"売"</formula>
    </cfRule>
  </conditionalFormatting>
  <conditionalFormatting sqref="G32">
    <cfRule type="cellIs" dxfId="1465" priority="1077" stopIfTrue="1" operator="equal">
      <formula>"買"</formula>
    </cfRule>
    <cfRule type="cellIs" dxfId="1464" priority="1078" stopIfTrue="1" operator="equal">
      <formula>"売"</formula>
    </cfRule>
  </conditionalFormatting>
  <conditionalFormatting sqref="G33">
    <cfRule type="cellIs" dxfId="1463" priority="1075" stopIfTrue="1" operator="equal">
      <formula>"買"</formula>
    </cfRule>
    <cfRule type="cellIs" dxfId="1462" priority="1076" stopIfTrue="1" operator="equal">
      <formula>"売"</formula>
    </cfRule>
  </conditionalFormatting>
  <conditionalFormatting sqref="G34">
    <cfRule type="cellIs" dxfId="1461" priority="1073" stopIfTrue="1" operator="equal">
      <formula>"買"</formula>
    </cfRule>
    <cfRule type="cellIs" dxfId="1460" priority="1074" stopIfTrue="1" operator="equal">
      <formula>"売"</formula>
    </cfRule>
  </conditionalFormatting>
  <conditionalFormatting sqref="G35">
    <cfRule type="cellIs" dxfId="1459" priority="1071" stopIfTrue="1" operator="equal">
      <formula>"買"</formula>
    </cfRule>
    <cfRule type="cellIs" dxfId="1458" priority="1072" stopIfTrue="1" operator="equal">
      <formula>"売"</formula>
    </cfRule>
  </conditionalFormatting>
  <conditionalFormatting sqref="G36">
    <cfRule type="cellIs" dxfId="1457" priority="1069" stopIfTrue="1" operator="equal">
      <formula>"買"</formula>
    </cfRule>
    <cfRule type="cellIs" dxfId="1456" priority="1070" stopIfTrue="1" operator="equal">
      <formula>"売"</formula>
    </cfRule>
  </conditionalFormatting>
  <conditionalFormatting sqref="G37">
    <cfRule type="cellIs" dxfId="1455" priority="1067" stopIfTrue="1" operator="equal">
      <formula>"買"</formula>
    </cfRule>
    <cfRule type="cellIs" dxfId="1454" priority="1068" stopIfTrue="1" operator="equal">
      <formula>"売"</formula>
    </cfRule>
  </conditionalFormatting>
  <conditionalFormatting sqref="G38">
    <cfRule type="cellIs" dxfId="1453" priority="1065" stopIfTrue="1" operator="equal">
      <formula>"買"</formula>
    </cfRule>
    <cfRule type="cellIs" dxfId="1452" priority="1066" stopIfTrue="1" operator="equal">
      <formula>"売"</formula>
    </cfRule>
  </conditionalFormatting>
  <conditionalFormatting sqref="G39">
    <cfRule type="cellIs" dxfId="1451" priority="1063" stopIfTrue="1" operator="equal">
      <formula>"買"</formula>
    </cfRule>
    <cfRule type="cellIs" dxfId="1450" priority="1064" stopIfTrue="1" operator="equal">
      <formula>"売"</formula>
    </cfRule>
  </conditionalFormatting>
  <conditionalFormatting sqref="G40">
    <cfRule type="cellIs" dxfId="1449" priority="1061" stopIfTrue="1" operator="equal">
      <formula>"買"</formula>
    </cfRule>
    <cfRule type="cellIs" dxfId="1448" priority="1062" stopIfTrue="1" operator="equal">
      <formula>"売"</formula>
    </cfRule>
  </conditionalFormatting>
  <conditionalFormatting sqref="G41">
    <cfRule type="cellIs" dxfId="1447" priority="1059" stopIfTrue="1" operator="equal">
      <formula>"買"</formula>
    </cfRule>
    <cfRule type="cellIs" dxfId="1446" priority="1060" stopIfTrue="1" operator="equal">
      <formula>"売"</formula>
    </cfRule>
  </conditionalFormatting>
  <conditionalFormatting sqref="G42">
    <cfRule type="cellIs" dxfId="1445" priority="1057" stopIfTrue="1" operator="equal">
      <formula>"買"</formula>
    </cfRule>
    <cfRule type="cellIs" dxfId="1444" priority="1058" stopIfTrue="1" operator="equal">
      <formula>"売"</formula>
    </cfRule>
  </conditionalFormatting>
  <conditionalFormatting sqref="G43">
    <cfRule type="cellIs" dxfId="1443" priority="1055" stopIfTrue="1" operator="equal">
      <formula>"買"</formula>
    </cfRule>
    <cfRule type="cellIs" dxfId="1442" priority="1056" stopIfTrue="1" operator="equal">
      <formula>"売"</formula>
    </cfRule>
  </conditionalFormatting>
  <conditionalFormatting sqref="G44">
    <cfRule type="cellIs" dxfId="1441" priority="1053" stopIfTrue="1" operator="equal">
      <formula>"買"</formula>
    </cfRule>
    <cfRule type="cellIs" dxfId="1440" priority="1054" stopIfTrue="1" operator="equal">
      <formula>"売"</formula>
    </cfRule>
  </conditionalFormatting>
  <conditionalFormatting sqref="G45">
    <cfRule type="cellIs" dxfId="1439" priority="1051" stopIfTrue="1" operator="equal">
      <formula>"買"</formula>
    </cfRule>
    <cfRule type="cellIs" dxfId="1438" priority="1052" stopIfTrue="1" operator="equal">
      <formula>"売"</formula>
    </cfRule>
  </conditionalFormatting>
  <conditionalFormatting sqref="G46">
    <cfRule type="cellIs" dxfId="1437" priority="1049" stopIfTrue="1" operator="equal">
      <formula>"買"</formula>
    </cfRule>
    <cfRule type="cellIs" dxfId="1436" priority="1050" stopIfTrue="1" operator="equal">
      <formula>"売"</formula>
    </cfRule>
  </conditionalFormatting>
  <conditionalFormatting sqref="G47">
    <cfRule type="cellIs" dxfId="1435" priority="1047" stopIfTrue="1" operator="equal">
      <formula>"買"</formula>
    </cfRule>
    <cfRule type="cellIs" dxfId="1434" priority="1048" stopIfTrue="1" operator="equal">
      <formula>"売"</formula>
    </cfRule>
  </conditionalFormatting>
  <conditionalFormatting sqref="G48">
    <cfRule type="cellIs" dxfId="1433" priority="1045" stopIfTrue="1" operator="equal">
      <formula>"買"</formula>
    </cfRule>
    <cfRule type="cellIs" dxfId="1432" priority="1046" stopIfTrue="1" operator="equal">
      <formula>"売"</formula>
    </cfRule>
  </conditionalFormatting>
  <conditionalFormatting sqref="G49">
    <cfRule type="cellIs" dxfId="1431" priority="1043" stopIfTrue="1" operator="equal">
      <formula>"買"</formula>
    </cfRule>
    <cfRule type="cellIs" dxfId="1430" priority="1044" stopIfTrue="1" operator="equal">
      <formula>"売"</formula>
    </cfRule>
  </conditionalFormatting>
  <conditionalFormatting sqref="G50">
    <cfRule type="cellIs" dxfId="1429" priority="1041" stopIfTrue="1" operator="equal">
      <formula>"買"</formula>
    </cfRule>
    <cfRule type="cellIs" dxfId="1428" priority="1042" stopIfTrue="1" operator="equal">
      <formula>"売"</formula>
    </cfRule>
  </conditionalFormatting>
  <conditionalFormatting sqref="G51">
    <cfRule type="cellIs" dxfId="1427" priority="1039" stopIfTrue="1" operator="equal">
      <formula>"買"</formula>
    </cfRule>
    <cfRule type="cellIs" dxfId="1426" priority="1040" stopIfTrue="1" operator="equal">
      <formula>"売"</formula>
    </cfRule>
  </conditionalFormatting>
  <conditionalFormatting sqref="G52">
    <cfRule type="cellIs" dxfId="1425" priority="1037" stopIfTrue="1" operator="equal">
      <formula>"買"</formula>
    </cfRule>
    <cfRule type="cellIs" dxfId="1424" priority="1038" stopIfTrue="1" operator="equal">
      <formula>"売"</formula>
    </cfRule>
  </conditionalFormatting>
  <conditionalFormatting sqref="G53">
    <cfRule type="cellIs" dxfId="1423" priority="1035" stopIfTrue="1" operator="equal">
      <formula>"買"</formula>
    </cfRule>
    <cfRule type="cellIs" dxfId="1422" priority="1036" stopIfTrue="1" operator="equal">
      <formula>"売"</formula>
    </cfRule>
  </conditionalFormatting>
  <conditionalFormatting sqref="G54">
    <cfRule type="cellIs" dxfId="1421" priority="1033" stopIfTrue="1" operator="equal">
      <formula>"買"</formula>
    </cfRule>
    <cfRule type="cellIs" dxfId="1420" priority="1034" stopIfTrue="1" operator="equal">
      <formula>"売"</formula>
    </cfRule>
  </conditionalFormatting>
  <conditionalFormatting sqref="G55">
    <cfRule type="cellIs" dxfId="1419" priority="1031" stopIfTrue="1" operator="equal">
      <formula>"買"</formula>
    </cfRule>
    <cfRule type="cellIs" dxfId="1418" priority="1032" stopIfTrue="1" operator="equal">
      <formula>"売"</formula>
    </cfRule>
  </conditionalFormatting>
  <conditionalFormatting sqref="G56">
    <cfRule type="cellIs" dxfId="1417" priority="1029" stopIfTrue="1" operator="equal">
      <formula>"買"</formula>
    </cfRule>
    <cfRule type="cellIs" dxfId="1416" priority="1030" stopIfTrue="1" operator="equal">
      <formula>"売"</formula>
    </cfRule>
  </conditionalFormatting>
  <conditionalFormatting sqref="G57">
    <cfRule type="cellIs" dxfId="1415" priority="1027" stopIfTrue="1" operator="equal">
      <formula>"買"</formula>
    </cfRule>
    <cfRule type="cellIs" dxfId="1414" priority="1028" stopIfTrue="1" operator="equal">
      <formula>"売"</formula>
    </cfRule>
  </conditionalFormatting>
  <conditionalFormatting sqref="G58">
    <cfRule type="cellIs" dxfId="1413" priority="1025" stopIfTrue="1" operator="equal">
      <formula>"買"</formula>
    </cfRule>
    <cfRule type="cellIs" dxfId="1412" priority="1026" stopIfTrue="1" operator="equal">
      <formula>"売"</formula>
    </cfRule>
  </conditionalFormatting>
  <conditionalFormatting sqref="G59">
    <cfRule type="cellIs" dxfId="1411" priority="1023" stopIfTrue="1" operator="equal">
      <formula>"買"</formula>
    </cfRule>
    <cfRule type="cellIs" dxfId="1410" priority="1024" stopIfTrue="1" operator="equal">
      <formula>"売"</formula>
    </cfRule>
  </conditionalFormatting>
  <conditionalFormatting sqref="G60">
    <cfRule type="cellIs" dxfId="1409" priority="1021" stopIfTrue="1" operator="equal">
      <formula>"買"</formula>
    </cfRule>
    <cfRule type="cellIs" dxfId="1408" priority="1022" stopIfTrue="1" operator="equal">
      <formula>"売"</formula>
    </cfRule>
  </conditionalFormatting>
  <conditionalFormatting sqref="G61">
    <cfRule type="cellIs" dxfId="1407" priority="1019" stopIfTrue="1" operator="equal">
      <formula>"買"</formula>
    </cfRule>
    <cfRule type="cellIs" dxfId="1406" priority="1020" stopIfTrue="1" operator="equal">
      <formula>"売"</formula>
    </cfRule>
  </conditionalFormatting>
  <conditionalFormatting sqref="G62">
    <cfRule type="cellIs" dxfId="1405" priority="1017" stopIfTrue="1" operator="equal">
      <formula>"買"</formula>
    </cfRule>
    <cfRule type="cellIs" dxfId="1404" priority="1018" stopIfTrue="1" operator="equal">
      <formula>"売"</formula>
    </cfRule>
  </conditionalFormatting>
  <conditionalFormatting sqref="G63">
    <cfRule type="cellIs" dxfId="1403" priority="1015" stopIfTrue="1" operator="equal">
      <formula>"買"</formula>
    </cfRule>
    <cfRule type="cellIs" dxfId="1402" priority="1016" stopIfTrue="1" operator="equal">
      <formula>"売"</formula>
    </cfRule>
  </conditionalFormatting>
  <conditionalFormatting sqref="G64">
    <cfRule type="cellIs" dxfId="1401" priority="1013" stopIfTrue="1" operator="equal">
      <formula>"買"</formula>
    </cfRule>
    <cfRule type="cellIs" dxfId="1400" priority="1014" stopIfTrue="1" operator="equal">
      <formula>"売"</formula>
    </cfRule>
  </conditionalFormatting>
  <conditionalFormatting sqref="G65">
    <cfRule type="cellIs" dxfId="1399" priority="1011" stopIfTrue="1" operator="equal">
      <formula>"買"</formula>
    </cfRule>
    <cfRule type="cellIs" dxfId="1398" priority="1012" stopIfTrue="1" operator="equal">
      <formula>"売"</formula>
    </cfRule>
  </conditionalFormatting>
  <conditionalFormatting sqref="G66">
    <cfRule type="cellIs" dxfId="1397" priority="1009" stopIfTrue="1" operator="equal">
      <formula>"買"</formula>
    </cfRule>
    <cfRule type="cellIs" dxfId="1396" priority="1010" stopIfTrue="1" operator="equal">
      <formula>"売"</formula>
    </cfRule>
  </conditionalFormatting>
  <conditionalFormatting sqref="G67">
    <cfRule type="cellIs" dxfId="1395" priority="1007" stopIfTrue="1" operator="equal">
      <formula>"買"</formula>
    </cfRule>
    <cfRule type="cellIs" dxfId="1394" priority="1008" stopIfTrue="1" operator="equal">
      <formula>"売"</formula>
    </cfRule>
  </conditionalFormatting>
  <conditionalFormatting sqref="G68">
    <cfRule type="cellIs" dxfId="1393" priority="1005" stopIfTrue="1" operator="equal">
      <formula>"買"</formula>
    </cfRule>
    <cfRule type="cellIs" dxfId="1392" priority="1006" stopIfTrue="1" operator="equal">
      <formula>"売"</formula>
    </cfRule>
  </conditionalFormatting>
  <conditionalFormatting sqref="G69">
    <cfRule type="cellIs" dxfId="1391" priority="1003" stopIfTrue="1" operator="equal">
      <formula>"買"</formula>
    </cfRule>
    <cfRule type="cellIs" dxfId="1390" priority="1004" stopIfTrue="1" operator="equal">
      <formula>"売"</formula>
    </cfRule>
  </conditionalFormatting>
  <conditionalFormatting sqref="G70">
    <cfRule type="cellIs" dxfId="1389" priority="1001" stopIfTrue="1" operator="equal">
      <formula>"買"</formula>
    </cfRule>
    <cfRule type="cellIs" dxfId="1388" priority="1002" stopIfTrue="1" operator="equal">
      <formula>"売"</formula>
    </cfRule>
  </conditionalFormatting>
  <conditionalFormatting sqref="G71">
    <cfRule type="cellIs" dxfId="1387" priority="999" stopIfTrue="1" operator="equal">
      <formula>"買"</formula>
    </cfRule>
    <cfRule type="cellIs" dxfId="1386" priority="1000" stopIfTrue="1" operator="equal">
      <formula>"売"</formula>
    </cfRule>
  </conditionalFormatting>
  <conditionalFormatting sqref="G72">
    <cfRule type="cellIs" dxfId="1385" priority="997" stopIfTrue="1" operator="equal">
      <formula>"買"</formula>
    </cfRule>
    <cfRule type="cellIs" dxfId="1384" priority="998" stopIfTrue="1" operator="equal">
      <formula>"売"</formula>
    </cfRule>
  </conditionalFormatting>
  <conditionalFormatting sqref="G73">
    <cfRule type="cellIs" dxfId="1383" priority="995" stopIfTrue="1" operator="equal">
      <formula>"買"</formula>
    </cfRule>
    <cfRule type="cellIs" dxfId="1382" priority="996" stopIfTrue="1" operator="equal">
      <formula>"売"</formula>
    </cfRule>
  </conditionalFormatting>
  <conditionalFormatting sqref="G74">
    <cfRule type="cellIs" dxfId="1381" priority="993" stopIfTrue="1" operator="equal">
      <formula>"買"</formula>
    </cfRule>
    <cfRule type="cellIs" dxfId="1380" priority="994" stopIfTrue="1" operator="equal">
      <formula>"売"</formula>
    </cfRule>
  </conditionalFormatting>
  <conditionalFormatting sqref="G75">
    <cfRule type="cellIs" dxfId="1379" priority="991" stopIfTrue="1" operator="equal">
      <formula>"買"</formula>
    </cfRule>
    <cfRule type="cellIs" dxfId="1378" priority="992" stopIfTrue="1" operator="equal">
      <formula>"売"</formula>
    </cfRule>
  </conditionalFormatting>
  <conditionalFormatting sqref="G76">
    <cfRule type="cellIs" dxfId="1377" priority="989" stopIfTrue="1" operator="equal">
      <formula>"買"</formula>
    </cfRule>
    <cfRule type="cellIs" dxfId="1376" priority="990" stopIfTrue="1" operator="equal">
      <formula>"売"</formula>
    </cfRule>
  </conditionalFormatting>
  <conditionalFormatting sqref="G77">
    <cfRule type="cellIs" dxfId="1375" priority="987" stopIfTrue="1" operator="equal">
      <formula>"買"</formula>
    </cfRule>
    <cfRule type="cellIs" dxfId="1374" priority="988" stopIfTrue="1" operator="equal">
      <formula>"売"</formula>
    </cfRule>
  </conditionalFormatting>
  <conditionalFormatting sqref="G78">
    <cfRule type="cellIs" dxfId="1373" priority="985" stopIfTrue="1" operator="equal">
      <formula>"買"</formula>
    </cfRule>
    <cfRule type="cellIs" dxfId="1372" priority="986" stopIfTrue="1" operator="equal">
      <formula>"売"</formula>
    </cfRule>
  </conditionalFormatting>
  <conditionalFormatting sqref="G79">
    <cfRule type="cellIs" dxfId="1371" priority="983" stopIfTrue="1" operator="equal">
      <formula>"買"</formula>
    </cfRule>
    <cfRule type="cellIs" dxfId="1370" priority="984" stopIfTrue="1" operator="equal">
      <formula>"売"</formula>
    </cfRule>
  </conditionalFormatting>
  <conditionalFormatting sqref="G80">
    <cfRule type="cellIs" dxfId="1369" priority="981" stopIfTrue="1" operator="equal">
      <formula>"買"</formula>
    </cfRule>
    <cfRule type="cellIs" dxfId="1368" priority="982" stopIfTrue="1" operator="equal">
      <formula>"売"</formula>
    </cfRule>
  </conditionalFormatting>
  <conditionalFormatting sqref="G81">
    <cfRule type="cellIs" dxfId="1367" priority="979" stopIfTrue="1" operator="equal">
      <formula>"買"</formula>
    </cfRule>
    <cfRule type="cellIs" dxfId="1366" priority="980" stopIfTrue="1" operator="equal">
      <formula>"売"</formula>
    </cfRule>
  </conditionalFormatting>
  <conditionalFormatting sqref="G82">
    <cfRule type="cellIs" dxfId="1365" priority="977" stopIfTrue="1" operator="equal">
      <formula>"買"</formula>
    </cfRule>
    <cfRule type="cellIs" dxfId="1364" priority="978" stopIfTrue="1" operator="equal">
      <formula>"売"</formula>
    </cfRule>
  </conditionalFormatting>
  <conditionalFormatting sqref="G83">
    <cfRule type="cellIs" dxfId="1363" priority="975" stopIfTrue="1" operator="equal">
      <formula>"買"</formula>
    </cfRule>
    <cfRule type="cellIs" dxfId="1362" priority="976" stopIfTrue="1" operator="equal">
      <formula>"売"</formula>
    </cfRule>
  </conditionalFormatting>
  <conditionalFormatting sqref="G84">
    <cfRule type="cellIs" dxfId="1361" priority="973" stopIfTrue="1" operator="equal">
      <formula>"買"</formula>
    </cfRule>
    <cfRule type="cellIs" dxfId="1360" priority="974" stopIfTrue="1" operator="equal">
      <formula>"売"</formula>
    </cfRule>
  </conditionalFormatting>
  <conditionalFormatting sqref="G85">
    <cfRule type="cellIs" dxfId="1359" priority="971" stopIfTrue="1" operator="equal">
      <formula>"買"</formula>
    </cfRule>
    <cfRule type="cellIs" dxfId="1358" priority="972" stopIfTrue="1" operator="equal">
      <formula>"売"</formula>
    </cfRule>
  </conditionalFormatting>
  <conditionalFormatting sqref="G86">
    <cfRule type="cellIs" dxfId="1357" priority="969" stopIfTrue="1" operator="equal">
      <formula>"買"</formula>
    </cfRule>
    <cfRule type="cellIs" dxfId="1356" priority="970" stopIfTrue="1" operator="equal">
      <formula>"売"</formula>
    </cfRule>
  </conditionalFormatting>
  <conditionalFormatting sqref="G87">
    <cfRule type="cellIs" dxfId="1355" priority="967" stopIfTrue="1" operator="equal">
      <formula>"買"</formula>
    </cfRule>
    <cfRule type="cellIs" dxfId="1354" priority="968" stopIfTrue="1" operator="equal">
      <formula>"売"</formula>
    </cfRule>
  </conditionalFormatting>
  <conditionalFormatting sqref="G88">
    <cfRule type="cellIs" dxfId="1353" priority="965" stopIfTrue="1" operator="equal">
      <formula>"買"</formula>
    </cfRule>
    <cfRule type="cellIs" dxfId="1352" priority="966" stopIfTrue="1" operator="equal">
      <formula>"売"</formula>
    </cfRule>
  </conditionalFormatting>
  <conditionalFormatting sqref="G89">
    <cfRule type="cellIs" dxfId="1351" priority="963" stopIfTrue="1" operator="equal">
      <formula>"買"</formula>
    </cfRule>
    <cfRule type="cellIs" dxfId="1350" priority="964" stopIfTrue="1" operator="equal">
      <formula>"売"</formula>
    </cfRule>
  </conditionalFormatting>
  <conditionalFormatting sqref="G90">
    <cfRule type="cellIs" dxfId="1349" priority="961" stopIfTrue="1" operator="equal">
      <formula>"買"</formula>
    </cfRule>
    <cfRule type="cellIs" dxfId="1348" priority="962" stopIfTrue="1" operator="equal">
      <formula>"売"</formula>
    </cfRule>
  </conditionalFormatting>
  <conditionalFormatting sqref="G91">
    <cfRule type="cellIs" dxfId="1347" priority="959" stopIfTrue="1" operator="equal">
      <formula>"買"</formula>
    </cfRule>
    <cfRule type="cellIs" dxfId="1346" priority="960" stopIfTrue="1" operator="equal">
      <formula>"売"</formula>
    </cfRule>
  </conditionalFormatting>
  <conditionalFormatting sqref="G92">
    <cfRule type="cellIs" dxfId="1345" priority="957" stopIfTrue="1" operator="equal">
      <formula>"買"</formula>
    </cfRule>
    <cfRule type="cellIs" dxfId="1344" priority="958" stopIfTrue="1" operator="equal">
      <formula>"売"</formula>
    </cfRule>
  </conditionalFormatting>
  <conditionalFormatting sqref="G93">
    <cfRule type="cellIs" dxfId="1343" priority="955" stopIfTrue="1" operator="equal">
      <formula>"買"</formula>
    </cfRule>
    <cfRule type="cellIs" dxfId="1342" priority="956" stopIfTrue="1" operator="equal">
      <formula>"売"</formula>
    </cfRule>
  </conditionalFormatting>
  <conditionalFormatting sqref="G94">
    <cfRule type="cellIs" dxfId="1341" priority="953" stopIfTrue="1" operator="equal">
      <formula>"買"</formula>
    </cfRule>
    <cfRule type="cellIs" dxfId="1340" priority="954" stopIfTrue="1" operator="equal">
      <formula>"売"</formula>
    </cfRule>
  </conditionalFormatting>
  <conditionalFormatting sqref="G95">
    <cfRule type="cellIs" dxfId="1339" priority="951" stopIfTrue="1" operator="equal">
      <formula>"買"</formula>
    </cfRule>
    <cfRule type="cellIs" dxfId="1338" priority="952" stopIfTrue="1" operator="equal">
      <formula>"売"</formula>
    </cfRule>
  </conditionalFormatting>
  <conditionalFormatting sqref="G96">
    <cfRule type="cellIs" dxfId="1337" priority="949" stopIfTrue="1" operator="equal">
      <formula>"買"</formula>
    </cfRule>
    <cfRule type="cellIs" dxfId="1336" priority="950" stopIfTrue="1" operator="equal">
      <formula>"売"</formula>
    </cfRule>
  </conditionalFormatting>
  <conditionalFormatting sqref="G97">
    <cfRule type="cellIs" dxfId="1335" priority="947" stopIfTrue="1" operator="equal">
      <formula>"買"</formula>
    </cfRule>
    <cfRule type="cellIs" dxfId="1334" priority="948" stopIfTrue="1" operator="equal">
      <formula>"売"</formula>
    </cfRule>
  </conditionalFormatting>
  <conditionalFormatting sqref="G98">
    <cfRule type="cellIs" dxfId="1333" priority="945" stopIfTrue="1" operator="equal">
      <formula>"買"</formula>
    </cfRule>
    <cfRule type="cellIs" dxfId="1332" priority="946" stopIfTrue="1" operator="equal">
      <formula>"売"</formula>
    </cfRule>
  </conditionalFormatting>
  <conditionalFormatting sqref="G99">
    <cfRule type="cellIs" dxfId="1331" priority="943" stopIfTrue="1" operator="equal">
      <formula>"買"</formula>
    </cfRule>
    <cfRule type="cellIs" dxfId="1330" priority="944" stopIfTrue="1" operator="equal">
      <formula>"売"</formula>
    </cfRule>
  </conditionalFormatting>
  <conditionalFormatting sqref="G100">
    <cfRule type="cellIs" dxfId="1329" priority="941" stopIfTrue="1" operator="equal">
      <formula>"買"</formula>
    </cfRule>
    <cfRule type="cellIs" dxfId="1328" priority="942" stopIfTrue="1" operator="equal">
      <formula>"売"</formula>
    </cfRule>
  </conditionalFormatting>
  <conditionalFormatting sqref="G101">
    <cfRule type="cellIs" dxfId="1327" priority="939" stopIfTrue="1" operator="equal">
      <formula>"買"</formula>
    </cfRule>
    <cfRule type="cellIs" dxfId="1326" priority="940" stopIfTrue="1" operator="equal">
      <formula>"売"</formula>
    </cfRule>
  </conditionalFormatting>
  <conditionalFormatting sqref="G102:G103">
    <cfRule type="cellIs" dxfId="1325" priority="937" stopIfTrue="1" operator="equal">
      <formula>"買"</formula>
    </cfRule>
    <cfRule type="cellIs" dxfId="1324" priority="938" stopIfTrue="1" operator="equal">
      <formula>"売"</formula>
    </cfRule>
  </conditionalFormatting>
  <conditionalFormatting sqref="G102">
    <cfRule type="cellIs" dxfId="1323" priority="935" stopIfTrue="1" operator="equal">
      <formula>"買"</formula>
    </cfRule>
    <cfRule type="cellIs" dxfId="1322" priority="936" stopIfTrue="1" operator="equal">
      <formula>"売"</formula>
    </cfRule>
  </conditionalFormatting>
  <conditionalFormatting sqref="G13">
    <cfRule type="cellIs" dxfId="1321" priority="933" stopIfTrue="1" operator="equal">
      <formula>"買"</formula>
    </cfRule>
    <cfRule type="cellIs" dxfId="1320" priority="934" stopIfTrue="1" operator="equal">
      <formula>"売"</formula>
    </cfRule>
  </conditionalFormatting>
  <conditionalFormatting sqref="G13">
    <cfRule type="cellIs" dxfId="1319" priority="931" stopIfTrue="1" operator="equal">
      <formula>"買"</formula>
    </cfRule>
    <cfRule type="cellIs" dxfId="1318" priority="932" stopIfTrue="1" operator="equal">
      <formula>"売"</formula>
    </cfRule>
  </conditionalFormatting>
  <conditionalFormatting sqref="G14">
    <cfRule type="cellIs" dxfId="1317" priority="929" stopIfTrue="1" operator="equal">
      <formula>"買"</formula>
    </cfRule>
    <cfRule type="cellIs" dxfId="1316" priority="930" stopIfTrue="1" operator="equal">
      <formula>"売"</formula>
    </cfRule>
  </conditionalFormatting>
  <conditionalFormatting sqref="G15">
    <cfRule type="cellIs" dxfId="1315" priority="927" stopIfTrue="1" operator="equal">
      <formula>"買"</formula>
    </cfRule>
    <cfRule type="cellIs" dxfId="1314" priority="928" stopIfTrue="1" operator="equal">
      <formula>"売"</formula>
    </cfRule>
  </conditionalFormatting>
  <conditionalFormatting sqref="G15">
    <cfRule type="cellIs" dxfId="1313" priority="925" stopIfTrue="1" operator="equal">
      <formula>"買"</formula>
    </cfRule>
    <cfRule type="cellIs" dxfId="1312" priority="926" stopIfTrue="1" operator="equal">
      <formula>"売"</formula>
    </cfRule>
  </conditionalFormatting>
  <conditionalFormatting sqref="G16">
    <cfRule type="cellIs" dxfId="1311" priority="923" stopIfTrue="1" operator="equal">
      <formula>"買"</formula>
    </cfRule>
    <cfRule type="cellIs" dxfId="1310" priority="924" stopIfTrue="1" operator="equal">
      <formula>"売"</formula>
    </cfRule>
  </conditionalFormatting>
  <conditionalFormatting sqref="G17">
    <cfRule type="cellIs" dxfId="1309" priority="921" stopIfTrue="1" operator="equal">
      <formula>"買"</formula>
    </cfRule>
    <cfRule type="cellIs" dxfId="1308" priority="922" stopIfTrue="1" operator="equal">
      <formula>"売"</formula>
    </cfRule>
  </conditionalFormatting>
  <conditionalFormatting sqref="G17">
    <cfRule type="cellIs" dxfId="1307" priority="919" stopIfTrue="1" operator="equal">
      <formula>"買"</formula>
    </cfRule>
    <cfRule type="cellIs" dxfId="1306" priority="920" stopIfTrue="1" operator="equal">
      <formula>"売"</formula>
    </cfRule>
  </conditionalFormatting>
  <conditionalFormatting sqref="G18">
    <cfRule type="cellIs" dxfId="1305" priority="917" stopIfTrue="1" operator="equal">
      <formula>"買"</formula>
    </cfRule>
    <cfRule type="cellIs" dxfId="1304" priority="918" stopIfTrue="1" operator="equal">
      <formula>"売"</formula>
    </cfRule>
  </conditionalFormatting>
  <conditionalFormatting sqref="G19">
    <cfRule type="cellIs" dxfId="1303" priority="915" stopIfTrue="1" operator="equal">
      <formula>"買"</formula>
    </cfRule>
    <cfRule type="cellIs" dxfId="1302" priority="916" stopIfTrue="1" operator="equal">
      <formula>"売"</formula>
    </cfRule>
  </conditionalFormatting>
  <conditionalFormatting sqref="G20">
    <cfRule type="cellIs" dxfId="1301" priority="913" stopIfTrue="1" operator="equal">
      <formula>"買"</formula>
    </cfRule>
    <cfRule type="cellIs" dxfId="1300" priority="914" stopIfTrue="1" operator="equal">
      <formula>"売"</formula>
    </cfRule>
  </conditionalFormatting>
  <conditionalFormatting sqref="G21">
    <cfRule type="cellIs" dxfId="1299" priority="911" stopIfTrue="1" operator="equal">
      <formula>"買"</formula>
    </cfRule>
    <cfRule type="cellIs" dxfId="1298" priority="912" stopIfTrue="1" operator="equal">
      <formula>"売"</formula>
    </cfRule>
  </conditionalFormatting>
  <conditionalFormatting sqref="G22">
    <cfRule type="cellIs" dxfId="1297" priority="909" stopIfTrue="1" operator="equal">
      <formula>"買"</formula>
    </cfRule>
    <cfRule type="cellIs" dxfId="1296" priority="910" stopIfTrue="1" operator="equal">
      <formula>"売"</formula>
    </cfRule>
  </conditionalFormatting>
  <conditionalFormatting sqref="G23">
    <cfRule type="cellIs" dxfId="1295" priority="907" stopIfTrue="1" operator="equal">
      <formula>"買"</formula>
    </cfRule>
    <cfRule type="cellIs" dxfId="1294" priority="908" stopIfTrue="1" operator="equal">
      <formula>"売"</formula>
    </cfRule>
  </conditionalFormatting>
  <conditionalFormatting sqref="G24">
    <cfRule type="cellIs" dxfId="1293" priority="905" stopIfTrue="1" operator="equal">
      <formula>"買"</formula>
    </cfRule>
    <cfRule type="cellIs" dxfId="1292" priority="906" stopIfTrue="1" operator="equal">
      <formula>"売"</formula>
    </cfRule>
  </conditionalFormatting>
  <conditionalFormatting sqref="G25">
    <cfRule type="cellIs" dxfId="1291" priority="903" stopIfTrue="1" operator="equal">
      <formula>"買"</formula>
    </cfRule>
    <cfRule type="cellIs" dxfId="1290" priority="904" stopIfTrue="1" operator="equal">
      <formula>"売"</formula>
    </cfRule>
  </conditionalFormatting>
  <conditionalFormatting sqref="G26">
    <cfRule type="cellIs" dxfId="1289" priority="901" stopIfTrue="1" operator="equal">
      <formula>"買"</formula>
    </cfRule>
    <cfRule type="cellIs" dxfId="1288" priority="902" stopIfTrue="1" operator="equal">
      <formula>"売"</formula>
    </cfRule>
  </conditionalFormatting>
  <conditionalFormatting sqref="G27">
    <cfRule type="cellIs" dxfId="1287" priority="899" stopIfTrue="1" operator="equal">
      <formula>"買"</formula>
    </cfRule>
    <cfRule type="cellIs" dxfId="1286" priority="900" stopIfTrue="1" operator="equal">
      <formula>"売"</formula>
    </cfRule>
  </conditionalFormatting>
  <conditionalFormatting sqref="G27">
    <cfRule type="cellIs" dxfId="1285" priority="897" stopIfTrue="1" operator="equal">
      <formula>"買"</formula>
    </cfRule>
    <cfRule type="cellIs" dxfId="1284" priority="898" stopIfTrue="1" operator="equal">
      <formula>"売"</formula>
    </cfRule>
  </conditionalFormatting>
  <conditionalFormatting sqref="G28">
    <cfRule type="cellIs" dxfId="1283" priority="895" stopIfTrue="1" operator="equal">
      <formula>"買"</formula>
    </cfRule>
    <cfRule type="cellIs" dxfId="1282" priority="896" stopIfTrue="1" operator="equal">
      <formula>"売"</formula>
    </cfRule>
  </conditionalFormatting>
  <conditionalFormatting sqref="G29">
    <cfRule type="cellIs" dxfId="1281" priority="893" stopIfTrue="1" operator="equal">
      <formula>"買"</formula>
    </cfRule>
    <cfRule type="cellIs" dxfId="1280" priority="894" stopIfTrue="1" operator="equal">
      <formula>"売"</formula>
    </cfRule>
  </conditionalFormatting>
  <conditionalFormatting sqref="G30">
    <cfRule type="cellIs" dxfId="1279" priority="891" stopIfTrue="1" operator="equal">
      <formula>"買"</formula>
    </cfRule>
    <cfRule type="cellIs" dxfId="1278" priority="892" stopIfTrue="1" operator="equal">
      <formula>"売"</formula>
    </cfRule>
  </conditionalFormatting>
  <conditionalFormatting sqref="G31">
    <cfRule type="cellIs" dxfId="1277" priority="889" stopIfTrue="1" operator="equal">
      <formula>"買"</formula>
    </cfRule>
    <cfRule type="cellIs" dxfId="1276" priority="890" stopIfTrue="1" operator="equal">
      <formula>"売"</formula>
    </cfRule>
  </conditionalFormatting>
  <conditionalFormatting sqref="G32">
    <cfRule type="cellIs" dxfId="1275" priority="887" stopIfTrue="1" operator="equal">
      <formula>"買"</formula>
    </cfRule>
    <cfRule type="cellIs" dxfId="1274" priority="888" stopIfTrue="1" operator="equal">
      <formula>"売"</formula>
    </cfRule>
  </conditionalFormatting>
  <conditionalFormatting sqref="G32">
    <cfRule type="cellIs" dxfId="1273" priority="885" stopIfTrue="1" operator="equal">
      <formula>"買"</formula>
    </cfRule>
    <cfRule type="cellIs" dxfId="1272" priority="886" stopIfTrue="1" operator="equal">
      <formula>"売"</formula>
    </cfRule>
  </conditionalFormatting>
  <conditionalFormatting sqref="G33">
    <cfRule type="cellIs" dxfId="1271" priority="883" stopIfTrue="1" operator="equal">
      <formula>"買"</formula>
    </cfRule>
    <cfRule type="cellIs" dxfId="1270" priority="884" stopIfTrue="1" operator="equal">
      <formula>"売"</formula>
    </cfRule>
  </conditionalFormatting>
  <conditionalFormatting sqref="G34">
    <cfRule type="cellIs" dxfId="1269" priority="881" stopIfTrue="1" operator="equal">
      <formula>"買"</formula>
    </cfRule>
    <cfRule type="cellIs" dxfId="1268" priority="882" stopIfTrue="1" operator="equal">
      <formula>"売"</formula>
    </cfRule>
  </conditionalFormatting>
  <conditionalFormatting sqref="G35">
    <cfRule type="cellIs" dxfId="1267" priority="879" stopIfTrue="1" operator="equal">
      <formula>"買"</formula>
    </cfRule>
    <cfRule type="cellIs" dxfId="1266" priority="880" stopIfTrue="1" operator="equal">
      <formula>"売"</formula>
    </cfRule>
  </conditionalFormatting>
  <conditionalFormatting sqref="G36">
    <cfRule type="cellIs" dxfId="1265" priority="877" stopIfTrue="1" operator="equal">
      <formula>"買"</formula>
    </cfRule>
    <cfRule type="cellIs" dxfId="1264" priority="878" stopIfTrue="1" operator="equal">
      <formula>"売"</formula>
    </cfRule>
  </conditionalFormatting>
  <conditionalFormatting sqref="G39">
    <cfRule type="cellIs" dxfId="1263" priority="875" stopIfTrue="1" operator="equal">
      <formula>"買"</formula>
    </cfRule>
    <cfRule type="cellIs" dxfId="1262" priority="876" stopIfTrue="1" operator="equal">
      <formula>"売"</formula>
    </cfRule>
  </conditionalFormatting>
  <conditionalFormatting sqref="G36">
    <cfRule type="cellIs" dxfId="1261" priority="873" stopIfTrue="1" operator="equal">
      <formula>"買"</formula>
    </cfRule>
    <cfRule type="cellIs" dxfId="1260" priority="874" stopIfTrue="1" operator="equal">
      <formula>"売"</formula>
    </cfRule>
  </conditionalFormatting>
  <conditionalFormatting sqref="G37">
    <cfRule type="cellIs" dxfId="1259" priority="871" stopIfTrue="1" operator="equal">
      <formula>"買"</formula>
    </cfRule>
    <cfRule type="cellIs" dxfId="1258" priority="872" stopIfTrue="1" operator="equal">
      <formula>"売"</formula>
    </cfRule>
  </conditionalFormatting>
  <conditionalFormatting sqref="G38">
    <cfRule type="cellIs" dxfId="1257" priority="869" stopIfTrue="1" operator="equal">
      <formula>"買"</formula>
    </cfRule>
    <cfRule type="cellIs" dxfId="1256" priority="870" stopIfTrue="1" operator="equal">
      <formula>"売"</formula>
    </cfRule>
  </conditionalFormatting>
  <conditionalFormatting sqref="G39">
    <cfRule type="cellIs" dxfId="1255" priority="867" stopIfTrue="1" operator="equal">
      <formula>"買"</formula>
    </cfRule>
    <cfRule type="cellIs" dxfId="1254" priority="868" stopIfTrue="1" operator="equal">
      <formula>"売"</formula>
    </cfRule>
  </conditionalFormatting>
  <conditionalFormatting sqref="G40">
    <cfRule type="cellIs" dxfId="1253" priority="865" stopIfTrue="1" operator="equal">
      <formula>"買"</formula>
    </cfRule>
    <cfRule type="cellIs" dxfId="1252" priority="866" stopIfTrue="1" operator="equal">
      <formula>"売"</formula>
    </cfRule>
  </conditionalFormatting>
  <conditionalFormatting sqref="G41">
    <cfRule type="cellIs" dxfId="1251" priority="863" stopIfTrue="1" operator="equal">
      <formula>"買"</formula>
    </cfRule>
    <cfRule type="cellIs" dxfId="1250" priority="864" stopIfTrue="1" operator="equal">
      <formula>"売"</formula>
    </cfRule>
  </conditionalFormatting>
  <conditionalFormatting sqref="G42">
    <cfRule type="cellIs" dxfId="1249" priority="861" stopIfTrue="1" operator="equal">
      <formula>"買"</formula>
    </cfRule>
    <cfRule type="cellIs" dxfId="1248" priority="862" stopIfTrue="1" operator="equal">
      <formula>"売"</formula>
    </cfRule>
  </conditionalFormatting>
  <conditionalFormatting sqref="G43">
    <cfRule type="cellIs" dxfId="1247" priority="859" stopIfTrue="1" operator="equal">
      <formula>"買"</formula>
    </cfRule>
    <cfRule type="cellIs" dxfId="1246" priority="860" stopIfTrue="1" operator="equal">
      <formula>"売"</formula>
    </cfRule>
  </conditionalFormatting>
  <conditionalFormatting sqref="G44">
    <cfRule type="cellIs" dxfId="1245" priority="857" stopIfTrue="1" operator="equal">
      <formula>"買"</formula>
    </cfRule>
    <cfRule type="cellIs" dxfId="1244" priority="858" stopIfTrue="1" operator="equal">
      <formula>"売"</formula>
    </cfRule>
  </conditionalFormatting>
  <conditionalFormatting sqref="G45">
    <cfRule type="cellIs" dxfId="1243" priority="855" stopIfTrue="1" operator="equal">
      <formula>"買"</formula>
    </cfRule>
    <cfRule type="cellIs" dxfId="1242" priority="856" stopIfTrue="1" operator="equal">
      <formula>"売"</formula>
    </cfRule>
  </conditionalFormatting>
  <conditionalFormatting sqref="G46">
    <cfRule type="cellIs" dxfId="1241" priority="853" stopIfTrue="1" operator="equal">
      <formula>"買"</formula>
    </cfRule>
    <cfRule type="cellIs" dxfId="1240" priority="854" stopIfTrue="1" operator="equal">
      <formula>"売"</formula>
    </cfRule>
  </conditionalFormatting>
  <conditionalFormatting sqref="G47">
    <cfRule type="cellIs" dxfId="1239" priority="851" stopIfTrue="1" operator="equal">
      <formula>"買"</formula>
    </cfRule>
    <cfRule type="cellIs" dxfId="1238" priority="852" stopIfTrue="1" operator="equal">
      <formula>"売"</formula>
    </cfRule>
  </conditionalFormatting>
  <conditionalFormatting sqref="G48">
    <cfRule type="cellIs" dxfId="1237" priority="849" stopIfTrue="1" operator="equal">
      <formula>"買"</formula>
    </cfRule>
    <cfRule type="cellIs" dxfId="1236" priority="850" stopIfTrue="1" operator="equal">
      <formula>"売"</formula>
    </cfRule>
  </conditionalFormatting>
  <conditionalFormatting sqref="G49">
    <cfRule type="cellIs" dxfId="1235" priority="847" stopIfTrue="1" operator="equal">
      <formula>"買"</formula>
    </cfRule>
    <cfRule type="cellIs" dxfId="1234" priority="848" stopIfTrue="1" operator="equal">
      <formula>"売"</formula>
    </cfRule>
  </conditionalFormatting>
  <conditionalFormatting sqref="G50">
    <cfRule type="cellIs" dxfId="1233" priority="845" stopIfTrue="1" operator="equal">
      <formula>"買"</formula>
    </cfRule>
    <cfRule type="cellIs" dxfId="1232" priority="846" stopIfTrue="1" operator="equal">
      <formula>"売"</formula>
    </cfRule>
  </conditionalFormatting>
  <conditionalFormatting sqref="G51">
    <cfRule type="cellIs" dxfId="1231" priority="843" stopIfTrue="1" operator="equal">
      <formula>"買"</formula>
    </cfRule>
    <cfRule type="cellIs" dxfId="1230" priority="844" stopIfTrue="1" operator="equal">
      <formula>"売"</formula>
    </cfRule>
  </conditionalFormatting>
  <conditionalFormatting sqref="G52">
    <cfRule type="cellIs" dxfId="1229" priority="841" stopIfTrue="1" operator="equal">
      <formula>"買"</formula>
    </cfRule>
    <cfRule type="cellIs" dxfId="1228" priority="842" stopIfTrue="1" operator="equal">
      <formula>"売"</formula>
    </cfRule>
  </conditionalFormatting>
  <conditionalFormatting sqref="G53">
    <cfRule type="cellIs" dxfId="1227" priority="839" stopIfTrue="1" operator="equal">
      <formula>"買"</formula>
    </cfRule>
    <cfRule type="cellIs" dxfId="1226" priority="840" stopIfTrue="1" operator="equal">
      <formula>"売"</formula>
    </cfRule>
  </conditionalFormatting>
  <conditionalFormatting sqref="G54">
    <cfRule type="cellIs" dxfId="1225" priority="837" stopIfTrue="1" operator="equal">
      <formula>"買"</formula>
    </cfRule>
    <cfRule type="cellIs" dxfId="1224" priority="838" stopIfTrue="1" operator="equal">
      <formula>"売"</formula>
    </cfRule>
  </conditionalFormatting>
  <conditionalFormatting sqref="G54">
    <cfRule type="cellIs" dxfId="1223" priority="835" stopIfTrue="1" operator="equal">
      <formula>"買"</formula>
    </cfRule>
    <cfRule type="cellIs" dxfId="1222" priority="836" stopIfTrue="1" operator="equal">
      <formula>"売"</formula>
    </cfRule>
  </conditionalFormatting>
  <conditionalFormatting sqref="G55">
    <cfRule type="cellIs" dxfId="1221" priority="833" stopIfTrue="1" operator="equal">
      <formula>"買"</formula>
    </cfRule>
    <cfRule type="cellIs" dxfId="1220" priority="834" stopIfTrue="1" operator="equal">
      <formula>"売"</formula>
    </cfRule>
  </conditionalFormatting>
  <conditionalFormatting sqref="G56">
    <cfRule type="cellIs" dxfId="1219" priority="831" stopIfTrue="1" operator="equal">
      <formula>"買"</formula>
    </cfRule>
    <cfRule type="cellIs" dxfId="1218" priority="832" stopIfTrue="1" operator="equal">
      <formula>"売"</formula>
    </cfRule>
  </conditionalFormatting>
  <conditionalFormatting sqref="G56">
    <cfRule type="cellIs" dxfId="1217" priority="829" stopIfTrue="1" operator="equal">
      <formula>"買"</formula>
    </cfRule>
    <cfRule type="cellIs" dxfId="1216" priority="830" stopIfTrue="1" operator="equal">
      <formula>"売"</formula>
    </cfRule>
  </conditionalFormatting>
  <conditionalFormatting sqref="G57">
    <cfRule type="cellIs" dxfId="1215" priority="827" stopIfTrue="1" operator="equal">
      <formula>"買"</formula>
    </cfRule>
    <cfRule type="cellIs" dxfId="1214" priority="828" stopIfTrue="1" operator="equal">
      <formula>"売"</formula>
    </cfRule>
  </conditionalFormatting>
  <conditionalFormatting sqref="G57">
    <cfRule type="cellIs" dxfId="1213" priority="825" stopIfTrue="1" operator="equal">
      <formula>"買"</formula>
    </cfRule>
    <cfRule type="cellIs" dxfId="1212" priority="826" stopIfTrue="1" operator="equal">
      <formula>"売"</formula>
    </cfRule>
  </conditionalFormatting>
  <conditionalFormatting sqref="G58">
    <cfRule type="cellIs" dxfId="1211" priority="823" stopIfTrue="1" operator="equal">
      <formula>"買"</formula>
    </cfRule>
    <cfRule type="cellIs" dxfId="1210" priority="824" stopIfTrue="1" operator="equal">
      <formula>"売"</formula>
    </cfRule>
  </conditionalFormatting>
  <conditionalFormatting sqref="G59">
    <cfRule type="cellIs" dxfId="1209" priority="821" stopIfTrue="1" operator="equal">
      <formula>"買"</formula>
    </cfRule>
    <cfRule type="cellIs" dxfId="1208" priority="822" stopIfTrue="1" operator="equal">
      <formula>"売"</formula>
    </cfRule>
  </conditionalFormatting>
  <conditionalFormatting sqref="G60">
    <cfRule type="cellIs" dxfId="1207" priority="819" stopIfTrue="1" operator="equal">
      <formula>"買"</formula>
    </cfRule>
    <cfRule type="cellIs" dxfId="1206" priority="820" stopIfTrue="1" operator="equal">
      <formula>"売"</formula>
    </cfRule>
  </conditionalFormatting>
  <conditionalFormatting sqref="G61">
    <cfRule type="cellIs" dxfId="1205" priority="817" stopIfTrue="1" operator="equal">
      <formula>"買"</formula>
    </cfRule>
    <cfRule type="cellIs" dxfId="1204" priority="818" stopIfTrue="1" operator="equal">
      <formula>"売"</formula>
    </cfRule>
  </conditionalFormatting>
  <conditionalFormatting sqref="G62">
    <cfRule type="cellIs" dxfId="1203" priority="815" stopIfTrue="1" operator="equal">
      <formula>"買"</formula>
    </cfRule>
    <cfRule type="cellIs" dxfId="1202" priority="816" stopIfTrue="1" operator="equal">
      <formula>"売"</formula>
    </cfRule>
  </conditionalFormatting>
  <conditionalFormatting sqref="G63">
    <cfRule type="cellIs" dxfId="1201" priority="813" stopIfTrue="1" operator="equal">
      <formula>"買"</formula>
    </cfRule>
    <cfRule type="cellIs" dxfId="1200" priority="814" stopIfTrue="1" operator="equal">
      <formula>"売"</formula>
    </cfRule>
  </conditionalFormatting>
  <conditionalFormatting sqref="G64">
    <cfRule type="cellIs" dxfId="1199" priority="811" stopIfTrue="1" operator="equal">
      <formula>"買"</formula>
    </cfRule>
    <cfRule type="cellIs" dxfId="1198" priority="812" stopIfTrue="1" operator="equal">
      <formula>"売"</formula>
    </cfRule>
  </conditionalFormatting>
  <conditionalFormatting sqref="G64">
    <cfRule type="cellIs" dxfId="1197" priority="809" stopIfTrue="1" operator="equal">
      <formula>"買"</formula>
    </cfRule>
    <cfRule type="cellIs" dxfId="1196" priority="810" stopIfTrue="1" operator="equal">
      <formula>"売"</formula>
    </cfRule>
  </conditionalFormatting>
  <conditionalFormatting sqref="G65">
    <cfRule type="cellIs" dxfId="1195" priority="807" stopIfTrue="1" operator="equal">
      <formula>"買"</formula>
    </cfRule>
    <cfRule type="cellIs" dxfId="1194" priority="808" stopIfTrue="1" operator="equal">
      <formula>"売"</formula>
    </cfRule>
  </conditionalFormatting>
  <conditionalFormatting sqref="G66">
    <cfRule type="cellIs" dxfId="1193" priority="805" stopIfTrue="1" operator="equal">
      <formula>"買"</formula>
    </cfRule>
    <cfRule type="cellIs" dxfId="1192" priority="806" stopIfTrue="1" operator="equal">
      <formula>"売"</formula>
    </cfRule>
  </conditionalFormatting>
  <conditionalFormatting sqref="G67">
    <cfRule type="cellIs" dxfId="1191" priority="803" stopIfTrue="1" operator="equal">
      <formula>"買"</formula>
    </cfRule>
    <cfRule type="cellIs" dxfId="1190" priority="804" stopIfTrue="1" operator="equal">
      <formula>"売"</formula>
    </cfRule>
  </conditionalFormatting>
  <conditionalFormatting sqref="G68">
    <cfRule type="cellIs" dxfId="1189" priority="801" stopIfTrue="1" operator="equal">
      <formula>"買"</formula>
    </cfRule>
    <cfRule type="cellIs" dxfId="1188" priority="802" stopIfTrue="1" operator="equal">
      <formula>"売"</formula>
    </cfRule>
  </conditionalFormatting>
  <conditionalFormatting sqref="G69">
    <cfRule type="cellIs" dxfId="1187" priority="799" stopIfTrue="1" operator="equal">
      <formula>"買"</formula>
    </cfRule>
    <cfRule type="cellIs" dxfId="1186" priority="800" stopIfTrue="1" operator="equal">
      <formula>"売"</formula>
    </cfRule>
  </conditionalFormatting>
  <conditionalFormatting sqref="G70">
    <cfRule type="cellIs" dxfId="1185" priority="797" stopIfTrue="1" operator="equal">
      <formula>"買"</formula>
    </cfRule>
    <cfRule type="cellIs" dxfId="1184" priority="798" stopIfTrue="1" operator="equal">
      <formula>"売"</formula>
    </cfRule>
  </conditionalFormatting>
  <conditionalFormatting sqref="G71">
    <cfRule type="cellIs" dxfId="1183" priority="795" stopIfTrue="1" operator="equal">
      <formula>"買"</formula>
    </cfRule>
    <cfRule type="cellIs" dxfId="1182" priority="796" stopIfTrue="1" operator="equal">
      <formula>"売"</formula>
    </cfRule>
  </conditionalFormatting>
  <conditionalFormatting sqref="G72">
    <cfRule type="cellIs" dxfId="1181" priority="793" stopIfTrue="1" operator="equal">
      <formula>"買"</formula>
    </cfRule>
    <cfRule type="cellIs" dxfId="1180" priority="794" stopIfTrue="1" operator="equal">
      <formula>"売"</formula>
    </cfRule>
  </conditionalFormatting>
  <conditionalFormatting sqref="G72">
    <cfRule type="cellIs" dxfId="1179" priority="791" stopIfTrue="1" operator="equal">
      <formula>"買"</formula>
    </cfRule>
    <cfRule type="cellIs" dxfId="1178" priority="792" stopIfTrue="1" operator="equal">
      <formula>"売"</formula>
    </cfRule>
  </conditionalFormatting>
  <conditionalFormatting sqref="G73">
    <cfRule type="cellIs" dxfId="1177" priority="789" stopIfTrue="1" operator="equal">
      <formula>"買"</formula>
    </cfRule>
    <cfRule type="cellIs" dxfId="1176" priority="790" stopIfTrue="1" operator="equal">
      <formula>"売"</formula>
    </cfRule>
  </conditionalFormatting>
  <conditionalFormatting sqref="G74">
    <cfRule type="cellIs" dxfId="1175" priority="787" stopIfTrue="1" operator="equal">
      <formula>"買"</formula>
    </cfRule>
    <cfRule type="cellIs" dxfId="1174" priority="788" stopIfTrue="1" operator="equal">
      <formula>"売"</formula>
    </cfRule>
  </conditionalFormatting>
  <conditionalFormatting sqref="G75">
    <cfRule type="cellIs" dxfId="1173" priority="785" stopIfTrue="1" operator="equal">
      <formula>"買"</formula>
    </cfRule>
    <cfRule type="cellIs" dxfId="1172" priority="786" stopIfTrue="1" operator="equal">
      <formula>"売"</formula>
    </cfRule>
  </conditionalFormatting>
  <conditionalFormatting sqref="G75">
    <cfRule type="cellIs" dxfId="1171" priority="783" stopIfTrue="1" operator="equal">
      <formula>"買"</formula>
    </cfRule>
    <cfRule type="cellIs" dxfId="1170" priority="784" stopIfTrue="1" operator="equal">
      <formula>"売"</formula>
    </cfRule>
  </conditionalFormatting>
  <conditionalFormatting sqref="G76">
    <cfRule type="cellIs" dxfId="1169" priority="781" stopIfTrue="1" operator="equal">
      <formula>"買"</formula>
    </cfRule>
    <cfRule type="cellIs" dxfId="1168" priority="782" stopIfTrue="1" operator="equal">
      <formula>"売"</formula>
    </cfRule>
  </conditionalFormatting>
  <conditionalFormatting sqref="G77">
    <cfRule type="cellIs" dxfId="1167" priority="779" stopIfTrue="1" operator="equal">
      <formula>"買"</formula>
    </cfRule>
    <cfRule type="cellIs" dxfId="1166" priority="780" stopIfTrue="1" operator="equal">
      <formula>"売"</formula>
    </cfRule>
  </conditionalFormatting>
  <conditionalFormatting sqref="G77">
    <cfRule type="cellIs" dxfId="1165" priority="777" stopIfTrue="1" operator="equal">
      <formula>"買"</formula>
    </cfRule>
    <cfRule type="cellIs" dxfId="1164" priority="778" stopIfTrue="1" operator="equal">
      <formula>"売"</formula>
    </cfRule>
  </conditionalFormatting>
  <conditionalFormatting sqref="G78">
    <cfRule type="cellIs" dxfId="1163" priority="775" stopIfTrue="1" operator="equal">
      <formula>"買"</formula>
    </cfRule>
    <cfRule type="cellIs" dxfId="1162" priority="776" stopIfTrue="1" operator="equal">
      <formula>"売"</formula>
    </cfRule>
  </conditionalFormatting>
  <conditionalFormatting sqref="G79">
    <cfRule type="cellIs" dxfId="1161" priority="773" stopIfTrue="1" operator="equal">
      <formula>"買"</formula>
    </cfRule>
    <cfRule type="cellIs" dxfId="1160" priority="774" stopIfTrue="1" operator="equal">
      <formula>"売"</formula>
    </cfRule>
  </conditionalFormatting>
  <conditionalFormatting sqref="G80">
    <cfRule type="cellIs" dxfId="1159" priority="771" stopIfTrue="1" operator="equal">
      <formula>"買"</formula>
    </cfRule>
    <cfRule type="cellIs" dxfId="1158" priority="772" stopIfTrue="1" operator="equal">
      <formula>"売"</formula>
    </cfRule>
  </conditionalFormatting>
  <conditionalFormatting sqref="G81">
    <cfRule type="cellIs" dxfId="1157" priority="769" stopIfTrue="1" operator="equal">
      <formula>"買"</formula>
    </cfRule>
    <cfRule type="cellIs" dxfId="1156" priority="770" stopIfTrue="1" operator="equal">
      <formula>"売"</formula>
    </cfRule>
  </conditionalFormatting>
  <conditionalFormatting sqref="G82">
    <cfRule type="cellIs" dxfId="1155" priority="767" stopIfTrue="1" operator="equal">
      <formula>"買"</formula>
    </cfRule>
    <cfRule type="cellIs" dxfId="1154" priority="768" stopIfTrue="1" operator="equal">
      <formula>"売"</formula>
    </cfRule>
  </conditionalFormatting>
  <conditionalFormatting sqref="G83">
    <cfRule type="cellIs" dxfId="1153" priority="765" stopIfTrue="1" operator="equal">
      <formula>"買"</formula>
    </cfRule>
    <cfRule type="cellIs" dxfId="1152" priority="766" stopIfTrue="1" operator="equal">
      <formula>"売"</formula>
    </cfRule>
  </conditionalFormatting>
  <conditionalFormatting sqref="G84">
    <cfRule type="cellIs" dxfId="1151" priority="763" stopIfTrue="1" operator="equal">
      <formula>"買"</formula>
    </cfRule>
    <cfRule type="cellIs" dxfId="1150" priority="764" stopIfTrue="1" operator="equal">
      <formula>"売"</formula>
    </cfRule>
  </conditionalFormatting>
  <conditionalFormatting sqref="G85">
    <cfRule type="cellIs" dxfId="1149" priority="761" stopIfTrue="1" operator="equal">
      <formula>"買"</formula>
    </cfRule>
    <cfRule type="cellIs" dxfId="1148" priority="762" stopIfTrue="1" operator="equal">
      <formula>"売"</formula>
    </cfRule>
  </conditionalFormatting>
  <conditionalFormatting sqref="G86">
    <cfRule type="cellIs" dxfId="1147" priority="759" stopIfTrue="1" operator="equal">
      <formula>"買"</formula>
    </cfRule>
    <cfRule type="cellIs" dxfId="1146" priority="760" stopIfTrue="1" operator="equal">
      <formula>"売"</formula>
    </cfRule>
  </conditionalFormatting>
  <conditionalFormatting sqref="G87:G88">
    <cfRule type="cellIs" dxfId="1145" priority="757" stopIfTrue="1" operator="equal">
      <formula>"買"</formula>
    </cfRule>
    <cfRule type="cellIs" dxfId="1144" priority="758" stopIfTrue="1" operator="equal">
      <formula>"売"</formula>
    </cfRule>
  </conditionalFormatting>
  <conditionalFormatting sqref="G87">
    <cfRule type="cellIs" dxfId="1143" priority="755" stopIfTrue="1" operator="equal">
      <formula>"買"</formula>
    </cfRule>
    <cfRule type="cellIs" dxfId="1142" priority="756" stopIfTrue="1" operator="equal">
      <formula>"売"</formula>
    </cfRule>
  </conditionalFormatting>
  <conditionalFormatting sqref="G46">
    <cfRule type="cellIs" dxfId="1141" priority="753" stopIfTrue="1" operator="equal">
      <formula>"買"</formula>
    </cfRule>
    <cfRule type="cellIs" dxfId="1140" priority="754" stopIfTrue="1" operator="equal">
      <formula>"売"</formula>
    </cfRule>
  </conditionalFormatting>
  <conditionalFormatting sqref="G9:G103">
    <cfRule type="cellIs" dxfId="1139" priority="751" stopIfTrue="1" operator="equal">
      <formula>"買"</formula>
    </cfRule>
    <cfRule type="cellIs" dxfId="1138" priority="752" stopIfTrue="1" operator="equal">
      <formula>"売"</formula>
    </cfRule>
  </conditionalFormatting>
  <conditionalFormatting sqref="G12">
    <cfRule type="cellIs" dxfId="1137" priority="749" stopIfTrue="1" operator="equal">
      <formula>"買"</formula>
    </cfRule>
    <cfRule type="cellIs" dxfId="1136" priority="750" stopIfTrue="1" operator="equal">
      <formula>"売"</formula>
    </cfRule>
  </conditionalFormatting>
  <conditionalFormatting sqref="G13">
    <cfRule type="cellIs" dxfId="1135" priority="747" stopIfTrue="1" operator="equal">
      <formula>"買"</formula>
    </cfRule>
    <cfRule type="cellIs" dxfId="1134" priority="748" stopIfTrue="1" operator="equal">
      <formula>"売"</formula>
    </cfRule>
  </conditionalFormatting>
  <conditionalFormatting sqref="G9">
    <cfRule type="cellIs" dxfId="1133" priority="745" stopIfTrue="1" operator="equal">
      <formula>"買"</formula>
    </cfRule>
    <cfRule type="cellIs" dxfId="1132" priority="746" stopIfTrue="1" operator="equal">
      <formula>"売"</formula>
    </cfRule>
  </conditionalFormatting>
  <conditionalFormatting sqref="G10">
    <cfRule type="cellIs" dxfId="1131" priority="743" stopIfTrue="1" operator="equal">
      <formula>"買"</formula>
    </cfRule>
    <cfRule type="cellIs" dxfId="1130" priority="744" stopIfTrue="1" operator="equal">
      <formula>"売"</formula>
    </cfRule>
  </conditionalFormatting>
  <conditionalFormatting sqref="G11">
    <cfRule type="cellIs" dxfId="1129" priority="741" stopIfTrue="1" operator="equal">
      <formula>"買"</formula>
    </cfRule>
    <cfRule type="cellIs" dxfId="1128" priority="742" stopIfTrue="1" operator="equal">
      <formula>"売"</formula>
    </cfRule>
  </conditionalFormatting>
  <conditionalFormatting sqref="G9">
    <cfRule type="cellIs" dxfId="1127" priority="739" stopIfTrue="1" operator="equal">
      <formula>"買"</formula>
    </cfRule>
    <cfRule type="cellIs" dxfId="1126" priority="740" stopIfTrue="1" operator="equal">
      <formula>"売"</formula>
    </cfRule>
  </conditionalFormatting>
  <conditionalFormatting sqref="G10">
    <cfRule type="cellIs" dxfId="1125" priority="737" stopIfTrue="1" operator="equal">
      <formula>"買"</formula>
    </cfRule>
    <cfRule type="cellIs" dxfId="1124" priority="738" stopIfTrue="1" operator="equal">
      <formula>"売"</formula>
    </cfRule>
  </conditionalFormatting>
  <conditionalFormatting sqref="G11">
    <cfRule type="cellIs" dxfId="1123" priority="735" stopIfTrue="1" operator="equal">
      <formula>"買"</formula>
    </cfRule>
    <cfRule type="cellIs" dxfId="1122" priority="736" stopIfTrue="1" operator="equal">
      <formula>"売"</formula>
    </cfRule>
  </conditionalFormatting>
  <conditionalFormatting sqref="G12">
    <cfRule type="cellIs" dxfId="1121" priority="733" stopIfTrue="1" operator="equal">
      <formula>"買"</formula>
    </cfRule>
    <cfRule type="cellIs" dxfId="1120" priority="734" stopIfTrue="1" operator="equal">
      <formula>"売"</formula>
    </cfRule>
  </conditionalFormatting>
  <conditionalFormatting sqref="G13">
    <cfRule type="cellIs" dxfId="1119" priority="731" stopIfTrue="1" operator="equal">
      <formula>"買"</formula>
    </cfRule>
    <cfRule type="cellIs" dxfId="1118" priority="732" stopIfTrue="1" operator="equal">
      <formula>"売"</formula>
    </cfRule>
  </conditionalFormatting>
  <conditionalFormatting sqref="G14">
    <cfRule type="cellIs" dxfId="1117" priority="729" stopIfTrue="1" operator="equal">
      <formula>"買"</formula>
    </cfRule>
    <cfRule type="cellIs" dxfId="1116" priority="730" stopIfTrue="1" operator="equal">
      <formula>"売"</formula>
    </cfRule>
  </conditionalFormatting>
  <conditionalFormatting sqref="G15">
    <cfRule type="cellIs" dxfId="1115" priority="727" stopIfTrue="1" operator="equal">
      <formula>"買"</formula>
    </cfRule>
    <cfRule type="cellIs" dxfId="1114" priority="728" stopIfTrue="1" operator="equal">
      <formula>"売"</formula>
    </cfRule>
  </conditionalFormatting>
  <conditionalFormatting sqref="G16">
    <cfRule type="cellIs" dxfId="1113" priority="725" stopIfTrue="1" operator="equal">
      <formula>"買"</formula>
    </cfRule>
    <cfRule type="cellIs" dxfId="1112" priority="726" stopIfTrue="1" operator="equal">
      <formula>"売"</formula>
    </cfRule>
  </conditionalFormatting>
  <conditionalFormatting sqref="G17">
    <cfRule type="cellIs" dxfId="1111" priority="723" stopIfTrue="1" operator="equal">
      <formula>"買"</formula>
    </cfRule>
    <cfRule type="cellIs" dxfId="1110" priority="724" stopIfTrue="1" operator="equal">
      <formula>"売"</formula>
    </cfRule>
  </conditionalFormatting>
  <conditionalFormatting sqref="G18">
    <cfRule type="cellIs" dxfId="1109" priority="721" stopIfTrue="1" operator="equal">
      <formula>"買"</formula>
    </cfRule>
    <cfRule type="cellIs" dxfId="1108" priority="722" stopIfTrue="1" operator="equal">
      <formula>"売"</formula>
    </cfRule>
  </conditionalFormatting>
  <conditionalFormatting sqref="G19">
    <cfRule type="cellIs" dxfId="1107" priority="719" stopIfTrue="1" operator="equal">
      <formula>"買"</formula>
    </cfRule>
    <cfRule type="cellIs" dxfId="1106" priority="720" stopIfTrue="1" operator="equal">
      <formula>"売"</formula>
    </cfRule>
  </conditionalFormatting>
  <conditionalFormatting sqref="G20">
    <cfRule type="cellIs" dxfId="1105" priority="717" stopIfTrue="1" operator="equal">
      <formula>"買"</formula>
    </cfRule>
    <cfRule type="cellIs" dxfId="1104" priority="718" stopIfTrue="1" operator="equal">
      <formula>"売"</formula>
    </cfRule>
  </conditionalFormatting>
  <conditionalFormatting sqref="G21">
    <cfRule type="cellIs" dxfId="1103" priority="715" stopIfTrue="1" operator="equal">
      <formula>"買"</formula>
    </cfRule>
    <cfRule type="cellIs" dxfId="1102" priority="716" stopIfTrue="1" operator="equal">
      <formula>"売"</formula>
    </cfRule>
  </conditionalFormatting>
  <conditionalFormatting sqref="G22">
    <cfRule type="cellIs" dxfId="1101" priority="713" stopIfTrue="1" operator="equal">
      <formula>"買"</formula>
    </cfRule>
    <cfRule type="cellIs" dxfId="1100" priority="714" stopIfTrue="1" operator="equal">
      <formula>"売"</formula>
    </cfRule>
  </conditionalFormatting>
  <conditionalFormatting sqref="G23">
    <cfRule type="cellIs" dxfId="1099" priority="711" stopIfTrue="1" operator="equal">
      <formula>"買"</formula>
    </cfRule>
    <cfRule type="cellIs" dxfId="1098" priority="712" stopIfTrue="1" operator="equal">
      <formula>"売"</formula>
    </cfRule>
  </conditionalFormatting>
  <conditionalFormatting sqref="G24">
    <cfRule type="cellIs" dxfId="1097" priority="709" stopIfTrue="1" operator="equal">
      <formula>"買"</formula>
    </cfRule>
    <cfRule type="cellIs" dxfId="1096" priority="710" stopIfTrue="1" operator="equal">
      <formula>"売"</formula>
    </cfRule>
  </conditionalFormatting>
  <conditionalFormatting sqref="G25">
    <cfRule type="cellIs" dxfId="1095" priority="707" stopIfTrue="1" operator="equal">
      <formula>"買"</formula>
    </cfRule>
    <cfRule type="cellIs" dxfId="1094" priority="708" stopIfTrue="1" operator="equal">
      <formula>"売"</formula>
    </cfRule>
  </conditionalFormatting>
  <conditionalFormatting sqref="G26">
    <cfRule type="cellIs" dxfId="1093" priority="705" stopIfTrue="1" operator="equal">
      <formula>"買"</formula>
    </cfRule>
    <cfRule type="cellIs" dxfId="1092" priority="706" stopIfTrue="1" operator="equal">
      <formula>"売"</formula>
    </cfRule>
  </conditionalFormatting>
  <conditionalFormatting sqref="G27">
    <cfRule type="cellIs" dxfId="1091" priority="703" stopIfTrue="1" operator="equal">
      <formula>"買"</formula>
    </cfRule>
    <cfRule type="cellIs" dxfId="1090" priority="704" stopIfTrue="1" operator="equal">
      <formula>"売"</formula>
    </cfRule>
  </conditionalFormatting>
  <conditionalFormatting sqref="G28">
    <cfRule type="cellIs" dxfId="1089" priority="701" stopIfTrue="1" operator="equal">
      <formula>"買"</formula>
    </cfRule>
    <cfRule type="cellIs" dxfId="1088" priority="702" stopIfTrue="1" operator="equal">
      <formula>"売"</formula>
    </cfRule>
  </conditionalFormatting>
  <conditionalFormatting sqref="G29">
    <cfRule type="cellIs" dxfId="1087" priority="699" stopIfTrue="1" operator="equal">
      <formula>"買"</formula>
    </cfRule>
    <cfRule type="cellIs" dxfId="1086" priority="700" stopIfTrue="1" operator="equal">
      <formula>"売"</formula>
    </cfRule>
  </conditionalFormatting>
  <conditionalFormatting sqref="G30">
    <cfRule type="cellIs" dxfId="1085" priority="697" stopIfTrue="1" operator="equal">
      <formula>"買"</formula>
    </cfRule>
    <cfRule type="cellIs" dxfId="1084" priority="698" stopIfTrue="1" operator="equal">
      <formula>"売"</formula>
    </cfRule>
  </conditionalFormatting>
  <conditionalFormatting sqref="G31">
    <cfRule type="cellIs" dxfId="1083" priority="695" stopIfTrue="1" operator="equal">
      <formula>"買"</formula>
    </cfRule>
    <cfRule type="cellIs" dxfId="1082" priority="696" stopIfTrue="1" operator="equal">
      <formula>"売"</formula>
    </cfRule>
  </conditionalFormatting>
  <conditionalFormatting sqref="G32">
    <cfRule type="cellIs" dxfId="1081" priority="693" stopIfTrue="1" operator="equal">
      <formula>"買"</formula>
    </cfRule>
    <cfRule type="cellIs" dxfId="1080" priority="694" stopIfTrue="1" operator="equal">
      <formula>"売"</formula>
    </cfRule>
  </conditionalFormatting>
  <conditionalFormatting sqref="G33">
    <cfRule type="cellIs" dxfId="1079" priority="691" stopIfTrue="1" operator="equal">
      <formula>"買"</formula>
    </cfRule>
    <cfRule type="cellIs" dxfId="1078" priority="692" stopIfTrue="1" operator="equal">
      <formula>"売"</formula>
    </cfRule>
  </conditionalFormatting>
  <conditionalFormatting sqref="G34">
    <cfRule type="cellIs" dxfId="1077" priority="689" stopIfTrue="1" operator="equal">
      <formula>"買"</formula>
    </cfRule>
    <cfRule type="cellIs" dxfId="1076" priority="690" stopIfTrue="1" operator="equal">
      <formula>"売"</formula>
    </cfRule>
  </conditionalFormatting>
  <conditionalFormatting sqref="G35">
    <cfRule type="cellIs" dxfId="1075" priority="687" stopIfTrue="1" operator="equal">
      <formula>"買"</formula>
    </cfRule>
    <cfRule type="cellIs" dxfId="1074" priority="688" stopIfTrue="1" operator="equal">
      <formula>"売"</formula>
    </cfRule>
  </conditionalFormatting>
  <conditionalFormatting sqref="G36">
    <cfRule type="cellIs" dxfId="1073" priority="685" stopIfTrue="1" operator="equal">
      <formula>"買"</formula>
    </cfRule>
    <cfRule type="cellIs" dxfId="1072" priority="686" stopIfTrue="1" operator="equal">
      <formula>"売"</formula>
    </cfRule>
  </conditionalFormatting>
  <conditionalFormatting sqref="G37">
    <cfRule type="cellIs" dxfId="1071" priority="683" stopIfTrue="1" operator="equal">
      <formula>"買"</formula>
    </cfRule>
    <cfRule type="cellIs" dxfId="1070" priority="684" stopIfTrue="1" operator="equal">
      <formula>"売"</formula>
    </cfRule>
  </conditionalFormatting>
  <conditionalFormatting sqref="G38">
    <cfRule type="cellIs" dxfId="1069" priority="681" stopIfTrue="1" operator="equal">
      <formula>"買"</formula>
    </cfRule>
    <cfRule type="cellIs" dxfId="1068" priority="682" stopIfTrue="1" operator="equal">
      <formula>"売"</formula>
    </cfRule>
  </conditionalFormatting>
  <conditionalFormatting sqref="G39">
    <cfRule type="cellIs" dxfId="1067" priority="679" stopIfTrue="1" operator="equal">
      <formula>"買"</formula>
    </cfRule>
    <cfRule type="cellIs" dxfId="1066" priority="680" stopIfTrue="1" operator="equal">
      <formula>"売"</formula>
    </cfRule>
  </conditionalFormatting>
  <conditionalFormatting sqref="G40">
    <cfRule type="cellIs" dxfId="1065" priority="677" stopIfTrue="1" operator="equal">
      <formula>"買"</formula>
    </cfRule>
    <cfRule type="cellIs" dxfId="1064" priority="678" stopIfTrue="1" operator="equal">
      <formula>"売"</formula>
    </cfRule>
  </conditionalFormatting>
  <conditionalFormatting sqref="G41">
    <cfRule type="cellIs" dxfId="1063" priority="675" stopIfTrue="1" operator="equal">
      <formula>"買"</formula>
    </cfRule>
    <cfRule type="cellIs" dxfId="1062" priority="676" stopIfTrue="1" operator="equal">
      <formula>"売"</formula>
    </cfRule>
  </conditionalFormatting>
  <conditionalFormatting sqref="G42">
    <cfRule type="cellIs" dxfId="1061" priority="673" stopIfTrue="1" operator="equal">
      <formula>"買"</formula>
    </cfRule>
    <cfRule type="cellIs" dxfId="1060" priority="674" stopIfTrue="1" operator="equal">
      <formula>"売"</formula>
    </cfRule>
  </conditionalFormatting>
  <conditionalFormatting sqref="G43">
    <cfRule type="cellIs" dxfId="1059" priority="671" stopIfTrue="1" operator="equal">
      <formula>"買"</formula>
    </cfRule>
    <cfRule type="cellIs" dxfId="1058" priority="672" stopIfTrue="1" operator="equal">
      <formula>"売"</formula>
    </cfRule>
  </conditionalFormatting>
  <conditionalFormatting sqref="G44">
    <cfRule type="cellIs" dxfId="1057" priority="669" stopIfTrue="1" operator="equal">
      <formula>"買"</formula>
    </cfRule>
    <cfRule type="cellIs" dxfId="1056" priority="670" stopIfTrue="1" operator="equal">
      <formula>"売"</formula>
    </cfRule>
  </conditionalFormatting>
  <conditionalFormatting sqref="G45">
    <cfRule type="cellIs" dxfId="1055" priority="667" stopIfTrue="1" operator="equal">
      <formula>"買"</formula>
    </cfRule>
    <cfRule type="cellIs" dxfId="1054" priority="668" stopIfTrue="1" operator="equal">
      <formula>"売"</formula>
    </cfRule>
  </conditionalFormatting>
  <conditionalFormatting sqref="G46">
    <cfRule type="cellIs" dxfId="1053" priority="665" stopIfTrue="1" operator="equal">
      <formula>"買"</formula>
    </cfRule>
    <cfRule type="cellIs" dxfId="1052" priority="666" stopIfTrue="1" operator="equal">
      <formula>"売"</formula>
    </cfRule>
  </conditionalFormatting>
  <conditionalFormatting sqref="G47">
    <cfRule type="cellIs" dxfId="1051" priority="663" stopIfTrue="1" operator="equal">
      <formula>"買"</formula>
    </cfRule>
    <cfRule type="cellIs" dxfId="1050" priority="664" stopIfTrue="1" operator="equal">
      <formula>"売"</formula>
    </cfRule>
  </conditionalFormatting>
  <conditionalFormatting sqref="G48">
    <cfRule type="cellIs" dxfId="1049" priority="661" stopIfTrue="1" operator="equal">
      <formula>"買"</formula>
    </cfRule>
    <cfRule type="cellIs" dxfId="1048" priority="662" stopIfTrue="1" operator="equal">
      <formula>"売"</formula>
    </cfRule>
  </conditionalFormatting>
  <conditionalFormatting sqref="G49">
    <cfRule type="cellIs" dxfId="1047" priority="659" stopIfTrue="1" operator="equal">
      <formula>"買"</formula>
    </cfRule>
    <cfRule type="cellIs" dxfId="1046" priority="660" stopIfTrue="1" operator="equal">
      <formula>"売"</formula>
    </cfRule>
  </conditionalFormatting>
  <conditionalFormatting sqref="G50">
    <cfRule type="cellIs" dxfId="1045" priority="657" stopIfTrue="1" operator="equal">
      <formula>"買"</formula>
    </cfRule>
    <cfRule type="cellIs" dxfId="1044" priority="658" stopIfTrue="1" operator="equal">
      <formula>"売"</formula>
    </cfRule>
  </conditionalFormatting>
  <conditionalFormatting sqref="G51">
    <cfRule type="cellIs" dxfId="1043" priority="655" stopIfTrue="1" operator="equal">
      <formula>"買"</formula>
    </cfRule>
    <cfRule type="cellIs" dxfId="1042" priority="656" stopIfTrue="1" operator="equal">
      <formula>"売"</formula>
    </cfRule>
  </conditionalFormatting>
  <conditionalFormatting sqref="G52">
    <cfRule type="cellIs" dxfId="1041" priority="653" stopIfTrue="1" operator="equal">
      <formula>"買"</formula>
    </cfRule>
    <cfRule type="cellIs" dxfId="1040" priority="654" stopIfTrue="1" operator="equal">
      <formula>"売"</formula>
    </cfRule>
  </conditionalFormatting>
  <conditionalFormatting sqref="G53">
    <cfRule type="cellIs" dxfId="1039" priority="651" stopIfTrue="1" operator="equal">
      <formula>"買"</formula>
    </cfRule>
    <cfRule type="cellIs" dxfId="1038" priority="652" stopIfTrue="1" operator="equal">
      <formula>"売"</formula>
    </cfRule>
  </conditionalFormatting>
  <conditionalFormatting sqref="G54">
    <cfRule type="cellIs" dxfId="1037" priority="649" stopIfTrue="1" operator="equal">
      <formula>"買"</formula>
    </cfRule>
    <cfRule type="cellIs" dxfId="1036" priority="650" stopIfTrue="1" operator="equal">
      <formula>"売"</formula>
    </cfRule>
  </conditionalFormatting>
  <conditionalFormatting sqref="G55">
    <cfRule type="cellIs" dxfId="1035" priority="647" stopIfTrue="1" operator="equal">
      <formula>"買"</formula>
    </cfRule>
    <cfRule type="cellIs" dxfId="1034" priority="648" stopIfTrue="1" operator="equal">
      <formula>"売"</formula>
    </cfRule>
  </conditionalFormatting>
  <conditionalFormatting sqref="G56">
    <cfRule type="cellIs" dxfId="1033" priority="645" stopIfTrue="1" operator="equal">
      <formula>"買"</formula>
    </cfRule>
    <cfRule type="cellIs" dxfId="1032" priority="646" stopIfTrue="1" operator="equal">
      <formula>"売"</formula>
    </cfRule>
  </conditionalFormatting>
  <conditionalFormatting sqref="G57">
    <cfRule type="cellIs" dxfId="1031" priority="643" stopIfTrue="1" operator="equal">
      <formula>"買"</formula>
    </cfRule>
    <cfRule type="cellIs" dxfId="1030" priority="644" stopIfTrue="1" operator="equal">
      <formula>"売"</formula>
    </cfRule>
  </conditionalFormatting>
  <conditionalFormatting sqref="G58">
    <cfRule type="cellIs" dxfId="1029" priority="641" stopIfTrue="1" operator="equal">
      <formula>"買"</formula>
    </cfRule>
    <cfRule type="cellIs" dxfId="1028" priority="642" stopIfTrue="1" operator="equal">
      <formula>"売"</formula>
    </cfRule>
  </conditionalFormatting>
  <conditionalFormatting sqref="G59">
    <cfRule type="cellIs" dxfId="1027" priority="639" stopIfTrue="1" operator="equal">
      <formula>"買"</formula>
    </cfRule>
    <cfRule type="cellIs" dxfId="1026" priority="640" stopIfTrue="1" operator="equal">
      <formula>"売"</formula>
    </cfRule>
  </conditionalFormatting>
  <conditionalFormatting sqref="G60">
    <cfRule type="cellIs" dxfId="1025" priority="637" stopIfTrue="1" operator="equal">
      <formula>"買"</formula>
    </cfRule>
    <cfRule type="cellIs" dxfId="1024" priority="638" stopIfTrue="1" operator="equal">
      <formula>"売"</formula>
    </cfRule>
  </conditionalFormatting>
  <conditionalFormatting sqref="G61">
    <cfRule type="cellIs" dxfId="1023" priority="635" stopIfTrue="1" operator="equal">
      <formula>"買"</formula>
    </cfRule>
    <cfRule type="cellIs" dxfId="1022" priority="636" stopIfTrue="1" operator="equal">
      <formula>"売"</formula>
    </cfRule>
  </conditionalFormatting>
  <conditionalFormatting sqref="G62">
    <cfRule type="cellIs" dxfId="1021" priority="633" stopIfTrue="1" operator="equal">
      <formula>"買"</formula>
    </cfRule>
    <cfRule type="cellIs" dxfId="1020" priority="634" stopIfTrue="1" operator="equal">
      <formula>"売"</formula>
    </cfRule>
  </conditionalFormatting>
  <conditionalFormatting sqref="G63">
    <cfRule type="cellIs" dxfId="1019" priority="631" stopIfTrue="1" operator="equal">
      <formula>"買"</formula>
    </cfRule>
    <cfRule type="cellIs" dxfId="1018" priority="632" stopIfTrue="1" operator="equal">
      <formula>"売"</formula>
    </cfRule>
  </conditionalFormatting>
  <conditionalFormatting sqref="G64">
    <cfRule type="cellIs" dxfId="1017" priority="629" stopIfTrue="1" operator="equal">
      <formula>"買"</formula>
    </cfRule>
    <cfRule type="cellIs" dxfId="1016" priority="630" stopIfTrue="1" operator="equal">
      <formula>"売"</formula>
    </cfRule>
  </conditionalFormatting>
  <conditionalFormatting sqref="G65">
    <cfRule type="cellIs" dxfId="1015" priority="627" stopIfTrue="1" operator="equal">
      <formula>"買"</formula>
    </cfRule>
    <cfRule type="cellIs" dxfId="1014" priority="628" stopIfTrue="1" operator="equal">
      <formula>"売"</formula>
    </cfRule>
  </conditionalFormatting>
  <conditionalFormatting sqref="G66">
    <cfRule type="cellIs" dxfId="1013" priority="625" stopIfTrue="1" operator="equal">
      <formula>"買"</formula>
    </cfRule>
    <cfRule type="cellIs" dxfId="1012" priority="626" stopIfTrue="1" operator="equal">
      <formula>"売"</formula>
    </cfRule>
  </conditionalFormatting>
  <conditionalFormatting sqref="G67">
    <cfRule type="cellIs" dxfId="1011" priority="623" stopIfTrue="1" operator="equal">
      <formula>"買"</formula>
    </cfRule>
    <cfRule type="cellIs" dxfId="1010" priority="624" stopIfTrue="1" operator="equal">
      <formula>"売"</formula>
    </cfRule>
  </conditionalFormatting>
  <conditionalFormatting sqref="G68">
    <cfRule type="cellIs" dxfId="1009" priority="621" stopIfTrue="1" operator="equal">
      <formula>"買"</formula>
    </cfRule>
    <cfRule type="cellIs" dxfId="1008" priority="622" stopIfTrue="1" operator="equal">
      <formula>"売"</formula>
    </cfRule>
  </conditionalFormatting>
  <conditionalFormatting sqref="G69">
    <cfRule type="cellIs" dxfId="1007" priority="619" stopIfTrue="1" operator="equal">
      <formula>"買"</formula>
    </cfRule>
    <cfRule type="cellIs" dxfId="1006" priority="620" stopIfTrue="1" operator="equal">
      <formula>"売"</formula>
    </cfRule>
  </conditionalFormatting>
  <conditionalFormatting sqref="G70">
    <cfRule type="cellIs" dxfId="1005" priority="617" stopIfTrue="1" operator="equal">
      <formula>"買"</formula>
    </cfRule>
    <cfRule type="cellIs" dxfId="1004" priority="618" stopIfTrue="1" operator="equal">
      <formula>"売"</formula>
    </cfRule>
  </conditionalFormatting>
  <conditionalFormatting sqref="G71">
    <cfRule type="cellIs" dxfId="1003" priority="615" stopIfTrue="1" operator="equal">
      <formula>"買"</formula>
    </cfRule>
    <cfRule type="cellIs" dxfId="1002" priority="616" stopIfTrue="1" operator="equal">
      <formula>"売"</formula>
    </cfRule>
  </conditionalFormatting>
  <conditionalFormatting sqref="G72">
    <cfRule type="cellIs" dxfId="1001" priority="613" stopIfTrue="1" operator="equal">
      <formula>"買"</formula>
    </cfRule>
    <cfRule type="cellIs" dxfId="1000" priority="614" stopIfTrue="1" operator="equal">
      <formula>"売"</formula>
    </cfRule>
  </conditionalFormatting>
  <conditionalFormatting sqref="G73">
    <cfRule type="cellIs" dxfId="999" priority="611" stopIfTrue="1" operator="equal">
      <formula>"買"</formula>
    </cfRule>
    <cfRule type="cellIs" dxfId="998" priority="612" stopIfTrue="1" operator="equal">
      <formula>"売"</formula>
    </cfRule>
  </conditionalFormatting>
  <conditionalFormatting sqref="G74">
    <cfRule type="cellIs" dxfId="997" priority="609" stopIfTrue="1" operator="equal">
      <formula>"買"</formula>
    </cfRule>
    <cfRule type="cellIs" dxfId="996" priority="610" stopIfTrue="1" operator="equal">
      <formula>"売"</formula>
    </cfRule>
  </conditionalFormatting>
  <conditionalFormatting sqref="G75">
    <cfRule type="cellIs" dxfId="995" priority="607" stopIfTrue="1" operator="equal">
      <formula>"買"</formula>
    </cfRule>
    <cfRule type="cellIs" dxfId="994" priority="608" stopIfTrue="1" operator="equal">
      <formula>"売"</formula>
    </cfRule>
  </conditionalFormatting>
  <conditionalFormatting sqref="G76">
    <cfRule type="cellIs" dxfId="993" priority="605" stopIfTrue="1" operator="equal">
      <formula>"買"</formula>
    </cfRule>
    <cfRule type="cellIs" dxfId="992" priority="606" stopIfTrue="1" operator="equal">
      <formula>"売"</formula>
    </cfRule>
  </conditionalFormatting>
  <conditionalFormatting sqref="G77">
    <cfRule type="cellIs" dxfId="991" priority="603" stopIfTrue="1" operator="equal">
      <formula>"買"</formula>
    </cfRule>
    <cfRule type="cellIs" dxfId="990" priority="604" stopIfTrue="1" operator="equal">
      <formula>"売"</formula>
    </cfRule>
  </conditionalFormatting>
  <conditionalFormatting sqref="G78">
    <cfRule type="cellIs" dxfId="989" priority="601" stopIfTrue="1" operator="equal">
      <formula>"買"</formula>
    </cfRule>
    <cfRule type="cellIs" dxfId="988" priority="602" stopIfTrue="1" operator="equal">
      <formula>"売"</formula>
    </cfRule>
  </conditionalFormatting>
  <conditionalFormatting sqref="G79">
    <cfRule type="cellIs" dxfId="987" priority="599" stopIfTrue="1" operator="equal">
      <formula>"買"</formula>
    </cfRule>
    <cfRule type="cellIs" dxfId="986" priority="600" stopIfTrue="1" operator="equal">
      <formula>"売"</formula>
    </cfRule>
  </conditionalFormatting>
  <conditionalFormatting sqref="G80">
    <cfRule type="cellIs" dxfId="985" priority="597" stopIfTrue="1" operator="equal">
      <formula>"買"</formula>
    </cfRule>
    <cfRule type="cellIs" dxfId="984" priority="598" stopIfTrue="1" operator="equal">
      <formula>"売"</formula>
    </cfRule>
  </conditionalFormatting>
  <conditionalFormatting sqref="G81">
    <cfRule type="cellIs" dxfId="983" priority="595" stopIfTrue="1" operator="equal">
      <formula>"買"</formula>
    </cfRule>
    <cfRule type="cellIs" dxfId="982" priority="596" stopIfTrue="1" operator="equal">
      <formula>"売"</formula>
    </cfRule>
  </conditionalFormatting>
  <conditionalFormatting sqref="G82">
    <cfRule type="cellIs" dxfId="981" priority="593" stopIfTrue="1" operator="equal">
      <formula>"買"</formula>
    </cfRule>
    <cfRule type="cellIs" dxfId="980" priority="594" stopIfTrue="1" operator="equal">
      <formula>"売"</formula>
    </cfRule>
  </conditionalFormatting>
  <conditionalFormatting sqref="G83">
    <cfRule type="cellIs" dxfId="979" priority="591" stopIfTrue="1" operator="equal">
      <formula>"買"</formula>
    </cfRule>
    <cfRule type="cellIs" dxfId="978" priority="592" stopIfTrue="1" operator="equal">
      <formula>"売"</formula>
    </cfRule>
  </conditionalFormatting>
  <conditionalFormatting sqref="G84">
    <cfRule type="cellIs" dxfId="977" priority="589" stopIfTrue="1" operator="equal">
      <formula>"買"</formula>
    </cfRule>
    <cfRule type="cellIs" dxfId="976" priority="590" stopIfTrue="1" operator="equal">
      <formula>"売"</formula>
    </cfRule>
  </conditionalFormatting>
  <conditionalFormatting sqref="G85">
    <cfRule type="cellIs" dxfId="975" priority="587" stopIfTrue="1" operator="equal">
      <formula>"買"</formula>
    </cfRule>
    <cfRule type="cellIs" dxfId="974" priority="588" stopIfTrue="1" operator="equal">
      <formula>"売"</formula>
    </cfRule>
  </conditionalFormatting>
  <conditionalFormatting sqref="G86">
    <cfRule type="cellIs" dxfId="973" priority="585" stopIfTrue="1" operator="equal">
      <formula>"買"</formula>
    </cfRule>
    <cfRule type="cellIs" dxfId="972" priority="586" stopIfTrue="1" operator="equal">
      <formula>"売"</formula>
    </cfRule>
  </conditionalFormatting>
  <conditionalFormatting sqref="G87">
    <cfRule type="cellIs" dxfId="971" priority="583" stopIfTrue="1" operator="equal">
      <formula>"買"</formula>
    </cfRule>
    <cfRule type="cellIs" dxfId="970" priority="584" stopIfTrue="1" operator="equal">
      <formula>"売"</formula>
    </cfRule>
  </conditionalFormatting>
  <conditionalFormatting sqref="G88">
    <cfRule type="cellIs" dxfId="969" priority="581" stopIfTrue="1" operator="equal">
      <formula>"買"</formula>
    </cfRule>
    <cfRule type="cellIs" dxfId="968" priority="582" stopIfTrue="1" operator="equal">
      <formula>"売"</formula>
    </cfRule>
  </conditionalFormatting>
  <conditionalFormatting sqref="G89">
    <cfRule type="cellIs" dxfId="967" priority="579" stopIfTrue="1" operator="equal">
      <formula>"買"</formula>
    </cfRule>
    <cfRule type="cellIs" dxfId="966" priority="580" stopIfTrue="1" operator="equal">
      <formula>"売"</formula>
    </cfRule>
  </conditionalFormatting>
  <conditionalFormatting sqref="G90">
    <cfRule type="cellIs" dxfId="965" priority="577" stopIfTrue="1" operator="equal">
      <formula>"買"</formula>
    </cfRule>
    <cfRule type="cellIs" dxfId="964" priority="578" stopIfTrue="1" operator="equal">
      <formula>"売"</formula>
    </cfRule>
  </conditionalFormatting>
  <conditionalFormatting sqref="G91">
    <cfRule type="cellIs" dxfId="963" priority="575" stopIfTrue="1" operator="equal">
      <formula>"買"</formula>
    </cfRule>
    <cfRule type="cellIs" dxfId="962" priority="576" stopIfTrue="1" operator="equal">
      <formula>"売"</formula>
    </cfRule>
  </conditionalFormatting>
  <conditionalFormatting sqref="G92">
    <cfRule type="cellIs" dxfId="961" priority="573" stopIfTrue="1" operator="equal">
      <formula>"買"</formula>
    </cfRule>
    <cfRule type="cellIs" dxfId="960" priority="574" stopIfTrue="1" operator="equal">
      <formula>"売"</formula>
    </cfRule>
  </conditionalFormatting>
  <conditionalFormatting sqref="G93">
    <cfRule type="cellIs" dxfId="959" priority="571" stopIfTrue="1" operator="equal">
      <formula>"買"</formula>
    </cfRule>
    <cfRule type="cellIs" dxfId="958" priority="572" stopIfTrue="1" operator="equal">
      <formula>"売"</formula>
    </cfRule>
  </conditionalFormatting>
  <conditionalFormatting sqref="G94">
    <cfRule type="cellIs" dxfId="957" priority="569" stopIfTrue="1" operator="equal">
      <formula>"買"</formula>
    </cfRule>
    <cfRule type="cellIs" dxfId="956" priority="570" stopIfTrue="1" operator="equal">
      <formula>"売"</formula>
    </cfRule>
  </conditionalFormatting>
  <conditionalFormatting sqref="G95">
    <cfRule type="cellIs" dxfId="955" priority="567" stopIfTrue="1" operator="equal">
      <formula>"買"</formula>
    </cfRule>
    <cfRule type="cellIs" dxfId="954" priority="568" stopIfTrue="1" operator="equal">
      <formula>"売"</formula>
    </cfRule>
  </conditionalFormatting>
  <conditionalFormatting sqref="G96">
    <cfRule type="cellIs" dxfId="953" priority="565" stopIfTrue="1" operator="equal">
      <formula>"買"</formula>
    </cfRule>
    <cfRule type="cellIs" dxfId="952" priority="566" stopIfTrue="1" operator="equal">
      <formula>"売"</formula>
    </cfRule>
  </conditionalFormatting>
  <conditionalFormatting sqref="G97">
    <cfRule type="cellIs" dxfId="951" priority="563" stopIfTrue="1" operator="equal">
      <formula>"買"</formula>
    </cfRule>
    <cfRule type="cellIs" dxfId="950" priority="564" stopIfTrue="1" operator="equal">
      <formula>"売"</formula>
    </cfRule>
  </conditionalFormatting>
  <conditionalFormatting sqref="G98">
    <cfRule type="cellIs" dxfId="949" priority="561" stopIfTrue="1" operator="equal">
      <formula>"買"</formula>
    </cfRule>
    <cfRule type="cellIs" dxfId="948" priority="562" stopIfTrue="1" operator="equal">
      <formula>"売"</formula>
    </cfRule>
  </conditionalFormatting>
  <conditionalFormatting sqref="G99">
    <cfRule type="cellIs" dxfId="947" priority="559" stopIfTrue="1" operator="equal">
      <formula>"買"</formula>
    </cfRule>
    <cfRule type="cellIs" dxfId="946" priority="560" stopIfTrue="1" operator="equal">
      <formula>"売"</formula>
    </cfRule>
  </conditionalFormatting>
  <conditionalFormatting sqref="G100">
    <cfRule type="cellIs" dxfId="945" priority="557" stopIfTrue="1" operator="equal">
      <formula>"買"</formula>
    </cfRule>
    <cfRule type="cellIs" dxfId="944" priority="558" stopIfTrue="1" operator="equal">
      <formula>"売"</formula>
    </cfRule>
  </conditionalFormatting>
  <conditionalFormatting sqref="G101">
    <cfRule type="cellIs" dxfId="943" priority="555" stopIfTrue="1" operator="equal">
      <formula>"買"</formula>
    </cfRule>
    <cfRule type="cellIs" dxfId="942" priority="556" stopIfTrue="1" operator="equal">
      <formula>"売"</formula>
    </cfRule>
  </conditionalFormatting>
  <conditionalFormatting sqref="G102:G103">
    <cfRule type="cellIs" dxfId="941" priority="553" stopIfTrue="1" operator="equal">
      <formula>"買"</formula>
    </cfRule>
    <cfRule type="cellIs" dxfId="940" priority="554" stopIfTrue="1" operator="equal">
      <formula>"売"</formula>
    </cfRule>
  </conditionalFormatting>
  <conditionalFormatting sqref="G102">
    <cfRule type="cellIs" dxfId="939" priority="551" stopIfTrue="1" operator="equal">
      <formula>"買"</formula>
    </cfRule>
    <cfRule type="cellIs" dxfId="938" priority="552" stopIfTrue="1" operator="equal">
      <formula>"売"</formula>
    </cfRule>
  </conditionalFormatting>
  <conditionalFormatting sqref="G9">
    <cfRule type="cellIs" dxfId="937" priority="549" stopIfTrue="1" operator="equal">
      <formula>"買"</formula>
    </cfRule>
    <cfRule type="cellIs" dxfId="936" priority="550" stopIfTrue="1" operator="equal">
      <formula>"売"</formula>
    </cfRule>
  </conditionalFormatting>
  <conditionalFormatting sqref="G10">
    <cfRule type="cellIs" dxfId="935" priority="547" stopIfTrue="1" operator="equal">
      <formula>"買"</formula>
    </cfRule>
    <cfRule type="cellIs" dxfId="934" priority="548" stopIfTrue="1" operator="equal">
      <formula>"売"</formula>
    </cfRule>
  </conditionalFormatting>
  <conditionalFormatting sqref="G9">
    <cfRule type="cellIs" dxfId="933" priority="545" stopIfTrue="1" operator="equal">
      <formula>"買"</formula>
    </cfRule>
    <cfRule type="cellIs" dxfId="932" priority="546" stopIfTrue="1" operator="equal">
      <formula>"売"</formula>
    </cfRule>
  </conditionalFormatting>
  <conditionalFormatting sqref="G10">
    <cfRule type="cellIs" dxfId="931" priority="543" stopIfTrue="1" operator="equal">
      <formula>"買"</formula>
    </cfRule>
    <cfRule type="cellIs" dxfId="930" priority="544" stopIfTrue="1" operator="equal">
      <formula>"売"</formula>
    </cfRule>
  </conditionalFormatting>
  <conditionalFormatting sqref="G9">
    <cfRule type="cellIs" dxfId="929" priority="541" stopIfTrue="1" operator="equal">
      <formula>"買"</formula>
    </cfRule>
    <cfRule type="cellIs" dxfId="928" priority="542" stopIfTrue="1" operator="equal">
      <formula>"売"</formula>
    </cfRule>
  </conditionalFormatting>
  <conditionalFormatting sqref="G10">
    <cfRule type="cellIs" dxfId="927" priority="539" stopIfTrue="1" operator="equal">
      <formula>"買"</formula>
    </cfRule>
    <cfRule type="cellIs" dxfId="926" priority="540" stopIfTrue="1" operator="equal">
      <formula>"売"</formula>
    </cfRule>
  </conditionalFormatting>
  <conditionalFormatting sqref="G9">
    <cfRule type="cellIs" dxfId="925" priority="537" stopIfTrue="1" operator="equal">
      <formula>"買"</formula>
    </cfRule>
    <cfRule type="cellIs" dxfId="924" priority="538" stopIfTrue="1" operator="equal">
      <formula>"売"</formula>
    </cfRule>
  </conditionalFormatting>
  <conditionalFormatting sqref="G10">
    <cfRule type="cellIs" dxfId="923" priority="535" stopIfTrue="1" operator="equal">
      <formula>"買"</formula>
    </cfRule>
    <cfRule type="cellIs" dxfId="922" priority="536" stopIfTrue="1" operator="equal">
      <formula>"売"</formula>
    </cfRule>
  </conditionalFormatting>
  <conditionalFormatting sqref="G10">
    <cfRule type="cellIs" dxfId="921" priority="533" stopIfTrue="1" operator="equal">
      <formula>"買"</formula>
    </cfRule>
    <cfRule type="cellIs" dxfId="920" priority="534" stopIfTrue="1" operator="equal">
      <formula>"売"</formula>
    </cfRule>
  </conditionalFormatting>
  <conditionalFormatting sqref="G11">
    <cfRule type="cellIs" dxfId="919" priority="531" stopIfTrue="1" operator="equal">
      <formula>"買"</formula>
    </cfRule>
    <cfRule type="cellIs" dxfId="918" priority="532" stopIfTrue="1" operator="equal">
      <formula>"売"</formula>
    </cfRule>
  </conditionalFormatting>
  <conditionalFormatting sqref="G10">
    <cfRule type="cellIs" dxfId="917" priority="529" stopIfTrue="1" operator="equal">
      <formula>"買"</formula>
    </cfRule>
    <cfRule type="cellIs" dxfId="916" priority="530" stopIfTrue="1" operator="equal">
      <formula>"売"</formula>
    </cfRule>
  </conditionalFormatting>
  <conditionalFormatting sqref="G11">
    <cfRule type="cellIs" dxfId="915" priority="527" stopIfTrue="1" operator="equal">
      <formula>"買"</formula>
    </cfRule>
    <cfRule type="cellIs" dxfId="914" priority="528" stopIfTrue="1" operator="equal">
      <formula>"売"</formula>
    </cfRule>
  </conditionalFormatting>
  <conditionalFormatting sqref="G11">
    <cfRule type="cellIs" dxfId="913" priority="525" stopIfTrue="1" operator="equal">
      <formula>"買"</formula>
    </cfRule>
    <cfRule type="cellIs" dxfId="912" priority="526" stopIfTrue="1" operator="equal">
      <formula>"売"</formula>
    </cfRule>
  </conditionalFormatting>
  <conditionalFormatting sqref="G11">
    <cfRule type="cellIs" dxfId="911" priority="523" stopIfTrue="1" operator="equal">
      <formula>"買"</formula>
    </cfRule>
    <cfRule type="cellIs" dxfId="910" priority="524" stopIfTrue="1" operator="equal">
      <formula>"売"</formula>
    </cfRule>
  </conditionalFormatting>
  <conditionalFormatting sqref="G10">
    <cfRule type="cellIs" dxfId="909" priority="521" stopIfTrue="1" operator="equal">
      <formula>"買"</formula>
    </cfRule>
    <cfRule type="cellIs" dxfId="908" priority="522" stopIfTrue="1" operator="equal">
      <formula>"売"</formula>
    </cfRule>
  </conditionalFormatting>
  <conditionalFormatting sqref="G11">
    <cfRule type="cellIs" dxfId="907" priority="519" stopIfTrue="1" operator="equal">
      <formula>"買"</formula>
    </cfRule>
    <cfRule type="cellIs" dxfId="906" priority="520" stopIfTrue="1" operator="equal">
      <formula>"売"</formula>
    </cfRule>
  </conditionalFormatting>
  <conditionalFormatting sqref="G10">
    <cfRule type="cellIs" dxfId="905" priority="517" stopIfTrue="1" operator="equal">
      <formula>"買"</formula>
    </cfRule>
    <cfRule type="cellIs" dxfId="904" priority="518" stopIfTrue="1" operator="equal">
      <formula>"売"</formula>
    </cfRule>
  </conditionalFormatting>
  <conditionalFormatting sqref="G11">
    <cfRule type="cellIs" dxfId="903" priority="515" stopIfTrue="1" operator="equal">
      <formula>"買"</formula>
    </cfRule>
    <cfRule type="cellIs" dxfId="902" priority="516" stopIfTrue="1" operator="equal">
      <formula>"売"</formula>
    </cfRule>
  </conditionalFormatting>
  <conditionalFormatting sqref="G11">
    <cfRule type="cellIs" dxfId="901" priority="513" stopIfTrue="1" operator="equal">
      <formula>"買"</formula>
    </cfRule>
    <cfRule type="cellIs" dxfId="900" priority="514" stopIfTrue="1" operator="equal">
      <formula>"売"</formula>
    </cfRule>
  </conditionalFormatting>
  <conditionalFormatting sqref="G12">
    <cfRule type="cellIs" dxfId="899" priority="511" stopIfTrue="1" operator="equal">
      <formula>"買"</formula>
    </cfRule>
    <cfRule type="cellIs" dxfId="898" priority="512" stopIfTrue="1" operator="equal">
      <formula>"売"</formula>
    </cfRule>
  </conditionalFormatting>
  <conditionalFormatting sqref="G11">
    <cfRule type="cellIs" dxfId="897" priority="509" stopIfTrue="1" operator="equal">
      <formula>"買"</formula>
    </cfRule>
    <cfRule type="cellIs" dxfId="896" priority="510" stopIfTrue="1" operator="equal">
      <formula>"売"</formula>
    </cfRule>
  </conditionalFormatting>
  <conditionalFormatting sqref="G11">
    <cfRule type="cellIs" dxfId="895" priority="507" stopIfTrue="1" operator="equal">
      <formula>"買"</formula>
    </cfRule>
    <cfRule type="cellIs" dxfId="894" priority="508" stopIfTrue="1" operator="equal">
      <formula>"売"</formula>
    </cfRule>
  </conditionalFormatting>
  <conditionalFormatting sqref="G12">
    <cfRule type="cellIs" dxfId="893" priority="505" stopIfTrue="1" operator="equal">
      <formula>"買"</formula>
    </cfRule>
    <cfRule type="cellIs" dxfId="892" priority="506" stopIfTrue="1" operator="equal">
      <formula>"売"</formula>
    </cfRule>
  </conditionalFormatting>
  <conditionalFormatting sqref="G11">
    <cfRule type="cellIs" dxfId="891" priority="503" stopIfTrue="1" operator="equal">
      <formula>"買"</formula>
    </cfRule>
    <cfRule type="cellIs" dxfId="890" priority="504" stopIfTrue="1" operator="equal">
      <formula>"売"</formula>
    </cfRule>
  </conditionalFormatting>
  <conditionalFormatting sqref="G12">
    <cfRule type="cellIs" dxfId="889" priority="501" stopIfTrue="1" operator="equal">
      <formula>"買"</formula>
    </cfRule>
    <cfRule type="cellIs" dxfId="888" priority="502" stopIfTrue="1" operator="equal">
      <formula>"売"</formula>
    </cfRule>
  </conditionalFormatting>
  <conditionalFormatting sqref="G12">
    <cfRule type="cellIs" dxfId="887" priority="499" stopIfTrue="1" operator="equal">
      <formula>"買"</formula>
    </cfRule>
    <cfRule type="cellIs" dxfId="886" priority="500" stopIfTrue="1" operator="equal">
      <formula>"売"</formula>
    </cfRule>
  </conditionalFormatting>
  <conditionalFormatting sqref="G13">
    <cfRule type="cellIs" dxfId="885" priority="497" stopIfTrue="1" operator="equal">
      <formula>"買"</formula>
    </cfRule>
    <cfRule type="cellIs" dxfId="884" priority="498" stopIfTrue="1" operator="equal">
      <formula>"売"</formula>
    </cfRule>
  </conditionalFormatting>
  <conditionalFormatting sqref="G14">
    <cfRule type="cellIs" dxfId="883" priority="495" stopIfTrue="1" operator="equal">
      <formula>"買"</formula>
    </cfRule>
    <cfRule type="cellIs" dxfId="882" priority="496" stopIfTrue="1" operator="equal">
      <formula>"売"</formula>
    </cfRule>
  </conditionalFormatting>
  <conditionalFormatting sqref="G12">
    <cfRule type="cellIs" dxfId="881" priority="493" stopIfTrue="1" operator="equal">
      <formula>"買"</formula>
    </cfRule>
    <cfRule type="cellIs" dxfId="880" priority="494" stopIfTrue="1" operator="equal">
      <formula>"売"</formula>
    </cfRule>
  </conditionalFormatting>
  <conditionalFormatting sqref="G12">
    <cfRule type="cellIs" dxfId="879" priority="491" stopIfTrue="1" operator="equal">
      <formula>"買"</formula>
    </cfRule>
    <cfRule type="cellIs" dxfId="878" priority="492" stopIfTrue="1" operator="equal">
      <formula>"売"</formula>
    </cfRule>
  </conditionalFormatting>
  <conditionalFormatting sqref="G13">
    <cfRule type="cellIs" dxfId="877" priority="489" stopIfTrue="1" operator="equal">
      <formula>"買"</formula>
    </cfRule>
    <cfRule type="cellIs" dxfId="876" priority="490" stopIfTrue="1" operator="equal">
      <formula>"売"</formula>
    </cfRule>
  </conditionalFormatting>
  <conditionalFormatting sqref="G14">
    <cfRule type="cellIs" dxfId="875" priority="487" stopIfTrue="1" operator="equal">
      <formula>"買"</formula>
    </cfRule>
    <cfRule type="cellIs" dxfId="874" priority="488" stopIfTrue="1" operator="equal">
      <formula>"売"</formula>
    </cfRule>
  </conditionalFormatting>
  <conditionalFormatting sqref="G12">
    <cfRule type="cellIs" dxfId="873" priority="485" stopIfTrue="1" operator="equal">
      <formula>"買"</formula>
    </cfRule>
    <cfRule type="cellIs" dxfId="872" priority="486" stopIfTrue="1" operator="equal">
      <formula>"売"</formula>
    </cfRule>
  </conditionalFormatting>
  <conditionalFormatting sqref="G13">
    <cfRule type="cellIs" dxfId="871" priority="483" stopIfTrue="1" operator="equal">
      <formula>"買"</formula>
    </cfRule>
    <cfRule type="cellIs" dxfId="870" priority="484" stopIfTrue="1" operator="equal">
      <formula>"売"</formula>
    </cfRule>
  </conditionalFormatting>
  <conditionalFormatting sqref="G14">
    <cfRule type="cellIs" dxfId="869" priority="481" stopIfTrue="1" operator="equal">
      <formula>"買"</formula>
    </cfRule>
    <cfRule type="cellIs" dxfId="868" priority="482" stopIfTrue="1" operator="equal">
      <formula>"売"</formula>
    </cfRule>
  </conditionalFormatting>
  <conditionalFormatting sqref="G14">
    <cfRule type="cellIs" dxfId="867" priority="479" stopIfTrue="1" operator="equal">
      <formula>"買"</formula>
    </cfRule>
    <cfRule type="cellIs" dxfId="866" priority="480" stopIfTrue="1" operator="equal">
      <formula>"売"</formula>
    </cfRule>
  </conditionalFormatting>
  <conditionalFormatting sqref="G15">
    <cfRule type="cellIs" dxfId="865" priority="477" stopIfTrue="1" operator="equal">
      <formula>"買"</formula>
    </cfRule>
    <cfRule type="cellIs" dxfId="864" priority="478" stopIfTrue="1" operator="equal">
      <formula>"売"</formula>
    </cfRule>
  </conditionalFormatting>
  <conditionalFormatting sqref="G16">
    <cfRule type="cellIs" dxfId="863" priority="475" stopIfTrue="1" operator="equal">
      <formula>"買"</formula>
    </cfRule>
    <cfRule type="cellIs" dxfId="862" priority="476" stopIfTrue="1" operator="equal">
      <formula>"売"</formula>
    </cfRule>
  </conditionalFormatting>
  <conditionalFormatting sqref="G17">
    <cfRule type="cellIs" dxfId="861" priority="473" stopIfTrue="1" operator="equal">
      <formula>"買"</formula>
    </cfRule>
    <cfRule type="cellIs" dxfId="860" priority="474" stopIfTrue="1" operator="equal">
      <formula>"売"</formula>
    </cfRule>
  </conditionalFormatting>
  <conditionalFormatting sqref="G18">
    <cfRule type="cellIs" dxfId="859" priority="471" stopIfTrue="1" operator="equal">
      <formula>"買"</formula>
    </cfRule>
    <cfRule type="cellIs" dxfId="858" priority="472" stopIfTrue="1" operator="equal">
      <formula>"売"</formula>
    </cfRule>
  </conditionalFormatting>
  <conditionalFormatting sqref="G19">
    <cfRule type="cellIs" dxfId="857" priority="469" stopIfTrue="1" operator="equal">
      <formula>"買"</formula>
    </cfRule>
    <cfRule type="cellIs" dxfId="856" priority="470" stopIfTrue="1" operator="equal">
      <formula>"売"</formula>
    </cfRule>
  </conditionalFormatting>
  <conditionalFormatting sqref="G20">
    <cfRule type="cellIs" dxfId="855" priority="467" stopIfTrue="1" operator="equal">
      <formula>"買"</formula>
    </cfRule>
    <cfRule type="cellIs" dxfId="854" priority="468" stopIfTrue="1" operator="equal">
      <formula>"売"</formula>
    </cfRule>
  </conditionalFormatting>
  <conditionalFormatting sqref="G21">
    <cfRule type="cellIs" dxfId="853" priority="465" stopIfTrue="1" operator="equal">
      <formula>"買"</formula>
    </cfRule>
    <cfRule type="cellIs" dxfId="852" priority="466" stopIfTrue="1" operator="equal">
      <formula>"売"</formula>
    </cfRule>
  </conditionalFormatting>
  <conditionalFormatting sqref="G22">
    <cfRule type="cellIs" dxfId="851" priority="463" stopIfTrue="1" operator="equal">
      <formula>"買"</formula>
    </cfRule>
    <cfRule type="cellIs" dxfId="850" priority="464" stopIfTrue="1" operator="equal">
      <formula>"売"</formula>
    </cfRule>
  </conditionalFormatting>
  <conditionalFormatting sqref="G23">
    <cfRule type="cellIs" dxfId="849" priority="461" stopIfTrue="1" operator="equal">
      <formula>"買"</formula>
    </cfRule>
    <cfRule type="cellIs" dxfId="848" priority="462" stopIfTrue="1" operator="equal">
      <formula>"売"</formula>
    </cfRule>
  </conditionalFormatting>
  <conditionalFormatting sqref="G24">
    <cfRule type="cellIs" dxfId="847" priority="459" stopIfTrue="1" operator="equal">
      <formula>"買"</formula>
    </cfRule>
    <cfRule type="cellIs" dxfId="846" priority="460" stopIfTrue="1" operator="equal">
      <formula>"売"</formula>
    </cfRule>
  </conditionalFormatting>
  <conditionalFormatting sqref="G14">
    <cfRule type="cellIs" dxfId="845" priority="457" stopIfTrue="1" operator="equal">
      <formula>"買"</formula>
    </cfRule>
    <cfRule type="cellIs" dxfId="844" priority="458" stopIfTrue="1" operator="equal">
      <formula>"売"</formula>
    </cfRule>
  </conditionalFormatting>
  <conditionalFormatting sqref="G15">
    <cfRule type="cellIs" dxfId="843" priority="455" stopIfTrue="1" operator="equal">
      <formula>"買"</formula>
    </cfRule>
    <cfRule type="cellIs" dxfId="842" priority="456" stopIfTrue="1" operator="equal">
      <formula>"売"</formula>
    </cfRule>
  </conditionalFormatting>
  <conditionalFormatting sqref="G16">
    <cfRule type="cellIs" dxfId="841" priority="453" stopIfTrue="1" operator="equal">
      <formula>"買"</formula>
    </cfRule>
    <cfRule type="cellIs" dxfId="840" priority="454" stopIfTrue="1" operator="equal">
      <formula>"売"</formula>
    </cfRule>
  </conditionalFormatting>
  <conditionalFormatting sqref="G17">
    <cfRule type="cellIs" dxfId="839" priority="451" stopIfTrue="1" operator="equal">
      <formula>"買"</formula>
    </cfRule>
    <cfRule type="cellIs" dxfId="838" priority="452" stopIfTrue="1" operator="equal">
      <formula>"売"</formula>
    </cfRule>
  </conditionalFormatting>
  <conditionalFormatting sqref="G18">
    <cfRule type="cellIs" dxfId="837" priority="449" stopIfTrue="1" operator="equal">
      <formula>"買"</formula>
    </cfRule>
    <cfRule type="cellIs" dxfId="836" priority="450" stopIfTrue="1" operator="equal">
      <formula>"売"</formula>
    </cfRule>
  </conditionalFormatting>
  <conditionalFormatting sqref="G19">
    <cfRule type="cellIs" dxfId="835" priority="447" stopIfTrue="1" operator="equal">
      <formula>"買"</formula>
    </cfRule>
    <cfRule type="cellIs" dxfId="834" priority="448" stopIfTrue="1" operator="equal">
      <formula>"売"</formula>
    </cfRule>
  </conditionalFormatting>
  <conditionalFormatting sqref="G20">
    <cfRule type="cellIs" dxfId="833" priority="445" stopIfTrue="1" operator="equal">
      <formula>"買"</formula>
    </cfRule>
    <cfRule type="cellIs" dxfId="832" priority="446" stopIfTrue="1" operator="equal">
      <formula>"売"</formula>
    </cfRule>
  </conditionalFormatting>
  <conditionalFormatting sqref="G21">
    <cfRule type="cellIs" dxfId="831" priority="443" stopIfTrue="1" operator="equal">
      <formula>"買"</formula>
    </cfRule>
    <cfRule type="cellIs" dxfId="830" priority="444" stopIfTrue="1" operator="equal">
      <formula>"売"</formula>
    </cfRule>
  </conditionalFormatting>
  <conditionalFormatting sqref="G21">
    <cfRule type="cellIs" dxfId="829" priority="441" stopIfTrue="1" operator="equal">
      <formula>"買"</formula>
    </cfRule>
    <cfRule type="cellIs" dxfId="828" priority="442" stopIfTrue="1" operator="equal">
      <formula>"売"</formula>
    </cfRule>
  </conditionalFormatting>
  <conditionalFormatting sqref="G22">
    <cfRule type="cellIs" dxfId="827" priority="439" stopIfTrue="1" operator="equal">
      <formula>"買"</formula>
    </cfRule>
    <cfRule type="cellIs" dxfId="826" priority="440" stopIfTrue="1" operator="equal">
      <formula>"売"</formula>
    </cfRule>
  </conditionalFormatting>
  <conditionalFormatting sqref="G23">
    <cfRule type="cellIs" dxfId="825" priority="437" stopIfTrue="1" operator="equal">
      <formula>"買"</formula>
    </cfRule>
    <cfRule type="cellIs" dxfId="824" priority="438" stopIfTrue="1" operator="equal">
      <formula>"売"</formula>
    </cfRule>
  </conditionalFormatting>
  <conditionalFormatting sqref="G24">
    <cfRule type="cellIs" dxfId="823" priority="435" stopIfTrue="1" operator="equal">
      <formula>"買"</formula>
    </cfRule>
    <cfRule type="cellIs" dxfId="822" priority="436" stopIfTrue="1" operator="equal">
      <formula>"売"</formula>
    </cfRule>
  </conditionalFormatting>
  <conditionalFormatting sqref="G14">
    <cfRule type="cellIs" dxfId="821" priority="433" stopIfTrue="1" operator="equal">
      <formula>"買"</formula>
    </cfRule>
    <cfRule type="cellIs" dxfId="820" priority="434" stopIfTrue="1" operator="equal">
      <formula>"売"</formula>
    </cfRule>
  </conditionalFormatting>
  <conditionalFormatting sqref="G15">
    <cfRule type="cellIs" dxfId="819" priority="431" stopIfTrue="1" operator="equal">
      <formula>"買"</formula>
    </cfRule>
    <cfRule type="cellIs" dxfId="818" priority="432" stopIfTrue="1" operator="equal">
      <formula>"売"</formula>
    </cfRule>
  </conditionalFormatting>
  <conditionalFormatting sqref="G16">
    <cfRule type="cellIs" dxfId="817" priority="429" stopIfTrue="1" operator="equal">
      <formula>"買"</formula>
    </cfRule>
    <cfRule type="cellIs" dxfId="816" priority="430" stopIfTrue="1" operator="equal">
      <formula>"売"</formula>
    </cfRule>
  </conditionalFormatting>
  <conditionalFormatting sqref="G17">
    <cfRule type="cellIs" dxfId="815" priority="427" stopIfTrue="1" operator="equal">
      <formula>"買"</formula>
    </cfRule>
    <cfRule type="cellIs" dxfId="814" priority="428" stopIfTrue="1" operator="equal">
      <formula>"売"</formula>
    </cfRule>
  </conditionalFormatting>
  <conditionalFormatting sqref="G18">
    <cfRule type="cellIs" dxfId="813" priority="425" stopIfTrue="1" operator="equal">
      <formula>"買"</formula>
    </cfRule>
    <cfRule type="cellIs" dxfId="812" priority="426" stopIfTrue="1" operator="equal">
      <formula>"売"</formula>
    </cfRule>
  </conditionalFormatting>
  <conditionalFormatting sqref="G19">
    <cfRule type="cellIs" dxfId="811" priority="423" stopIfTrue="1" operator="equal">
      <formula>"買"</formula>
    </cfRule>
    <cfRule type="cellIs" dxfId="810" priority="424" stopIfTrue="1" operator="equal">
      <formula>"売"</formula>
    </cfRule>
  </conditionalFormatting>
  <conditionalFormatting sqref="G20">
    <cfRule type="cellIs" dxfId="809" priority="421" stopIfTrue="1" operator="equal">
      <formula>"買"</formula>
    </cfRule>
    <cfRule type="cellIs" dxfId="808" priority="422" stopIfTrue="1" operator="equal">
      <formula>"売"</formula>
    </cfRule>
  </conditionalFormatting>
  <conditionalFormatting sqref="G21">
    <cfRule type="cellIs" dxfId="807" priority="419" stopIfTrue="1" operator="equal">
      <formula>"買"</formula>
    </cfRule>
    <cfRule type="cellIs" dxfId="806" priority="420" stopIfTrue="1" operator="equal">
      <formula>"売"</formula>
    </cfRule>
  </conditionalFormatting>
  <conditionalFormatting sqref="G22">
    <cfRule type="cellIs" dxfId="805" priority="417" stopIfTrue="1" operator="equal">
      <formula>"買"</formula>
    </cfRule>
    <cfRule type="cellIs" dxfId="804" priority="418" stopIfTrue="1" operator="equal">
      <formula>"売"</formula>
    </cfRule>
  </conditionalFormatting>
  <conditionalFormatting sqref="G23">
    <cfRule type="cellIs" dxfId="803" priority="415" stopIfTrue="1" operator="equal">
      <formula>"買"</formula>
    </cfRule>
    <cfRule type="cellIs" dxfId="802" priority="416" stopIfTrue="1" operator="equal">
      <formula>"売"</formula>
    </cfRule>
  </conditionalFormatting>
  <conditionalFormatting sqref="G24">
    <cfRule type="cellIs" dxfId="801" priority="413" stopIfTrue="1" operator="equal">
      <formula>"買"</formula>
    </cfRule>
    <cfRule type="cellIs" dxfId="800" priority="414" stopIfTrue="1" operator="equal">
      <formula>"売"</formula>
    </cfRule>
  </conditionalFormatting>
  <conditionalFormatting sqref="G24">
    <cfRule type="cellIs" dxfId="799" priority="411" stopIfTrue="1" operator="equal">
      <formula>"買"</formula>
    </cfRule>
    <cfRule type="cellIs" dxfId="798" priority="412" stopIfTrue="1" operator="equal">
      <formula>"売"</formula>
    </cfRule>
  </conditionalFormatting>
  <conditionalFormatting sqref="G25">
    <cfRule type="cellIs" dxfId="797" priority="409" stopIfTrue="1" operator="equal">
      <formula>"買"</formula>
    </cfRule>
    <cfRule type="cellIs" dxfId="796" priority="410" stopIfTrue="1" operator="equal">
      <formula>"売"</formula>
    </cfRule>
  </conditionalFormatting>
  <conditionalFormatting sqref="G26">
    <cfRule type="cellIs" dxfId="795" priority="407" stopIfTrue="1" operator="equal">
      <formula>"買"</formula>
    </cfRule>
    <cfRule type="cellIs" dxfId="794" priority="408" stopIfTrue="1" operator="equal">
      <formula>"売"</formula>
    </cfRule>
  </conditionalFormatting>
  <conditionalFormatting sqref="G24">
    <cfRule type="cellIs" dxfId="793" priority="405" stopIfTrue="1" operator="equal">
      <formula>"買"</formula>
    </cfRule>
    <cfRule type="cellIs" dxfId="792" priority="406" stopIfTrue="1" operator="equal">
      <formula>"売"</formula>
    </cfRule>
  </conditionalFormatting>
  <conditionalFormatting sqref="G25">
    <cfRule type="cellIs" dxfId="791" priority="403" stopIfTrue="1" operator="equal">
      <formula>"買"</formula>
    </cfRule>
    <cfRule type="cellIs" dxfId="790" priority="404" stopIfTrue="1" operator="equal">
      <formula>"売"</formula>
    </cfRule>
  </conditionalFormatting>
  <conditionalFormatting sqref="G26">
    <cfRule type="cellIs" dxfId="789" priority="401" stopIfTrue="1" operator="equal">
      <formula>"買"</formula>
    </cfRule>
    <cfRule type="cellIs" dxfId="788" priority="402" stopIfTrue="1" operator="equal">
      <formula>"売"</formula>
    </cfRule>
  </conditionalFormatting>
  <conditionalFormatting sqref="G24">
    <cfRule type="cellIs" dxfId="787" priority="399" stopIfTrue="1" operator="equal">
      <formula>"買"</formula>
    </cfRule>
    <cfRule type="cellIs" dxfId="786" priority="400" stopIfTrue="1" operator="equal">
      <formula>"売"</formula>
    </cfRule>
  </conditionalFormatting>
  <conditionalFormatting sqref="G25">
    <cfRule type="cellIs" dxfId="785" priority="397" stopIfTrue="1" operator="equal">
      <formula>"買"</formula>
    </cfRule>
    <cfRule type="cellIs" dxfId="784" priority="398" stopIfTrue="1" operator="equal">
      <formula>"売"</formula>
    </cfRule>
  </conditionalFormatting>
  <conditionalFormatting sqref="G26">
    <cfRule type="cellIs" dxfId="783" priority="395" stopIfTrue="1" operator="equal">
      <formula>"買"</formula>
    </cfRule>
    <cfRule type="cellIs" dxfId="782" priority="396" stopIfTrue="1" operator="equal">
      <formula>"売"</formula>
    </cfRule>
  </conditionalFormatting>
  <conditionalFormatting sqref="G26">
    <cfRule type="cellIs" dxfId="781" priority="393" stopIfTrue="1" operator="equal">
      <formula>"買"</formula>
    </cfRule>
    <cfRule type="cellIs" dxfId="780" priority="394" stopIfTrue="1" operator="equal">
      <formula>"売"</formula>
    </cfRule>
  </conditionalFormatting>
  <conditionalFormatting sqref="G27">
    <cfRule type="cellIs" dxfId="779" priority="391" stopIfTrue="1" operator="equal">
      <formula>"買"</formula>
    </cfRule>
    <cfRule type="cellIs" dxfId="778" priority="392" stopIfTrue="1" operator="equal">
      <formula>"売"</formula>
    </cfRule>
  </conditionalFormatting>
  <conditionalFormatting sqref="G26">
    <cfRule type="cellIs" dxfId="777" priority="389" stopIfTrue="1" operator="equal">
      <formula>"買"</formula>
    </cfRule>
    <cfRule type="cellIs" dxfId="776" priority="390" stopIfTrue="1" operator="equal">
      <formula>"売"</formula>
    </cfRule>
  </conditionalFormatting>
  <conditionalFormatting sqref="G26">
    <cfRule type="cellIs" dxfId="775" priority="387" stopIfTrue="1" operator="equal">
      <formula>"買"</formula>
    </cfRule>
    <cfRule type="cellIs" dxfId="774" priority="388" stopIfTrue="1" operator="equal">
      <formula>"売"</formula>
    </cfRule>
  </conditionalFormatting>
  <conditionalFormatting sqref="G27">
    <cfRule type="cellIs" dxfId="773" priority="385" stopIfTrue="1" operator="equal">
      <formula>"買"</formula>
    </cfRule>
    <cfRule type="cellIs" dxfId="772" priority="386" stopIfTrue="1" operator="equal">
      <formula>"売"</formula>
    </cfRule>
  </conditionalFormatting>
  <conditionalFormatting sqref="G26">
    <cfRule type="cellIs" dxfId="771" priority="383" stopIfTrue="1" operator="equal">
      <formula>"買"</formula>
    </cfRule>
    <cfRule type="cellIs" dxfId="770" priority="384" stopIfTrue="1" operator="equal">
      <formula>"売"</formula>
    </cfRule>
  </conditionalFormatting>
  <conditionalFormatting sqref="G27">
    <cfRule type="cellIs" dxfId="769" priority="381" stopIfTrue="1" operator="equal">
      <formula>"買"</formula>
    </cfRule>
    <cfRule type="cellIs" dxfId="768" priority="382" stopIfTrue="1" operator="equal">
      <formula>"売"</formula>
    </cfRule>
  </conditionalFormatting>
  <conditionalFormatting sqref="G27">
    <cfRule type="cellIs" dxfId="767" priority="379" stopIfTrue="1" operator="equal">
      <formula>"買"</formula>
    </cfRule>
    <cfRule type="cellIs" dxfId="766" priority="380" stopIfTrue="1" operator="equal">
      <formula>"売"</formula>
    </cfRule>
  </conditionalFormatting>
  <conditionalFormatting sqref="G28">
    <cfRule type="cellIs" dxfId="765" priority="377" stopIfTrue="1" operator="equal">
      <formula>"買"</formula>
    </cfRule>
    <cfRule type="cellIs" dxfId="764" priority="378" stopIfTrue="1" operator="equal">
      <formula>"売"</formula>
    </cfRule>
  </conditionalFormatting>
  <conditionalFormatting sqref="G29">
    <cfRule type="cellIs" dxfId="763" priority="375" stopIfTrue="1" operator="equal">
      <formula>"買"</formula>
    </cfRule>
    <cfRule type="cellIs" dxfId="762" priority="376" stopIfTrue="1" operator="equal">
      <formula>"売"</formula>
    </cfRule>
  </conditionalFormatting>
  <conditionalFormatting sqref="G30">
    <cfRule type="cellIs" dxfId="761" priority="373" stopIfTrue="1" operator="equal">
      <formula>"買"</formula>
    </cfRule>
    <cfRule type="cellIs" dxfId="760" priority="374" stopIfTrue="1" operator="equal">
      <formula>"売"</formula>
    </cfRule>
  </conditionalFormatting>
  <conditionalFormatting sqref="G31">
    <cfRule type="cellIs" dxfId="759" priority="371" stopIfTrue="1" operator="equal">
      <formula>"買"</formula>
    </cfRule>
    <cfRule type="cellIs" dxfId="758" priority="372" stopIfTrue="1" operator="equal">
      <formula>"売"</formula>
    </cfRule>
  </conditionalFormatting>
  <conditionalFormatting sqref="G28">
    <cfRule type="cellIs" dxfId="757" priority="369" stopIfTrue="1" operator="equal">
      <formula>"買"</formula>
    </cfRule>
    <cfRule type="cellIs" dxfId="756" priority="370" stopIfTrue="1" operator="equal">
      <formula>"売"</formula>
    </cfRule>
  </conditionalFormatting>
  <conditionalFormatting sqref="G27">
    <cfRule type="cellIs" dxfId="755" priority="367" stopIfTrue="1" operator="equal">
      <formula>"買"</formula>
    </cfRule>
    <cfRule type="cellIs" dxfId="754" priority="368" stopIfTrue="1" operator="equal">
      <formula>"売"</formula>
    </cfRule>
  </conditionalFormatting>
  <conditionalFormatting sqref="G28">
    <cfRule type="cellIs" dxfId="753" priority="365" stopIfTrue="1" operator="equal">
      <formula>"買"</formula>
    </cfRule>
    <cfRule type="cellIs" dxfId="752" priority="366" stopIfTrue="1" operator="equal">
      <formula>"売"</formula>
    </cfRule>
  </conditionalFormatting>
  <conditionalFormatting sqref="G29">
    <cfRule type="cellIs" dxfId="751" priority="363" stopIfTrue="1" operator="equal">
      <formula>"買"</formula>
    </cfRule>
    <cfRule type="cellIs" dxfId="750" priority="364" stopIfTrue="1" operator="equal">
      <formula>"売"</formula>
    </cfRule>
  </conditionalFormatting>
  <conditionalFormatting sqref="G30">
    <cfRule type="cellIs" dxfId="749" priority="361" stopIfTrue="1" operator="equal">
      <formula>"買"</formula>
    </cfRule>
    <cfRule type="cellIs" dxfId="748" priority="362" stopIfTrue="1" operator="equal">
      <formula>"売"</formula>
    </cfRule>
  </conditionalFormatting>
  <conditionalFormatting sqref="G31">
    <cfRule type="cellIs" dxfId="747" priority="359" stopIfTrue="1" operator="equal">
      <formula>"買"</formula>
    </cfRule>
    <cfRule type="cellIs" dxfId="746" priority="360" stopIfTrue="1" operator="equal">
      <formula>"売"</formula>
    </cfRule>
  </conditionalFormatting>
  <conditionalFormatting sqref="G27">
    <cfRule type="cellIs" dxfId="745" priority="357" stopIfTrue="1" operator="equal">
      <formula>"買"</formula>
    </cfRule>
    <cfRule type="cellIs" dxfId="744" priority="358" stopIfTrue="1" operator="equal">
      <formula>"売"</formula>
    </cfRule>
  </conditionalFormatting>
  <conditionalFormatting sqref="G28">
    <cfRule type="cellIs" dxfId="743" priority="355" stopIfTrue="1" operator="equal">
      <formula>"買"</formula>
    </cfRule>
    <cfRule type="cellIs" dxfId="742" priority="356" stopIfTrue="1" operator="equal">
      <formula>"売"</formula>
    </cfRule>
  </conditionalFormatting>
  <conditionalFormatting sqref="G29">
    <cfRule type="cellIs" dxfId="741" priority="353" stopIfTrue="1" operator="equal">
      <formula>"買"</formula>
    </cfRule>
    <cfRule type="cellIs" dxfId="740" priority="354" stopIfTrue="1" operator="equal">
      <formula>"売"</formula>
    </cfRule>
  </conditionalFormatting>
  <conditionalFormatting sqref="G30">
    <cfRule type="cellIs" dxfId="739" priority="351" stopIfTrue="1" operator="equal">
      <formula>"買"</formula>
    </cfRule>
    <cfRule type="cellIs" dxfId="738" priority="352" stopIfTrue="1" operator="equal">
      <formula>"売"</formula>
    </cfRule>
  </conditionalFormatting>
  <conditionalFormatting sqref="G31">
    <cfRule type="cellIs" dxfId="737" priority="349" stopIfTrue="1" operator="equal">
      <formula>"買"</formula>
    </cfRule>
    <cfRule type="cellIs" dxfId="736" priority="350" stopIfTrue="1" operator="equal">
      <formula>"売"</formula>
    </cfRule>
  </conditionalFormatting>
  <conditionalFormatting sqref="G31">
    <cfRule type="cellIs" dxfId="735" priority="347" stopIfTrue="1" operator="equal">
      <formula>"買"</formula>
    </cfRule>
    <cfRule type="cellIs" dxfId="734" priority="348" stopIfTrue="1" operator="equal">
      <formula>"売"</formula>
    </cfRule>
  </conditionalFormatting>
  <conditionalFormatting sqref="G32">
    <cfRule type="cellIs" dxfId="733" priority="345" stopIfTrue="1" operator="equal">
      <formula>"買"</formula>
    </cfRule>
    <cfRule type="cellIs" dxfId="732" priority="346" stopIfTrue="1" operator="equal">
      <formula>"売"</formula>
    </cfRule>
  </conditionalFormatting>
  <conditionalFormatting sqref="G33">
    <cfRule type="cellIs" dxfId="731" priority="343" stopIfTrue="1" operator="equal">
      <formula>"買"</formula>
    </cfRule>
    <cfRule type="cellIs" dxfId="730" priority="344" stopIfTrue="1" operator="equal">
      <formula>"売"</formula>
    </cfRule>
  </conditionalFormatting>
  <conditionalFormatting sqref="G31">
    <cfRule type="cellIs" dxfId="729" priority="341" stopIfTrue="1" operator="equal">
      <formula>"買"</formula>
    </cfRule>
    <cfRule type="cellIs" dxfId="728" priority="342" stopIfTrue="1" operator="equal">
      <formula>"売"</formula>
    </cfRule>
  </conditionalFormatting>
  <conditionalFormatting sqref="G32">
    <cfRule type="cellIs" dxfId="727" priority="339" stopIfTrue="1" operator="equal">
      <formula>"買"</formula>
    </cfRule>
    <cfRule type="cellIs" dxfId="726" priority="340" stopIfTrue="1" operator="equal">
      <formula>"売"</formula>
    </cfRule>
  </conditionalFormatting>
  <conditionalFormatting sqref="G33">
    <cfRule type="cellIs" dxfId="725" priority="337" stopIfTrue="1" operator="equal">
      <formula>"買"</formula>
    </cfRule>
    <cfRule type="cellIs" dxfId="724" priority="338" stopIfTrue="1" operator="equal">
      <formula>"売"</formula>
    </cfRule>
  </conditionalFormatting>
  <conditionalFormatting sqref="G31">
    <cfRule type="cellIs" dxfId="723" priority="335" stopIfTrue="1" operator="equal">
      <formula>"買"</formula>
    </cfRule>
    <cfRule type="cellIs" dxfId="722" priority="336" stopIfTrue="1" operator="equal">
      <formula>"売"</formula>
    </cfRule>
  </conditionalFormatting>
  <conditionalFormatting sqref="G32">
    <cfRule type="cellIs" dxfId="721" priority="333" stopIfTrue="1" operator="equal">
      <formula>"買"</formula>
    </cfRule>
    <cfRule type="cellIs" dxfId="720" priority="334" stopIfTrue="1" operator="equal">
      <formula>"売"</formula>
    </cfRule>
  </conditionalFormatting>
  <conditionalFormatting sqref="G33">
    <cfRule type="cellIs" dxfId="719" priority="331" stopIfTrue="1" operator="equal">
      <formula>"買"</formula>
    </cfRule>
    <cfRule type="cellIs" dxfId="718" priority="332" stopIfTrue="1" operator="equal">
      <formula>"売"</formula>
    </cfRule>
  </conditionalFormatting>
  <conditionalFormatting sqref="G33">
    <cfRule type="cellIs" dxfId="717" priority="329" stopIfTrue="1" operator="equal">
      <formula>"買"</formula>
    </cfRule>
    <cfRule type="cellIs" dxfId="716" priority="330" stopIfTrue="1" operator="equal">
      <formula>"売"</formula>
    </cfRule>
  </conditionalFormatting>
  <conditionalFormatting sqref="G33">
    <cfRule type="cellIs" dxfId="715" priority="327" stopIfTrue="1" operator="equal">
      <formula>"買"</formula>
    </cfRule>
    <cfRule type="cellIs" dxfId="714" priority="328" stopIfTrue="1" operator="equal">
      <formula>"売"</formula>
    </cfRule>
  </conditionalFormatting>
  <conditionalFormatting sqref="G34">
    <cfRule type="cellIs" dxfId="713" priority="325" stopIfTrue="1" operator="equal">
      <formula>"買"</formula>
    </cfRule>
    <cfRule type="cellIs" dxfId="712" priority="326" stopIfTrue="1" operator="equal">
      <formula>"売"</formula>
    </cfRule>
  </conditionalFormatting>
  <conditionalFormatting sqref="G35">
    <cfRule type="cellIs" dxfId="711" priority="323" stopIfTrue="1" operator="equal">
      <formula>"買"</formula>
    </cfRule>
    <cfRule type="cellIs" dxfId="710" priority="324" stopIfTrue="1" operator="equal">
      <formula>"売"</formula>
    </cfRule>
  </conditionalFormatting>
  <conditionalFormatting sqref="G36">
    <cfRule type="cellIs" dxfId="709" priority="321" stopIfTrue="1" operator="equal">
      <formula>"買"</formula>
    </cfRule>
    <cfRule type="cellIs" dxfId="708" priority="322" stopIfTrue="1" operator="equal">
      <formula>"売"</formula>
    </cfRule>
  </conditionalFormatting>
  <conditionalFormatting sqref="G37">
    <cfRule type="cellIs" dxfId="707" priority="319" stopIfTrue="1" operator="equal">
      <formula>"買"</formula>
    </cfRule>
    <cfRule type="cellIs" dxfId="706" priority="320" stopIfTrue="1" operator="equal">
      <formula>"売"</formula>
    </cfRule>
  </conditionalFormatting>
  <conditionalFormatting sqref="G38">
    <cfRule type="cellIs" dxfId="705" priority="317" stopIfTrue="1" operator="equal">
      <formula>"買"</formula>
    </cfRule>
    <cfRule type="cellIs" dxfId="704" priority="318" stopIfTrue="1" operator="equal">
      <formula>"売"</formula>
    </cfRule>
  </conditionalFormatting>
  <conditionalFormatting sqref="G39">
    <cfRule type="cellIs" dxfId="703" priority="315" stopIfTrue="1" operator="equal">
      <formula>"買"</formula>
    </cfRule>
    <cfRule type="cellIs" dxfId="702" priority="316" stopIfTrue="1" operator="equal">
      <formula>"売"</formula>
    </cfRule>
  </conditionalFormatting>
  <conditionalFormatting sqref="G40">
    <cfRule type="cellIs" dxfId="701" priority="313" stopIfTrue="1" operator="equal">
      <formula>"買"</formula>
    </cfRule>
    <cfRule type="cellIs" dxfId="700" priority="314" stopIfTrue="1" operator="equal">
      <formula>"売"</formula>
    </cfRule>
  </conditionalFormatting>
  <conditionalFormatting sqref="G41">
    <cfRule type="cellIs" dxfId="699" priority="311" stopIfTrue="1" operator="equal">
      <formula>"買"</formula>
    </cfRule>
    <cfRule type="cellIs" dxfId="698" priority="312" stopIfTrue="1" operator="equal">
      <formula>"売"</formula>
    </cfRule>
  </conditionalFormatting>
  <conditionalFormatting sqref="G42">
    <cfRule type="cellIs" dxfId="697" priority="309" stopIfTrue="1" operator="equal">
      <formula>"買"</formula>
    </cfRule>
    <cfRule type="cellIs" dxfId="696" priority="310" stopIfTrue="1" operator="equal">
      <formula>"売"</formula>
    </cfRule>
  </conditionalFormatting>
  <conditionalFormatting sqref="G43">
    <cfRule type="cellIs" dxfId="695" priority="307" stopIfTrue="1" operator="equal">
      <formula>"買"</formula>
    </cfRule>
    <cfRule type="cellIs" dxfId="694" priority="308" stopIfTrue="1" operator="equal">
      <formula>"売"</formula>
    </cfRule>
  </conditionalFormatting>
  <conditionalFormatting sqref="G33">
    <cfRule type="cellIs" dxfId="693" priority="305" stopIfTrue="1" operator="equal">
      <formula>"買"</formula>
    </cfRule>
    <cfRule type="cellIs" dxfId="692" priority="306" stopIfTrue="1" operator="equal">
      <formula>"売"</formula>
    </cfRule>
  </conditionalFormatting>
  <conditionalFormatting sqref="G34">
    <cfRule type="cellIs" dxfId="691" priority="303" stopIfTrue="1" operator="equal">
      <formula>"買"</formula>
    </cfRule>
    <cfRule type="cellIs" dxfId="690" priority="304" stopIfTrue="1" operator="equal">
      <formula>"売"</formula>
    </cfRule>
  </conditionalFormatting>
  <conditionalFormatting sqref="G35">
    <cfRule type="cellIs" dxfId="689" priority="301" stopIfTrue="1" operator="equal">
      <formula>"買"</formula>
    </cfRule>
    <cfRule type="cellIs" dxfId="688" priority="302" stopIfTrue="1" operator="equal">
      <formula>"売"</formula>
    </cfRule>
  </conditionalFormatting>
  <conditionalFormatting sqref="G36">
    <cfRule type="cellIs" dxfId="687" priority="299" stopIfTrue="1" operator="equal">
      <formula>"買"</formula>
    </cfRule>
    <cfRule type="cellIs" dxfId="686" priority="300" stopIfTrue="1" operator="equal">
      <formula>"売"</formula>
    </cfRule>
  </conditionalFormatting>
  <conditionalFormatting sqref="G37">
    <cfRule type="cellIs" dxfId="685" priority="297" stopIfTrue="1" operator="equal">
      <formula>"買"</formula>
    </cfRule>
    <cfRule type="cellIs" dxfId="684" priority="298" stopIfTrue="1" operator="equal">
      <formula>"売"</formula>
    </cfRule>
  </conditionalFormatting>
  <conditionalFormatting sqref="G38">
    <cfRule type="cellIs" dxfId="683" priority="295" stopIfTrue="1" operator="equal">
      <formula>"買"</formula>
    </cfRule>
    <cfRule type="cellIs" dxfId="682" priority="296" stopIfTrue="1" operator="equal">
      <formula>"売"</formula>
    </cfRule>
  </conditionalFormatting>
  <conditionalFormatting sqref="G39">
    <cfRule type="cellIs" dxfId="681" priority="293" stopIfTrue="1" operator="equal">
      <formula>"買"</formula>
    </cfRule>
    <cfRule type="cellIs" dxfId="680" priority="294" stopIfTrue="1" operator="equal">
      <formula>"売"</formula>
    </cfRule>
  </conditionalFormatting>
  <conditionalFormatting sqref="G40">
    <cfRule type="cellIs" dxfId="679" priority="291" stopIfTrue="1" operator="equal">
      <formula>"買"</formula>
    </cfRule>
    <cfRule type="cellIs" dxfId="678" priority="292" stopIfTrue="1" operator="equal">
      <formula>"売"</formula>
    </cfRule>
  </conditionalFormatting>
  <conditionalFormatting sqref="G41">
    <cfRule type="cellIs" dxfId="677" priority="289" stopIfTrue="1" operator="equal">
      <formula>"買"</formula>
    </cfRule>
    <cfRule type="cellIs" dxfId="676" priority="290" stopIfTrue="1" operator="equal">
      <formula>"売"</formula>
    </cfRule>
  </conditionalFormatting>
  <conditionalFormatting sqref="G41">
    <cfRule type="cellIs" dxfId="675" priority="287" stopIfTrue="1" operator="equal">
      <formula>"買"</formula>
    </cfRule>
    <cfRule type="cellIs" dxfId="674" priority="288" stopIfTrue="1" operator="equal">
      <formula>"売"</formula>
    </cfRule>
  </conditionalFormatting>
  <conditionalFormatting sqref="G42">
    <cfRule type="cellIs" dxfId="673" priority="285" stopIfTrue="1" operator="equal">
      <formula>"買"</formula>
    </cfRule>
    <cfRule type="cellIs" dxfId="672" priority="286" stopIfTrue="1" operator="equal">
      <formula>"売"</formula>
    </cfRule>
  </conditionalFormatting>
  <conditionalFormatting sqref="G43">
    <cfRule type="cellIs" dxfId="671" priority="283" stopIfTrue="1" operator="equal">
      <formula>"買"</formula>
    </cfRule>
    <cfRule type="cellIs" dxfId="670" priority="284" stopIfTrue="1" operator="equal">
      <formula>"売"</formula>
    </cfRule>
  </conditionalFormatting>
  <conditionalFormatting sqref="G43">
    <cfRule type="cellIs" dxfId="669" priority="281" stopIfTrue="1" operator="equal">
      <formula>"買"</formula>
    </cfRule>
    <cfRule type="cellIs" dxfId="668" priority="282" stopIfTrue="1" operator="equal">
      <formula>"売"</formula>
    </cfRule>
  </conditionalFormatting>
  <conditionalFormatting sqref="G33">
    <cfRule type="cellIs" dxfId="667" priority="279" stopIfTrue="1" operator="equal">
      <formula>"買"</formula>
    </cfRule>
    <cfRule type="cellIs" dxfId="666" priority="280" stopIfTrue="1" operator="equal">
      <formula>"売"</formula>
    </cfRule>
  </conditionalFormatting>
  <conditionalFormatting sqref="G33">
    <cfRule type="cellIs" dxfId="665" priority="277" stopIfTrue="1" operator="equal">
      <formula>"買"</formula>
    </cfRule>
    <cfRule type="cellIs" dxfId="664" priority="278" stopIfTrue="1" operator="equal">
      <formula>"売"</formula>
    </cfRule>
  </conditionalFormatting>
  <conditionalFormatting sqref="G34">
    <cfRule type="cellIs" dxfId="663" priority="275" stopIfTrue="1" operator="equal">
      <formula>"買"</formula>
    </cfRule>
    <cfRule type="cellIs" dxfId="662" priority="276" stopIfTrue="1" operator="equal">
      <formula>"売"</formula>
    </cfRule>
  </conditionalFormatting>
  <conditionalFormatting sqref="G35">
    <cfRule type="cellIs" dxfId="661" priority="273" stopIfTrue="1" operator="equal">
      <formula>"買"</formula>
    </cfRule>
    <cfRule type="cellIs" dxfId="660" priority="274" stopIfTrue="1" operator="equal">
      <formula>"売"</formula>
    </cfRule>
  </conditionalFormatting>
  <conditionalFormatting sqref="G36">
    <cfRule type="cellIs" dxfId="659" priority="271" stopIfTrue="1" operator="equal">
      <formula>"買"</formula>
    </cfRule>
    <cfRule type="cellIs" dxfId="658" priority="272" stopIfTrue="1" operator="equal">
      <formula>"売"</formula>
    </cfRule>
  </conditionalFormatting>
  <conditionalFormatting sqref="G37">
    <cfRule type="cellIs" dxfId="657" priority="269" stopIfTrue="1" operator="equal">
      <formula>"買"</formula>
    </cfRule>
    <cfRule type="cellIs" dxfId="656" priority="270" stopIfTrue="1" operator="equal">
      <formula>"売"</formula>
    </cfRule>
  </conditionalFormatting>
  <conditionalFormatting sqref="G38">
    <cfRule type="cellIs" dxfId="655" priority="267" stopIfTrue="1" operator="equal">
      <formula>"買"</formula>
    </cfRule>
    <cfRule type="cellIs" dxfId="654" priority="268" stopIfTrue="1" operator="equal">
      <formula>"売"</formula>
    </cfRule>
  </conditionalFormatting>
  <conditionalFormatting sqref="G39">
    <cfRule type="cellIs" dxfId="653" priority="265" stopIfTrue="1" operator="equal">
      <formula>"買"</formula>
    </cfRule>
    <cfRule type="cellIs" dxfId="652" priority="266" stopIfTrue="1" operator="equal">
      <formula>"売"</formula>
    </cfRule>
  </conditionalFormatting>
  <conditionalFormatting sqref="G40">
    <cfRule type="cellIs" dxfId="651" priority="263" stopIfTrue="1" operator="equal">
      <formula>"買"</formula>
    </cfRule>
    <cfRule type="cellIs" dxfId="650" priority="264" stopIfTrue="1" operator="equal">
      <formula>"売"</formula>
    </cfRule>
  </conditionalFormatting>
  <conditionalFormatting sqref="G41">
    <cfRule type="cellIs" dxfId="649" priority="261" stopIfTrue="1" operator="equal">
      <formula>"買"</formula>
    </cfRule>
    <cfRule type="cellIs" dxfId="648" priority="262" stopIfTrue="1" operator="equal">
      <formula>"売"</formula>
    </cfRule>
  </conditionalFormatting>
  <conditionalFormatting sqref="G42">
    <cfRule type="cellIs" dxfId="647" priority="259" stopIfTrue="1" operator="equal">
      <formula>"買"</formula>
    </cfRule>
    <cfRule type="cellIs" dxfId="646" priority="260" stopIfTrue="1" operator="equal">
      <formula>"売"</formula>
    </cfRule>
  </conditionalFormatting>
  <conditionalFormatting sqref="G43">
    <cfRule type="cellIs" dxfId="645" priority="257" stopIfTrue="1" operator="equal">
      <formula>"買"</formula>
    </cfRule>
    <cfRule type="cellIs" dxfId="644" priority="258" stopIfTrue="1" operator="equal">
      <formula>"売"</formula>
    </cfRule>
  </conditionalFormatting>
  <conditionalFormatting sqref="G43">
    <cfRule type="cellIs" dxfId="643" priority="255" stopIfTrue="1" operator="equal">
      <formula>"買"</formula>
    </cfRule>
    <cfRule type="cellIs" dxfId="642" priority="256" stopIfTrue="1" operator="equal">
      <formula>"売"</formula>
    </cfRule>
  </conditionalFormatting>
  <conditionalFormatting sqref="G44">
    <cfRule type="cellIs" dxfId="641" priority="253" stopIfTrue="1" operator="equal">
      <formula>"買"</formula>
    </cfRule>
    <cfRule type="cellIs" dxfId="640" priority="254" stopIfTrue="1" operator="equal">
      <formula>"売"</formula>
    </cfRule>
  </conditionalFormatting>
  <conditionalFormatting sqref="G45">
    <cfRule type="cellIs" dxfId="639" priority="251" stopIfTrue="1" operator="equal">
      <formula>"買"</formula>
    </cfRule>
    <cfRule type="cellIs" dxfId="638" priority="252" stopIfTrue="1" operator="equal">
      <formula>"売"</formula>
    </cfRule>
  </conditionalFormatting>
  <conditionalFormatting sqref="G46">
    <cfRule type="cellIs" dxfId="637" priority="249" stopIfTrue="1" operator="equal">
      <formula>"買"</formula>
    </cfRule>
    <cfRule type="cellIs" dxfId="636" priority="250" stopIfTrue="1" operator="equal">
      <formula>"売"</formula>
    </cfRule>
  </conditionalFormatting>
  <conditionalFormatting sqref="G47">
    <cfRule type="cellIs" dxfId="635" priority="247" stopIfTrue="1" operator="equal">
      <formula>"買"</formula>
    </cfRule>
    <cfRule type="cellIs" dxfId="634" priority="248" stopIfTrue="1" operator="equal">
      <formula>"売"</formula>
    </cfRule>
  </conditionalFormatting>
  <conditionalFormatting sqref="G43">
    <cfRule type="cellIs" dxfId="633" priority="245" stopIfTrue="1" operator="equal">
      <formula>"買"</formula>
    </cfRule>
    <cfRule type="cellIs" dxfId="632" priority="246" stopIfTrue="1" operator="equal">
      <formula>"売"</formula>
    </cfRule>
  </conditionalFormatting>
  <conditionalFormatting sqref="G43">
    <cfRule type="cellIs" dxfId="631" priority="243" stopIfTrue="1" operator="equal">
      <formula>"買"</formula>
    </cfRule>
    <cfRule type="cellIs" dxfId="630" priority="244" stopIfTrue="1" operator="equal">
      <formula>"売"</formula>
    </cfRule>
  </conditionalFormatting>
  <conditionalFormatting sqref="G44">
    <cfRule type="cellIs" dxfId="629" priority="241" stopIfTrue="1" operator="equal">
      <formula>"買"</formula>
    </cfRule>
    <cfRule type="cellIs" dxfId="628" priority="242" stopIfTrue="1" operator="equal">
      <formula>"売"</formula>
    </cfRule>
  </conditionalFormatting>
  <conditionalFormatting sqref="G45">
    <cfRule type="cellIs" dxfId="627" priority="239" stopIfTrue="1" operator="equal">
      <formula>"買"</formula>
    </cfRule>
    <cfRule type="cellIs" dxfId="626" priority="240" stopIfTrue="1" operator="equal">
      <formula>"売"</formula>
    </cfRule>
  </conditionalFormatting>
  <conditionalFormatting sqref="G46">
    <cfRule type="cellIs" dxfId="625" priority="237" stopIfTrue="1" operator="equal">
      <formula>"買"</formula>
    </cfRule>
    <cfRule type="cellIs" dxfId="624" priority="238" stopIfTrue="1" operator="equal">
      <formula>"売"</formula>
    </cfRule>
  </conditionalFormatting>
  <conditionalFormatting sqref="G47">
    <cfRule type="cellIs" dxfId="623" priority="235" stopIfTrue="1" operator="equal">
      <formula>"買"</formula>
    </cfRule>
    <cfRule type="cellIs" dxfId="622" priority="236" stopIfTrue="1" operator="equal">
      <formula>"売"</formula>
    </cfRule>
  </conditionalFormatting>
  <conditionalFormatting sqref="G43">
    <cfRule type="cellIs" dxfId="621" priority="233" stopIfTrue="1" operator="equal">
      <formula>"買"</formula>
    </cfRule>
    <cfRule type="cellIs" dxfId="620" priority="234" stopIfTrue="1" operator="equal">
      <formula>"売"</formula>
    </cfRule>
  </conditionalFormatting>
  <conditionalFormatting sqref="G44">
    <cfRule type="cellIs" dxfId="619" priority="231" stopIfTrue="1" operator="equal">
      <formula>"買"</formula>
    </cfRule>
    <cfRule type="cellIs" dxfId="618" priority="232" stopIfTrue="1" operator="equal">
      <formula>"売"</formula>
    </cfRule>
  </conditionalFormatting>
  <conditionalFormatting sqref="G45">
    <cfRule type="cellIs" dxfId="617" priority="229" stopIfTrue="1" operator="equal">
      <formula>"買"</formula>
    </cfRule>
    <cfRule type="cellIs" dxfId="616" priority="230" stopIfTrue="1" operator="equal">
      <formula>"売"</formula>
    </cfRule>
  </conditionalFormatting>
  <conditionalFormatting sqref="G46">
    <cfRule type="cellIs" dxfId="615" priority="227" stopIfTrue="1" operator="equal">
      <formula>"買"</formula>
    </cfRule>
    <cfRule type="cellIs" dxfId="614" priority="228" stopIfTrue="1" operator="equal">
      <formula>"売"</formula>
    </cfRule>
  </conditionalFormatting>
  <conditionalFormatting sqref="G47">
    <cfRule type="cellIs" dxfId="613" priority="225" stopIfTrue="1" operator="equal">
      <formula>"買"</formula>
    </cfRule>
    <cfRule type="cellIs" dxfId="612" priority="226" stopIfTrue="1" operator="equal">
      <formula>"売"</formula>
    </cfRule>
  </conditionalFormatting>
  <conditionalFormatting sqref="G47">
    <cfRule type="cellIs" dxfId="611" priority="223" stopIfTrue="1" operator="equal">
      <formula>"買"</formula>
    </cfRule>
    <cfRule type="cellIs" dxfId="610" priority="224" stopIfTrue="1" operator="equal">
      <formula>"売"</formula>
    </cfRule>
  </conditionalFormatting>
  <conditionalFormatting sqref="G48">
    <cfRule type="cellIs" dxfId="609" priority="221" stopIfTrue="1" operator="equal">
      <formula>"買"</formula>
    </cfRule>
    <cfRule type="cellIs" dxfId="608" priority="222" stopIfTrue="1" operator="equal">
      <formula>"売"</formula>
    </cfRule>
  </conditionalFormatting>
  <conditionalFormatting sqref="G49">
    <cfRule type="cellIs" dxfId="607" priority="219" stopIfTrue="1" operator="equal">
      <formula>"買"</formula>
    </cfRule>
    <cfRule type="cellIs" dxfId="606" priority="220" stopIfTrue="1" operator="equal">
      <formula>"売"</formula>
    </cfRule>
  </conditionalFormatting>
  <conditionalFormatting sqref="G47">
    <cfRule type="cellIs" dxfId="605" priority="217" stopIfTrue="1" operator="equal">
      <formula>"買"</formula>
    </cfRule>
    <cfRule type="cellIs" dxfId="604" priority="218" stopIfTrue="1" operator="equal">
      <formula>"売"</formula>
    </cfRule>
  </conditionalFormatting>
  <conditionalFormatting sqref="G48">
    <cfRule type="cellIs" dxfId="603" priority="215" stopIfTrue="1" operator="equal">
      <formula>"買"</formula>
    </cfRule>
    <cfRule type="cellIs" dxfId="602" priority="216" stopIfTrue="1" operator="equal">
      <formula>"売"</formula>
    </cfRule>
  </conditionalFormatting>
  <conditionalFormatting sqref="G48">
    <cfRule type="cellIs" dxfId="601" priority="213" stopIfTrue="1" operator="equal">
      <formula>"買"</formula>
    </cfRule>
    <cfRule type="cellIs" dxfId="600" priority="214" stopIfTrue="1" operator="equal">
      <formula>"売"</formula>
    </cfRule>
  </conditionalFormatting>
  <conditionalFormatting sqref="G49">
    <cfRule type="cellIs" dxfId="599" priority="211" stopIfTrue="1" operator="equal">
      <formula>"買"</formula>
    </cfRule>
    <cfRule type="cellIs" dxfId="598" priority="212" stopIfTrue="1" operator="equal">
      <formula>"売"</formula>
    </cfRule>
  </conditionalFormatting>
  <conditionalFormatting sqref="G47">
    <cfRule type="cellIs" dxfId="597" priority="209" stopIfTrue="1" operator="equal">
      <formula>"買"</formula>
    </cfRule>
    <cfRule type="cellIs" dxfId="596" priority="210" stopIfTrue="1" operator="equal">
      <formula>"売"</formula>
    </cfRule>
  </conditionalFormatting>
  <conditionalFormatting sqref="G48">
    <cfRule type="cellIs" dxfId="595" priority="207" stopIfTrue="1" operator="equal">
      <formula>"買"</formula>
    </cfRule>
    <cfRule type="cellIs" dxfId="594" priority="208" stopIfTrue="1" operator="equal">
      <formula>"売"</formula>
    </cfRule>
  </conditionalFormatting>
  <conditionalFormatting sqref="G49">
    <cfRule type="cellIs" dxfId="593" priority="205" stopIfTrue="1" operator="equal">
      <formula>"買"</formula>
    </cfRule>
    <cfRule type="cellIs" dxfId="592" priority="206" stopIfTrue="1" operator="equal">
      <formula>"売"</formula>
    </cfRule>
  </conditionalFormatting>
  <conditionalFormatting sqref="G49">
    <cfRule type="cellIs" dxfId="591" priority="203" stopIfTrue="1" operator="equal">
      <formula>"買"</formula>
    </cfRule>
    <cfRule type="cellIs" dxfId="590" priority="204" stopIfTrue="1" operator="equal">
      <formula>"売"</formula>
    </cfRule>
  </conditionalFormatting>
  <conditionalFormatting sqref="G50">
    <cfRule type="cellIs" dxfId="589" priority="201" stopIfTrue="1" operator="equal">
      <formula>"買"</formula>
    </cfRule>
    <cfRule type="cellIs" dxfId="588" priority="202" stopIfTrue="1" operator="equal">
      <formula>"売"</formula>
    </cfRule>
  </conditionalFormatting>
  <conditionalFormatting sqref="G49">
    <cfRule type="cellIs" dxfId="587" priority="199" stopIfTrue="1" operator="equal">
      <formula>"買"</formula>
    </cfRule>
    <cfRule type="cellIs" dxfId="586" priority="200" stopIfTrue="1" operator="equal">
      <formula>"売"</formula>
    </cfRule>
  </conditionalFormatting>
  <conditionalFormatting sqref="G50">
    <cfRule type="cellIs" dxfId="585" priority="197" stopIfTrue="1" operator="equal">
      <formula>"買"</formula>
    </cfRule>
    <cfRule type="cellIs" dxfId="584" priority="198" stopIfTrue="1" operator="equal">
      <formula>"売"</formula>
    </cfRule>
  </conditionalFormatting>
  <conditionalFormatting sqref="G49">
    <cfRule type="cellIs" dxfId="583" priority="195" stopIfTrue="1" operator="equal">
      <formula>"買"</formula>
    </cfRule>
    <cfRule type="cellIs" dxfId="582" priority="196" stopIfTrue="1" operator="equal">
      <formula>"売"</formula>
    </cfRule>
  </conditionalFormatting>
  <conditionalFormatting sqref="G50">
    <cfRule type="cellIs" dxfId="581" priority="193" stopIfTrue="1" operator="equal">
      <formula>"買"</formula>
    </cfRule>
    <cfRule type="cellIs" dxfId="580" priority="194" stopIfTrue="1" operator="equal">
      <formula>"売"</formula>
    </cfRule>
  </conditionalFormatting>
  <conditionalFormatting sqref="G50">
    <cfRule type="cellIs" dxfId="579" priority="191" stopIfTrue="1" operator="equal">
      <formula>"買"</formula>
    </cfRule>
    <cfRule type="cellIs" dxfId="578" priority="192" stopIfTrue="1" operator="equal">
      <formula>"売"</formula>
    </cfRule>
  </conditionalFormatting>
  <conditionalFormatting sqref="G51">
    <cfRule type="cellIs" dxfId="577" priority="189" stopIfTrue="1" operator="equal">
      <formula>"買"</formula>
    </cfRule>
    <cfRule type="cellIs" dxfId="576" priority="190" stopIfTrue="1" operator="equal">
      <formula>"売"</formula>
    </cfRule>
  </conditionalFormatting>
  <conditionalFormatting sqref="G52">
    <cfRule type="cellIs" dxfId="575" priority="187" stopIfTrue="1" operator="equal">
      <formula>"買"</formula>
    </cfRule>
    <cfRule type="cellIs" dxfId="574" priority="188" stopIfTrue="1" operator="equal">
      <formula>"売"</formula>
    </cfRule>
  </conditionalFormatting>
  <conditionalFormatting sqref="G53">
    <cfRule type="cellIs" dxfId="573" priority="185" stopIfTrue="1" operator="equal">
      <formula>"買"</formula>
    </cfRule>
    <cfRule type="cellIs" dxfId="572" priority="186" stopIfTrue="1" operator="equal">
      <formula>"売"</formula>
    </cfRule>
  </conditionalFormatting>
  <conditionalFormatting sqref="G54">
    <cfRule type="cellIs" dxfId="571" priority="183" stopIfTrue="1" operator="equal">
      <formula>"買"</formula>
    </cfRule>
    <cfRule type="cellIs" dxfId="570" priority="184" stopIfTrue="1" operator="equal">
      <formula>"売"</formula>
    </cfRule>
  </conditionalFormatting>
  <conditionalFormatting sqref="G55">
    <cfRule type="cellIs" dxfId="569" priority="181" stopIfTrue="1" operator="equal">
      <formula>"買"</formula>
    </cfRule>
    <cfRule type="cellIs" dxfId="568" priority="182" stopIfTrue="1" operator="equal">
      <formula>"売"</formula>
    </cfRule>
  </conditionalFormatting>
  <conditionalFormatting sqref="G56">
    <cfRule type="cellIs" dxfId="567" priority="179" stopIfTrue="1" operator="equal">
      <formula>"買"</formula>
    </cfRule>
    <cfRule type="cellIs" dxfId="566" priority="180" stopIfTrue="1" operator="equal">
      <formula>"売"</formula>
    </cfRule>
  </conditionalFormatting>
  <conditionalFormatting sqref="G57">
    <cfRule type="cellIs" dxfId="565" priority="177" stopIfTrue="1" operator="equal">
      <formula>"買"</formula>
    </cfRule>
    <cfRule type="cellIs" dxfId="564" priority="178" stopIfTrue="1" operator="equal">
      <formula>"売"</formula>
    </cfRule>
  </conditionalFormatting>
  <conditionalFormatting sqref="G50">
    <cfRule type="cellIs" dxfId="563" priority="175" stopIfTrue="1" operator="equal">
      <formula>"買"</formula>
    </cfRule>
    <cfRule type="cellIs" dxfId="562" priority="176" stopIfTrue="1" operator="equal">
      <formula>"売"</formula>
    </cfRule>
  </conditionalFormatting>
  <conditionalFormatting sqref="G51">
    <cfRule type="cellIs" dxfId="561" priority="173" stopIfTrue="1" operator="equal">
      <formula>"買"</formula>
    </cfRule>
    <cfRule type="cellIs" dxfId="560" priority="174" stopIfTrue="1" operator="equal">
      <formula>"売"</formula>
    </cfRule>
  </conditionalFormatting>
  <conditionalFormatting sqref="G52">
    <cfRule type="cellIs" dxfId="559" priority="171" stopIfTrue="1" operator="equal">
      <formula>"買"</formula>
    </cfRule>
    <cfRule type="cellIs" dxfId="558" priority="172" stopIfTrue="1" operator="equal">
      <formula>"売"</formula>
    </cfRule>
  </conditionalFormatting>
  <conditionalFormatting sqref="G53">
    <cfRule type="cellIs" dxfId="557" priority="169" stopIfTrue="1" operator="equal">
      <formula>"買"</formula>
    </cfRule>
    <cfRule type="cellIs" dxfId="556" priority="170" stopIfTrue="1" operator="equal">
      <formula>"売"</formula>
    </cfRule>
  </conditionalFormatting>
  <conditionalFormatting sqref="G54">
    <cfRule type="cellIs" dxfId="555" priority="167" stopIfTrue="1" operator="equal">
      <formula>"買"</formula>
    </cfRule>
    <cfRule type="cellIs" dxfId="554" priority="168" stopIfTrue="1" operator="equal">
      <formula>"売"</formula>
    </cfRule>
  </conditionalFormatting>
  <conditionalFormatting sqref="G54">
    <cfRule type="cellIs" dxfId="553" priority="165" stopIfTrue="1" operator="equal">
      <formula>"買"</formula>
    </cfRule>
    <cfRule type="cellIs" dxfId="552" priority="166" stopIfTrue="1" operator="equal">
      <formula>"売"</formula>
    </cfRule>
  </conditionalFormatting>
  <conditionalFormatting sqref="G55">
    <cfRule type="cellIs" dxfId="551" priority="163" stopIfTrue="1" operator="equal">
      <formula>"買"</formula>
    </cfRule>
    <cfRule type="cellIs" dxfId="550" priority="164" stopIfTrue="1" operator="equal">
      <formula>"売"</formula>
    </cfRule>
  </conditionalFormatting>
  <conditionalFormatting sqref="G56">
    <cfRule type="cellIs" dxfId="549" priority="161" stopIfTrue="1" operator="equal">
      <formula>"買"</formula>
    </cfRule>
    <cfRule type="cellIs" dxfId="548" priority="162" stopIfTrue="1" operator="equal">
      <formula>"売"</formula>
    </cfRule>
  </conditionalFormatting>
  <conditionalFormatting sqref="G57">
    <cfRule type="cellIs" dxfId="547" priority="159" stopIfTrue="1" operator="equal">
      <formula>"買"</formula>
    </cfRule>
    <cfRule type="cellIs" dxfId="546" priority="160" stopIfTrue="1" operator="equal">
      <formula>"売"</formula>
    </cfRule>
  </conditionalFormatting>
  <conditionalFormatting sqref="G57">
    <cfRule type="cellIs" dxfId="545" priority="157" stopIfTrue="1" operator="equal">
      <formula>"買"</formula>
    </cfRule>
    <cfRule type="cellIs" dxfId="544" priority="158" stopIfTrue="1" operator="equal">
      <formula>"売"</formula>
    </cfRule>
  </conditionalFormatting>
  <conditionalFormatting sqref="G50">
    <cfRule type="cellIs" dxfId="543" priority="155" stopIfTrue="1" operator="equal">
      <formula>"買"</formula>
    </cfRule>
    <cfRule type="cellIs" dxfId="542" priority="156" stopIfTrue="1" operator="equal">
      <formula>"売"</formula>
    </cfRule>
  </conditionalFormatting>
  <conditionalFormatting sqref="G51">
    <cfRule type="cellIs" dxfId="541" priority="153" stopIfTrue="1" operator="equal">
      <formula>"買"</formula>
    </cfRule>
    <cfRule type="cellIs" dxfId="540" priority="154" stopIfTrue="1" operator="equal">
      <formula>"売"</formula>
    </cfRule>
  </conditionalFormatting>
  <conditionalFormatting sqref="G52">
    <cfRule type="cellIs" dxfId="539" priority="151" stopIfTrue="1" operator="equal">
      <formula>"買"</formula>
    </cfRule>
    <cfRule type="cellIs" dxfId="538" priority="152" stopIfTrue="1" operator="equal">
      <formula>"売"</formula>
    </cfRule>
  </conditionalFormatting>
  <conditionalFormatting sqref="G53">
    <cfRule type="cellIs" dxfId="537" priority="149" stopIfTrue="1" operator="equal">
      <formula>"買"</formula>
    </cfRule>
    <cfRule type="cellIs" dxfId="536" priority="150" stopIfTrue="1" operator="equal">
      <formula>"売"</formula>
    </cfRule>
  </conditionalFormatting>
  <conditionalFormatting sqref="G54">
    <cfRule type="cellIs" dxfId="535" priority="147" stopIfTrue="1" operator="equal">
      <formula>"買"</formula>
    </cfRule>
    <cfRule type="cellIs" dxfId="534" priority="148" stopIfTrue="1" operator="equal">
      <formula>"売"</formula>
    </cfRule>
  </conditionalFormatting>
  <conditionalFormatting sqref="G55">
    <cfRule type="cellIs" dxfId="533" priority="145" stopIfTrue="1" operator="equal">
      <formula>"買"</formula>
    </cfRule>
    <cfRule type="cellIs" dxfId="532" priority="146" stopIfTrue="1" operator="equal">
      <formula>"売"</formula>
    </cfRule>
  </conditionalFormatting>
  <conditionalFormatting sqref="G56">
    <cfRule type="cellIs" dxfId="531" priority="143" stopIfTrue="1" operator="equal">
      <formula>"買"</formula>
    </cfRule>
    <cfRule type="cellIs" dxfId="530" priority="144" stopIfTrue="1" operator="equal">
      <formula>"売"</formula>
    </cfRule>
  </conditionalFormatting>
  <conditionalFormatting sqref="G57">
    <cfRule type="cellIs" dxfId="529" priority="141" stopIfTrue="1" operator="equal">
      <formula>"買"</formula>
    </cfRule>
    <cfRule type="cellIs" dxfId="528" priority="142" stopIfTrue="1" operator="equal">
      <formula>"売"</formula>
    </cfRule>
  </conditionalFormatting>
  <conditionalFormatting sqref="G57">
    <cfRule type="cellIs" dxfId="527" priority="139" stopIfTrue="1" operator="equal">
      <formula>"買"</formula>
    </cfRule>
    <cfRule type="cellIs" dxfId="526" priority="140" stopIfTrue="1" operator="equal">
      <formula>"売"</formula>
    </cfRule>
  </conditionalFormatting>
  <conditionalFormatting sqref="G58">
    <cfRule type="cellIs" dxfId="525" priority="137" stopIfTrue="1" operator="equal">
      <formula>"買"</formula>
    </cfRule>
    <cfRule type="cellIs" dxfId="524" priority="138" stopIfTrue="1" operator="equal">
      <formula>"売"</formula>
    </cfRule>
  </conditionalFormatting>
  <conditionalFormatting sqref="G59">
    <cfRule type="cellIs" dxfId="523" priority="135" stopIfTrue="1" operator="equal">
      <formula>"買"</formula>
    </cfRule>
    <cfRule type="cellIs" dxfId="522" priority="136" stopIfTrue="1" operator="equal">
      <formula>"売"</formula>
    </cfRule>
  </conditionalFormatting>
  <conditionalFormatting sqref="G60">
    <cfRule type="cellIs" dxfId="521" priority="133" stopIfTrue="1" operator="equal">
      <formula>"買"</formula>
    </cfRule>
    <cfRule type="cellIs" dxfId="520" priority="134" stopIfTrue="1" operator="equal">
      <formula>"売"</formula>
    </cfRule>
  </conditionalFormatting>
  <conditionalFormatting sqref="G61">
    <cfRule type="cellIs" dxfId="519" priority="131" stopIfTrue="1" operator="equal">
      <formula>"買"</formula>
    </cfRule>
    <cfRule type="cellIs" dxfId="518" priority="132" stopIfTrue="1" operator="equal">
      <formula>"売"</formula>
    </cfRule>
  </conditionalFormatting>
  <conditionalFormatting sqref="G62">
    <cfRule type="cellIs" dxfId="517" priority="129" stopIfTrue="1" operator="equal">
      <formula>"買"</formula>
    </cfRule>
    <cfRule type="cellIs" dxfId="516" priority="130" stopIfTrue="1" operator="equal">
      <formula>"売"</formula>
    </cfRule>
  </conditionalFormatting>
  <conditionalFormatting sqref="G63">
    <cfRule type="cellIs" dxfId="515" priority="127" stopIfTrue="1" operator="equal">
      <formula>"買"</formula>
    </cfRule>
    <cfRule type="cellIs" dxfId="514" priority="128" stopIfTrue="1" operator="equal">
      <formula>"売"</formula>
    </cfRule>
  </conditionalFormatting>
  <conditionalFormatting sqref="G57">
    <cfRule type="cellIs" dxfId="513" priority="125" stopIfTrue="1" operator="equal">
      <formula>"買"</formula>
    </cfRule>
    <cfRule type="cellIs" dxfId="512" priority="126" stopIfTrue="1" operator="equal">
      <formula>"売"</formula>
    </cfRule>
  </conditionalFormatting>
  <conditionalFormatting sqref="G58">
    <cfRule type="cellIs" dxfId="511" priority="123" stopIfTrue="1" operator="equal">
      <formula>"買"</formula>
    </cfRule>
    <cfRule type="cellIs" dxfId="510" priority="124" stopIfTrue="1" operator="equal">
      <formula>"売"</formula>
    </cfRule>
  </conditionalFormatting>
  <conditionalFormatting sqref="G58">
    <cfRule type="cellIs" dxfId="509" priority="121" stopIfTrue="1" operator="equal">
      <formula>"買"</formula>
    </cfRule>
    <cfRule type="cellIs" dxfId="508" priority="122" stopIfTrue="1" operator="equal">
      <formula>"売"</formula>
    </cfRule>
  </conditionalFormatting>
  <conditionalFormatting sqref="G59">
    <cfRule type="cellIs" dxfId="507" priority="119" stopIfTrue="1" operator="equal">
      <formula>"買"</formula>
    </cfRule>
    <cfRule type="cellIs" dxfId="506" priority="120" stopIfTrue="1" operator="equal">
      <formula>"売"</formula>
    </cfRule>
  </conditionalFormatting>
  <conditionalFormatting sqref="G60">
    <cfRule type="cellIs" dxfId="505" priority="117" stopIfTrue="1" operator="equal">
      <formula>"買"</formula>
    </cfRule>
    <cfRule type="cellIs" dxfId="504" priority="118" stopIfTrue="1" operator="equal">
      <formula>"売"</formula>
    </cfRule>
  </conditionalFormatting>
  <conditionalFormatting sqref="G61">
    <cfRule type="cellIs" dxfId="503" priority="115" stopIfTrue="1" operator="equal">
      <formula>"買"</formula>
    </cfRule>
    <cfRule type="cellIs" dxfId="502" priority="116" stopIfTrue="1" operator="equal">
      <formula>"売"</formula>
    </cfRule>
  </conditionalFormatting>
  <conditionalFormatting sqref="G62">
    <cfRule type="cellIs" dxfId="501" priority="113" stopIfTrue="1" operator="equal">
      <formula>"買"</formula>
    </cfRule>
    <cfRule type="cellIs" dxfId="500" priority="114" stopIfTrue="1" operator="equal">
      <formula>"売"</formula>
    </cfRule>
  </conditionalFormatting>
  <conditionalFormatting sqref="G63">
    <cfRule type="cellIs" dxfId="499" priority="111" stopIfTrue="1" operator="equal">
      <formula>"買"</formula>
    </cfRule>
    <cfRule type="cellIs" dxfId="498" priority="112" stopIfTrue="1" operator="equal">
      <formula>"売"</formula>
    </cfRule>
  </conditionalFormatting>
  <conditionalFormatting sqref="G57">
    <cfRule type="cellIs" dxfId="497" priority="109" stopIfTrue="1" operator="equal">
      <formula>"買"</formula>
    </cfRule>
    <cfRule type="cellIs" dxfId="496" priority="110" stopIfTrue="1" operator="equal">
      <formula>"売"</formula>
    </cfRule>
  </conditionalFormatting>
  <conditionalFormatting sqref="G58">
    <cfRule type="cellIs" dxfId="495" priority="107" stopIfTrue="1" operator="equal">
      <formula>"買"</formula>
    </cfRule>
    <cfRule type="cellIs" dxfId="494" priority="108" stopIfTrue="1" operator="equal">
      <formula>"売"</formula>
    </cfRule>
  </conditionalFormatting>
  <conditionalFormatting sqref="G59">
    <cfRule type="cellIs" dxfId="493" priority="105" stopIfTrue="1" operator="equal">
      <formula>"買"</formula>
    </cfRule>
    <cfRule type="cellIs" dxfId="492" priority="106" stopIfTrue="1" operator="equal">
      <formula>"売"</formula>
    </cfRule>
  </conditionalFormatting>
  <conditionalFormatting sqref="G60">
    <cfRule type="cellIs" dxfId="491" priority="103" stopIfTrue="1" operator="equal">
      <formula>"買"</formula>
    </cfRule>
    <cfRule type="cellIs" dxfId="490" priority="104" stopIfTrue="1" operator="equal">
      <formula>"売"</formula>
    </cfRule>
  </conditionalFormatting>
  <conditionalFormatting sqref="G61">
    <cfRule type="cellIs" dxfId="489" priority="101" stopIfTrue="1" operator="equal">
      <formula>"買"</formula>
    </cfRule>
    <cfRule type="cellIs" dxfId="488" priority="102" stopIfTrue="1" operator="equal">
      <formula>"売"</formula>
    </cfRule>
  </conditionalFormatting>
  <conditionalFormatting sqref="G62">
    <cfRule type="cellIs" dxfId="487" priority="99" stopIfTrue="1" operator="equal">
      <formula>"買"</formula>
    </cfRule>
    <cfRule type="cellIs" dxfId="486" priority="100" stopIfTrue="1" operator="equal">
      <formula>"売"</formula>
    </cfRule>
  </conditionalFormatting>
  <conditionalFormatting sqref="G63">
    <cfRule type="cellIs" dxfId="485" priority="97" stopIfTrue="1" operator="equal">
      <formula>"買"</formula>
    </cfRule>
    <cfRule type="cellIs" dxfId="484" priority="98" stopIfTrue="1" operator="equal">
      <formula>"売"</formula>
    </cfRule>
  </conditionalFormatting>
  <conditionalFormatting sqref="G63">
    <cfRule type="cellIs" dxfId="483" priority="95" stopIfTrue="1" operator="equal">
      <formula>"買"</formula>
    </cfRule>
    <cfRule type="cellIs" dxfId="482" priority="96" stopIfTrue="1" operator="equal">
      <formula>"売"</formula>
    </cfRule>
  </conditionalFormatting>
  <conditionalFormatting sqref="G64">
    <cfRule type="cellIs" dxfId="481" priority="93" stopIfTrue="1" operator="equal">
      <formula>"買"</formula>
    </cfRule>
    <cfRule type="cellIs" dxfId="480" priority="94" stopIfTrue="1" operator="equal">
      <formula>"売"</formula>
    </cfRule>
  </conditionalFormatting>
  <conditionalFormatting sqref="G63">
    <cfRule type="cellIs" dxfId="479" priority="91" stopIfTrue="1" operator="equal">
      <formula>"買"</formula>
    </cfRule>
    <cfRule type="cellIs" dxfId="478" priority="92" stopIfTrue="1" operator="equal">
      <formula>"売"</formula>
    </cfRule>
  </conditionalFormatting>
  <conditionalFormatting sqref="G64">
    <cfRule type="cellIs" dxfId="477" priority="89" stopIfTrue="1" operator="equal">
      <formula>"買"</formula>
    </cfRule>
    <cfRule type="cellIs" dxfId="476" priority="90" stopIfTrue="1" operator="equal">
      <formula>"売"</formula>
    </cfRule>
  </conditionalFormatting>
  <conditionalFormatting sqref="G63">
    <cfRule type="cellIs" dxfId="475" priority="87" stopIfTrue="1" operator="equal">
      <formula>"買"</formula>
    </cfRule>
    <cfRule type="cellIs" dxfId="474" priority="88" stopIfTrue="1" operator="equal">
      <formula>"売"</formula>
    </cfRule>
  </conditionalFormatting>
  <conditionalFormatting sqref="G64">
    <cfRule type="cellIs" dxfId="473" priority="85" stopIfTrue="1" operator="equal">
      <formula>"買"</formula>
    </cfRule>
    <cfRule type="cellIs" dxfId="472" priority="86" stopIfTrue="1" operator="equal">
      <formula>"売"</formula>
    </cfRule>
  </conditionalFormatting>
  <conditionalFormatting sqref="G64">
    <cfRule type="cellIs" dxfId="471" priority="83" stopIfTrue="1" operator="equal">
      <formula>"買"</formula>
    </cfRule>
    <cfRule type="cellIs" dxfId="470" priority="84" stopIfTrue="1" operator="equal">
      <formula>"売"</formula>
    </cfRule>
  </conditionalFormatting>
  <conditionalFormatting sqref="G65">
    <cfRule type="cellIs" dxfId="469" priority="81" stopIfTrue="1" operator="equal">
      <formula>"買"</formula>
    </cfRule>
    <cfRule type="cellIs" dxfId="468" priority="82" stopIfTrue="1" operator="equal">
      <formula>"売"</formula>
    </cfRule>
  </conditionalFormatting>
  <conditionalFormatting sqref="G66">
    <cfRule type="cellIs" dxfId="467" priority="79" stopIfTrue="1" operator="equal">
      <formula>"買"</formula>
    </cfRule>
    <cfRule type="cellIs" dxfId="466" priority="80" stopIfTrue="1" operator="equal">
      <formula>"売"</formula>
    </cfRule>
  </conditionalFormatting>
  <conditionalFormatting sqref="G67">
    <cfRule type="cellIs" dxfId="465" priority="77" stopIfTrue="1" operator="equal">
      <formula>"買"</formula>
    </cfRule>
    <cfRule type="cellIs" dxfId="464" priority="78" stopIfTrue="1" operator="equal">
      <formula>"売"</formula>
    </cfRule>
  </conditionalFormatting>
  <conditionalFormatting sqref="G64">
    <cfRule type="cellIs" dxfId="463" priority="75" stopIfTrue="1" operator="equal">
      <formula>"買"</formula>
    </cfRule>
    <cfRule type="cellIs" dxfId="462" priority="76" stopIfTrue="1" operator="equal">
      <formula>"売"</formula>
    </cfRule>
  </conditionalFormatting>
  <conditionalFormatting sqref="G65">
    <cfRule type="cellIs" dxfId="461" priority="73" stopIfTrue="1" operator="equal">
      <formula>"買"</formula>
    </cfRule>
    <cfRule type="cellIs" dxfId="460" priority="74" stopIfTrue="1" operator="equal">
      <formula>"売"</formula>
    </cfRule>
  </conditionalFormatting>
  <conditionalFormatting sqref="G66:G67">
    <cfRule type="cellIs" dxfId="459" priority="71" stopIfTrue="1" operator="equal">
      <formula>"買"</formula>
    </cfRule>
    <cfRule type="cellIs" dxfId="458" priority="72" stopIfTrue="1" operator="equal">
      <formula>"売"</formula>
    </cfRule>
  </conditionalFormatting>
  <conditionalFormatting sqref="G66">
    <cfRule type="cellIs" dxfId="457" priority="69" stopIfTrue="1" operator="equal">
      <formula>"買"</formula>
    </cfRule>
    <cfRule type="cellIs" dxfId="456" priority="70" stopIfTrue="1" operator="equal">
      <formula>"売"</formula>
    </cfRule>
  </conditionalFormatting>
  <conditionalFormatting sqref="G64">
    <cfRule type="cellIs" dxfId="455" priority="67" stopIfTrue="1" operator="equal">
      <formula>"買"</formula>
    </cfRule>
    <cfRule type="cellIs" dxfId="454" priority="68" stopIfTrue="1" operator="equal">
      <formula>"売"</formula>
    </cfRule>
  </conditionalFormatting>
  <conditionalFormatting sqref="G65">
    <cfRule type="cellIs" dxfId="453" priority="65" stopIfTrue="1" operator="equal">
      <formula>"買"</formula>
    </cfRule>
    <cfRule type="cellIs" dxfId="452" priority="66" stopIfTrue="1" operator="equal">
      <formula>"売"</formula>
    </cfRule>
  </conditionalFormatting>
  <conditionalFormatting sqref="G66">
    <cfRule type="cellIs" dxfId="451" priority="63" stopIfTrue="1" operator="equal">
      <formula>"買"</formula>
    </cfRule>
    <cfRule type="cellIs" dxfId="450" priority="64" stopIfTrue="1" operator="equal">
      <formula>"売"</formula>
    </cfRule>
  </conditionalFormatting>
  <conditionalFormatting sqref="G67">
    <cfRule type="cellIs" dxfId="449" priority="61" stopIfTrue="1" operator="equal">
      <formula>"買"</formula>
    </cfRule>
    <cfRule type="cellIs" dxfId="448" priority="62" stopIfTrue="1" operator="equal">
      <formula>"売"</formula>
    </cfRule>
  </conditionalFormatting>
  <conditionalFormatting sqref="G67">
    <cfRule type="cellIs" dxfId="447" priority="59" stopIfTrue="1" operator="equal">
      <formula>"買"</formula>
    </cfRule>
    <cfRule type="cellIs" dxfId="446" priority="60" stopIfTrue="1" operator="equal">
      <formula>"売"</formula>
    </cfRule>
  </conditionalFormatting>
  <conditionalFormatting sqref="G68">
    <cfRule type="cellIs" dxfId="445" priority="57" stopIfTrue="1" operator="equal">
      <formula>"買"</formula>
    </cfRule>
    <cfRule type="cellIs" dxfId="444" priority="58" stopIfTrue="1" operator="equal">
      <formula>"売"</formula>
    </cfRule>
  </conditionalFormatting>
  <conditionalFormatting sqref="G69">
    <cfRule type="cellIs" dxfId="443" priority="55" stopIfTrue="1" operator="equal">
      <formula>"買"</formula>
    </cfRule>
    <cfRule type="cellIs" dxfId="442" priority="56" stopIfTrue="1" operator="equal">
      <formula>"売"</formula>
    </cfRule>
  </conditionalFormatting>
  <conditionalFormatting sqref="G67">
    <cfRule type="cellIs" dxfId="441" priority="53" stopIfTrue="1" operator="equal">
      <formula>"買"</formula>
    </cfRule>
    <cfRule type="cellIs" dxfId="440" priority="54" stopIfTrue="1" operator="equal">
      <formula>"売"</formula>
    </cfRule>
  </conditionalFormatting>
  <conditionalFormatting sqref="G68">
    <cfRule type="cellIs" dxfId="439" priority="51" stopIfTrue="1" operator="equal">
      <formula>"買"</formula>
    </cfRule>
    <cfRule type="cellIs" dxfId="438" priority="52" stopIfTrue="1" operator="equal">
      <formula>"売"</formula>
    </cfRule>
  </conditionalFormatting>
  <conditionalFormatting sqref="G69">
    <cfRule type="cellIs" dxfId="437" priority="49" stopIfTrue="1" operator="equal">
      <formula>"買"</formula>
    </cfRule>
    <cfRule type="cellIs" dxfId="436" priority="50" stopIfTrue="1" operator="equal">
      <formula>"売"</formula>
    </cfRule>
  </conditionalFormatting>
  <conditionalFormatting sqref="G69">
    <cfRule type="cellIs" dxfId="435" priority="47" stopIfTrue="1" operator="equal">
      <formula>"買"</formula>
    </cfRule>
    <cfRule type="cellIs" dxfId="434" priority="48" stopIfTrue="1" operator="equal">
      <formula>"売"</formula>
    </cfRule>
  </conditionalFormatting>
  <conditionalFormatting sqref="G70">
    <cfRule type="cellIs" dxfId="433" priority="45" stopIfTrue="1" operator="equal">
      <formula>"買"</formula>
    </cfRule>
    <cfRule type="cellIs" dxfId="432" priority="46" stopIfTrue="1" operator="equal">
      <formula>"売"</formula>
    </cfRule>
  </conditionalFormatting>
  <conditionalFormatting sqref="G71">
    <cfRule type="cellIs" dxfId="431" priority="43" stopIfTrue="1" operator="equal">
      <formula>"買"</formula>
    </cfRule>
    <cfRule type="cellIs" dxfId="430" priority="44" stopIfTrue="1" operator="equal">
      <formula>"売"</formula>
    </cfRule>
  </conditionalFormatting>
  <conditionalFormatting sqref="G72">
    <cfRule type="cellIs" dxfId="429" priority="41" stopIfTrue="1" operator="equal">
      <formula>"買"</formula>
    </cfRule>
    <cfRule type="cellIs" dxfId="428" priority="42" stopIfTrue="1" operator="equal">
      <formula>"売"</formula>
    </cfRule>
  </conditionalFormatting>
  <conditionalFormatting sqref="G73">
    <cfRule type="cellIs" dxfId="427" priority="39" stopIfTrue="1" operator="equal">
      <formula>"買"</formula>
    </cfRule>
    <cfRule type="cellIs" dxfId="426" priority="40" stopIfTrue="1" operator="equal">
      <formula>"売"</formula>
    </cfRule>
  </conditionalFormatting>
  <conditionalFormatting sqref="G74">
    <cfRule type="cellIs" dxfId="425" priority="37" stopIfTrue="1" operator="equal">
      <formula>"買"</formula>
    </cfRule>
    <cfRule type="cellIs" dxfId="424" priority="38" stopIfTrue="1" operator="equal">
      <formula>"売"</formula>
    </cfRule>
  </conditionalFormatting>
  <conditionalFormatting sqref="G75">
    <cfRule type="cellIs" dxfId="423" priority="35" stopIfTrue="1" operator="equal">
      <formula>"買"</formula>
    </cfRule>
    <cfRule type="cellIs" dxfId="422" priority="36" stopIfTrue="1" operator="equal">
      <formula>"売"</formula>
    </cfRule>
  </conditionalFormatting>
  <conditionalFormatting sqref="G76">
    <cfRule type="cellIs" dxfId="421" priority="33" stopIfTrue="1" operator="equal">
      <formula>"買"</formula>
    </cfRule>
    <cfRule type="cellIs" dxfId="420" priority="34" stopIfTrue="1" operator="equal">
      <formula>"売"</formula>
    </cfRule>
  </conditionalFormatting>
  <conditionalFormatting sqref="G77">
    <cfRule type="cellIs" dxfId="419" priority="31" stopIfTrue="1" operator="equal">
      <formula>"買"</formula>
    </cfRule>
    <cfRule type="cellIs" dxfId="418" priority="32" stopIfTrue="1" operator="equal">
      <formula>"売"</formula>
    </cfRule>
  </conditionalFormatting>
  <conditionalFormatting sqref="G78">
    <cfRule type="cellIs" dxfId="417" priority="29" stopIfTrue="1" operator="equal">
      <formula>"買"</formula>
    </cfRule>
    <cfRule type="cellIs" dxfId="416" priority="30" stopIfTrue="1" operator="equal">
      <formula>"売"</formula>
    </cfRule>
  </conditionalFormatting>
  <conditionalFormatting sqref="G79:G80">
    <cfRule type="cellIs" dxfId="415" priority="27" stopIfTrue="1" operator="equal">
      <formula>"買"</formula>
    </cfRule>
    <cfRule type="cellIs" dxfId="414" priority="28" stopIfTrue="1" operator="equal">
      <formula>"売"</formula>
    </cfRule>
  </conditionalFormatting>
  <conditionalFormatting sqref="G79">
    <cfRule type="cellIs" dxfId="413" priority="25" stopIfTrue="1" operator="equal">
      <formula>"買"</formula>
    </cfRule>
    <cfRule type="cellIs" dxfId="412" priority="26" stopIfTrue="1" operator="equal">
      <formula>"売"</formula>
    </cfRule>
  </conditionalFormatting>
  <conditionalFormatting sqref="G69">
    <cfRule type="cellIs" dxfId="411" priority="23" stopIfTrue="1" operator="equal">
      <formula>"買"</formula>
    </cfRule>
    <cfRule type="cellIs" dxfId="410" priority="24" stopIfTrue="1" operator="equal">
      <formula>"売"</formula>
    </cfRule>
  </conditionalFormatting>
  <conditionalFormatting sqref="G70">
    <cfRule type="cellIs" dxfId="409" priority="21" stopIfTrue="1" operator="equal">
      <formula>"買"</formula>
    </cfRule>
    <cfRule type="cellIs" dxfId="408" priority="22" stopIfTrue="1" operator="equal">
      <formula>"売"</formula>
    </cfRule>
  </conditionalFormatting>
  <conditionalFormatting sqref="G71">
    <cfRule type="cellIs" dxfId="407" priority="19" stopIfTrue="1" operator="equal">
      <formula>"買"</formula>
    </cfRule>
    <cfRule type="cellIs" dxfId="406" priority="20" stopIfTrue="1" operator="equal">
      <formula>"売"</formula>
    </cfRule>
  </conditionalFormatting>
  <conditionalFormatting sqref="G72">
    <cfRule type="cellIs" dxfId="405" priority="17" stopIfTrue="1" operator="equal">
      <formula>"買"</formula>
    </cfRule>
    <cfRule type="cellIs" dxfId="404" priority="18" stopIfTrue="1" operator="equal">
      <formula>"売"</formula>
    </cfRule>
  </conditionalFormatting>
  <conditionalFormatting sqref="G73">
    <cfRule type="cellIs" dxfId="403" priority="15" stopIfTrue="1" operator="equal">
      <formula>"買"</formula>
    </cfRule>
    <cfRule type="cellIs" dxfId="402" priority="16" stopIfTrue="1" operator="equal">
      <formula>"売"</formula>
    </cfRule>
  </conditionalFormatting>
  <conditionalFormatting sqref="G74">
    <cfRule type="cellIs" dxfId="401" priority="13" stopIfTrue="1" operator="equal">
      <formula>"買"</formula>
    </cfRule>
    <cfRule type="cellIs" dxfId="400" priority="14" stopIfTrue="1" operator="equal">
      <formula>"売"</formula>
    </cfRule>
  </conditionalFormatting>
  <conditionalFormatting sqref="G75">
    <cfRule type="cellIs" dxfId="399" priority="11" stopIfTrue="1" operator="equal">
      <formula>"買"</formula>
    </cfRule>
    <cfRule type="cellIs" dxfId="398" priority="12" stopIfTrue="1" operator="equal">
      <formula>"売"</formula>
    </cfRule>
  </conditionalFormatting>
  <conditionalFormatting sqref="G76">
    <cfRule type="cellIs" dxfId="397" priority="9" stopIfTrue="1" operator="equal">
      <formula>"買"</formula>
    </cfRule>
    <cfRule type="cellIs" dxfId="396" priority="10" stopIfTrue="1" operator="equal">
      <formula>"売"</formula>
    </cfRule>
  </conditionalFormatting>
  <conditionalFormatting sqref="G77">
    <cfRule type="cellIs" dxfId="395" priority="7" stopIfTrue="1" operator="equal">
      <formula>"買"</formula>
    </cfRule>
    <cfRule type="cellIs" dxfId="394" priority="8" stopIfTrue="1" operator="equal">
      <formula>"売"</formula>
    </cfRule>
  </conditionalFormatting>
  <conditionalFormatting sqref="G78">
    <cfRule type="cellIs" dxfId="393" priority="5" stopIfTrue="1" operator="equal">
      <formula>"買"</formula>
    </cfRule>
    <cfRule type="cellIs" dxfId="392" priority="6" stopIfTrue="1" operator="equal">
      <formula>"売"</formula>
    </cfRule>
  </conditionalFormatting>
  <conditionalFormatting sqref="G79:G80">
    <cfRule type="cellIs" dxfId="391" priority="3" stopIfTrue="1" operator="equal">
      <formula>"買"</formula>
    </cfRule>
    <cfRule type="cellIs" dxfId="390" priority="4" stopIfTrue="1" operator="equal">
      <formula>"売"</formula>
    </cfRule>
  </conditionalFormatting>
  <conditionalFormatting sqref="G79">
    <cfRule type="cellIs" dxfId="389" priority="1" stopIfTrue="1" operator="equal">
      <formula>"買"</formula>
    </cfRule>
    <cfRule type="cellIs" dxfId="38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9" activePane="bottomLeft" state="frozen"/>
      <selection pane="bottomLeft" activeCell="D3" sqref="D3:I3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79" t="s">
        <v>5</v>
      </c>
      <c r="C2" s="79"/>
      <c r="D2" s="91" t="s">
        <v>65</v>
      </c>
      <c r="E2" s="91"/>
      <c r="F2" s="79" t="s">
        <v>6</v>
      </c>
      <c r="G2" s="79"/>
      <c r="H2" s="82" t="s">
        <v>66</v>
      </c>
      <c r="I2" s="82"/>
      <c r="J2" s="79" t="s">
        <v>7</v>
      </c>
      <c r="K2" s="79"/>
      <c r="L2" s="90">
        <v>100000</v>
      </c>
      <c r="M2" s="91"/>
      <c r="N2" s="79" t="s">
        <v>8</v>
      </c>
      <c r="O2" s="79"/>
      <c r="P2" s="84">
        <f>SUM(L2,D4)</f>
        <v>304364.90923419618</v>
      </c>
      <c r="Q2" s="82"/>
      <c r="R2" s="1"/>
      <c r="S2" s="1"/>
      <c r="T2" s="1"/>
    </row>
    <row r="3" spans="2:25" ht="57" customHeight="1">
      <c r="B3" s="79" t="s">
        <v>9</v>
      </c>
      <c r="C3" s="79"/>
      <c r="D3" s="92" t="s">
        <v>68</v>
      </c>
      <c r="E3" s="92"/>
      <c r="F3" s="92"/>
      <c r="G3" s="92"/>
      <c r="H3" s="92"/>
      <c r="I3" s="92"/>
      <c r="J3" s="79" t="s">
        <v>10</v>
      </c>
      <c r="K3" s="79"/>
      <c r="L3" s="92" t="s">
        <v>60</v>
      </c>
      <c r="M3" s="93"/>
      <c r="N3" s="93"/>
      <c r="O3" s="93"/>
      <c r="P3" s="93"/>
      <c r="Q3" s="93"/>
      <c r="R3" s="1"/>
      <c r="S3" s="89" t="s">
        <v>67</v>
      </c>
      <c r="T3" s="89"/>
      <c r="U3" s="89"/>
      <c r="V3" s="89"/>
      <c r="W3" s="89"/>
      <c r="X3" s="89"/>
    </row>
    <row r="4" spans="2:25">
      <c r="B4" s="79" t="s">
        <v>11</v>
      </c>
      <c r="C4" s="79"/>
      <c r="D4" s="80">
        <f>SUM($R$9:$S$993)</f>
        <v>204364.90923419618</v>
      </c>
      <c r="E4" s="80"/>
      <c r="F4" s="79" t="s">
        <v>12</v>
      </c>
      <c r="G4" s="79"/>
      <c r="H4" s="81">
        <f>SUM($T$9:$U$108)</f>
        <v>742.99999999999773</v>
      </c>
      <c r="I4" s="82"/>
      <c r="J4" s="83" t="s">
        <v>57</v>
      </c>
      <c r="K4" s="83"/>
      <c r="L4" s="84">
        <f>MAX($C$9:$D$990)-C9</f>
        <v>242011.2594621664</v>
      </c>
      <c r="M4" s="84"/>
      <c r="N4" s="83" t="s">
        <v>56</v>
      </c>
      <c r="O4" s="83"/>
      <c r="P4" s="85">
        <f>MAX(Y:Y)</f>
        <v>0.25522968587435024</v>
      </c>
      <c r="Q4" s="85"/>
      <c r="R4" s="1"/>
      <c r="S4" s="1"/>
      <c r="T4" s="1"/>
    </row>
    <row r="5" spans="2:25">
      <c r="B5" s="36" t="s">
        <v>15</v>
      </c>
      <c r="C5" s="2">
        <f>COUNTIF($R$9:$R$990,"&gt;0")</f>
        <v>36</v>
      </c>
      <c r="D5" s="37" t="s">
        <v>16</v>
      </c>
      <c r="E5" s="15">
        <f>COUNTIF($R$9:$R$990,"&lt;0")</f>
        <v>29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0.55384615384615388</v>
      </c>
      <c r="J5" s="86" t="s">
        <v>19</v>
      </c>
      <c r="K5" s="79"/>
      <c r="L5" s="87">
        <f>MAX(V9:V993)</f>
        <v>8</v>
      </c>
      <c r="M5" s="88"/>
      <c r="N5" s="17" t="s">
        <v>20</v>
      </c>
      <c r="O5" s="9"/>
      <c r="P5" s="87">
        <f>MAX(W9:W993)</f>
        <v>7</v>
      </c>
      <c r="Q5" s="88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61</v>
      </c>
      <c r="N6" s="12"/>
      <c r="O6" s="12"/>
      <c r="P6" s="10"/>
      <c r="Q6" s="7"/>
      <c r="R6" s="1"/>
      <c r="S6" s="1"/>
      <c r="T6" s="1"/>
    </row>
    <row r="7" spans="2:2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5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  <c r="Y8" t="s">
        <v>55</v>
      </c>
    </row>
    <row r="9" spans="2:25">
      <c r="B9" s="35">
        <v>1</v>
      </c>
      <c r="C9" s="49">
        <f>L2</f>
        <v>100000</v>
      </c>
      <c r="D9" s="49"/>
      <c r="E9" s="47">
        <v>2018</v>
      </c>
      <c r="F9" s="8">
        <v>43487</v>
      </c>
      <c r="G9" s="47" t="s">
        <v>4</v>
      </c>
      <c r="H9" s="55">
        <v>135.71</v>
      </c>
      <c r="I9" s="56"/>
      <c r="J9" s="47">
        <v>12</v>
      </c>
      <c r="K9" s="51">
        <f>IF(J9="","",C9*0.03)</f>
        <v>3000</v>
      </c>
      <c r="L9" s="52"/>
      <c r="M9" s="6">
        <f>IF(J9="","",(K9/J9)/LOOKUP(RIGHT($D$2,3),定数!$A$6:$A$13,定数!$B$6:$B$13))</f>
        <v>2.5</v>
      </c>
      <c r="N9" s="47">
        <v>2018</v>
      </c>
      <c r="O9" s="8">
        <v>43488</v>
      </c>
      <c r="P9" s="55">
        <v>135.94999999999999</v>
      </c>
      <c r="Q9" s="56"/>
      <c r="R9" s="53">
        <f>IF(P9="","",T9*M9*LOOKUP(RIGHT($D$2,3),定数!$A$6:$A$13,定数!$B$6:$B$13))</f>
        <v>5999.9999999995171</v>
      </c>
      <c r="S9" s="53"/>
      <c r="T9" s="54">
        <f>IF(P9="","",IF(G9="買",(P9-H9),(H9-P9))*IF(RIGHT($D$2,3)="JPY",100,10000))</f>
        <v>23.999999999998067</v>
      </c>
      <c r="U9" s="54"/>
      <c r="V9" s="1">
        <f>IF(T9&lt;&gt;"",IF(T9&gt;0,1+V8,0),"")</f>
        <v>1</v>
      </c>
      <c r="W9">
        <f>IF(T9&lt;&gt;"",IF(T9&lt;0,1+W8,0),"")</f>
        <v>0</v>
      </c>
    </row>
    <row r="10" spans="2:25">
      <c r="B10" s="35">
        <v>2</v>
      </c>
      <c r="C10" s="49">
        <f t="shared" ref="C10:C73" si="0">IF(R9="","",C9+R9)</f>
        <v>105999.99999999952</v>
      </c>
      <c r="D10" s="49"/>
      <c r="E10" s="47">
        <v>2018</v>
      </c>
      <c r="F10" s="8">
        <v>43540</v>
      </c>
      <c r="G10" s="47" t="s">
        <v>3</v>
      </c>
      <c r="H10" s="50">
        <v>130.63</v>
      </c>
      <c r="I10" s="50"/>
      <c r="J10" s="47">
        <v>24</v>
      </c>
      <c r="K10" s="51">
        <f t="shared" ref="K10:K73" si="1">IF(J10="","",C10*0.03)</f>
        <v>3179.9999999999854</v>
      </c>
      <c r="L10" s="52"/>
      <c r="M10" s="6">
        <f>IF(J10="","",(K10/J10)/LOOKUP(RIGHT($D$2,3),定数!$A$6:$A$13,定数!$B$6:$B$13))</f>
        <v>1.324999999999994</v>
      </c>
      <c r="N10" s="47">
        <v>2018</v>
      </c>
      <c r="O10" s="8">
        <v>43540</v>
      </c>
      <c r="P10" s="50">
        <v>130.16</v>
      </c>
      <c r="Q10" s="50"/>
      <c r="R10" s="53">
        <f>IF(P10="","",T10*M10*LOOKUP(RIGHT($D$2,3),定数!$A$6:$A$13,定数!$B$6:$B$13))</f>
        <v>6227.4999999999563</v>
      </c>
      <c r="S10" s="53"/>
      <c r="T10" s="54">
        <f>IF(P10="","",IF(G10="買",(P10-H10),(H10-P10))*IF(RIGHT($D$2,3)="JPY",100,10000))</f>
        <v>46.999999999999886</v>
      </c>
      <c r="U10" s="54"/>
      <c r="V10" s="22">
        <f t="shared" ref="V10:V22" si="2">IF(T10&lt;&gt;"",IF(T10&gt;0,1+V9,0),"")</f>
        <v>2</v>
      </c>
      <c r="W10">
        <f t="shared" ref="W10:W73" si="3">IF(T10&lt;&gt;"",IF(T10&lt;0,1+W9,0),"")</f>
        <v>0</v>
      </c>
      <c r="X10" s="41">
        <f>IF(C10&lt;&gt;"",MAX(C10,C9),"")</f>
        <v>105999.99999999952</v>
      </c>
    </row>
    <row r="11" spans="2:25">
      <c r="B11" s="35">
        <v>3</v>
      </c>
      <c r="C11" s="49">
        <f t="shared" ref="C11:C16" si="4">IF(R10="","",C10+R10)</f>
        <v>112227.49999999948</v>
      </c>
      <c r="D11" s="49"/>
      <c r="E11" s="47">
        <v>2018</v>
      </c>
      <c r="F11" s="8">
        <v>43544</v>
      </c>
      <c r="G11" s="47" t="s">
        <v>4</v>
      </c>
      <c r="H11" s="50">
        <v>131.02000000000001</v>
      </c>
      <c r="I11" s="50"/>
      <c r="J11" s="47">
        <v>28</v>
      </c>
      <c r="K11" s="51">
        <f t="shared" si="1"/>
        <v>3366.8249999999844</v>
      </c>
      <c r="L11" s="52"/>
      <c r="M11" s="6">
        <f>IF(J11="","",(K11/J11)/LOOKUP(RIGHT($D$2,3),定数!$A$6:$A$13,定数!$B$6:$B$13))</f>
        <v>1.2024374999999943</v>
      </c>
      <c r="N11" s="47">
        <v>2018</v>
      </c>
      <c r="O11" s="8">
        <v>43544</v>
      </c>
      <c r="P11" s="50">
        <v>131.58000000000001</v>
      </c>
      <c r="Q11" s="50"/>
      <c r="R11" s="53">
        <f>IF(P11="","",T11*M11*LOOKUP(RIGHT($D$2,3),定数!$A$6:$A$13,定数!$B$6:$B$13))</f>
        <v>6733.649999999996</v>
      </c>
      <c r="S11" s="53"/>
      <c r="T11" s="54">
        <f>IF(P11="","",IF(G11="買",(P11-H11),(H11-P11))*IF(RIGHT($D$2,3)="JPY",100,10000))</f>
        <v>56.000000000000227</v>
      </c>
      <c r="U11" s="54"/>
      <c r="V11" s="22">
        <f t="shared" si="2"/>
        <v>3</v>
      </c>
      <c r="W11">
        <f t="shared" si="3"/>
        <v>0</v>
      </c>
      <c r="X11" s="41">
        <f>IF(C11&lt;&gt;"",MAX(X10,C11),"")</f>
        <v>112227.49999999948</v>
      </c>
      <c r="Y11" s="42">
        <f>IF(X11&lt;&gt;"",1-(C11/X11),"")</f>
        <v>0</v>
      </c>
    </row>
    <row r="12" spans="2:25">
      <c r="B12" s="35">
        <v>4</v>
      </c>
      <c r="C12" s="49">
        <f t="shared" si="4"/>
        <v>118961.14999999947</v>
      </c>
      <c r="D12" s="49"/>
      <c r="E12" s="47">
        <v>2018</v>
      </c>
      <c r="F12" s="8">
        <v>43568</v>
      </c>
      <c r="G12" s="47" t="s">
        <v>4</v>
      </c>
      <c r="H12" s="50">
        <v>132.34</v>
      </c>
      <c r="I12" s="50"/>
      <c r="J12" s="47">
        <v>22</v>
      </c>
      <c r="K12" s="51">
        <f t="shared" si="1"/>
        <v>3568.834499999984</v>
      </c>
      <c r="L12" s="52"/>
      <c r="M12" s="6">
        <f>IF(J12="","",(K12/J12)/LOOKUP(RIGHT($D$2,3),定数!$A$6:$A$13,定数!$B$6:$B$13))</f>
        <v>1.6221974999999926</v>
      </c>
      <c r="N12" s="47">
        <v>2018</v>
      </c>
      <c r="O12" s="8">
        <v>43568</v>
      </c>
      <c r="P12" s="50">
        <v>132.77000000000001</v>
      </c>
      <c r="Q12" s="50"/>
      <c r="R12" s="53">
        <f>IF(P12="","",T12*M12*LOOKUP(RIGHT($D$2,3),定数!$A$6:$A$13,定数!$B$6:$B$13))</f>
        <v>6975.4492500000797</v>
      </c>
      <c r="S12" s="53"/>
      <c r="T12" s="54">
        <f t="shared" ref="T12:T75" si="5">IF(P12="","",IF(G12="買",(P12-H12),(H12-P12))*IF(RIGHT($D$2,3)="JPY",100,10000))</f>
        <v>43.000000000000682</v>
      </c>
      <c r="U12" s="54"/>
      <c r="V12" s="22">
        <f t="shared" si="2"/>
        <v>4</v>
      </c>
      <c r="W12">
        <f t="shared" si="3"/>
        <v>0</v>
      </c>
      <c r="X12" s="41">
        <f t="shared" ref="X12:X75" si="6">IF(C12&lt;&gt;"",MAX(X11,C12),"")</f>
        <v>118961.14999999947</v>
      </c>
      <c r="Y12" s="42">
        <f t="shared" ref="Y12:Y75" si="7">IF(X12&lt;&gt;"",1-(C12/X12),"")</f>
        <v>0</v>
      </c>
    </row>
    <row r="13" spans="2:25">
      <c r="B13" s="35">
        <v>5</v>
      </c>
      <c r="C13" s="49">
        <f t="shared" si="4"/>
        <v>125936.59924999955</v>
      </c>
      <c r="D13" s="49"/>
      <c r="E13" s="47">
        <v>2018</v>
      </c>
      <c r="F13" s="8">
        <v>43589</v>
      </c>
      <c r="G13" s="47" t="s">
        <v>3</v>
      </c>
      <c r="H13" s="50">
        <v>130.72</v>
      </c>
      <c r="I13" s="50"/>
      <c r="J13" s="47">
        <v>14</v>
      </c>
      <c r="K13" s="51">
        <f t="shared" si="1"/>
        <v>3778.0979774999864</v>
      </c>
      <c r="L13" s="52"/>
      <c r="M13" s="6">
        <f>IF(J13="","",(K13/J13)/LOOKUP(RIGHT($D$2,3),定数!$A$6:$A$13,定数!$B$6:$B$13))</f>
        <v>2.69864141249999</v>
      </c>
      <c r="N13" s="47">
        <v>2018</v>
      </c>
      <c r="O13" s="8">
        <v>43589</v>
      </c>
      <c r="P13" s="50">
        <v>130.43</v>
      </c>
      <c r="Q13" s="50"/>
      <c r="R13" s="53">
        <f>IF(P13="","",T13*M13*LOOKUP(RIGHT($D$2,3),定数!$A$6:$A$13,定数!$B$6:$B$13))</f>
        <v>7826.0600962497565</v>
      </c>
      <c r="S13" s="53"/>
      <c r="T13" s="54">
        <f t="shared" si="5"/>
        <v>28.999999999999204</v>
      </c>
      <c r="U13" s="54"/>
      <c r="V13" s="22">
        <f t="shared" si="2"/>
        <v>5</v>
      </c>
      <c r="W13">
        <f t="shared" si="3"/>
        <v>0</v>
      </c>
      <c r="X13" s="41">
        <f t="shared" si="6"/>
        <v>125936.59924999955</v>
      </c>
      <c r="Y13" s="42">
        <f t="shared" si="7"/>
        <v>0</v>
      </c>
    </row>
    <row r="14" spans="2:25">
      <c r="B14" s="35">
        <v>6</v>
      </c>
      <c r="C14" s="49">
        <f t="shared" si="4"/>
        <v>133762.6593462493</v>
      </c>
      <c r="D14" s="49"/>
      <c r="E14" s="47">
        <v>2018</v>
      </c>
      <c r="F14" s="8">
        <v>43593</v>
      </c>
      <c r="G14" s="47" t="s">
        <v>3</v>
      </c>
      <c r="H14" s="50">
        <v>129.97</v>
      </c>
      <c r="I14" s="50"/>
      <c r="J14" s="47">
        <v>13</v>
      </c>
      <c r="K14" s="51">
        <f t="shared" si="1"/>
        <v>4012.8797803874791</v>
      </c>
      <c r="L14" s="52"/>
      <c r="M14" s="6">
        <f>IF(J14="","",(K14/J14)/LOOKUP(RIGHT($D$2,3),定数!$A$6:$A$13,定数!$B$6:$B$13))</f>
        <v>3.086830600298061</v>
      </c>
      <c r="N14" s="47">
        <v>2018</v>
      </c>
      <c r="O14" s="8">
        <v>43593</v>
      </c>
      <c r="P14" s="50">
        <v>129.69999999999999</v>
      </c>
      <c r="Q14" s="50"/>
      <c r="R14" s="53">
        <f>IF(P14="","",T14*M14*LOOKUP(RIGHT($D$2,3),定数!$A$6:$A$13,定数!$B$6:$B$13))</f>
        <v>8334.4426208050809</v>
      </c>
      <c r="S14" s="53"/>
      <c r="T14" s="54">
        <f t="shared" si="5"/>
        <v>27.000000000001023</v>
      </c>
      <c r="U14" s="54"/>
      <c r="V14" s="22">
        <f t="shared" si="2"/>
        <v>6</v>
      </c>
      <c r="W14">
        <f t="shared" si="3"/>
        <v>0</v>
      </c>
      <c r="X14" s="41">
        <f t="shared" si="6"/>
        <v>133762.6593462493</v>
      </c>
      <c r="Y14" s="42">
        <f t="shared" si="7"/>
        <v>0</v>
      </c>
    </row>
    <row r="15" spans="2:25">
      <c r="B15" s="35">
        <v>7</v>
      </c>
      <c r="C15" s="49">
        <f t="shared" si="4"/>
        <v>142097.10196705439</v>
      </c>
      <c r="D15" s="49"/>
      <c r="E15" s="47">
        <v>2018</v>
      </c>
      <c r="F15" s="8">
        <v>43593</v>
      </c>
      <c r="G15" s="47" t="s">
        <v>3</v>
      </c>
      <c r="H15" s="50">
        <v>129.87</v>
      </c>
      <c r="I15" s="50"/>
      <c r="J15" s="47">
        <v>12</v>
      </c>
      <c r="K15" s="51">
        <f t="shared" si="1"/>
        <v>4262.913059011632</v>
      </c>
      <c r="L15" s="52"/>
      <c r="M15" s="6">
        <f>IF(J15="","",(K15/J15)/LOOKUP(RIGHT($D$2,3),定数!$A$6:$A$13,定数!$B$6:$B$13))</f>
        <v>3.5524275491763597</v>
      </c>
      <c r="N15" s="47">
        <v>2018</v>
      </c>
      <c r="O15" s="8">
        <v>43593</v>
      </c>
      <c r="P15" s="50">
        <v>129.63</v>
      </c>
      <c r="Q15" s="50"/>
      <c r="R15" s="53">
        <f>IF(P15="","",T15*M15*LOOKUP(RIGHT($D$2,3),定数!$A$6:$A$13,定数!$B$6:$B$13))</f>
        <v>8525.8261180235859</v>
      </c>
      <c r="S15" s="53"/>
      <c r="T15" s="54">
        <f t="shared" si="5"/>
        <v>24.000000000000909</v>
      </c>
      <c r="U15" s="54"/>
      <c r="V15" s="22">
        <f t="shared" si="2"/>
        <v>7</v>
      </c>
      <c r="W15">
        <f t="shared" si="3"/>
        <v>0</v>
      </c>
      <c r="X15" s="41">
        <f t="shared" si="6"/>
        <v>142097.10196705439</v>
      </c>
      <c r="Y15" s="42">
        <f t="shared" si="7"/>
        <v>0</v>
      </c>
    </row>
    <row r="16" spans="2:25">
      <c r="B16" s="35">
        <v>8</v>
      </c>
      <c r="C16" s="49">
        <f t="shared" si="4"/>
        <v>150622.92808507796</v>
      </c>
      <c r="D16" s="49"/>
      <c r="E16" s="47">
        <v>2018</v>
      </c>
      <c r="F16" s="8">
        <v>43608</v>
      </c>
      <c r="G16" s="47" t="s">
        <v>3</v>
      </c>
      <c r="H16" s="50">
        <v>129.81</v>
      </c>
      <c r="I16" s="50"/>
      <c r="J16" s="47">
        <v>82</v>
      </c>
      <c r="K16" s="51">
        <f t="shared" si="1"/>
        <v>4518.6878425523382</v>
      </c>
      <c r="L16" s="52"/>
      <c r="M16" s="6">
        <f>IF(J16="","",(K16/J16)/LOOKUP(RIGHT($D$2,3),定数!$A$6:$A$13,定数!$B$6:$B$13))</f>
        <v>0.55105949299418766</v>
      </c>
      <c r="N16" s="47">
        <v>2018</v>
      </c>
      <c r="O16" s="8">
        <v>43609</v>
      </c>
      <c r="P16" s="50">
        <v>128.16</v>
      </c>
      <c r="Q16" s="50"/>
      <c r="R16" s="53">
        <f>IF(P16="","",T16*M16*LOOKUP(RIGHT($D$2,3),定数!$A$6:$A$13,定数!$B$6:$B$13))</f>
        <v>9092.4816344041283</v>
      </c>
      <c r="S16" s="53"/>
      <c r="T16" s="54">
        <f t="shared" si="5"/>
        <v>165.00000000000057</v>
      </c>
      <c r="U16" s="54"/>
      <c r="V16" s="22">
        <f t="shared" si="2"/>
        <v>8</v>
      </c>
      <c r="W16">
        <f t="shared" si="3"/>
        <v>0</v>
      </c>
      <c r="X16" s="41">
        <f t="shared" si="6"/>
        <v>150622.92808507796</v>
      </c>
      <c r="Y16" s="42">
        <f t="shared" si="7"/>
        <v>0</v>
      </c>
    </row>
    <row r="17" spans="2:25">
      <c r="B17" s="35">
        <v>9</v>
      </c>
      <c r="C17" s="49">
        <f t="shared" si="0"/>
        <v>159715.40971948209</v>
      </c>
      <c r="D17" s="49"/>
      <c r="E17" s="47">
        <v>2018</v>
      </c>
      <c r="F17" s="8">
        <v>43610</v>
      </c>
      <c r="G17" s="47" t="s">
        <v>3</v>
      </c>
      <c r="H17" s="50">
        <v>128.13999999999999</v>
      </c>
      <c r="I17" s="50"/>
      <c r="J17" s="47">
        <v>25</v>
      </c>
      <c r="K17" s="51">
        <f t="shared" si="1"/>
        <v>4791.4622915844629</v>
      </c>
      <c r="L17" s="52"/>
      <c r="M17" s="6">
        <f>IF(J17="","",(K17/J17)/LOOKUP(RIGHT($D$2,3),定数!$A$6:$A$13,定数!$B$6:$B$13))</f>
        <v>1.9165849166337852</v>
      </c>
      <c r="N17" s="47">
        <v>2018</v>
      </c>
      <c r="O17" s="8">
        <v>43610</v>
      </c>
      <c r="P17" s="50">
        <v>128.41999999999999</v>
      </c>
      <c r="Q17" s="50"/>
      <c r="R17" s="53">
        <f>IF(P17="","",T17*M17*LOOKUP(RIGHT($D$2,3),定数!$A$6:$A$13,定数!$B$6:$B$13))</f>
        <v>-5366.4377665746197</v>
      </c>
      <c r="S17" s="53"/>
      <c r="T17" s="54">
        <f t="shared" si="5"/>
        <v>-28.000000000000114</v>
      </c>
      <c r="U17" s="54"/>
      <c r="V17" s="22">
        <f t="shared" si="2"/>
        <v>0</v>
      </c>
      <c r="W17">
        <f t="shared" si="3"/>
        <v>1</v>
      </c>
      <c r="X17" s="41">
        <f t="shared" si="6"/>
        <v>159715.40971948209</v>
      </c>
      <c r="Y17" s="42">
        <f t="shared" si="7"/>
        <v>0</v>
      </c>
    </row>
    <row r="18" spans="2:25">
      <c r="B18" s="35">
        <v>10</v>
      </c>
      <c r="C18" s="49">
        <f t="shared" si="0"/>
        <v>154348.97195290748</v>
      </c>
      <c r="D18" s="49"/>
      <c r="E18" s="47">
        <v>2018</v>
      </c>
      <c r="F18" s="8">
        <v>43617</v>
      </c>
      <c r="G18" s="47" t="s">
        <v>4</v>
      </c>
      <c r="H18" s="50">
        <v>127.62</v>
      </c>
      <c r="I18" s="50"/>
      <c r="J18" s="47">
        <v>40</v>
      </c>
      <c r="K18" s="51">
        <f t="shared" si="1"/>
        <v>4630.4691585872242</v>
      </c>
      <c r="L18" s="52"/>
      <c r="M18" s="6">
        <f>IF(J18="","",(K18/J18)/LOOKUP(RIGHT($D$2,3),定数!$A$6:$A$13,定数!$B$6:$B$13))</f>
        <v>1.157617289646806</v>
      </c>
      <c r="N18" s="47">
        <v>2018</v>
      </c>
      <c r="O18" s="8">
        <v>43617</v>
      </c>
      <c r="P18" s="50">
        <v>127.2</v>
      </c>
      <c r="Q18" s="50"/>
      <c r="R18" s="53">
        <f>IF(P18="","",T18*M18*LOOKUP(RIGHT($D$2,3),定数!$A$6:$A$13,定数!$B$6:$B$13))</f>
        <v>-4861.9926165166053</v>
      </c>
      <c r="S18" s="53"/>
      <c r="T18" s="54">
        <f t="shared" si="5"/>
        <v>-42.000000000000171</v>
      </c>
      <c r="U18" s="54"/>
      <c r="V18" s="22">
        <f t="shared" si="2"/>
        <v>0</v>
      </c>
      <c r="W18">
        <f t="shared" si="3"/>
        <v>2</v>
      </c>
      <c r="X18" s="41">
        <f t="shared" si="6"/>
        <v>159715.40971948209</v>
      </c>
      <c r="Y18" s="42">
        <f t="shared" si="7"/>
        <v>3.3600000000000074E-2</v>
      </c>
    </row>
    <row r="19" spans="2:25">
      <c r="B19" s="35">
        <v>11</v>
      </c>
      <c r="C19" s="49">
        <f t="shared" si="0"/>
        <v>149486.97933639088</v>
      </c>
      <c r="D19" s="49"/>
      <c r="E19" s="47">
        <v>2018</v>
      </c>
      <c r="F19" s="8">
        <v>43623</v>
      </c>
      <c r="G19" s="47" t="s">
        <v>4</v>
      </c>
      <c r="H19" s="50">
        <v>129.69999999999999</v>
      </c>
      <c r="I19" s="50"/>
      <c r="J19" s="47">
        <v>27</v>
      </c>
      <c r="K19" s="51">
        <f t="shared" si="1"/>
        <v>4484.6093800917261</v>
      </c>
      <c r="L19" s="52"/>
      <c r="M19" s="6">
        <f>IF(J19="","",(K19/J19)/LOOKUP(RIGHT($D$2,3),定数!$A$6:$A$13,定数!$B$6:$B$13))</f>
        <v>1.6609664370710095</v>
      </c>
      <c r="N19" s="47">
        <v>2018</v>
      </c>
      <c r="O19" s="8">
        <v>43623</v>
      </c>
      <c r="P19" s="50">
        <v>130.24</v>
      </c>
      <c r="Q19" s="50"/>
      <c r="R19" s="53">
        <f>IF(P19="","",T19*M19*LOOKUP(RIGHT($D$2,3),定数!$A$6:$A$13,定数!$B$6:$B$13))</f>
        <v>8969.2187601837923</v>
      </c>
      <c r="S19" s="53"/>
      <c r="T19" s="54">
        <f t="shared" si="5"/>
        <v>54.000000000002046</v>
      </c>
      <c r="U19" s="54"/>
      <c r="V19" s="22">
        <f t="shared" si="2"/>
        <v>1</v>
      </c>
      <c r="W19">
        <f t="shared" si="3"/>
        <v>0</v>
      </c>
      <c r="X19" s="41">
        <f t="shared" si="6"/>
        <v>159715.40971948209</v>
      </c>
      <c r="Y19" s="42">
        <f t="shared" si="7"/>
        <v>6.4041600000000143E-2</v>
      </c>
    </row>
    <row r="20" spans="2:25">
      <c r="B20" s="35">
        <v>12</v>
      </c>
      <c r="C20" s="49">
        <f t="shared" si="0"/>
        <v>158456.19809657466</v>
      </c>
      <c r="D20" s="49"/>
      <c r="E20" s="47">
        <v>2018</v>
      </c>
      <c r="F20" s="8">
        <v>43624</v>
      </c>
      <c r="G20" s="47" t="s">
        <v>3</v>
      </c>
      <c r="H20" s="50">
        <v>129.38999999999999</v>
      </c>
      <c r="I20" s="50"/>
      <c r="J20" s="47">
        <v>16</v>
      </c>
      <c r="K20" s="51">
        <f t="shared" si="1"/>
        <v>4753.6859428972393</v>
      </c>
      <c r="L20" s="52"/>
      <c r="M20" s="6">
        <f>IF(J20="","",(K20/J20)/LOOKUP(RIGHT($D$2,3),定数!$A$6:$A$13,定数!$B$6:$B$13))</f>
        <v>2.9710537143107745</v>
      </c>
      <c r="N20" s="47">
        <v>2018</v>
      </c>
      <c r="O20" s="8">
        <v>43624</v>
      </c>
      <c r="P20" s="50">
        <v>129.07</v>
      </c>
      <c r="Q20" s="50"/>
      <c r="R20" s="53">
        <f>IF(P20="","",T20*M20*LOOKUP(RIGHT($D$2,3),定数!$A$6:$A$13,定数!$B$6:$B$13))</f>
        <v>9507.3718857942749</v>
      </c>
      <c r="S20" s="53"/>
      <c r="T20" s="54">
        <f t="shared" si="5"/>
        <v>31.999999999999318</v>
      </c>
      <c r="U20" s="54"/>
      <c r="V20" s="22">
        <f t="shared" si="2"/>
        <v>2</v>
      </c>
      <c r="W20">
        <f t="shared" si="3"/>
        <v>0</v>
      </c>
      <c r="X20" s="41">
        <f t="shared" si="6"/>
        <v>159715.40971948209</v>
      </c>
      <c r="Y20" s="42">
        <f t="shared" si="7"/>
        <v>7.8840959999981752E-3</v>
      </c>
    </row>
    <row r="21" spans="2:25">
      <c r="B21" s="35">
        <v>13</v>
      </c>
      <c r="C21" s="49">
        <f t="shared" si="0"/>
        <v>167963.56998236894</v>
      </c>
      <c r="D21" s="49"/>
      <c r="E21" s="47">
        <v>2018</v>
      </c>
      <c r="F21" s="8">
        <v>43650</v>
      </c>
      <c r="G21" s="47" t="s">
        <v>3</v>
      </c>
      <c r="H21" s="50">
        <v>128.80000000000001</v>
      </c>
      <c r="I21" s="50"/>
      <c r="J21" s="47">
        <v>13</v>
      </c>
      <c r="K21" s="51">
        <f t="shared" si="1"/>
        <v>5038.9070994710682</v>
      </c>
      <c r="L21" s="52"/>
      <c r="M21" s="6">
        <f>IF(J21="","",(K21/J21)/LOOKUP(RIGHT($D$2,3),定数!$A$6:$A$13,定数!$B$6:$B$13))</f>
        <v>3.8760823842085141</v>
      </c>
      <c r="N21" s="47">
        <v>2018</v>
      </c>
      <c r="O21" s="8">
        <v>43650</v>
      </c>
      <c r="P21" s="50">
        <v>128.53</v>
      </c>
      <c r="Q21" s="50"/>
      <c r="R21" s="53">
        <f>IF(P21="","",T21*M21*LOOKUP(RIGHT($D$2,3),定数!$A$6:$A$13,定数!$B$6:$B$13))</f>
        <v>10465.422437363386</v>
      </c>
      <c r="S21" s="53"/>
      <c r="T21" s="54">
        <f t="shared" si="5"/>
        <v>27.000000000001023</v>
      </c>
      <c r="U21" s="54"/>
      <c r="V21" s="22">
        <f t="shared" si="2"/>
        <v>3</v>
      </c>
      <c r="W21">
        <f t="shared" si="3"/>
        <v>0</v>
      </c>
      <c r="X21" s="41">
        <f t="shared" si="6"/>
        <v>167963.56998236894</v>
      </c>
      <c r="Y21" s="42">
        <f t="shared" si="7"/>
        <v>0</v>
      </c>
    </row>
    <row r="22" spans="2:25">
      <c r="B22" s="35">
        <v>14</v>
      </c>
      <c r="C22" s="49">
        <f t="shared" si="0"/>
        <v>178428.99241973233</v>
      </c>
      <c r="D22" s="49"/>
      <c r="E22" s="47">
        <v>2018</v>
      </c>
      <c r="F22" s="8">
        <v>43656</v>
      </c>
      <c r="G22" s="47" t="s">
        <v>4</v>
      </c>
      <c r="H22" s="50">
        <v>130.22999999999999</v>
      </c>
      <c r="I22" s="50"/>
      <c r="J22" s="47">
        <v>10</v>
      </c>
      <c r="K22" s="51">
        <f t="shared" si="1"/>
        <v>5352.8697725919692</v>
      </c>
      <c r="L22" s="52"/>
      <c r="M22" s="6">
        <f>IF(J22="","",(K22/J22)/LOOKUP(RIGHT($D$2,3),定数!$A$6:$A$13,定数!$B$6:$B$13))</f>
        <v>5.3528697725919692</v>
      </c>
      <c r="N22" s="47">
        <v>2018</v>
      </c>
      <c r="O22" s="8">
        <v>43656</v>
      </c>
      <c r="P22" s="50">
        <v>130.43</v>
      </c>
      <c r="Q22" s="50"/>
      <c r="R22" s="53">
        <f>IF(P22="","",T22*M22*LOOKUP(RIGHT($D$2,3),定数!$A$6:$A$13,定数!$B$6:$B$13))</f>
        <v>10705.739545184852</v>
      </c>
      <c r="S22" s="53"/>
      <c r="T22" s="54">
        <f t="shared" si="5"/>
        <v>20.000000000001705</v>
      </c>
      <c r="U22" s="54"/>
      <c r="V22" s="22">
        <f t="shared" si="2"/>
        <v>4</v>
      </c>
      <c r="W22">
        <f t="shared" si="3"/>
        <v>0</v>
      </c>
      <c r="X22" s="41">
        <f t="shared" si="6"/>
        <v>178428.99241973233</v>
      </c>
      <c r="Y22" s="42">
        <f t="shared" si="7"/>
        <v>0</v>
      </c>
    </row>
    <row r="23" spans="2:25">
      <c r="B23" s="35">
        <v>15</v>
      </c>
      <c r="C23" s="49">
        <f t="shared" si="0"/>
        <v>189134.73196491718</v>
      </c>
      <c r="D23" s="49"/>
      <c r="E23" s="47">
        <v>2018</v>
      </c>
      <c r="F23" s="8">
        <v>43673</v>
      </c>
      <c r="G23" s="47" t="s">
        <v>3</v>
      </c>
      <c r="H23" s="50">
        <v>129.24</v>
      </c>
      <c r="I23" s="50"/>
      <c r="J23" s="47">
        <v>18</v>
      </c>
      <c r="K23" s="51">
        <f t="shared" si="1"/>
        <v>5674.041958947515</v>
      </c>
      <c r="L23" s="52"/>
      <c r="M23" s="6">
        <f>IF(J23="","",(K23/J23)/LOOKUP(RIGHT($D$2,3),定数!$A$6:$A$13,定数!$B$6:$B$13))</f>
        <v>3.1522455327486192</v>
      </c>
      <c r="N23" s="47">
        <v>2018</v>
      </c>
      <c r="O23" s="8">
        <v>43674</v>
      </c>
      <c r="P23" s="50">
        <v>129.44</v>
      </c>
      <c r="Q23" s="50"/>
      <c r="R23" s="53">
        <f>IF(P23="","",T23*M23*LOOKUP(RIGHT($D$2,3),定数!$A$6:$A$13,定数!$B$6:$B$13))</f>
        <v>-6304.4910654968799</v>
      </c>
      <c r="S23" s="53"/>
      <c r="T23" s="54">
        <f t="shared" si="5"/>
        <v>-19.999999999998863</v>
      </c>
      <c r="U23" s="54"/>
      <c r="V23" t="str">
        <f t="shared" ref="V23:W74" si="8">IF(S23&lt;&gt;"",IF(S23&lt;0,1+V22,0),"")</f>
        <v/>
      </c>
      <c r="W23">
        <f t="shared" si="3"/>
        <v>1</v>
      </c>
      <c r="X23" s="41">
        <f t="shared" si="6"/>
        <v>189134.73196491718</v>
      </c>
      <c r="Y23" s="42">
        <f t="shared" si="7"/>
        <v>0</v>
      </c>
    </row>
    <row r="24" spans="2:25">
      <c r="B24" s="35">
        <v>16</v>
      </c>
      <c r="C24" s="49">
        <f t="shared" si="0"/>
        <v>182830.24089942031</v>
      </c>
      <c r="D24" s="49"/>
      <c r="E24" s="47">
        <v>2018</v>
      </c>
      <c r="F24" s="8">
        <v>43680</v>
      </c>
      <c r="G24" s="47" t="s">
        <v>3</v>
      </c>
      <c r="H24" s="50">
        <v>129.16999999999999</v>
      </c>
      <c r="I24" s="50"/>
      <c r="J24" s="47">
        <v>33</v>
      </c>
      <c r="K24" s="51">
        <f t="shared" si="1"/>
        <v>5484.9072269826092</v>
      </c>
      <c r="L24" s="52"/>
      <c r="M24" s="6">
        <f>IF(J24="","",(K24/J24)/LOOKUP(RIGHT($D$2,3),定数!$A$6:$A$13,定数!$B$6:$B$13))</f>
        <v>1.6620930990856391</v>
      </c>
      <c r="N24" s="47">
        <v>2018</v>
      </c>
      <c r="O24" s="8">
        <v>43683</v>
      </c>
      <c r="P24" s="50">
        <v>128.52000000000001</v>
      </c>
      <c r="Q24" s="50"/>
      <c r="R24" s="53">
        <f>IF(P24="","",T24*M24*LOOKUP(RIGHT($D$2,3),定数!$A$6:$A$13,定数!$B$6:$B$13))</f>
        <v>10803.605144056275</v>
      </c>
      <c r="S24" s="53"/>
      <c r="T24" s="54">
        <f t="shared" si="5"/>
        <v>64.999999999997726</v>
      </c>
      <c r="U24" s="54"/>
      <c r="V24" t="str">
        <f t="shared" si="8"/>
        <v/>
      </c>
      <c r="W24">
        <f t="shared" si="3"/>
        <v>0</v>
      </c>
      <c r="X24" s="41">
        <f t="shared" si="6"/>
        <v>189134.73196491718</v>
      </c>
      <c r="Y24" s="42">
        <f t="shared" si="7"/>
        <v>3.3333333333331328E-2</v>
      </c>
    </row>
    <row r="25" spans="2:25">
      <c r="B25" s="35">
        <v>17</v>
      </c>
      <c r="C25" s="49">
        <f t="shared" si="0"/>
        <v>193633.8460434766</v>
      </c>
      <c r="D25" s="49"/>
      <c r="E25" s="47">
        <v>2018</v>
      </c>
      <c r="F25" s="8">
        <v>43684</v>
      </c>
      <c r="G25" s="47" t="s">
        <v>4</v>
      </c>
      <c r="H25" s="50">
        <v>128.96</v>
      </c>
      <c r="I25" s="50"/>
      <c r="J25" s="47">
        <v>17</v>
      </c>
      <c r="K25" s="51">
        <f t="shared" si="1"/>
        <v>5809.015381304298</v>
      </c>
      <c r="L25" s="52"/>
      <c r="M25" s="6">
        <f>IF(J25="","",(K25/J25)/LOOKUP(RIGHT($D$2,3),定数!$A$6:$A$13,定数!$B$6:$B$13))</f>
        <v>3.4170678713554694</v>
      </c>
      <c r="N25" s="47">
        <v>2018</v>
      </c>
      <c r="O25" s="8">
        <v>43685</v>
      </c>
      <c r="P25" s="50">
        <v>129.30000000000001</v>
      </c>
      <c r="Q25" s="50"/>
      <c r="R25" s="53">
        <f>IF(P25="","",T25*M25*LOOKUP(RIGHT($D$2,3),定数!$A$6:$A$13,定数!$B$6:$B$13))</f>
        <v>11618.030762608712</v>
      </c>
      <c r="S25" s="53"/>
      <c r="T25" s="54">
        <f t="shared" si="5"/>
        <v>34.000000000000341</v>
      </c>
      <c r="U25" s="54"/>
      <c r="V25" t="str">
        <f t="shared" si="8"/>
        <v/>
      </c>
      <c r="W25">
        <f t="shared" si="3"/>
        <v>0</v>
      </c>
      <c r="X25" s="41">
        <f t="shared" si="6"/>
        <v>193633.8460434766</v>
      </c>
      <c r="Y25" s="42">
        <f t="shared" si="7"/>
        <v>0</v>
      </c>
    </row>
    <row r="26" spans="2:25">
      <c r="B26" s="35">
        <v>18</v>
      </c>
      <c r="C26" s="49">
        <f t="shared" si="0"/>
        <v>205251.87680608532</v>
      </c>
      <c r="D26" s="49"/>
      <c r="E26" s="47">
        <v>2018</v>
      </c>
      <c r="F26" s="8">
        <v>43686</v>
      </c>
      <c r="G26" s="47" t="s">
        <v>3</v>
      </c>
      <c r="H26" s="50">
        <v>128.57</v>
      </c>
      <c r="I26" s="50"/>
      <c r="J26" s="47">
        <v>21</v>
      </c>
      <c r="K26" s="51">
        <f t="shared" si="1"/>
        <v>6157.556304182559</v>
      </c>
      <c r="L26" s="52"/>
      <c r="M26" s="6">
        <f>IF(J26="","",(K26/J26)/LOOKUP(RIGHT($D$2,3),定数!$A$6:$A$13,定数!$B$6:$B$13))</f>
        <v>2.9321696686583612</v>
      </c>
      <c r="N26" s="47">
        <v>2018</v>
      </c>
      <c r="O26" s="8">
        <v>43686</v>
      </c>
      <c r="P26" s="50">
        <v>128.81</v>
      </c>
      <c r="Q26" s="50"/>
      <c r="R26" s="53">
        <f>IF(P26="","",T26*M26*LOOKUP(RIGHT($D$2,3),定数!$A$6:$A$13,定数!$B$6:$B$13))</f>
        <v>-7037.2072047803331</v>
      </c>
      <c r="S26" s="53"/>
      <c r="T26" s="54">
        <f t="shared" si="5"/>
        <v>-24.000000000000909</v>
      </c>
      <c r="U26" s="54"/>
      <c r="V26" t="str">
        <f t="shared" si="8"/>
        <v/>
      </c>
      <c r="W26">
        <f t="shared" si="3"/>
        <v>1</v>
      </c>
      <c r="X26" s="41">
        <f t="shared" si="6"/>
        <v>205251.87680608532</v>
      </c>
      <c r="Y26" s="42">
        <f t="shared" si="7"/>
        <v>0</v>
      </c>
    </row>
    <row r="27" spans="2:25">
      <c r="B27" s="35">
        <v>19</v>
      </c>
      <c r="C27" s="49">
        <f t="shared" si="0"/>
        <v>198214.66960130498</v>
      </c>
      <c r="D27" s="49"/>
      <c r="E27" s="47">
        <v>2018</v>
      </c>
      <c r="F27" s="8">
        <v>43698</v>
      </c>
      <c r="G27" s="47" t="s">
        <v>4</v>
      </c>
      <c r="H27" s="50">
        <v>127.32</v>
      </c>
      <c r="I27" s="50"/>
      <c r="J27" s="47">
        <v>46</v>
      </c>
      <c r="K27" s="51">
        <f t="shared" si="1"/>
        <v>5946.4400880391495</v>
      </c>
      <c r="L27" s="52"/>
      <c r="M27" s="6">
        <f>IF(J27="","",(K27/J27)/LOOKUP(RIGHT($D$2,3),定数!$A$6:$A$13,定数!$B$6:$B$13))</f>
        <v>1.2927043669650324</v>
      </c>
      <c r="N27" s="47">
        <v>2018</v>
      </c>
      <c r="O27" s="8">
        <v>43700</v>
      </c>
      <c r="P27" s="50">
        <v>128.22999999999999</v>
      </c>
      <c r="Q27" s="50"/>
      <c r="R27" s="53">
        <f>IF(P27="","",T27*M27*LOOKUP(RIGHT($D$2,3),定数!$A$6:$A$13,定数!$B$6:$B$13))</f>
        <v>11763.609739381751</v>
      </c>
      <c r="S27" s="53"/>
      <c r="T27" s="54">
        <f t="shared" si="5"/>
        <v>90.999999999999659</v>
      </c>
      <c r="U27" s="54"/>
      <c r="V27" t="str">
        <f t="shared" si="8"/>
        <v/>
      </c>
      <c r="W27">
        <f t="shared" si="3"/>
        <v>0</v>
      </c>
      <c r="X27" s="41">
        <f t="shared" si="6"/>
        <v>205251.87680608532</v>
      </c>
      <c r="Y27" s="42">
        <f t="shared" si="7"/>
        <v>3.4285714285715585E-2</v>
      </c>
    </row>
    <row r="28" spans="2:25">
      <c r="B28" s="35">
        <v>20</v>
      </c>
      <c r="C28" s="49">
        <f t="shared" si="0"/>
        <v>209978.27934068674</v>
      </c>
      <c r="D28" s="49"/>
      <c r="E28" s="47">
        <v>2018</v>
      </c>
      <c r="F28" s="8">
        <v>43701</v>
      </c>
      <c r="G28" s="47" t="s">
        <v>4</v>
      </c>
      <c r="H28" s="50">
        <v>128.87</v>
      </c>
      <c r="I28" s="50"/>
      <c r="J28" s="47">
        <v>15</v>
      </c>
      <c r="K28" s="51">
        <f t="shared" si="1"/>
        <v>6299.3483802206019</v>
      </c>
      <c r="L28" s="52"/>
      <c r="M28" s="6">
        <f>IF(J28="","",(K28/J28)/LOOKUP(RIGHT($D$2,3),定数!$A$6:$A$13,定数!$B$6:$B$13))</f>
        <v>4.1995655868137343</v>
      </c>
      <c r="N28" s="47">
        <v>2018</v>
      </c>
      <c r="O28" s="8">
        <v>43701</v>
      </c>
      <c r="P28" s="50">
        <v>129.16</v>
      </c>
      <c r="Q28" s="50"/>
      <c r="R28" s="53">
        <f>IF(P28="","",T28*M28*LOOKUP(RIGHT($D$2,3),定数!$A$6:$A$13,定数!$B$6:$B$13))</f>
        <v>12178.740201759496</v>
      </c>
      <c r="S28" s="53"/>
      <c r="T28" s="54">
        <f t="shared" si="5"/>
        <v>28.999999999999204</v>
      </c>
      <c r="U28" s="54"/>
      <c r="V28" t="str">
        <f t="shared" si="8"/>
        <v/>
      </c>
      <c r="W28">
        <f t="shared" si="3"/>
        <v>0</v>
      </c>
      <c r="X28" s="41">
        <f t="shared" si="6"/>
        <v>209978.27934068674</v>
      </c>
      <c r="Y28" s="42">
        <f t="shared" si="7"/>
        <v>0</v>
      </c>
    </row>
    <row r="29" spans="2:25">
      <c r="B29" s="35">
        <v>21</v>
      </c>
      <c r="C29" s="49">
        <f t="shared" si="0"/>
        <v>222157.01954244624</v>
      </c>
      <c r="D29" s="49"/>
      <c r="E29" s="47">
        <v>2018</v>
      </c>
      <c r="F29" s="8">
        <v>43707</v>
      </c>
      <c r="G29" s="47" t="s">
        <v>3</v>
      </c>
      <c r="H29" s="50">
        <v>130.16999999999999</v>
      </c>
      <c r="I29" s="50"/>
      <c r="J29" s="47">
        <v>51</v>
      </c>
      <c r="K29" s="51">
        <f t="shared" si="1"/>
        <v>6664.710586273387</v>
      </c>
      <c r="L29" s="52"/>
      <c r="M29" s="6">
        <f>IF(J29="","",(K29/J29)/LOOKUP(RIGHT($D$2,3),定数!$A$6:$A$13,定数!$B$6:$B$13))</f>
        <v>1.3068059973085073</v>
      </c>
      <c r="N29" s="47">
        <v>2018</v>
      </c>
      <c r="O29" s="8">
        <v>43708</v>
      </c>
      <c r="P29" s="50">
        <v>129.16</v>
      </c>
      <c r="Q29" s="50"/>
      <c r="R29" s="53">
        <f>IF(P29="","",T29*M29*LOOKUP(RIGHT($D$2,3),定数!$A$6:$A$13,定数!$B$6:$B$13))</f>
        <v>13198.740572815805</v>
      </c>
      <c r="S29" s="53"/>
      <c r="T29" s="54">
        <f t="shared" si="5"/>
        <v>100.99999999999909</v>
      </c>
      <c r="U29" s="54"/>
      <c r="V29" t="str">
        <f t="shared" si="8"/>
        <v/>
      </c>
      <c r="W29">
        <f t="shared" si="3"/>
        <v>0</v>
      </c>
      <c r="X29" s="41">
        <f t="shared" si="6"/>
        <v>222157.01954244624</v>
      </c>
      <c r="Y29" s="42">
        <f t="shared" si="7"/>
        <v>0</v>
      </c>
    </row>
    <row r="30" spans="2:25">
      <c r="B30" s="35">
        <v>22</v>
      </c>
      <c r="C30" s="49">
        <f t="shared" si="0"/>
        <v>235355.76011526206</v>
      </c>
      <c r="D30" s="49"/>
      <c r="E30" s="47">
        <v>2018</v>
      </c>
      <c r="F30" s="8">
        <v>43721</v>
      </c>
      <c r="G30" s="47" t="s">
        <v>4</v>
      </c>
      <c r="H30" s="50">
        <v>129.63</v>
      </c>
      <c r="I30" s="50"/>
      <c r="J30" s="47">
        <v>18</v>
      </c>
      <c r="K30" s="51">
        <f t="shared" si="1"/>
        <v>7060.6728034578618</v>
      </c>
      <c r="L30" s="52"/>
      <c r="M30" s="6">
        <f>IF(J30="","",(K30/J30)/LOOKUP(RIGHT($D$2,3),定数!$A$6:$A$13,定数!$B$6:$B$13))</f>
        <v>3.9225960019210344</v>
      </c>
      <c r="N30" s="47">
        <v>2018</v>
      </c>
      <c r="O30" s="8">
        <v>43721</v>
      </c>
      <c r="P30" s="50">
        <v>129.97999999999999</v>
      </c>
      <c r="Q30" s="50"/>
      <c r="R30" s="53">
        <f>IF(P30="","",T30*M30*LOOKUP(RIGHT($D$2,3),定数!$A$6:$A$13,定数!$B$6:$B$13))</f>
        <v>13729.086006723397</v>
      </c>
      <c r="S30" s="53"/>
      <c r="T30" s="54">
        <f t="shared" si="5"/>
        <v>34.999999999999432</v>
      </c>
      <c r="U30" s="54"/>
      <c r="V30" t="str">
        <f t="shared" si="8"/>
        <v/>
      </c>
      <c r="W30">
        <f t="shared" si="3"/>
        <v>0</v>
      </c>
      <c r="X30" s="41">
        <f t="shared" si="6"/>
        <v>235355.76011526206</v>
      </c>
      <c r="Y30" s="42">
        <f t="shared" si="7"/>
        <v>0</v>
      </c>
    </row>
    <row r="31" spans="2:25">
      <c r="B31" s="35">
        <v>23</v>
      </c>
      <c r="C31" s="49">
        <f t="shared" si="0"/>
        <v>249084.84612198547</v>
      </c>
      <c r="D31" s="49"/>
      <c r="E31" s="47">
        <v>2018</v>
      </c>
      <c r="F31" s="8">
        <v>43726</v>
      </c>
      <c r="G31" s="47" t="s">
        <v>4</v>
      </c>
      <c r="H31" s="50">
        <v>131.04</v>
      </c>
      <c r="I31" s="50"/>
      <c r="J31" s="47">
        <v>32</v>
      </c>
      <c r="K31" s="51">
        <f t="shared" si="1"/>
        <v>7472.5453836595634</v>
      </c>
      <c r="L31" s="52"/>
      <c r="M31" s="6">
        <f>IF(J31="","",(K31/J31)/LOOKUP(RIGHT($D$2,3),定数!$A$6:$A$13,定数!$B$6:$B$13))</f>
        <v>2.3351704323936135</v>
      </c>
      <c r="N31" s="47">
        <v>2018</v>
      </c>
      <c r="O31" s="8">
        <v>43728</v>
      </c>
      <c r="P31" s="50">
        <v>131.68</v>
      </c>
      <c r="Q31" s="50"/>
      <c r="R31" s="53">
        <f>IF(P31="","",T31*M31*LOOKUP(RIGHT($D$2,3),定数!$A$6:$A$13,定数!$B$6:$B$13))</f>
        <v>14945.090767319471</v>
      </c>
      <c r="S31" s="53"/>
      <c r="T31" s="54">
        <f t="shared" si="5"/>
        <v>64.000000000001478</v>
      </c>
      <c r="U31" s="54"/>
      <c r="V31" t="str">
        <f t="shared" si="8"/>
        <v/>
      </c>
      <c r="W31">
        <f t="shared" si="3"/>
        <v>0</v>
      </c>
      <c r="X31" s="41">
        <f t="shared" si="6"/>
        <v>249084.84612198547</v>
      </c>
      <c r="Y31" s="42">
        <f t="shared" si="7"/>
        <v>0</v>
      </c>
    </row>
    <row r="32" spans="2:25">
      <c r="B32" s="35">
        <v>24</v>
      </c>
      <c r="C32" s="49">
        <f t="shared" si="0"/>
        <v>264029.93688930495</v>
      </c>
      <c r="D32" s="49"/>
      <c r="E32" s="47">
        <v>2018</v>
      </c>
      <c r="F32" s="8">
        <v>43729</v>
      </c>
      <c r="G32" s="47" t="s">
        <v>4</v>
      </c>
      <c r="H32" s="50">
        <v>132.80000000000001</v>
      </c>
      <c r="I32" s="50"/>
      <c r="J32" s="47">
        <v>30</v>
      </c>
      <c r="K32" s="51">
        <f t="shared" si="1"/>
        <v>7920.8981066791484</v>
      </c>
      <c r="L32" s="52"/>
      <c r="M32" s="6">
        <f>IF(J32="","",(K32/J32)/LOOKUP(RIGHT($D$2,3),定数!$A$6:$A$13,定数!$B$6:$B$13))</f>
        <v>2.6402993688930496</v>
      </c>
      <c r="N32" s="47">
        <v>2018</v>
      </c>
      <c r="O32" s="8">
        <v>43729</v>
      </c>
      <c r="P32" s="50">
        <v>132.47</v>
      </c>
      <c r="Q32" s="50"/>
      <c r="R32" s="53">
        <f>IF(P32="","",T32*M32*LOOKUP(RIGHT($D$2,3),定数!$A$6:$A$13,定数!$B$6:$B$13))</f>
        <v>-8712.9879173473946</v>
      </c>
      <c r="S32" s="53"/>
      <c r="T32" s="54">
        <f t="shared" si="5"/>
        <v>-33.000000000001251</v>
      </c>
      <c r="U32" s="54"/>
      <c r="V32" t="str">
        <f t="shared" si="8"/>
        <v/>
      </c>
      <c r="W32">
        <f t="shared" si="3"/>
        <v>1</v>
      </c>
      <c r="X32" s="41">
        <f t="shared" si="6"/>
        <v>264029.93688930495</v>
      </c>
      <c r="Y32" s="42">
        <f t="shared" si="7"/>
        <v>0</v>
      </c>
    </row>
    <row r="33" spans="2:25">
      <c r="B33" s="35">
        <v>25</v>
      </c>
      <c r="C33" s="49">
        <f t="shared" si="0"/>
        <v>255316.94897195755</v>
      </c>
      <c r="D33" s="49"/>
      <c r="E33" s="47">
        <v>2018</v>
      </c>
      <c r="F33" s="8">
        <v>43734</v>
      </c>
      <c r="G33" s="47" t="s">
        <v>3</v>
      </c>
      <c r="H33" s="50">
        <v>132.63999999999999</v>
      </c>
      <c r="I33" s="50"/>
      <c r="J33" s="47">
        <v>21</v>
      </c>
      <c r="K33" s="51">
        <f t="shared" si="1"/>
        <v>7659.5084691587263</v>
      </c>
      <c r="L33" s="52"/>
      <c r="M33" s="6">
        <f>IF(J33="","",(K33/J33)/LOOKUP(RIGHT($D$2,3),定数!$A$6:$A$13,定数!$B$6:$B$13))</f>
        <v>3.6473849853136788</v>
      </c>
      <c r="N33" s="47">
        <v>2018</v>
      </c>
      <c r="O33" s="8">
        <v>43735</v>
      </c>
      <c r="P33" s="50">
        <v>132.87</v>
      </c>
      <c r="Q33" s="50"/>
      <c r="R33" s="53">
        <f>IF(P33="","",T33*M33*LOOKUP(RIGHT($D$2,3),定数!$A$6:$A$13,定数!$B$6:$B$13))</f>
        <v>-8388.985466222126</v>
      </c>
      <c r="S33" s="53"/>
      <c r="T33" s="54">
        <f t="shared" si="5"/>
        <v>-23.000000000001819</v>
      </c>
      <c r="U33" s="54"/>
      <c r="V33" t="str">
        <f t="shared" si="8"/>
        <v/>
      </c>
      <c r="W33">
        <f t="shared" si="3"/>
        <v>2</v>
      </c>
      <c r="X33" s="41">
        <f t="shared" si="6"/>
        <v>264029.93688930495</v>
      </c>
      <c r="Y33" s="42">
        <f t="shared" si="7"/>
        <v>3.3000000000001251E-2</v>
      </c>
    </row>
    <row r="34" spans="2:25">
      <c r="B34" s="35">
        <v>26</v>
      </c>
      <c r="C34" s="49">
        <f t="shared" si="0"/>
        <v>246927.96350573542</v>
      </c>
      <c r="D34" s="49"/>
      <c r="E34" s="47">
        <v>2018</v>
      </c>
      <c r="F34" s="8">
        <v>43739</v>
      </c>
      <c r="G34" s="47" t="s">
        <v>4</v>
      </c>
      <c r="H34" s="50">
        <v>132.27000000000001</v>
      </c>
      <c r="I34" s="50"/>
      <c r="J34" s="47">
        <v>35</v>
      </c>
      <c r="K34" s="51">
        <f t="shared" si="1"/>
        <v>7407.8389051720624</v>
      </c>
      <c r="L34" s="52"/>
      <c r="M34" s="6">
        <f>IF(J34="","",(K34/J34)/LOOKUP(RIGHT($D$2,3),定数!$A$6:$A$13,定数!$B$6:$B$13))</f>
        <v>2.1165254014777322</v>
      </c>
      <c r="N34" s="47">
        <v>2018</v>
      </c>
      <c r="O34" s="8">
        <v>43739</v>
      </c>
      <c r="P34" s="50">
        <v>131.9</v>
      </c>
      <c r="Q34" s="50"/>
      <c r="R34" s="53">
        <f>IF(P34="","",T34*M34*LOOKUP(RIGHT($D$2,3),定数!$A$6:$A$13,定数!$B$6:$B$13))</f>
        <v>-7831.1439854677046</v>
      </c>
      <c r="S34" s="53"/>
      <c r="T34" s="54">
        <f t="shared" si="5"/>
        <v>-37.000000000000455</v>
      </c>
      <c r="U34" s="54"/>
      <c r="V34" t="str">
        <f t="shared" si="8"/>
        <v/>
      </c>
      <c r="W34">
        <f t="shared" si="3"/>
        <v>3</v>
      </c>
      <c r="X34" s="41">
        <f t="shared" si="6"/>
        <v>264029.93688930495</v>
      </c>
      <c r="Y34" s="42">
        <f t="shared" si="7"/>
        <v>6.4772857142860962E-2</v>
      </c>
    </row>
    <row r="35" spans="2:25">
      <c r="B35" s="35">
        <v>27</v>
      </c>
      <c r="C35" s="49">
        <f t="shared" si="0"/>
        <v>239096.81952026772</v>
      </c>
      <c r="D35" s="49"/>
      <c r="E35" s="47">
        <v>2018</v>
      </c>
      <c r="F35" s="8">
        <v>43740</v>
      </c>
      <c r="G35" s="47" t="s">
        <v>3</v>
      </c>
      <c r="H35" s="50">
        <v>131.38999999999999</v>
      </c>
      <c r="I35" s="50"/>
      <c r="J35" s="47">
        <v>49</v>
      </c>
      <c r="K35" s="51">
        <f t="shared" si="1"/>
        <v>7172.9045856080311</v>
      </c>
      <c r="L35" s="52"/>
      <c r="M35" s="6">
        <f>IF(J35="","",(K35/J35)/LOOKUP(RIGHT($D$2,3),定数!$A$6:$A$13,定数!$B$6:$B$13))</f>
        <v>1.4638580786955167</v>
      </c>
      <c r="N35" s="47">
        <v>2018</v>
      </c>
      <c r="O35" s="8">
        <v>43741</v>
      </c>
      <c r="P35" s="50">
        <v>131.9</v>
      </c>
      <c r="Q35" s="50"/>
      <c r="R35" s="53">
        <f>IF(P35="","",T35*M35*LOOKUP(RIGHT($D$2,3),定数!$A$6:$A$13,定数!$B$6:$B$13))</f>
        <v>-7465.6762013474181</v>
      </c>
      <c r="S35" s="53"/>
      <c r="T35" s="54">
        <f t="shared" si="5"/>
        <v>-51.000000000001933</v>
      </c>
      <c r="U35" s="54"/>
      <c r="V35" t="str">
        <f t="shared" si="8"/>
        <v/>
      </c>
      <c r="W35">
        <f t="shared" si="3"/>
        <v>4</v>
      </c>
      <c r="X35" s="41">
        <f t="shared" si="6"/>
        <v>264029.93688930495</v>
      </c>
      <c r="Y35" s="42">
        <f t="shared" si="7"/>
        <v>9.4432917959187734E-2</v>
      </c>
    </row>
    <row r="36" spans="2:25">
      <c r="B36" s="35">
        <v>28</v>
      </c>
      <c r="C36" s="49">
        <f t="shared" si="0"/>
        <v>231631.14331892031</v>
      </c>
      <c r="D36" s="49"/>
      <c r="E36" s="47">
        <v>2018</v>
      </c>
      <c r="F36" s="8">
        <v>43749</v>
      </c>
      <c r="G36" s="47" t="s">
        <v>3</v>
      </c>
      <c r="H36" s="50">
        <v>129.68</v>
      </c>
      <c r="I36" s="50"/>
      <c r="J36" s="47">
        <v>50</v>
      </c>
      <c r="K36" s="51">
        <f t="shared" si="1"/>
        <v>6948.9342995676088</v>
      </c>
      <c r="L36" s="52"/>
      <c r="M36" s="6">
        <f>IF(J36="","",(K36/J36)/LOOKUP(RIGHT($D$2,3),定数!$A$6:$A$13,定数!$B$6:$B$13))</f>
        <v>1.3897868599135217</v>
      </c>
      <c r="N36" s="47">
        <v>2018</v>
      </c>
      <c r="O36" s="8">
        <v>43749</v>
      </c>
      <c r="P36" s="50">
        <v>130.21</v>
      </c>
      <c r="Q36" s="50"/>
      <c r="R36" s="53">
        <f>IF(P36="","",T36*M36*LOOKUP(RIGHT($D$2,3),定数!$A$6:$A$13,定数!$B$6:$B$13))</f>
        <v>-7365.8703575416812</v>
      </c>
      <c r="S36" s="53"/>
      <c r="T36" s="54">
        <f t="shared" si="5"/>
        <v>-53.000000000000114</v>
      </c>
      <c r="U36" s="54"/>
      <c r="V36" t="str">
        <f t="shared" si="8"/>
        <v/>
      </c>
      <c r="W36">
        <f t="shared" si="3"/>
        <v>5</v>
      </c>
      <c r="X36" s="41">
        <f t="shared" si="6"/>
        <v>264029.93688930495</v>
      </c>
      <c r="Y36" s="42">
        <f t="shared" si="7"/>
        <v>0.12270878807189167</v>
      </c>
    </row>
    <row r="37" spans="2:25">
      <c r="B37" s="35">
        <v>29</v>
      </c>
      <c r="C37" s="49">
        <f t="shared" si="0"/>
        <v>224265.27296137862</v>
      </c>
      <c r="D37" s="49"/>
      <c r="E37" s="47">
        <v>2018</v>
      </c>
      <c r="F37" s="8">
        <v>43753</v>
      </c>
      <c r="G37" s="47" t="s">
        <v>3</v>
      </c>
      <c r="H37" s="50">
        <v>129.30000000000001</v>
      </c>
      <c r="I37" s="50"/>
      <c r="J37" s="47">
        <v>33</v>
      </c>
      <c r="K37" s="51">
        <f t="shared" si="1"/>
        <v>6727.9581888413586</v>
      </c>
      <c r="L37" s="52"/>
      <c r="M37" s="6">
        <f>IF(J37="","",(K37/J37)/LOOKUP(RIGHT($D$2,3),定数!$A$6:$A$13,定数!$B$6:$B$13))</f>
        <v>2.0387752087398057</v>
      </c>
      <c r="N37" s="47">
        <v>2018</v>
      </c>
      <c r="O37" s="8">
        <v>43753</v>
      </c>
      <c r="P37" s="50">
        <v>129.65</v>
      </c>
      <c r="Q37" s="50"/>
      <c r="R37" s="53">
        <f>IF(P37="","",T37*M37*LOOKUP(RIGHT($D$2,3),定数!$A$6:$A$13,定数!$B$6:$B$13))</f>
        <v>-7135.7132305892037</v>
      </c>
      <c r="S37" s="53"/>
      <c r="T37" s="54">
        <f t="shared" si="5"/>
        <v>-34.999999999999432</v>
      </c>
      <c r="U37" s="54"/>
      <c r="V37" t="str">
        <f t="shared" si="8"/>
        <v/>
      </c>
      <c r="W37">
        <f t="shared" si="3"/>
        <v>6</v>
      </c>
      <c r="X37" s="41">
        <f t="shared" si="6"/>
        <v>264029.93688930495</v>
      </c>
      <c r="Y37" s="42">
        <f t="shared" si="7"/>
        <v>0.15060664861120554</v>
      </c>
    </row>
    <row r="38" spans="2:25">
      <c r="B38" s="35">
        <v>30</v>
      </c>
      <c r="C38" s="49">
        <f t="shared" si="0"/>
        <v>217129.55973078942</v>
      </c>
      <c r="D38" s="49"/>
      <c r="E38" s="47">
        <v>2018</v>
      </c>
      <c r="F38" s="8">
        <v>43761</v>
      </c>
      <c r="G38" s="47" t="s">
        <v>3</v>
      </c>
      <c r="H38" s="50">
        <v>129.25</v>
      </c>
      <c r="I38" s="50"/>
      <c r="J38" s="47">
        <v>10</v>
      </c>
      <c r="K38" s="51">
        <f t="shared" si="1"/>
        <v>6513.8867919236827</v>
      </c>
      <c r="L38" s="52"/>
      <c r="M38" s="6">
        <f>IF(J38="","",(K38/J38)/LOOKUP(RIGHT($D$2,3),定数!$A$6:$A$13,定数!$B$6:$B$13))</f>
        <v>6.5138867919236825</v>
      </c>
      <c r="N38" s="47">
        <v>2018</v>
      </c>
      <c r="O38" s="8">
        <v>43761</v>
      </c>
      <c r="P38" s="50">
        <v>129.05000000000001</v>
      </c>
      <c r="Q38" s="50"/>
      <c r="R38" s="53">
        <f>IF(P38="","",T38*M38*LOOKUP(RIGHT($D$2,3),定数!$A$6:$A$13,定数!$B$6:$B$13))</f>
        <v>13027.773583846625</v>
      </c>
      <c r="S38" s="53"/>
      <c r="T38" s="54">
        <f t="shared" si="5"/>
        <v>19.999999999998863</v>
      </c>
      <c r="U38" s="54"/>
      <c r="V38" t="str">
        <f t="shared" si="8"/>
        <v/>
      </c>
      <c r="W38">
        <f t="shared" si="3"/>
        <v>0</v>
      </c>
      <c r="X38" s="41">
        <f t="shared" si="6"/>
        <v>264029.93688930495</v>
      </c>
      <c r="Y38" s="42">
        <f t="shared" si="7"/>
        <v>0.17763280070084853</v>
      </c>
    </row>
    <row r="39" spans="2:25">
      <c r="B39" s="35">
        <v>31</v>
      </c>
      <c r="C39" s="49">
        <f t="shared" si="0"/>
        <v>230157.33331463605</v>
      </c>
      <c r="D39" s="49"/>
      <c r="E39" s="47">
        <v>2018</v>
      </c>
      <c r="F39" s="8">
        <v>43768</v>
      </c>
      <c r="G39" s="47" t="s">
        <v>4</v>
      </c>
      <c r="H39" s="50">
        <v>128.37</v>
      </c>
      <c r="I39" s="50"/>
      <c r="J39" s="47">
        <v>34</v>
      </c>
      <c r="K39" s="51">
        <f t="shared" si="1"/>
        <v>6904.7199994390812</v>
      </c>
      <c r="L39" s="52"/>
      <c r="M39" s="6">
        <f>IF(J39="","",(K39/J39)/LOOKUP(RIGHT($D$2,3),定数!$A$6:$A$13,定数!$B$6:$B$13))</f>
        <v>2.0307999998350237</v>
      </c>
      <c r="N39" s="47">
        <v>2018</v>
      </c>
      <c r="O39" s="8">
        <v>43769</v>
      </c>
      <c r="P39" s="50">
        <v>128</v>
      </c>
      <c r="Q39" s="50"/>
      <c r="R39" s="53">
        <f>IF(P39="","",T39*M39*LOOKUP(RIGHT($D$2,3),定数!$A$6:$A$13,定数!$B$6:$B$13))</f>
        <v>-7513.9599993896791</v>
      </c>
      <c r="S39" s="53"/>
      <c r="T39" s="54">
        <f t="shared" si="5"/>
        <v>-37.000000000000455</v>
      </c>
      <c r="U39" s="54"/>
      <c r="V39" t="str">
        <f t="shared" si="8"/>
        <v/>
      </c>
      <c r="W39">
        <f t="shared" si="3"/>
        <v>1</v>
      </c>
      <c r="X39" s="41">
        <f t="shared" si="6"/>
        <v>264029.93688930495</v>
      </c>
      <c r="Y39" s="42">
        <f t="shared" si="7"/>
        <v>0.12829076874290224</v>
      </c>
    </row>
    <row r="40" spans="2:25">
      <c r="B40" s="35">
        <v>32</v>
      </c>
      <c r="C40" s="49">
        <f t="shared" si="0"/>
        <v>222643.37331524637</v>
      </c>
      <c r="D40" s="49"/>
      <c r="E40" s="47">
        <v>2018</v>
      </c>
      <c r="F40" s="8">
        <v>43770</v>
      </c>
      <c r="G40" s="47" t="s">
        <v>4</v>
      </c>
      <c r="H40" s="50">
        <v>128.62</v>
      </c>
      <c r="I40" s="50"/>
      <c r="J40" s="47">
        <v>25</v>
      </c>
      <c r="K40" s="51">
        <f t="shared" si="1"/>
        <v>6679.3011994573908</v>
      </c>
      <c r="L40" s="52"/>
      <c r="M40" s="6">
        <f>IF(J40="","",(K40/J40)/LOOKUP(RIGHT($D$2,3),定数!$A$6:$A$13,定数!$B$6:$B$13))</f>
        <v>2.6717204797829561</v>
      </c>
      <c r="N40" s="47">
        <v>2018</v>
      </c>
      <c r="O40" s="8">
        <v>43771</v>
      </c>
      <c r="P40" s="50">
        <v>129.11000000000001</v>
      </c>
      <c r="Q40" s="50"/>
      <c r="R40" s="53">
        <f>IF(P40="","",T40*M40*LOOKUP(RIGHT($D$2,3),定数!$A$6:$A$13,定数!$B$6:$B$13))</f>
        <v>13091.430350936727</v>
      </c>
      <c r="S40" s="53"/>
      <c r="T40" s="54">
        <f t="shared" si="5"/>
        <v>49.000000000000909</v>
      </c>
      <c r="U40" s="54"/>
      <c r="V40" t="str">
        <f t="shared" si="8"/>
        <v/>
      </c>
      <c r="W40">
        <f t="shared" si="3"/>
        <v>0</v>
      </c>
      <c r="X40" s="41">
        <f t="shared" si="6"/>
        <v>264029.93688930495</v>
      </c>
      <c r="Y40" s="42">
        <f t="shared" si="7"/>
        <v>0.15674951129276671</v>
      </c>
    </row>
    <row r="41" spans="2:25">
      <c r="B41" s="35">
        <v>33</v>
      </c>
      <c r="C41" s="49">
        <f t="shared" si="0"/>
        <v>235734.80366618308</v>
      </c>
      <c r="D41" s="49"/>
      <c r="E41" s="47">
        <v>2018</v>
      </c>
      <c r="F41" s="8">
        <v>43775</v>
      </c>
      <c r="G41" s="47" t="s">
        <v>4</v>
      </c>
      <c r="H41" s="50">
        <v>129.27000000000001</v>
      </c>
      <c r="I41" s="50"/>
      <c r="J41" s="47">
        <v>10</v>
      </c>
      <c r="K41" s="51">
        <f t="shared" si="1"/>
        <v>7072.0441099854925</v>
      </c>
      <c r="L41" s="52"/>
      <c r="M41" s="6">
        <f>IF(J41="","",(K41/J41)/LOOKUP(RIGHT($D$2,3),定数!$A$6:$A$13,定数!$B$6:$B$13))</f>
        <v>7.0720441099854927</v>
      </c>
      <c r="N41" s="47">
        <v>2018</v>
      </c>
      <c r="O41" s="8">
        <v>43776</v>
      </c>
      <c r="P41" s="50">
        <v>129.46</v>
      </c>
      <c r="Q41" s="50"/>
      <c r="R41" s="53">
        <f>IF(P41="","",T41*M41*LOOKUP(RIGHT($D$2,3),定数!$A$6:$A$13,定数!$B$6:$B$13))</f>
        <v>13436.883808972274</v>
      </c>
      <c r="S41" s="53"/>
      <c r="T41" s="54">
        <f t="shared" si="5"/>
        <v>18.999999999999773</v>
      </c>
      <c r="U41" s="54"/>
      <c r="V41" t="str">
        <f t="shared" si="8"/>
        <v/>
      </c>
      <c r="W41">
        <f t="shared" si="3"/>
        <v>0</v>
      </c>
      <c r="X41" s="41">
        <f t="shared" si="6"/>
        <v>264029.93688930495</v>
      </c>
      <c r="Y41" s="42">
        <f t="shared" si="7"/>
        <v>0.10716638255678046</v>
      </c>
    </row>
    <row r="42" spans="2:25">
      <c r="B42" s="35">
        <v>34</v>
      </c>
      <c r="C42" s="49">
        <f t="shared" si="0"/>
        <v>249171.68747515537</v>
      </c>
      <c r="D42" s="49"/>
      <c r="E42" s="47">
        <v>2018</v>
      </c>
      <c r="F42" s="8">
        <v>43828</v>
      </c>
      <c r="G42" s="47" t="s">
        <v>3</v>
      </c>
      <c r="H42" s="50">
        <v>126.13</v>
      </c>
      <c r="I42" s="50"/>
      <c r="J42" s="47">
        <v>23</v>
      </c>
      <c r="K42" s="51">
        <f t="shared" si="1"/>
        <v>7475.1506242546611</v>
      </c>
      <c r="L42" s="52"/>
      <c r="M42" s="6">
        <f>IF(J42="","",(K42/J42)/LOOKUP(RIGHT($D$2,3),定数!$A$6:$A$13,定数!$B$6:$B$13))</f>
        <v>3.2500654888063747</v>
      </c>
      <c r="N42" s="47">
        <v>2018</v>
      </c>
      <c r="O42" s="8">
        <v>43830</v>
      </c>
      <c r="P42" s="50">
        <v>126.38</v>
      </c>
      <c r="Q42" s="50"/>
      <c r="R42" s="53">
        <f>IF(P42="","",T42*M42*LOOKUP(RIGHT($D$2,3),定数!$A$6:$A$13,定数!$B$6:$B$13))</f>
        <v>-8125.1637220159364</v>
      </c>
      <c r="S42" s="53"/>
      <c r="T42" s="54">
        <f t="shared" si="5"/>
        <v>-25</v>
      </c>
      <c r="U42" s="54"/>
      <c r="V42" t="str">
        <f t="shared" si="8"/>
        <v/>
      </c>
      <c r="W42">
        <f t="shared" si="3"/>
        <v>1</v>
      </c>
      <c r="X42" s="41">
        <f t="shared" si="6"/>
        <v>264029.93688930495</v>
      </c>
      <c r="Y42" s="42">
        <f t="shared" si="7"/>
        <v>5.627486636251755E-2</v>
      </c>
    </row>
    <row r="43" spans="2:25">
      <c r="B43" s="35">
        <v>35</v>
      </c>
      <c r="C43" s="49">
        <f t="shared" si="0"/>
        <v>241046.52375313942</v>
      </c>
      <c r="D43" s="49"/>
      <c r="E43" s="47">
        <v>2019</v>
      </c>
      <c r="F43" s="8">
        <v>43479</v>
      </c>
      <c r="G43" s="47" t="s">
        <v>3</v>
      </c>
      <c r="H43" s="50">
        <v>123.93</v>
      </c>
      <c r="I43" s="50"/>
      <c r="J43" s="47">
        <v>26</v>
      </c>
      <c r="K43" s="51">
        <f t="shared" si="1"/>
        <v>7231.3957125941824</v>
      </c>
      <c r="L43" s="52"/>
      <c r="M43" s="6">
        <f>IF(J43="","",(K43/J43)/LOOKUP(RIGHT($D$2,3),定数!$A$6:$A$13,定数!$B$6:$B$13))</f>
        <v>2.7813060433054546</v>
      </c>
      <c r="N43" s="47">
        <v>2019</v>
      </c>
      <c r="O43" s="8">
        <v>43480</v>
      </c>
      <c r="P43" s="50">
        <v>124.21</v>
      </c>
      <c r="Q43" s="50"/>
      <c r="R43" s="53">
        <f>IF(P43="","",T43*M43*LOOKUP(RIGHT($D$2,3),定数!$A$6:$A$13,定数!$B$6:$B$13))</f>
        <v>-7787.6569212549084</v>
      </c>
      <c r="S43" s="53"/>
      <c r="T43" s="54">
        <f t="shared" si="5"/>
        <v>-27.999999999998693</v>
      </c>
      <c r="U43" s="54"/>
      <c r="V43" t="str">
        <f t="shared" si="8"/>
        <v/>
      </c>
      <c r="W43">
        <f t="shared" si="3"/>
        <v>2</v>
      </c>
      <c r="X43" s="41">
        <f t="shared" si="6"/>
        <v>264029.93688930495</v>
      </c>
      <c r="Y43" s="42">
        <f t="shared" si="7"/>
        <v>8.7048512024609392E-2</v>
      </c>
    </row>
    <row r="44" spans="2:25">
      <c r="B44" s="35">
        <v>36</v>
      </c>
      <c r="C44" s="49">
        <f t="shared" si="0"/>
        <v>233258.86683188452</v>
      </c>
      <c r="D44" s="49"/>
      <c r="E44" s="47">
        <v>2019</v>
      </c>
      <c r="F44" s="8">
        <v>43482</v>
      </c>
      <c r="G44" s="47" t="s">
        <v>4</v>
      </c>
      <c r="H44" s="50">
        <v>124.18</v>
      </c>
      <c r="I44" s="50"/>
      <c r="J44" s="47">
        <v>28</v>
      </c>
      <c r="K44" s="51">
        <f t="shared" si="1"/>
        <v>6997.7660049565357</v>
      </c>
      <c r="L44" s="52"/>
      <c r="M44" s="6">
        <f>IF(J44="","",(K44/J44)/LOOKUP(RIGHT($D$2,3),定数!$A$6:$A$13,定数!$B$6:$B$13))</f>
        <v>2.499202144627334</v>
      </c>
      <c r="N44" s="47">
        <v>2019</v>
      </c>
      <c r="O44" s="8">
        <v>43482</v>
      </c>
      <c r="P44" s="50">
        <v>123.88</v>
      </c>
      <c r="Q44" s="50"/>
      <c r="R44" s="53">
        <f>IF(P44="","",T44*M44*LOOKUP(RIGHT($D$2,3),定数!$A$6:$A$13,定数!$B$6:$B$13))</f>
        <v>-7497.6064338822862</v>
      </c>
      <c r="S44" s="53"/>
      <c r="T44" s="54">
        <f t="shared" si="5"/>
        <v>-30.000000000001137</v>
      </c>
      <c r="U44" s="54"/>
      <c r="V44" t="str">
        <f t="shared" si="8"/>
        <v/>
      </c>
      <c r="W44">
        <f t="shared" si="3"/>
        <v>3</v>
      </c>
      <c r="X44" s="41">
        <f t="shared" si="6"/>
        <v>264029.93688930495</v>
      </c>
      <c r="Y44" s="42">
        <f t="shared" si="7"/>
        <v>0.11654386778996684</v>
      </c>
    </row>
    <row r="45" spans="2:25">
      <c r="B45" s="35">
        <v>37</v>
      </c>
      <c r="C45" s="49">
        <f t="shared" si="0"/>
        <v>225761.26039800222</v>
      </c>
      <c r="D45" s="49"/>
      <c r="E45" s="47">
        <v>2019</v>
      </c>
      <c r="F45" s="8">
        <v>43487</v>
      </c>
      <c r="G45" s="47" t="s">
        <v>3</v>
      </c>
      <c r="H45" s="50">
        <v>124.23</v>
      </c>
      <c r="I45" s="50"/>
      <c r="J45" s="47">
        <v>20</v>
      </c>
      <c r="K45" s="51">
        <f t="shared" si="1"/>
        <v>6772.8378119400668</v>
      </c>
      <c r="L45" s="52"/>
      <c r="M45" s="6">
        <f>IF(J45="","",(K45/J45)/LOOKUP(RIGHT($D$2,3),定数!$A$6:$A$13,定数!$B$6:$B$13))</f>
        <v>3.3864189059700336</v>
      </c>
      <c r="N45" s="47">
        <v>2019</v>
      </c>
      <c r="O45" s="8">
        <v>43488</v>
      </c>
      <c r="P45" s="50">
        <v>124.46</v>
      </c>
      <c r="Q45" s="50"/>
      <c r="R45" s="53">
        <f>IF(P45="","",T45*M45*LOOKUP(RIGHT($D$2,3),定数!$A$6:$A$13,定数!$B$6:$B$13))</f>
        <v>-7788.7634837307305</v>
      </c>
      <c r="S45" s="53"/>
      <c r="T45" s="54">
        <f t="shared" si="5"/>
        <v>-22.999999999998977</v>
      </c>
      <c r="U45" s="54"/>
      <c r="V45" t="str">
        <f t="shared" si="8"/>
        <v/>
      </c>
      <c r="W45">
        <f t="shared" si="3"/>
        <v>4</v>
      </c>
      <c r="X45" s="41">
        <f t="shared" si="6"/>
        <v>264029.93688930495</v>
      </c>
      <c r="Y45" s="42">
        <f t="shared" si="7"/>
        <v>0.14494067203957617</v>
      </c>
    </row>
    <row r="46" spans="2:25">
      <c r="B46" s="35">
        <v>38</v>
      </c>
      <c r="C46" s="49">
        <f t="shared" si="0"/>
        <v>217972.4969142715</v>
      </c>
      <c r="D46" s="49"/>
      <c r="E46" s="47">
        <v>2019</v>
      </c>
      <c r="F46" s="8">
        <v>43488</v>
      </c>
      <c r="G46" s="47" t="s">
        <v>4</v>
      </c>
      <c r="H46" s="50">
        <v>124.66</v>
      </c>
      <c r="I46" s="50"/>
      <c r="J46" s="47">
        <v>15</v>
      </c>
      <c r="K46" s="51">
        <f t="shared" si="1"/>
        <v>6539.1749074281443</v>
      </c>
      <c r="L46" s="52"/>
      <c r="M46" s="6">
        <f>IF(J46="","",(K46/J46)/LOOKUP(RIGHT($D$2,3),定数!$A$6:$A$13,定数!$B$6:$B$13))</f>
        <v>4.3594499382854295</v>
      </c>
      <c r="N46" s="47">
        <v>2019</v>
      </c>
      <c r="O46" s="8">
        <v>43489</v>
      </c>
      <c r="P46" s="50">
        <v>124.49</v>
      </c>
      <c r="Q46" s="50"/>
      <c r="R46" s="53">
        <f>IF(P46="","",T46*M46*LOOKUP(RIGHT($D$2,3),定数!$A$6:$A$13,定数!$B$6:$B$13))</f>
        <v>-7411.0648950853047</v>
      </c>
      <c r="S46" s="53"/>
      <c r="T46" s="54">
        <f t="shared" si="5"/>
        <v>-17.000000000000171</v>
      </c>
      <c r="U46" s="54"/>
      <c r="V46" t="str">
        <f t="shared" si="8"/>
        <v/>
      </c>
      <c r="W46">
        <f t="shared" si="3"/>
        <v>5</v>
      </c>
      <c r="X46" s="41">
        <f t="shared" si="6"/>
        <v>264029.93688930495</v>
      </c>
      <c r="Y46" s="42">
        <f t="shared" si="7"/>
        <v>0.17444021885420946</v>
      </c>
    </row>
    <row r="47" spans="2:25">
      <c r="B47" s="35">
        <v>39</v>
      </c>
      <c r="C47" s="49">
        <f t="shared" si="0"/>
        <v>210561.43201918621</v>
      </c>
      <c r="D47" s="49"/>
      <c r="E47" s="47">
        <v>2019</v>
      </c>
      <c r="F47" s="8">
        <v>43497</v>
      </c>
      <c r="G47" s="47" t="s">
        <v>3</v>
      </c>
      <c r="H47" s="50">
        <v>124.57</v>
      </c>
      <c r="I47" s="50"/>
      <c r="J47" s="47">
        <v>36</v>
      </c>
      <c r="K47" s="51">
        <f t="shared" si="1"/>
        <v>6316.8429605755864</v>
      </c>
      <c r="L47" s="52"/>
      <c r="M47" s="6">
        <f>IF(J47="","",(K47/J47)/LOOKUP(RIGHT($D$2,3),定数!$A$6:$A$13,定数!$B$6:$B$13))</f>
        <v>1.7546786001598853</v>
      </c>
      <c r="N47" s="47">
        <v>2019</v>
      </c>
      <c r="O47" s="8">
        <v>43497</v>
      </c>
      <c r="P47" s="50">
        <v>124.96</v>
      </c>
      <c r="Q47" s="50"/>
      <c r="R47" s="53">
        <f>IF(P47="","",T47*M47*LOOKUP(RIGHT($D$2,3),定数!$A$6:$A$13,定数!$B$6:$B$13))</f>
        <v>-6843.2465406235624</v>
      </c>
      <c r="S47" s="53"/>
      <c r="T47" s="54">
        <f t="shared" si="5"/>
        <v>-39.000000000000057</v>
      </c>
      <c r="U47" s="54"/>
      <c r="V47" t="str">
        <f t="shared" si="8"/>
        <v/>
      </c>
      <c r="W47">
        <f t="shared" si="3"/>
        <v>6</v>
      </c>
      <c r="X47" s="41">
        <f t="shared" si="6"/>
        <v>264029.93688930495</v>
      </c>
      <c r="Y47" s="42">
        <f t="shared" si="7"/>
        <v>0.20250925141316656</v>
      </c>
    </row>
    <row r="48" spans="2:25">
      <c r="B48" s="35">
        <v>40</v>
      </c>
      <c r="C48" s="49">
        <f t="shared" si="0"/>
        <v>203718.18547856263</v>
      </c>
      <c r="D48" s="49"/>
      <c r="E48" s="47">
        <v>2019</v>
      </c>
      <c r="F48" s="8">
        <v>43500</v>
      </c>
      <c r="G48" s="47" t="s">
        <v>4</v>
      </c>
      <c r="H48" s="50">
        <v>125.56</v>
      </c>
      <c r="I48" s="50"/>
      <c r="J48" s="47">
        <v>19</v>
      </c>
      <c r="K48" s="51">
        <f t="shared" si="1"/>
        <v>6111.5455643568785</v>
      </c>
      <c r="L48" s="52"/>
      <c r="M48" s="6">
        <f>IF(J48="","",(K48/J48)/LOOKUP(RIGHT($D$2,3),定数!$A$6:$A$13,定数!$B$6:$B$13))</f>
        <v>3.2166029286088831</v>
      </c>
      <c r="N48" s="47">
        <v>2019</v>
      </c>
      <c r="O48" s="8">
        <v>43502</v>
      </c>
      <c r="P48" s="50">
        <v>125.34</v>
      </c>
      <c r="Q48" s="50"/>
      <c r="R48" s="53">
        <f>IF(P48="","",T48*M48*LOOKUP(RIGHT($D$2,3),定数!$A$6:$A$13,定数!$B$6:$B$13))</f>
        <v>-7076.5264429395056</v>
      </c>
      <c r="S48" s="53"/>
      <c r="T48" s="54">
        <f t="shared" si="5"/>
        <v>-21.999999999999886</v>
      </c>
      <c r="U48" s="54"/>
      <c r="V48" t="str">
        <f t="shared" si="8"/>
        <v/>
      </c>
      <c r="W48">
        <f t="shared" si="3"/>
        <v>7</v>
      </c>
      <c r="X48" s="41">
        <f t="shared" si="6"/>
        <v>264029.93688930495</v>
      </c>
      <c r="Y48" s="42">
        <f t="shared" si="7"/>
        <v>0.22842770074223873</v>
      </c>
    </row>
    <row r="49" spans="2:25">
      <c r="B49" s="35">
        <v>41</v>
      </c>
      <c r="C49" s="49">
        <f t="shared" si="0"/>
        <v>196641.65903562313</v>
      </c>
      <c r="D49" s="49"/>
      <c r="E49" s="47">
        <v>2019</v>
      </c>
      <c r="F49" s="8">
        <v>43502</v>
      </c>
      <c r="G49" s="47" t="s">
        <v>3</v>
      </c>
      <c r="H49" s="50">
        <v>125.27</v>
      </c>
      <c r="I49" s="50"/>
      <c r="J49" s="47">
        <v>15</v>
      </c>
      <c r="K49" s="51">
        <f t="shared" si="1"/>
        <v>5899.2497710686939</v>
      </c>
      <c r="L49" s="52"/>
      <c r="M49" s="6">
        <f>IF(J49="","",(K49/J49)/LOOKUP(RIGHT($D$2,3),定数!$A$6:$A$13,定数!$B$6:$B$13))</f>
        <v>3.9328331807124624</v>
      </c>
      <c r="N49" s="47">
        <v>2019</v>
      </c>
      <c r="O49" s="8">
        <v>43502</v>
      </c>
      <c r="P49" s="50">
        <v>124.97</v>
      </c>
      <c r="Q49" s="50"/>
      <c r="R49" s="53">
        <f>IF(P49="","",T49*M49*LOOKUP(RIGHT($D$2,3),定数!$A$6:$A$13,定数!$B$6:$B$13))</f>
        <v>11798.499542137275</v>
      </c>
      <c r="S49" s="53"/>
      <c r="T49" s="54">
        <f t="shared" si="5"/>
        <v>29.999999999999716</v>
      </c>
      <c r="U49" s="54"/>
      <c r="V49" t="str">
        <f t="shared" si="8"/>
        <v/>
      </c>
      <c r="W49">
        <f t="shared" si="3"/>
        <v>0</v>
      </c>
      <c r="X49" s="41">
        <f t="shared" si="6"/>
        <v>264029.93688930495</v>
      </c>
      <c r="Y49" s="42">
        <f t="shared" si="7"/>
        <v>0.25522968587435024</v>
      </c>
    </row>
    <row r="50" spans="2:25">
      <c r="B50" s="35">
        <v>42</v>
      </c>
      <c r="C50" s="49">
        <f t="shared" si="0"/>
        <v>208440.15857776042</v>
      </c>
      <c r="D50" s="49"/>
      <c r="E50" s="47">
        <v>2019</v>
      </c>
      <c r="F50" s="8">
        <v>43511</v>
      </c>
      <c r="G50" s="47" t="s">
        <v>3</v>
      </c>
      <c r="H50" s="50">
        <v>124.82</v>
      </c>
      <c r="I50" s="50"/>
      <c r="J50" s="47">
        <v>17</v>
      </c>
      <c r="K50" s="51">
        <f t="shared" si="1"/>
        <v>6253.2047573328127</v>
      </c>
      <c r="L50" s="52"/>
      <c r="M50" s="6">
        <f>IF(J50="","",(K50/J50)/LOOKUP(RIGHT($D$2,3),定数!$A$6:$A$13,定数!$B$6:$B$13))</f>
        <v>3.6783557396075368</v>
      </c>
      <c r="N50" s="47">
        <v>2019</v>
      </c>
      <c r="O50" s="8">
        <v>43511</v>
      </c>
      <c r="P50" s="50">
        <v>124.49</v>
      </c>
      <c r="Q50" s="50"/>
      <c r="R50" s="53">
        <f>IF(P50="","",T50*M50*LOOKUP(RIGHT($D$2,3),定数!$A$6:$A$13,定数!$B$6:$B$13))</f>
        <v>12138.57394070481</v>
      </c>
      <c r="S50" s="53"/>
      <c r="T50" s="54">
        <f t="shared" si="5"/>
        <v>32.999999999999829</v>
      </c>
      <c r="U50" s="54"/>
      <c r="V50" t="str">
        <f t="shared" si="8"/>
        <v/>
      </c>
      <c r="W50">
        <f t="shared" si="3"/>
        <v>0</v>
      </c>
      <c r="X50" s="41">
        <f t="shared" si="6"/>
        <v>264029.93688930495</v>
      </c>
      <c r="Y50" s="42">
        <f t="shared" si="7"/>
        <v>0.21054346702681159</v>
      </c>
    </row>
    <row r="51" spans="2:25">
      <c r="B51" s="35">
        <v>43</v>
      </c>
      <c r="C51" s="49">
        <f t="shared" si="0"/>
        <v>220578.73251846523</v>
      </c>
      <c r="D51" s="49"/>
      <c r="E51" s="47">
        <v>2019</v>
      </c>
      <c r="F51" s="8">
        <v>43511</v>
      </c>
      <c r="G51" s="47" t="s">
        <v>3</v>
      </c>
      <c r="H51" s="50">
        <v>124.63</v>
      </c>
      <c r="I51" s="50"/>
      <c r="J51" s="47">
        <v>21</v>
      </c>
      <c r="K51" s="51">
        <f t="shared" si="1"/>
        <v>6617.3619755539567</v>
      </c>
      <c r="L51" s="52"/>
      <c r="M51" s="6">
        <f>IF(J51="","",(K51/J51)/LOOKUP(RIGHT($D$2,3),定数!$A$6:$A$13,定数!$B$6:$B$13))</f>
        <v>3.1511247502637887</v>
      </c>
      <c r="N51" s="47">
        <v>2019</v>
      </c>
      <c r="O51" s="8">
        <v>43514</v>
      </c>
      <c r="P51" s="50">
        <v>124.86</v>
      </c>
      <c r="Q51" s="50"/>
      <c r="R51" s="53">
        <f>IF(P51="","",T51*M51*LOOKUP(RIGHT($D$2,3),定数!$A$6:$A$13,定数!$B$6:$B$13))</f>
        <v>-7247.586925606839</v>
      </c>
      <c r="S51" s="53"/>
      <c r="T51" s="54">
        <f t="shared" si="5"/>
        <v>-23.000000000000398</v>
      </c>
      <c r="U51" s="54"/>
      <c r="V51" t="str">
        <f t="shared" si="8"/>
        <v/>
      </c>
      <c r="W51">
        <f t="shared" si="3"/>
        <v>1</v>
      </c>
      <c r="X51" s="41">
        <f t="shared" si="6"/>
        <v>264029.93688930495</v>
      </c>
      <c r="Y51" s="42">
        <f t="shared" si="7"/>
        <v>0.16456923363602027</v>
      </c>
    </row>
    <row r="52" spans="2:25">
      <c r="B52" s="35">
        <v>44</v>
      </c>
      <c r="C52" s="49">
        <f t="shared" si="0"/>
        <v>213331.1455928584</v>
      </c>
      <c r="D52" s="49"/>
      <c r="E52" s="47">
        <v>2019</v>
      </c>
      <c r="F52" s="8">
        <v>43522</v>
      </c>
      <c r="G52" s="47" t="s">
        <v>4</v>
      </c>
      <c r="H52" s="50">
        <v>126.03</v>
      </c>
      <c r="I52" s="50"/>
      <c r="J52" s="47">
        <v>30</v>
      </c>
      <c r="K52" s="51">
        <f t="shared" si="1"/>
        <v>6399.9343677857514</v>
      </c>
      <c r="L52" s="52"/>
      <c r="M52" s="6">
        <f>IF(J52="","",(K52/J52)/LOOKUP(RIGHT($D$2,3),定数!$A$6:$A$13,定数!$B$6:$B$13))</f>
        <v>2.1333114559285837</v>
      </c>
      <c r="N52" s="47">
        <v>2019</v>
      </c>
      <c r="O52" s="8">
        <v>43523</v>
      </c>
      <c r="P52" s="50">
        <v>125.71</v>
      </c>
      <c r="Q52" s="50"/>
      <c r="R52" s="53">
        <f>IF(P52="","",T52*M52*LOOKUP(RIGHT($D$2,3),定数!$A$6:$A$13,定数!$B$6:$B$13))</f>
        <v>-6826.5966589716254</v>
      </c>
      <c r="S52" s="53"/>
      <c r="T52" s="54">
        <f t="shared" si="5"/>
        <v>-32.000000000000739</v>
      </c>
      <c r="U52" s="54"/>
      <c r="V52" t="str">
        <f t="shared" si="8"/>
        <v/>
      </c>
      <c r="W52">
        <f t="shared" si="3"/>
        <v>2</v>
      </c>
      <c r="X52" s="41">
        <f t="shared" si="6"/>
        <v>264029.93688930495</v>
      </c>
      <c r="Y52" s="42">
        <f t="shared" si="7"/>
        <v>0.1920191016736944</v>
      </c>
    </row>
    <row r="53" spans="2:25">
      <c r="B53" s="35">
        <v>45</v>
      </c>
      <c r="C53" s="49">
        <f t="shared" si="0"/>
        <v>206504.54893388678</v>
      </c>
      <c r="D53" s="49"/>
      <c r="E53" s="47">
        <v>2019</v>
      </c>
      <c r="F53" s="8">
        <v>43525</v>
      </c>
      <c r="G53" s="47" t="s">
        <v>4</v>
      </c>
      <c r="H53" s="50">
        <v>126.87</v>
      </c>
      <c r="I53" s="50"/>
      <c r="J53" s="47">
        <v>26</v>
      </c>
      <c r="K53" s="51">
        <f t="shared" si="1"/>
        <v>6195.1364680166034</v>
      </c>
      <c r="L53" s="52"/>
      <c r="M53" s="6">
        <f>IF(J53="","",(K53/J53)/LOOKUP(RIGHT($D$2,3),定数!$A$6:$A$13,定数!$B$6:$B$13))</f>
        <v>2.3827447953910013</v>
      </c>
      <c r="N53" s="47">
        <v>2019</v>
      </c>
      <c r="O53" s="8">
        <v>43525</v>
      </c>
      <c r="P53" s="50">
        <v>127.4</v>
      </c>
      <c r="Q53" s="50"/>
      <c r="R53" s="53">
        <f>IF(P53="","",T53*M53*LOOKUP(RIGHT($D$2,3),定数!$A$6:$A$13,定数!$B$6:$B$13))</f>
        <v>12628.547415572333</v>
      </c>
      <c r="S53" s="53"/>
      <c r="T53" s="54">
        <f t="shared" si="5"/>
        <v>53.000000000000114</v>
      </c>
      <c r="U53" s="54"/>
      <c r="V53" t="str">
        <f t="shared" si="8"/>
        <v/>
      </c>
      <c r="W53">
        <f t="shared" si="3"/>
        <v>0</v>
      </c>
      <c r="X53" s="41">
        <f t="shared" si="6"/>
        <v>264029.93688930495</v>
      </c>
      <c r="Y53" s="42">
        <f t="shared" si="7"/>
        <v>0.21787449042013673</v>
      </c>
    </row>
    <row r="54" spans="2:25">
      <c r="B54" s="35">
        <v>46</v>
      </c>
      <c r="C54" s="49">
        <f t="shared" si="0"/>
        <v>219133.09634945911</v>
      </c>
      <c r="D54" s="49"/>
      <c r="E54" s="47">
        <v>2019</v>
      </c>
      <c r="F54" s="8">
        <v>43528</v>
      </c>
      <c r="G54" s="47" t="s">
        <v>3</v>
      </c>
      <c r="H54" s="50">
        <v>126.74</v>
      </c>
      <c r="I54" s="50"/>
      <c r="J54" s="47">
        <v>21</v>
      </c>
      <c r="K54" s="51">
        <f t="shared" si="1"/>
        <v>6573.9928904837734</v>
      </c>
      <c r="L54" s="52"/>
      <c r="M54" s="6">
        <f>IF(J54="","",(K54/J54)/LOOKUP(RIGHT($D$2,3),定数!$A$6:$A$13,定数!$B$6:$B$13))</f>
        <v>3.1304728049922734</v>
      </c>
      <c r="N54" s="47">
        <v>2019</v>
      </c>
      <c r="O54" s="8">
        <v>43530</v>
      </c>
      <c r="P54" s="50">
        <v>126.31</v>
      </c>
      <c r="Q54" s="50"/>
      <c r="R54" s="53">
        <f>IF(P54="","",T54*M54*LOOKUP(RIGHT($D$2,3),定数!$A$6:$A$13,定数!$B$6:$B$13))</f>
        <v>13461.033061466545</v>
      </c>
      <c r="S54" s="53"/>
      <c r="T54" s="54">
        <f t="shared" si="5"/>
        <v>42.999999999999261</v>
      </c>
      <c r="U54" s="54"/>
      <c r="V54" t="str">
        <f t="shared" si="8"/>
        <v/>
      </c>
      <c r="W54">
        <f t="shared" si="3"/>
        <v>0</v>
      </c>
      <c r="X54" s="41">
        <f t="shared" si="6"/>
        <v>264029.93688930495</v>
      </c>
      <c r="Y54" s="42">
        <f t="shared" si="7"/>
        <v>0.17004450733429111</v>
      </c>
    </row>
    <row r="55" spans="2:25">
      <c r="B55" s="35">
        <v>47</v>
      </c>
      <c r="C55" s="49">
        <f t="shared" si="0"/>
        <v>232594.12941092567</v>
      </c>
      <c r="D55" s="49"/>
      <c r="E55" s="47">
        <v>2019</v>
      </c>
      <c r="F55" s="8">
        <v>43530</v>
      </c>
      <c r="G55" s="47" t="s">
        <v>3</v>
      </c>
      <c r="H55" s="50">
        <v>126.27</v>
      </c>
      <c r="I55" s="50"/>
      <c r="J55" s="47">
        <v>23</v>
      </c>
      <c r="K55" s="51">
        <f t="shared" si="1"/>
        <v>6977.8238823277698</v>
      </c>
      <c r="L55" s="52"/>
      <c r="M55" s="6">
        <f>IF(J55="","",(K55/J55)/LOOKUP(RIGHT($D$2,3),定数!$A$6:$A$13,定数!$B$6:$B$13))</f>
        <v>3.0338364705772909</v>
      </c>
      <c r="N55" s="47">
        <v>2019</v>
      </c>
      <c r="O55" s="8">
        <v>43530</v>
      </c>
      <c r="P55" s="50">
        <v>126.52</v>
      </c>
      <c r="Q55" s="50"/>
      <c r="R55" s="53">
        <f>IF(P55="","",T55*M55*LOOKUP(RIGHT($D$2,3),定数!$A$6:$A$13,定数!$B$6:$B$13))</f>
        <v>-7584.5911764432276</v>
      </c>
      <c r="S55" s="53"/>
      <c r="T55" s="54">
        <f t="shared" si="5"/>
        <v>-25</v>
      </c>
      <c r="U55" s="54"/>
      <c r="V55" t="str">
        <f t="shared" si="8"/>
        <v/>
      </c>
      <c r="W55">
        <f t="shared" si="3"/>
        <v>1</v>
      </c>
      <c r="X55" s="41">
        <f t="shared" si="6"/>
        <v>264029.93688930495</v>
      </c>
      <c r="Y55" s="42">
        <f t="shared" si="7"/>
        <v>0.1190615270705413</v>
      </c>
    </row>
    <row r="56" spans="2:25">
      <c r="B56" s="35">
        <v>48</v>
      </c>
      <c r="C56" s="49">
        <f t="shared" si="0"/>
        <v>225009.53823448243</v>
      </c>
      <c r="D56" s="49"/>
      <c r="E56" s="47">
        <v>2019</v>
      </c>
      <c r="F56" s="8">
        <v>43536</v>
      </c>
      <c r="G56" s="47" t="s">
        <v>4</v>
      </c>
      <c r="H56" s="50">
        <v>125.14</v>
      </c>
      <c r="I56" s="50"/>
      <c r="J56" s="47">
        <v>15</v>
      </c>
      <c r="K56" s="51">
        <f t="shared" si="1"/>
        <v>6750.2861470344724</v>
      </c>
      <c r="L56" s="52"/>
      <c r="M56" s="6">
        <f>IF(J56="","",(K56/J56)/LOOKUP(RIGHT($D$2,3),定数!$A$6:$A$13,定数!$B$6:$B$13))</f>
        <v>4.5001907646896484</v>
      </c>
      <c r="N56" s="47">
        <v>2019</v>
      </c>
      <c r="O56" s="8">
        <v>43536</v>
      </c>
      <c r="P56" s="50">
        <v>125.44</v>
      </c>
      <c r="Q56" s="50"/>
      <c r="R56" s="53">
        <f>IF(P56="","",T56*M56*LOOKUP(RIGHT($D$2,3),定数!$A$6:$A$13,定数!$B$6:$B$13))</f>
        <v>13500.572294068817</v>
      </c>
      <c r="S56" s="53"/>
      <c r="T56" s="54">
        <f t="shared" si="5"/>
        <v>29.999999999999716</v>
      </c>
      <c r="U56" s="54"/>
      <c r="V56" t="str">
        <f t="shared" si="8"/>
        <v/>
      </c>
      <c r="W56">
        <f t="shared" si="3"/>
        <v>0</v>
      </c>
      <c r="X56" s="41">
        <f t="shared" si="6"/>
        <v>264029.93688930495</v>
      </c>
      <c r="Y56" s="42">
        <f t="shared" si="7"/>
        <v>0.14778778162258888</v>
      </c>
    </row>
    <row r="57" spans="2:25">
      <c r="B57" s="35">
        <v>49</v>
      </c>
      <c r="C57" s="49">
        <f t="shared" si="0"/>
        <v>238510.11052855125</v>
      </c>
      <c r="D57" s="49"/>
      <c r="E57" s="47">
        <v>2019</v>
      </c>
      <c r="F57" s="8">
        <v>43546</v>
      </c>
      <c r="G57" s="47" t="s">
        <v>3</v>
      </c>
      <c r="H57" s="50">
        <v>125.9</v>
      </c>
      <c r="I57" s="50"/>
      <c r="J57" s="47">
        <v>21</v>
      </c>
      <c r="K57" s="51">
        <f t="shared" si="1"/>
        <v>7155.3033158565368</v>
      </c>
      <c r="L57" s="52"/>
      <c r="M57" s="6">
        <f>IF(J57="","",(K57/J57)/LOOKUP(RIGHT($D$2,3),定数!$A$6:$A$13,定数!$B$6:$B$13))</f>
        <v>3.4072872932650178</v>
      </c>
      <c r="N57" s="47">
        <v>2019</v>
      </c>
      <c r="O57" s="8">
        <v>43546</v>
      </c>
      <c r="P57" s="50">
        <v>126.14</v>
      </c>
      <c r="Q57" s="50"/>
      <c r="R57" s="53">
        <f>IF(P57="","",T57*M57*LOOKUP(RIGHT($D$2,3),定数!$A$6:$A$13,定数!$B$6:$B$13))</f>
        <v>-8177.4895038358682</v>
      </c>
      <c r="S57" s="53"/>
      <c r="T57" s="54">
        <f t="shared" si="5"/>
        <v>-23.999999999999488</v>
      </c>
      <c r="U57" s="54"/>
      <c r="V57" t="str">
        <f t="shared" si="8"/>
        <v/>
      </c>
      <c r="W57">
        <f t="shared" si="3"/>
        <v>1</v>
      </c>
      <c r="X57" s="41">
        <f t="shared" si="6"/>
        <v>264029.93688930495</v>
      </c>
      <c r="Y57" s="42">
        <f t="shared" si="7"/>
        <v>9.6655048519944664E-2</v>
      </c>
    </row>
    <row r="58" spans="2:25">
      <c r="B58" s="35">
        <v>50</v>
      </c>
      <c r="C58" s="49">
        <f t="shared" si="0"/>
        <v>230332.62102471536</v>
      </c>
      <c r="D58" s="49"/>
      <c r="E58" s="47">
        <v>2019</v>
      </c>
      <c r="F58" s="8">
        <v>43571</v>
      </c>
      <c r="G58" s="47" t="s">
        <v>3</v>
      </c>
      <c r="H58" s="50">
        <v>126.41</v>
      </c>
      <c r="I58" s="50"/>
      <c r="J58" s="47">
        <v>25</v>
      </c>
      <c r="K58" s="51">
        <f t="shared" si="1"/>
        <v>6909.9786307414606</v>
      </c>
      <c r="L58" s="52"/>
      <c r="M58" s="6">
        <f>IF(J58="","",(K58/J58)/LOOKUP(RIGHT($D$2,3),定数!$A$6:$A$13,定数!$B$6:$B$13))</f>
        <v>2.7639914522965841</v>
      </c>
      <c r="N58" s="47">
        <v>2019</v>
      </c>
      <c r="O58" s="8">
        <v>43572</v>
      </c>
      <c r="P58" s="50">
        <v>126.68</v>
      </c>
      <c r="Q58" s="50"/>
      <c r="R58" s="53">
        <f>IF(P58="","",T58*M58*LOOKUP(RIGHT($D$2,3),定数!$A$6:$A$13,定数!$B$6:$B$13))</f>
        <v>-7462.7769212010589</v>
      </c>
      <c r="S58" s="53"/>
      <c r="T58" s="54">
        <f t="shared" si="5"/>
        <v>-27.000000000001023</v>
      </c>
      <c r="U58" s="54"/>
      <c r="V58" t="str">
        <f t="shared" si="8"/>
        <v/>
      </c>
      <c r="W58">
        <f t="shared" si="3"/>
        <v>2</v>
      </c>
      <c r="X58" s="41">
        <f t="shared" si="6"/>
        <v>264029.93688930495</v>
      </c>
      <c r="Y58" s="42">
        <f t="shared" si="7"/>
        <v>0.12762687542783169</v>
      </c>
    </row>
    <row r="59" spans="2:25">
      <c r="B59" s="35">
        <v>51</v>
      </c>
      <c r="C59" s="49">
        <f t="shared" si="0"/>
        <v>222869.8441035143</v>
      </c>
      <c r="D59" s="49"/>
      <c r="E59" s="47">
        <v>2019</v>
      </c>
      <c r="F59" s="8">
        <v>43573</v>
      </c>
      <c r="G59" s="47" t="s">
        <v>3</v>
      </c>
      <c r="H59" s="50">
        <v>125.98</v>
      </c>
      <c r="I59" s="50"/>
      <c r="J59" s="47">
        <v>49</v>
      </c>
      <c r="K59" s="51">
        <f t="shared" si="1"/>
        <v>6686.0953231054291</v>
      </c>
      <c r="L59" s="52"/>
      <c r="M59" s="6">
        <f>IF(J59="","",(K59/J59)/LOOKUP(RIGHT($D$2,3),定数!$A$6:$A$13,定数!$B$6:$B$13))</f>
        <v>1.3645092496133528</v>
      </c>
      <c r="N59" s="47">
        <v>2019</v>
      </c>
      <c r="O59" s="8">
        <v>43580</v>
      </c>
      <c r="P59" s="50">
        <v>125.01</v>
      </c>
      <c r="Q59" s="50"/>
      <c r="R59" s="53">
        <f>IF(P59="","",T59*M59*LOOKUP(RIGHT($D$2,3),定数!$A$6:$A$13,定数!$B$6:$B$13))</f>
        <v>13235.739721249507</v>
      </c>
      <c r="S59" s="53"/>
      <c r="T59" s="54">
        <f t="shared" si="5"/>
        <v>96.999999999999886</v>
      </c>
      <c r="U59" s="54"/>
      <c r="V59" t="str">
        <f t="shared" si="8"/>
        <v/>
      </c>
      <c r="W59">
        <f t="shared" si="3"/>
        <v>0</v>
      </c>
      <c r="X59" s="41">
        <f t="shared" si="6"/>
        <v>264029.93688930495</v>
      </c>
      <c r="Y59" s="42">
        <f t="shared" si="7"/>
        <v>0.15589176466397103</v>
      </c>
    </row>
    <row r="60" spans="2:25">
      <c r="B60" s="35">
        <v>52</v>
      </c>
      <c r="C60" s="49">
        <f t="shared" si="0"/>
        <v>236105.5838247638</v>
      </c>
      <c r="D60" s="49"/>
      <c r="E60" s="47">
        <v>2019</v>
      </c>
      <c r="F60" s="8">
        <v>43588</v>
      </c>
      <c r="G60" s="47" t="s">
        <v>3</v>
      </c>
      <c r="H60" s="50">
        <v>124.48</v>
      </c>
      <c r="I60" s="50"/>
      <c r="J60" s="47">
        <v>11</v>
      </c>
      <c r="K60" s="51">
        <f t="shared" si="1"/>
        <v>7083.1675147429141</v>
      </c>
      <c r="L60" s="52"/>
      <c r="M60" s="6">
        <f>IF(J60="","",(K60/J60)/LOOKUP(RIGHT($D$2,3),定数!$A$6:$A$13,定数!$B$6:$B$13))</f>
        <v>6.4392431952208309</v>
      </c>
      <c r="N60" s="47">
        <v>2019</v>
      </c>
      <c r="O60" s="8">
        <v>43591</v>
      </c>
      <c r="P60" s="50">
        <v>124.26</v>
      </c>
      <c r="Q60" s="50"/>
      <c r="R60" s="53">
        <f>IF(P60="","",T60*M60*LOOKUP(RIGHT($D$2,3),定数!$A$6:$A$13,定数!$B$6:$B$13))</f>
        <v>14166.335029485754</v>
      </c>
      <c r="S60" s="53"/>
      <c r="T60" s="54">
        <f t="shared" si="5"/>
        <v>21.999999999999886</v>
      </c>
      <c r="U60" s="54"/>
      <c r="V60" t="str">
        <f t="shared" si="8"/>
        <v/>
      </c>
      <c r="W60">
        <f t="shared" si="3"/>
        <v>0</v>
      </c>
      <c r="X60" s="41">
        <f t="shared" si="6"/>
        <v>264029.93688930495</v>
      </c>
      <c r="Y60" s="42">
        <f t="shared" si="7"/>
        <v>0.10576207150421923</v>
      </c>
    </row>
    <row r="61" spans="2:25">
      <c r="B61" s="35">
        <v>53</v>
      </c>
      <c r="C61" s="49">
        <f t="shared" si="0"/>
        <v>250271.91885424955</v>
      </c>
      <c r="D61" s="49"/>
      <c r="E61" s="47">
        <v>2019</v>
      </c>
      <c r="F61" s="8">
        <v>43588</v>
      </c>
      <c r="G61" s="47" t="s">
        <v>3</v>
      </c>
      <c r="H61" s="50">
        <v>124.43</v>
      </c>
      <c r="I61" s="50"/>
      <c r="J61" s="47">
        <v>13</v>
      </c>
      <c r="K61" s="51">
        <f t="shared" si="1"/>
        <v>7508.1575656274863</v>
      </c>
      <c r="L61" s="52"/>
      <c r="M61" s="6">
        <f>IF(J61="","",(K61/J61)/LOOKUP(RIGHT($D$2,3),定数!$A$6:$A$13,定数!$B$6:$B$13))</f>
        <v>5.7755058197134508</v>
      </c>
      <c r="N61" s="47">
        <v>2019</v>
      </c>
      <c r="O61" s="8">
        <v>43591</v>
      </c>
      <c r="P61" s="50">
        <v>124.17</v>
      </c>
      <c r="Q61" s="50"/>
      <c r="R61" s="53">
        <f>IF(P61="","",T61*M61*LOOKUP(RIGHT($D$2,3),定数!$A$6:$A$13,定数!$B$6:$B$13))</f>
        <v>15016.315131255269</v>
      </c>
      <c r="S61" s="53"/>
      <c r="T61" s="54">
        <f t="shared" si="5"/>
        <v>26.000000000000512</v>
      </c>
      <c r="U61" s="54"/>
      <c r="V61" t="str">
        <f t="shared" si="8"/>
        <v/>
      </c>
      <c r="W61">
        <f t="shared" si="3"/>
        <v>0</v>
      </c>
      <c r="X61" s="41">
        <f t="shared" si="6"/>
        <v>264029.93688930495</v>
      </c>
      <c r="Y61" s="42">
        <f t="shared" si="7"/>
        <v>5.2107795794472667E-2</v>
      </c>
    </row>
    <row r="62" spans="2:25">
      <c r="B62" s="35">
        <v>54</v>
      </c>
      <c r="C62" s="49">
        <f t="shared" si="0"/>
        <v>265288.23398550483</v>
      </c>
      <c r="D62" s="49"/>
      <c r="E62" s="47">
        <v>2019</v>
      </c>
      <c r="F62" s="8">
        <v>43594</v>
      </c>
      <c r="G62" s="47" t="s">
        <v>3</v>
      </c>
      <c r="H62" s="50">
        <v>122.97</v>
      </c>
      <c r="I62" s="50"/>
      <c r="J62" s="47">
        <v>13</v>
      </c>
      <c r="K62" s="51">
        <f t="shared" si="1"/>
        <v>7958.6470195651445</v>
      </c>
      <c r="L62" s="52"/>
      <c r="M62" s="6">
        <f>IF(J62="","",(K62/J62)/LOOKUP(RIGHT($D$2,3),定数!$A$6:$A$13,定数!$B$6:$B$13))</f>
        <v>6.1220361688962646</v>
      </c>
      <c r="N62" s="47">
        <v>2019</v>
      </c>
      <c r="O62" s="8">
        <v>43594</v>
      </c>
      <c r="P62" s="50">
        <v>122.71</v>
      </c>
      <c r="Q62" s="50"/>
      <c r="R62" s="53">
        <f>IF(P62="","",T62*M62*LOOKUP(RIGHT($D$2,3),定数!$A$6:$A$13,定数!$B$6:$B$13))</f>
        <v>15917.294039130602</v>
      </c>
      <c r="S62" s="53"/>
      <c r="T62" s="54">
        <f t="shared" si="5"/>
        <v>26.000000000000512</v>
      </c>
      <c r="U62" s="54"/>
      <c r="V62" t="str">
        <f t="shared" si="8"/>
        <v/>
      </c>
      <c r="W62">
        <f t="shared" si="3"/>
        <v>0</v>
      </c>
      <c r="X62" s="41">
        <f t="shared" si="6"/>
        <v>265288.23398550483</v>
      </c>
      <c r="Y62" s="42">
        <f t="shared" si="7"/>
        <v>0</v>
      </c>
    </row>
    <row r="63" spans="2:25">
      <c r="B63" s="35">
        <v>55</v>
      </c>
      <c r="C63" s="49">
        <f t="shared" si="0"/>
        <v>281205.52802463545</v>
      </c>
      <c r="D63" s="49"/>
      <c r="E63" s="47">
        <v>2019</v>
      </c>
      <c r="F63" s="8">
        <v>43600</v>
      </c>
      <c r="G63" s="47" t="s">
        <v>3</v>
      </c>
      <c r="H63" s="50">
        <v>122.84</v>
      </c>
      <c r="I63" s="50"/>
      <c r="J63" s="47">
        <v>17</v>
      </c>
      <c r="K63" s="51">
        <f t="shared" si="1"/>
        <v>8436.1658407390642</v>
      </c>
      <c r="L63" s="52"/>
      <c r="M63" s="6">
        <f>IF(J63="","",(K63/J63)/LOOKUP(RIGHT($D$2,3),定数!$A$6:$A$13,定数!$B$6:$B$13))</f>
        <v>4.9624504945523906</v>
      </c>
      <c r="N63" s="47">
        <v>2019</v>
      </c>
      <c r="O63" s="8">
        <v>43600</v>
      </c>
      <c r="P63" s="50">
        <v>122.5</v>
      </c>
      <c r="Q63" s="50"/>
      <c r="R63" s="53">
        <f>IF(P63="","",T63*M63*LOOKUP(RIGHT($D$2,3),定数!$A$6:$A$13,定数!$B$6:$B$13))</f>
        <v>16872.331681478299</v>
      </c>
      <c r="S63" s="53"/>
      <c r="T63" s="54">
        <f t="shared" si="5"/>
        <v>34.000000000000341</v>
      </c>
      <c r="U63" s="54"/>
      <c r="V63" t="str">
        <f t="shared" si="8"/>
        <v/>
      </c>
      <c r="W63">
        <f t="shared" si="3"/>
        <v>0</v>
      </c>
      <c r="X63" s="41">
        <f t="shared" si="6"/>
        <v>281205.52802463545</v>
      </c>
      <c r="Y63" s="42">
        <f t="shared" si="7"/>
        <v>0</v>
      </c>
    </row>
    <row r="64" spans="2:25">
      <c r="B64" s="35">
        <v>56</v>
      </c>
      <c r="C64" s="49">
        <f t="shared" si="0"/>
        <v>298077.85970611376</v>
      </c>
      <c r="D64" s="49"/>
      <c r="E64" s="47">
        <v>2019</v>
      </c>
      <c r="F64" s="8">
        <v>43608</v>
      </c>
      <c r="G64" s="47" t="s">
        <v>3</v>
      </c>
      <c r="H64" s="50">
        <v>122.92</v>
      </c>
      <c r="I64" s="50"/>
      <c r="J64" s="47">
        <v>14</v>
      </c>
      <c r="K64" s="51">
        <f t="shared" si="1"/>
        <v>8942.3357911834119</v>
      </c>
      <c r="L64" s="52"/>
      <c r="M64" s="6">
        <f>IF(J64="","",(K64/J64)/LOOKUP(RIGHT($D$2,3),定数!$A$6:$A$13,定数!$B$6:$B$13))</f>
        <v>6.3873827079881513</v>
      </c>
      <c r="N64" s="47">
        <v>2019</v>
      </c>
      <c r="O64" s="8">
        <v>43608</v>
      </c>
      <c r="P64" s="50">
        <v>122.65</v>
      </c>
      <c r="Q64" s="50"/>
      <c r="R64" s="53">
        <f>IF(P64="","",T64*M64*LOOKUP(RIGHT($D$2,3),定数!$A$6:$A$13,定数!$B$6:$B$13))</f>
        <v>17245.933311567755</v>
      </c>
      <c r="S64" s="53"/>
      <c r="T64" s="54">
        <f t="shared" si="5"/>
        <v>26.999999999999602</v>
      </c>
      <c r="U64" s="54"/>
      <c r="V64" t="str">
        <f t="shared" si="8"/>
        <v/>
      </c>
      <c r="W64">
        <f t="shared" si="3"/>
        <v>0</v>
      </c>
      <c r="X64" s="41">
        <f t="shared" si="6"/>
        <v>298077.85970611376</v>
      </c>
      <c r="Y64" s="42">
        <f t="shared" si="7"/>
        <v>0</v>
      </c>
    </row>
    <row r="65" spans="2:25">
      <c r="B65" s="35">
        <v>57</v>
      </c>
      <c r="C65" s="49">
        <f t="shared" si="0"/>
        <v>315323.79301768151</v>
      </c>
      <c r="D65" s="49"/>
      <c r="E65" s="47">
        <v>2019</v>
      </c>
      <c r="F65" s="8">
        <v>43614</v>
      </c>
      <c r="G65" s="47" t="s">
        <v>3</v>
      </c>
      <c r="H65" s="50">
        <v>122.26</v>
      </c>
      <c r="I65" s="50"/>
      <c r="J65" s="47">
        <v>19</v>
      </c>
      <c r="K65" s="51">
        <f t="shared" si="1"/>
        <v>9459.7137905304444</v>
      </c>
      <c r="L65" s="52"/>
      <c r="M65" s="6">
        <f>IF(J65="","",(K65/J65)/LOOKUP(RIGHT($D$2,3),定数!$A$6:$A$13,定数!$B$6:$B$13))</f>
        <v>4.9787967318581288</v>
      </c>
      <c r="N65" s="47">
        <v>2019</v>
      </c>
      <c r="O65" s="8">
        <v>43614</v>
      </c>
      <c r="P65" s="50">
        <v>121.89</v>
      </c>
      <c r="Q65" s="50"/>
      <c r="R65" s="53">
        <f>IF(P65="","",T65*M65*LOOKUP(RIGHT($D$2,3),定数!$A$6:$A$13,定数!$B$6:$B$13))</f>
        <v>18421.547907875301</v>
      </c>
      <c r="S65" s="53"/>
      <c r="T65" s="54">
        <f t="shared" si="5"/>
        <v>37.000000000000455</v>
      </c>
      <c r="U65" s="54"/>
      <c r="V65" t="str">
        <f t="shared" si="8"/>
        <v/>
      </c>
      <c r="W65">
        <f t="shared" si="3"/>
        <v>0</v>
      </c>
      <c r="X65" s="41">
        <f t="shared" si="6"/>
        <v>315323.79301768151</v>
      </c>
      <c r="Y65" s="42">
        <f t="shared" si="7"/>
        <v>0</v>
      </c>
    </row>
    <row r="66" spans="2:25">
      <c r="B66" s="35">
        <v>58</v>
      </c>
      <c r="C66" s="49">
        <f t="shared" si="0"/>
        <v>333745.34092555684</v>
      </c>
      <c r="D66" s="49"/>
      <c r="E66" s="47">
        <v>2019</v>
      </c>
      <c r="F66" s="8">
        <v>43614</v>
      </c>
      <c r="G66" s="47" t="s">
        <v>3</v>
      </c>
      <c r="H66" s="50">
        <v>121.78</v>
      </c>
      <c r="I66" s="50"/>
      <c r="J66" s="47">
        <v>28</v>
      </c>
      <c r="K66" s="51">
        <f t="shared" si="1"/>
        <v>10012.360227766705</v>
      </c>
      <c r="L66" s="52"/>
      <c r="M66" s="6">
        <f>IF(J66="","",(K66/J66)/LOOKUP(RIGHT($D$2,3),定数!$A$6:$A$13,定数!$B$6:$B$13))</f>
        <v>3.5758429384881087</v>
      </c>
      <c r="N66" s="47">
        <v>2019</v>
      </c>
      <c r="O66" s="8">
        <v>43615</v>
      </c>
      <c r="P66" s="50">
        <v>122.08</v>
      </c>
      <c r="Q66" s="50"/>
      <c r="R66" s="53">
        <f>IF(P66="","",T66*M66*LOOKUP(RIGHT($D$2,3),定数!$A$6:$A$13,定数!$B$6:$B$13))</f>
        <v>-10727.528815464224</v>
      </c>
      <c r="S66" s="53"/>
      <c r="T66" s="54">
        <f t="shared" si="5"/>
        <v>-29.999999999999716</v>
      </c>
      <c r="U66" s="54"/>
      <c r="V66" t="str">
        <f t="shared" si="8"/>
        <v/>
      </c>
      <c r="W66">
        <f t="shared" si="3"/>
        <v>1</v>
      </c>
      <c r="X66" s="41">
        <f t="shared" si="6"/>
        <v>333745.34092555684</v>
      </c>
      <c r="Y66" s="42">
        <f t="shared" si="7"/>
        <v>0</v>
      </c>
    </row>
    <row r="67" spans="2:25">
      <c r="B67" s="35">
        <v>59</v>
      </c>
      <c r="C67" s="49">
        <f t="shared" si="0"/>
        <v>323017.81211009261</v>
      </c>
      <c r="D67" s="49"/>
      <c r="E67" s="47">
        <v>2019</v>
      </c>
      <c r="F67" s="8">
        <v>43620</v>
      </c>
      <c r="G67" s="47" t="s">
        <v>4</v>
      </c>
      <c r="H67" s="50">
        <v>121.69</v>
      </c>
      <c r="I67" s="50"/>
      <c r="J67" s="47">
        <v>25</v>
      </c>
      <c r="K67" s="51">
        <f t="shared" si="1"/>
        <v>9690.5343633027787</v>
      </c>
      <c r="L67" s="52"/>
      <c r="M67" s="6">
        <f>IF(J67="","",(K67/J67)/LOOKUP(RIGHT($D$2,3),定数!$A$6:$A$13,定数!$B$6:$B$13))</f>
        <v>3.8762137453211114</v>
      </c>
      <c r="N67" s="47">
        <v>2019</v>
      </c>
      <c r="O67" s="8">
        <v>43621</v>
      </c>
      <c r="P67" s="50">
        <v>122.18</v>
      </c>
      <c r="Q67" s="50"/>
      <c r="R67" s="53">
        <f>IF(P67="","",T67*M67*LOOKUP(RIGHT($D$2,3),定数!$A$6:$A$13,定数!$B$6:$B$13))</f>
        <v>18993.447352073799</v>
      </c>
      <c r="S67" s="53"/>
      <c r="T67" s="54">
        <f t="shared" si="5"/>
        <v>49.000000000000909</v>
      </c>
      <c r="U67" s="54"/>
      <c r="V67" t="str">
        <f t="shared" si="8"/>
        <v/>
      </c>
      <c r="W67">
        <f t="shared" si="3"/>
        <v>0</v>
      </c>
      <c r="X67" s="41">
        <f t="shared" si="6"/>
        <v>333745.34092555684</v>
      </c>
      <c r="Y67" s="42">
        <f t="shared" si="7"/>
        <v>3.2142857142856807E-2</v>
      </c>
    </row>
    <row r="68" spans="2:25">
      <c r="B68" s="35">
        <v>60</v>
      </c>
      <c r="C68" s="49">
        <f t="shared" si="0"/>
        <v>342011.2594621664</v>
      </c>
      <c r="D68" s="49"/>
      <c r="E68" s="47">
        <v>2019</v>
      </c>
      <c r="F68" s="8">
        <v>43622</v>
      </c>
      <c r="G68" s="47" t="s">
        <v>3</v>
      </c>
      <c r="H68" s="50">
        <v>121.49</v>
      </c>
      <c r="I68" s="50"/>
      <c r="J68" s="47">
        <v>22</v>
      </c>
      <c r="K68" s="51">
        <f t="shared" si="1"/>
        <v>10260.337783864992</v>
      </c>
      <c r="L68" s="52"/>
      <c r="M68" s="6">
        <f>IF(J68="","",(K68/J68)/LOOKUP(RIGHT($D$2,3),定数!$A$6:$A$13,定数!$B$6:$B$13))</f>
        <v>4.6637899017568145</v>
      </c>
      <c r="N68" s="47">
        <v>2019</v>
      </c>
      <c r="O68" s="8">
        <v>43622</v>
      </c>
      <c r="P68" s="50">
        <v>121.73</v>
      </c>
      <c r="Q68" s="50"/>
      <c r="R68" s="53">
        <f>IF(P68="","",T68*M68*LOOKUP(RIGHT($D$2,3),定数!$A$6:$A$13,定数!$B$6:$B$13))</f>
        <v>-11193.095764216778</v>
      </c>
      <c r="S68" s="53"/>
      <c r="T68" s="54">
        <f t="shared" si="5"/>
        <v>-24.000000000000909</v>
      </c>
      <c r="U68" s="54"/>
      <c r="V68" t="str">
        <f t="shared" si="8"/>
        <v/>
      </c>
      <c r="W68">
        <f t="shared" si="3"/>
        <v>1</v>
      </c>
      <c r="X68" s="41">
        <f t="shared" si="6"/>
        <v>342011.2594621664</v>
      </c>
      <c r="Y68" s="42">
        <f t="shared" si="7"/>
        <v>0</v>
      </c>
    </row>
    <row r="69" spans="2:25">
      <c r="B69" s="35">
        <v>61</v>
      </c>
      <c r="C69" s="49">
        <f t="shared" si="0"/>
        <v>330818.16369794961</v>
      </c>
      <c r="D69" s="49"/>
      <c r="E69" s="47">
        <v>2019</v>
      </c>
      <c r="F69" s="8">
        <v>43648</v>
      </c>
      <c r="G69" s="47" t="s">
        <v>3</v>
      </c>
      <c r="H69" s="50">
        <v>122.23</v>
      </c>
      <c r="I69" s="50"/>
      <c r="J69" s="47">
        <v>16</v>
      </c>
      <c r="K69" s="51">
        <f t="shared" si="1"/>
        <v>9924.5449109384881</v>
      </c>
      <c r="L69" s="52"/>
      <c r="M69" s="6">
        <f>IF(J69="","",(K69/J69)/LOOKUP(RIGHT($D$2,3),定数!$A$6:$A$13,定数!$B$6:$B$13))</f>
        <v>6.2028405693365549</v>
      </c>
      <c r="N69" s="47">
        <v>2019</v>
      </c>
      <c r="O69" s="8">
        <v>43648</v>
      </c>
      <c r="P69" s="50">
        <v>122.41</v>
      </c>
      <c r="Q69" s="50"/>
      <c r="R69" s="53">
        <f>IF(P69="","",T69*M69*LOOKUP(RIGHT($D$2,3),定数!$A$6:$A$13,定数!$B$6:$B$13))</f>
        <v>-11165.113024805341</v>
      </c>
      <c r="S69" s="53"/>
      <c r="T69" s="54">
        <f t="shared" si="5"/>
        <v>-17.999999999999261</v>
      </c>
      <c r="U69" s="54"/>
      <c r="V69" t="str">
        <f t="shared" si="8"/>
        <v/>
      </c>
      <c r="W69">
        <f t="shared" si="3"/>
        <v>2</v>
      </c>
      <c r="X69" s="41">
        <f t="shared" si="6"/>
        <v>342011.2594621664</v>
      </c>
      <c r="Y69" s="42">
        <f t="shared" si="7"/>
        <v>3.2727272727274048E-2</v>
      </c>
    </row>
    <row r="70" spans="2:25">
      <c r="B70" s="35">
        <v>62</v>
      </c>
      <c r="C70" s="49">
        <f t="shared" si="0"/>
        <v>319653.05067314429</v>
      </c>
      <c r="D70" s="49"/>
      <c r="E70" s="47">
        <v>2019</v>
      </c>
      <c r="F70" s="8">
        <v>43669</v>
      </c>
      <c r="G70" s="47" t="s">
        <v>3</v>
      </c>
      <c r="H70" s="50">
        <v>120.9</v>
      </c>
      <c r="I70" s="50"/>
      <c r="J70" s="47">
        <v>12</v>
      </c>
      <c r="K70" s="51">
        <f t="shared" si="1"/>
        <v>9589.591520194328</v>
      </c>
      <c r="L70" s="52"/>
      <c r="M70" s="6">
        <f>IF(J70="","",(K70/J70)/LOOKUP(RIGHT($D$2,3),定数!$A$6:$A$13,定数!$B$6:$B$13))</f>
        <v>7.9913262668286063</v>
      </c>
      <c r="N70" s="47">
        <v>2019</v>
      </c>
      <c r="O70" s="8">
        <v>43669</v>
      </c>
      <c r="P70" s="50">
        <v>121.05</v>
      </c>
      <c r="Q70" s="50"/>
      <c r="R70" s="53">
        <f>IF(P70="","",T70*M70*LOOKUP(RIGHT($D$2,3),定数!$A$6:$A$13,定数!$B$6:$B$13))</f>
        <v>-11986.989400242228</v>
      </c>
      <c r="S70" s="53"/>
      <c r="T70" s="54">
        <f t="shared" si="5"/>
        <v>-14.999999999999147</v>
      </c>
      <c r="U70" s="54"/>
      <c r="V70" t="str">
        <f t="shared" si="8"/>
        <v/>
      </c>
      <c r="W70">
        <f t="shared" si="3"/>
        <v>3</v>
      </c>
      <c r="X70" s="41">
        <f t="shared" si="6"/>
        <v>342011.2594621664</v>
      </c>
      <c r="Y70" s="42">
        <f t="shared" si="7"/>
        <v>6.5372727272727138E-2</v>
      </c>
    </row>
    <row r="71" spans="2:25">
      <c r="B71" s="35">
        <v>63</v>
      </c>
      <c r="C71" s="49">
        <f t="shared" si="0"/>
        <v>307666.06127290206</v>
      </c>
      <c r="D71" s="49"/>
      <c r="E71" s="47">
        <v>2019</v>
      </c>
      <c r="F71" s="8">
        <v>43670</v>
      </c>
      <c r="G71" s="47" t="s">
        <v>3</v>
      </c>
      <c r="H71" s="50">
        <v>120.54</v>
      </c>
      <c r="I71" s="50"/>
      <c r="J71" s="47">
        <v>14</v>
      </c>
      <c r="K71" s="51">
        <f t="shared" si="1"/>
        <v>9229.9818381870609</v>
      </c>
      <c r="L71" s="52"/>
      <c r="M71" s="6">
        <f>IF(J71="","",(K71/J71)/LOOKUP(RIGHT($D$2,3),定数!$A$6:$A$13,定数!$B$6:$B$13))</f>
        <v>6.5928441701336142</v>
      </c>
      <c r="N71" s="47">
        <v>2019</v>
      </c>
      <c r="O71" s="8">
        <v>43670</v>
      </c>
      <c r="P71" s="50">
        <v>120.26</v>
      </c>
      <c r="Q71" s="50"/>
      <c r="R71" s="53">
        <f>IF(P71="","",T71*M71*LOOKUP(RIGHT($D$2,3),定数!$A$6:$A$13,定数!$B$6:$B$13))</f>
        <v>18459.963676374195</v>
      </c>
      <c r="S71" s="53"/>
      <c r="T71" s="54">
        <f t="shared" si="5"/>
        <v>28.000000000000114</v>
      </c>
      <c r="U71" s="54"/>
      <c r="V71" t="str">
        <f t="shared" si="8"/>
        <v/>
      </c>
      <c r="W71">
        <f t="shared" si="3"/>
        <v>0</v>
      </c>
      <c r="X71" s="41">
        <f t="shared" si="6"/>
        <v>342011.2594621664</v>
      </c>
      <c r="Y71" s="42">
        <f t="shared" si="7"/>
        <v>0.1004212499999978</v>
      </c>
    </row>
    <row r="72" spans="2:25">
      <c r="B72" s="35">
        <v>64</v>
      </c>
      <c r="C72" s="49">
        <f t="shared" si="0"/>
        <v>326126.02494927624</v>
      </c>
      <c r="D72" s="49"/>
      <c r="E72" s="47">
        <v>2019</v>
      </c>
      <c r="F72" s="8">
        <v>43689</v>
      </c>
      <c r="G72" s="47" t="s">
        <v>3</v>
      </c>
      <c r="H72" s="50">
        <v>117.98</v>
      </c>
      <c r="I72" s="50"/>
      <c r="J72" s="47">
        <v>40</v>
      </c>
      <c r="K72" s="51">
        <f t="shared" si="1"/>
        <v>9783.7807484782861</v>
      </c>
      <c r="L72" s="52"/>
      <c r="M72" s="6">
        <f>IF(J72="","",(K72/J72)/LOOKUP(RIGHT($D$2,3),定数!$A$6:$A$13,定数!$B$6:$B$13))</f>
        <v>2.4459451871195714</v>
      </c>
      <c r="N72" s="47">
        <v>2019</v>
      </c>
      <c r="O72" s="8">
        <v>43690</v>
      </c>
      <c r="P72" s="50">
        <v>118.41</v>
      </c>
      <c r="Q72" s="50"/>
      <c r="R72" s="53">
        <f>IF(P72="","",T72*M72*LOOKUP(RIGHT($D$2,3),定数!$A$6:$A$13,定数!$B$6:$B$13))</f>
        <v>-10517.564304613978</v>
      </c>
      <c r="S72" s="53"/>
      <c r="T72" s="54">
        <f t="shared" si="5"/>
        <v>-42.999999999999261</v>
      </c>
      <c r="U72" s="54"/>
      <c r="V72" t="str">
        <f t="shared" si="8"/>
        <v/>
      </c>
      <c r="W72">
        <f t="shared" si="3"/>
        <v>1</v>
      </c>
      <c r="X72" s="41">
        <f t="shared" si="6"/>
        <v>342011.2594621664</v>
      </c>
      <c r="Y72" s="42">
        <f t="shared" si="7"/>
        <v>4.6446524999997574E-2</v>
      </c>
    </row>
    <row r="73" spans="2:25">
      <c r="B73" s="35">
        <v>65</v>
      </c>
      <c r="C73" s="49">
        <f t="shared" si="0"/>
        <v>315608.46064466226</v>
      </c>
      <c r="D73" s="49"/>
      <c r="E73" s="47">
        <v>2019</v>
      </c>
      <c r="F73" s="8">
        <v>43690</v>
      </c>
      <c r="G73" s="47" t="s">
        <v>3</v>
      </c>
      <c r="H73" s="50">
        <v>117.94</v>
      </c>
      <c r="I73" s="50"/>
      <c r="J73" s="47">
        <v>16</v>
      </c>
      <c r="K73" s="51">
        <f t="shared" si="1"/>
        <v>9468.2538193398668</v>
      </c>
      <c r="L73" s="52"/>
      <c r="M73" s="6">
        <f>IF(J73="","",(K73/J73)/LOOKUP(RIGHT($D$2,3),定数!$A$6:$A$13,定数!$B$6:$B$13))</f>
        <v>5.9176586370874169</v>
      </c>
      <c r="N73" s="47">
        <v>2019</v>
      </c>
      <c r="O73" s="8">
        <v>43690</v>
      </c>
      <c r="P73" s="50">
        <v>118.13</v>
      </c>
      <c r="Q73" s="50"/>
      <c r="R73" s="53">
        <f>IF(P73="","",T73*M73*LOOKUP(RIGHT($D$2,3),定数!$A$6:$A$13,定数!$B$6:$B$13))</f>
        <v>-11243.551410465958</v>
      </c>
      <c r="S73" s="53"/>
      <c r="T73" s="54">
        <f t="shared" si="5"/>
        <v>-18.999999999999773</v>
      </c>
      <c r="U73" s="54"/>
      <c r="V73" t="str">
        <f t="shared" si="8"/>
        <v/>
      </c>
      <c r="W73">
        <f t="shared" si="3"/>
        <v>2</v>
      </c>
      <c r="X73" s="41">
        <f t="shared" si="6"/>
        <v>342011.2594621664</v>
      </c>
      <c r="Y73" s="42">
        <f t="shared" si="7"/>
        <v>7.7198624568747154E-2</v>
      </c>
    </row>
    <row r="74" spans="2:25">
      <c r="B74" s="35">
        <v>66</v>
      </c>
      <c r="C74" s="49">
        <f t="shared" ref="C74:C108" si="9">IF(R73="","",C73+R73)</f>
        <v>304364.9092341963</v>
      </c>
      <c r="D74" s="49"/>
      <c r="E74" s="47"/>
      <c r="F74" s="8"/>
      <c r="G74" s="47"/>
      <c r="H74" s="50"/>
      <c r="I74" s="50"/>
      <c r="J74" s="47"/>
      <c r="K74" s="51" t="str">
        <f t="shared" ref="K74:K83" si="10">IF(J74="","",C74*0.03)</f>
        <v/>
      </c>
      <c r="L74" s="52"/>
      <c r="M74" s="6" t="str">
        <f>IF(J74="","",(K74/J74)/LOOKUP(RIGHT($D$2,3),定数!$A$6:$A$13,定数!$B$6:$B$13))</f>
        <v/>
      </c>
      <c r="N74" s="47"/>
      <c r="O74" s="8"/>
      <c r="P74" s="50"/>
      <c r="Q74" s="50"/>
      <c r="R74" s="53" t="str">
        <f>IF(P74="","",T74*M74*LOOKUP(RIGHT($D$2,3),定数!$A$6:$A$13,定数!$B$6:$B$13))</f>
        <v/>
      </c>
      <c r="S74" s="53"/>
      <c r="T74" s="54" t="str">
        <f t="shared" si="5"/>
        <v/>
      </c>
      <c r="U74" s="54"/>
      <c r="V74" t="str">
        <f t="shared" si="8"/>
        <v/>
      </c>
      <c r="W74" t="str">
        <f t="shared" si="8"/>
        <v/>
      </c>
      <c r="X74" s="41">
        <f t="shared" si="6"/>
        <v>342011.2594621664</v>
      </c>
      <c r="Y74" s="42">
        <f t="shared" si="7"/>
        <v>0.11007342356848515</v>
      </c>
    </row>
    <row r="75" spans="2:25">
      <c r="B75" s="35">
        <v>67</v>
      </c>
      <c r="C75" s="49" t="str">
        <f t="shared" si="9"/>
        <v/>
      </c>
      <c r="D75" s="49"/>
      <c r="E75" s="47"/>
      <c r="F75" s="8"/>
      <c r="G75" s="47"/>
      <c r="H75" s="50"/>
      <c r="I75" s="50"/>
      <c r="J75" s="47"/>
      <c r="K75" s="51" t="str">
        <f t="shared" si="10"/>
        <v/>
      </c>
      <c r="L75" s="52"/>
      <c r="M75" s="6" t="str">
        <f>IF(J75="","",(K75/J75)/LOOKUP(RIGHT($D$2,3),定数!$A$6:$A$13,定数!$B$6:$B$13))</f>
        <v/>
      </c>
      <c r="N75" s="47"/>
      <c r="O75" s="8"/>
      <c r="P75" s="50"/>
      <c r="Q75" s="50"/>
      <c r="R75" s="53" t="str">
        <f>IF(P75="","",T75*M75*LOOKUP(RIGHT($D$2,3),定数!$A$6:$A$13,定数!$B$6:$B$13))</f>
        <v/>
      </c>
      <c r="S75" s="53"/>
      <c r="T75" s="54" t="str">
        <f t="shared" si="5"/>
        <v/>
      </c>
      <c r="U75" s="54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6"/>
        <v/>
      </c>
      <c r="Y75" s="42" t="str">
        <f t="shared" si="7"/>
        <v/>
      </c>
    </row>
    <row r="76" spans="2:25">
      <c r="B76" s="35">
        <v>68</v>
      </c>
      <c r="C76" s="49" t="str">
        <f t="shared" si="9"/>
        <v/>
      </c>
      <c r="D76" s="49"/>
      <c r="E76" s="47"/>
      <c r="F76" s="8"/>
      <c r="G76" s="47"/>
      <c r="H76" s="50"/>
      <c r="I76" s="50"/>
      <c r="J76" s="47"/>
      <c r="K76" s="51" t="str">
        <f t="shared" si="10"/>
        <v/>
      </c>
      <c r="L76" s="52"/>
      <c r="M76" s="6" t="str">
        <f>IF(J76="","",(K76/J76)/LOOKUP(RIGHT($D$2,3),定数!$A$6:$A$13,定数!$B$6:$B$13))</f>
        <v/>
      </c>
      <c r="N76" s="47"/>
      <c r="O76" s="8"/>
      <c r="P76" s="50"/>
      <c r="Q76" s="50"/>
      <c r="R76" s="53" t="str">
        <f>IF(P76="","",T76*M76*LOOKUP(RIGHT($D$2,3),定数!$A$6:$A$13,定数!$B$6:$B$13))</f>
        <v/>
      </c>
      <c r="S76" s="53"/>
      <c r="T76" s="54" t="str">
        <f t="shared" ref="T76:T108" si="12">IF(P76="","",IF(G76="買",(P76-H76),(H76-P76))*IF(RIGHT($D$2,3)="JPY",100,10000))</f>
        <v/>
      </c>
      <c r="U76" s="54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>
      <c r="B77" s="35">
        <v>69</v>
      </c>
      <c r="C77" s="49" t="str">
        <f t="shared" si="9"/>
        <v/>
      </c>
      <c r="D77" s="49"/>
      <c r="E77" s="47"/>
      <c r="F77" s="8"/>
      <c r="G77" s="47"/>
      <c r="H77" s="50"/>
      <c r="I77" s="50"/>
      <c r="J77" s="47"/>
      <c r="K77" s="51" t="str">
        <f t="shared" si="10"/>
        <v/>
      </c>
      <c r="L77" s="52"/>
      <c r="M77" s="6" t="str">
        <f>IF(J77="","",(K77/J77)/LOOKUP(RIGHT($D$2,3),定数!$A$6:$A$13,定数!$B$6:$B$13))</f>
        <v/>
      </c>
      <c r="N77" s="47"/>
      <c r="O77" s="8"/>
      <c r="P77" s="50"/>
      <c r="Q77" s="50"/>
      <c r="R77" s="53" t="str">
        <f>IF(P77="","",T77*M77*LOOKUP(RIGHT($D$2,3),定数!$A$6:$A$13,定数!$B$6:$B$13))</f>
        <v/>
      </c>
      <c r="S77" s="53"/>
      <c r="T77" s="54" t="str">
        <f t="shared" si="12"/>
        <v/>
      </c>
      <c r="U77" s="54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>
      <c r="B78" s="35">
        <v>70</v>
      </c>
      <c r="C78" s="49" t="str">
        <f t="shared" si="9"/>
        <v/>
      </c>
      <c r="D78" s="49"/>
      <c r="E78" s="47"/>
      <c r="F78" s="8"/>
      <c r="G78" s="47"/>
      <c r="H78" s="50"/>
      <c r="I78" s="50"/>
      <c r="J78" s="47"/>
      <c r="K78" s="51" t="str">
        <f t="shared" si="10"/>
        <v/>
      </c>
      <c r="L78" s="52"/>
      <c r="M78" s="6" t="str">
        <f>IF(J78="","",(K78/J78)/LOOKUP(RIGHT($D$2,3),定数!$A$6:$A$13,定数!$B$6:$B$13))</f>
        <v/>
      </c>
      <c r="N78" s="47"/>
      <c r="O78" s="8"/>
      <c r="P78" s="50"/>
      <c r="Q78" s="50"/>
      <c r="R78" s="53" t="str">
        <f>IF(P78="","",T78*M78*LOOKUP(RIGHT($D$2,3),定数!$A$6:$A$13,定数!$B$6:$B$13))</f>
        <v/>
      </c>
      <c r="S78" s="53"/>
      <c r="T78" s="54" t="str">
        <f t="shared" si="12"/>
        <v/>
      </c>
      <c r="U78" s="54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>
      <c r="B79" s="35">
        <v>71</v>
      </c>
      <c r="C79" s="49" t="str">
        <f t="shared" si="9"/>
        <v/>
      </c>
      <c r="D79" s="49"/>
      <c r="E79" s="47"/>
      <c r="F79" s="8"/>
      <c r="G79" s="47"/>
      <c r="H79" s="50"/>
      <c r="I79" s="50"/>
      <c r="J79" s="47"/>
      <c r="K79" s="51" t="str">
        <f t="shared" si="10"/>
        <v/>
      </c>
      <c r="L79" s="52"/>
      <c r="M79" s="6" t="str">
        <f>IF(J79="","",(K79/J79)/LOOKUP(RIGHT($D$2,3),定数!$A$6:$A$13,定数!$B$6:$B$13))</f>
        <v/>
      </c>
      <c r="N79" s="47"/>
      <c r="O79" s="8"/>
      <c r="P79" s="50"/>
      <c r="Q79" s="50"/>
      <c r="R79" s="53" t="str">
        <f>IF(P79="","",T79*M79*LOOKUP(RIGHT($D$2,3),定数!$A$6:$A$13,定数!$B$6:$B$13))</f>
        <v/>
      </c>
      <c r="S79" s="53"/>
      <c r="T79" s="54" t="str">
        <f t="shared" si="12"/>
        <v/>
      </c>
      <c r="U79" s="54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>
      <c r="B80" s="35">
        <v>72</v>
      </c>
      <c r="C80" s="49" t="str">
        <f t="shared" si="9"/>
        <v/>
      </c>
      <c r="D80" s="49"/>
      <c r="E80" s="47"/>
      <c r="F80" s="8"/>
      <c r="G80" s="47"/>
      <c r="H80" s="50"/>
      <c r="I80" s="50"/>
      <c r="J80" s="47"/>
      <c r="K80" s="51" t="str">
        <f t="shared" si="10"/>
        <v/>
      </c>
      <c r="L80" s="52"/>
      <c r="M80" s="6" t="str">
        <f>IF(J80="","",(K80/J80)/LOOKUP(RIGHT($D$2,3),定数!$A$6:$A$13,定数!$B$6:$B$13))</f>
        <v/>
      </c>
      <c r="N80" s="47"/>
      <c r="O80" s="8"/>
      <c r="P80" s="50"/>
      <c r="Q80" s="50"/>
      <c r="R80" s="53" t="str">
        <f>IF(P80="","",T80*M80*LOOKUP(RIGHT($D$2,3),定数!$A$6:$A$13,定数!$B$6:$B$13))</f>
        <v/>
      </c>
      <c r="S80" s="53"/>
      <c r="T80" s="54" t="str">
        <f t="shared" si="12"/>
        <v/>
      </c>
      <c r="U80" s="54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>
      <c r="B81" s="35">
        <v>73</v>
      </c>
      <c r="C81" s="49" t="str">
        <f t="shared" si="9"/>
        <v/>
      </c>
      <c r="D81" s="49"/>
      <c r="E81" s="47"/>
      <c r="F81" s="8"/>
      <c r="G81" s="47"/>
      <c r="H81" s="50"/>
      <c r="I81" s="50"/>
      <c r="J81" s="47"/>
      <c r="K81" s="51" t="str">
        <f t="shared" si="10"/>
        <v/>
      </c>
      <c r="L81" s="52"/>
      <c r="M81" s="6" t="str">
        <f>IF(J81="","",(K81/J81)/LOOKUP(RIGHT($D$2,3),定数!$A$6:$A$13,定数!$B$6:$B$13))</f>
        <v/>
      </c>
      <c r="N81" s="47"/>
      <c r="O81" s="8"/>
      <c r="P81" s="50"/>
      <c r="Q81" s="50"/>
      <c r="R81" s="53" t="str">
        <f>IF(P81="","",T81*M81*LOOKUP(RIGHT($D$2,3),定数!$A$6:$A$13,定数!$B$6:$B$13))</f>
        <v/>
      </c>
      <c r="S81" s="53"/>
      <c r="T81" s="54" t="str">
        <f t="shared" si="12"/>
        <v/>
      </c>
      <c r="U81" s="54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>
      <c r="B82" s="35">
        <v>74</v>
      </c>
      <c r="C82" s="49" t="str">
        <f t="shared" si="9"/>
        <v/>
      </c>
      <c r="D82" s="49"/>
      <c r="E82" s="47"/>
      <c r="F82" s="8"/>
      <c r="G82" s="47"/>
      <c r="H82" s="50"/>
      <c r="I82" s="50"/>
      <c r="J82" s="47"/>
      <c r="K82" s="51" t="str">
        <f t="shared" si="10"/>
        <v/>
      </c>
      <c r="L82" s="52"/>
      <c r="M82" s="6" t="str">
        <f>IF(J82="","",(K82/J82)/LOOKUP(RIGHT($D$2,3),定数!$A$6:$A$13,定数!$B$6:$B$13))</f>
        <v/>
      </c>
      <c r="N82" s="47"/>
      <c r="O82" s="8"/>
      <c r="P82" s="50"/>
      <c r="Q82" s="50"/>
      <c r="R82" s="53" t="str">
        <f>IF(P82="","",T82*M82*LOOKUP(RIGHT($D$2,3),定数!$A$6:$A$13,定数!$B$6:$B$13))</f>
        <v/>
      </c>
      <c r="S82" s="53"/>
      <c r="T82" s="54" t="str">
        <f t="shared" si="12"/>
        <v/>
      </c>
      <c r="U82" s="54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>
      <c r="B83" s="35">
        <v>75</v>
      </c>
      <c r="C83" s="49" t="str">
        <f t="shared" si="9"/>
        <v/>
      </c>
      <c r="D83" s="49"/>
      <c r="E83" s="47"/>
      <c r="F83" s="8"/>
      <c r="G83" s="47"/>
      <c r="H83" s="50"/>
      <c r="I83" s="50"/>
      <c r="J83" s="47"/>
      <c r="K83" s="51" t="str">
        <f t="shared" si="10"/>
        <v/>
      </c>
      <c r="L83" s="52"/>
      <c r="M83" s="6" t="str">
        <f>IF(J83="","",(K83/J83)/LOOKUP(RIGHT($D$2,3),定数!$A$6:$A$13,定数!$B$6:$B$13))</f>
        <v/>
      </c>
      <c r="N83" s="47"/>
      <c r="O83" s="8"/>
      <c r="P83" s="50"/>
      <c r="Q83" s="50"/>
      <c r="R83" s="53" t="str">
        <f>IF(P83="","",T83*M83*LOOKUP(RIGHT($D$2,3),定数!$A$6:$A$13,定数!$B$6:$B$13))</f>
        <v/>
      </c>
      <c r="S83" s="53"/>
      <c r="T83" s="54" t="str">
        <f t="shared" si="12"/>
        <v/>
      </c>
      <c r="U83" s="54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>
      <c r="B84" s="35">
        <v>76</v>
      </c>
      <c r="C84" s="49" t="str">
        <f t="shared" si="9"/>
        <v/>
      </c>
      <c r="D84" s="49"/>
      <c r="E84" s="47"/>
      <c r="F84" s="8"/>
      <c r="G84" s="47"/>
      <c r="H84" s="50"/>
      <c r="I84" s="50"/>
      <c r="J84" s="47"/>
      <c r="K84" s="51" t="str">
        <f t="shared" ref="K84:K104" si="15">IF(J84="","",C84*0.03)</f>
        <v/>
      </c>
      <c r="L84" s="52"/>
      <c r="M84" s="6" t="str">
        <f>IF(J84="","",(K84/J84)/LOOKUP(RIGHT($D$2,3),定数!$A$6:$A$13,定数!$B$6:$B$13))</f>
        <v/>
      </c>
      <c r="N84" s="47"/>
      <c r="O84" s="8"/>
      <c r="P84" s="50"/>
      <c r="Q84" s="50"/>
      <c r="R84" s="53" t="str">
        <f>IF(P84="","",T84*M84*LOOKUP(RIGHT($D$2,3),定数!$A$6:$A$13,定数!$B$6:$B$13))</f>
        <v/>
      </c>
      <c r="S84" s="53"/>
      <c r="T84" s="54" t="str">
        <f t="shared" si="12"/>
        <v/>
      </c>
      <c r="U84" s="54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>
      <c r="B85" s="35">
        <v>77</v>
      </c>
      <c r="C85" s="49" t="str">
        <f t="shared" si="9"/>
        <v/>
      </c>
      <c r="D85" s="49"/>
      <c r="E85" s="47"/>
      <c r="F85" s="8"/>
      <c r="G85" s="47"/>
      <c r="H85" s="50"/>
      <c r="I85" s="50"/>
      <c r="J85" s="47"/>
      <c r="K85" s="51" t="str">
        <f t="shared" si="15"/>
        <v/>
      </c>
      <c r="L85" s="52"/>
      <c r="M85" s="6" t="str">
        <f>IF(J85="","",(K85/J85)/LOOKUP(RIGHT($D$2,3),定数!$A$6:$A$13,定数!$B$6:$B$13))</f>
        <v/>
      </c>
      <c r="N85" s="47"/>
      <c r="O85" s="8"/>
      <c r="P85" s="50"/>
      <c r="Q85" s="50"/>
      <c r="R85" s="53" t="str">
        <f>IF(P85="","",T85*M85*LOOKUP(RIGHT($D$2,3),定数!$A$6:$A$13,定数!$B$6:$B$13))</f>
        <v/>
      </c>
      <c r="S85" s="53"/>
      <c r="T85" s="54" t="str">
        <f t="shared" si="12"/>
        <v/>
      </c>
      <c r="U85" s="54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>
      <c r="B86" s="35">
        <v>78</v>
      </c>
      <c r="C86" s="49" t="str">
        <f t="shared" si="9"/>
        <v/>
      </c>
      <c r="D86" s="49"/>
      <c r="E86" s="47"/>
      <c r="F86" s="8"/>
      <c r="G86" s="47"/>
      <c r="H86" s="50"/>
      <c r="I86" s="50"/>
      <c r="J86" s="47"/>
      <c r="K86" s="51" t="str">
        <f t="shared" si="15"/>
        <v/>
      </c>
      <c r="L86" s="52"/>
      <c r="M86" s="6" t="str">
        <f>IF(J86="","",(K86/J86)/LOOKUP(RIGHT($D$2,3),定数!$A$6:$A$13,定数!$B$6:$B$13))</f>
        <v/>
      </c>
      <c r="N86" s="47"/>
      <c r="O86" s="8"/>
      <c r="P86" s="50"/>
      <c r="Q86" s="50"/>
      <c r="R86" s="53" t="str">
        <f>IF(P86="","",T86*M86*LOOKUP(RIGHT($D$2,3),定数!$A$6:$A$13,定数!$B$6:$B$13))</f>
        <v/>
      </c>
      <c r="S86" s="53"/>
      <c r="T86" s="54" t="str">
        <f t="shared" si="12"/>
        <v/>
      </c>
      <c r="U86" s="54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>
      <c r="B87" s="35">
        <v>79</v>
      </c>
      <c r="C87" s="49" t="str">
        <f t="shared" si="9"/>
        <v/>
      </c>
      <c r="D87" s="49"/>
      <c r="E87" s="47"/>
      <c r="F87" s="8"/>
      <c r="G87" s="47"/>
      <c r="H87" s="50"/>
      <c r="I87" s="50"/>
      <c r="J87" s="47"/>
      <c r="K87" s="51" t="str">
        <f t="shared" si="15"/>
        <v/>
      </c>
      <c r="L87" s="52"/>
      <c r="M87" s="6" t="str">
        <f>IF(J87="","",(K87/J87)/LOOKUP(RIGHT($D$2,3),定数!$A$6:$A$13,定数!$B$6:$B$13))</f>
        <v/>
      </c>
      <c r="N87" s="47"/>
      <c r="O87" s="8"/>
      <c r="P87" s="50"/>
      <c r="Q87" s="50"/>
      <c r="R87" s="53" t="str">
        <f>IF(P87="","",T87*M87*LOOKUP(RIGHT($D$2,3),定数!$A$6:$A$13,定数!$B$6:$B$13))</f>
        <v/>
      </c>
      <c r="S87" s="53"/>
      <c r="T87" s="54" t="str">
        <f t="shared" si="12"/>
        <v/>
      </c>
      <c r="U87" s="54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>
      <c r="B88" s="35">
        <v>80</v>
      </c>
      <c r="C88" s="49" t="str">
        <f t="shared" si="9"/>
        <v/>
      </c>
      <c r="D88" s="49"/>
      <c r="E88" s="47"/>
      <c r="F88" s="8"/>
      <c r="G88" s="47"/>
      <c r="H88" s="50"/>
      <c r="I88" s="50"/>
      <c r="J88" s="47"/>
      <c r="K88" s="51" t="str">
        <f t="shared" si="15"/>
        <v/>
      </c>
      <c r="L88" s="52"/>
      <c r="M88" s="6" t="str">
        <f>IF(J88="","",(K88/J88)/LOOKUP(RIGHT($D$2,3),定数!$A$6:$A$13,定数!$B$6:$B$13))</f>
        <v/>
      </c>
      <c r="N88" s="47"/>
      <c r="O88" s="8"/>
      <c r="P88" s="50"/>
      <c r="Q88" s="50"/>
      <c r="R88" s="53" t="str">
        <f>IF(P88="","",T88*M88*LOOKUP(RIGHT($D$2,3),定数!$A$6:$A$13,定数!$B$6:$B$13))</f>
        <v/>
      </c>
      <c r="S88" s="53"/>
      <c r="T88" s="54" t="str">
        <f t="shared" si="12"/>
        <v/>
      </c>
      <c r="U88" s="54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>
      <c r="B89" s="35">
        <v>81</v>
      </c>
      <c r="C89" s="49" t="str">
        <f t="shared" si="9"/>
        <v/>
      </c>
      <c r="D89" s="49"/>
      <c r="E89" s="47"/>
      <c r="F89" s="8"/>
      <c r="G89" s="47"/>
      <c r="H89" s="50"/>
      <c r="I89" s="50"/>
      <c r="J89" s="47"/>
      <c r="K89" s="51" t="str">
        <f t="shared" si="15"/>
        <v/>
      </c>
      <c r="L89" s="52"/>
      <c r="M89" s="6" t="str">
        <f>IF(J89="","",(K89/J89)/LOOKUP(RIGHT($D$2,3),定数!$A$6:$A$13,定数!$B$6:$B$13))</f>
        <v/>
      </c>
      <c r="N89" s="47"/>
      <c r="O89" s="8"/>
      <c r="P89" s="50"/>
      <c r="Q89" s="50"/>
      <c r="R89" s="53" t="str">
        <f>IF(P89="","",T89*M89*LOOKUP(RIGHT($D$2,3),定数!$A$6:$A$13,定数!$B$6:$B$13))</f>
        <v/>
      </c>
      <c r="S89" s="53"/>
      <c r="T89" s="54" t="str">
        <f t="shared" si="12"/>
        <v/>
      </c>
      <c r="U89" s="54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>
      <c r="B90" s="35">
        <v>82</v>
      </c>
      <c r="C90" s="49" t="str">
        <f t="shared" si="9"/>
        <v/>
      </c>
      <c r="D90" s="49"/>
      <c r="E90" s="47"/>
      <c r="F90" s="8"/>
      <c r="G90" s="47"/>
      <c r="H90" s="50"/>
      <c r="I90" s="50"/>
      <c r="J90" s="47"/>
      <c r="K90" s="51" t="str">
        <f t="shared" si="15"/>
        <v/>
      </c>
      <c r="L90" s="52"/>
      <c r="M90" s="6" t="str">
        <f>IF(J90="","",(K90/J90)/LOOKUP(RIGHT($D$2,3),定数!$A$6:$A$13,定数!$B$6:$B$13))</f>
        <v/>
      </c>
      <c r="N90" s="47"/>
      <c r="O90" s="8"/>
      <c r="P90" s="50"/>
      <c r="Q90" s="50"/>
      <c r="R90" s="53" t="str">
        <f>IF(P90="","",T90*M90*LOOKUP(RIGHT($D$2,3),定数!$A$6:$A$13,定数!$B$6:$B$13))</f>
        <v/>
      </c>
      <c r="S90" s="53"/>
      <c r="T90" s="54" t="str">
        <f t="shared" si="12"/>
        <v/>
      </c>
      <c r="U90" s="54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>
      <c r="B91" s="35">
        <v>83</v>
      </c>
      <c r="C91" s="49" t="str">
        <f t="shared" si="9"/>
        <v/>
      </c>
      <c r="D91" s="49"/>
      <c r="E91" s="47"/>
      <c r="F91" s="8"/>
      <c r="G91" s="47"/>
      <c r="H91" s="50"/>
      <c r="I91" s="50"/>
      <c r="J91" s="47"/>
      <c r="K91" s="51" t="str">
        <f t="shared" si="15"/>
        <v/>
      </c>
      <c r="L91" s="52"/>
      <c r="M91" s="6" t="str">
        <f>IF(J91="","",(K91/J91)/LOOKUP(RIGHT($D$2,3),定数!$A$6:$A$13,定数!$B$6:$B$13))</f>
        <v/>
      </c>
      <c r="N91" s="47"/>
      <c r="O91" s="8"/>
      <c r="P91" s="50"/>
      <c r="Q91" s="50"/>
      <c r="R91" s="53" t="str">
        <f>IF(P91="","",T91*M91*LOOKUP(RIGHT($D$2,3),定数!$A$6:$A$13,定数!$B$6:$B$13))</f>
        <v/>
      </c>
      <c r="S91" s="53"/>
      <c r="T91" s="54" t="str">
        <f t="shared" si="12"/>
        <v/>
      </c>
      <c r="U91" s="54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3"/>
        <v/>
      </c>
      <c r="Y91" s="42" t="str">
        <f t="shared" si="14"/>
        <v/>
      </c>
    </row>
    <row r="92" spans="2:25">
      <c r="B92" s="35">
        <v>84</v>
      </c>
      <c r="C92" s="49" t="str">
        <f t="shared" si="9"/>
        <v/>
      </c>
      <c r="D92" s="49"/>
      <c r="E92" s="47"/>
      <c r="F92" s="8"/>
      <c r="G92" s="47"/>
      <c r="H92" s="50"/>
      <c r="I92" s="50"/>
      <c r="J92" s="47"/>
      <c r="K92" s="51" t="str">
        <f t="shared" si="15"/>
        <v/>
      </c>
      <c r="L92" s="52"/>
      <c r="M92" s="6" t="str">
        <f>IF(J92="","",(K92/J92)/LOOKUP(RIGHT($D$2,3),定数!$A$6:$A$13,定数!$B$6:$B$13))</f>
        <v/>
      </c>
      <c r="N92" s="47"/>
      <c r="O92" s="8"/>
      <c r="P92" s="50"/>
      <c r="Q92" s="50"/>
      <c r="R92" s="53" t="str">
        <f>IF(P92="","",T92*M92*LOOKUP(RIGHT($D$2,3),定数!$A$6:$A$13,定数!$B$6:$B$13))</f>
        <v/>
      </c>
      <c r="S92" s="53"/>
      <c r="T92" s="54" t="str">
        <f t="shared" si="12"/>
        <v/>
      </c>
      <c r="U92" s="54"/>
      <c r="V92" t="str">
        <f t="shared" si="16"/>
        <v/>
      </c>
      <c r="W92" t="str">
        <f t="shared" si="16"/>
        <v/>
      </c>
      <c r="X92" s="41" t="str">
        <f t="shared" si="13"/>
        <v/>
      </c>
      <c r="Y92" s="42" t="str">
        <f t="shared" si="14"/>
        <v/>
      </c>
    </row>
    <row r="93" spans="2:25">
      <c r="B93" s="35">
        <v>85</v>
      </c>
      <c r="C93" s="49" t="str">
        <f t="shared" si="9"/>
        <v/>
      </c>
      <c r="D93" s="49"/>
      <c r="E93" s="47"/>
      <c r="F93" s="8"/>
      <c r="G93" s="47"/>
      <c r="H93" s="50"/>
      <c r="I93" s="50"/>
      <c r="J93" s="47"/>
      <c r="K93" s="51" t="str">
        <f t="shared" si="15"/>
        <v/>
      </c>
      <c r="L93" s="52"/>
      <c r="M93" s="6" t="str">
        <f>IF(J93="","",(K93/J93)/LOOKUP(RIGHT($D$2,3),定数!$A$6:$A$13,定数!$B$6:$B$13))</f>
        <v/>
      </c>
      <c r="N93" s="47"/>
      <c r="O93" s="8"/>
      <c r="P93" s="50"/>
      <c r="Q93" s="50"/>
      <c r="R93" s="53" t="str">
        <f>IF(P93="","",T93*M93*LOOKUP(RIGHT($D$2,3),定数!$A$6:$A$13,定数!$B$6:$B$13))</f>
        <v/>
      </c>
      <c r="S93" s="53"/>
      <c r="T93" s="54" t="str">
        <f t="shared" si="12"/>
        <v/>
      </c>
      <c r="U93" s="54"/>
      <c r="V93" t="str">
        <f t="shared" si="16"/>
        <v/>
      </c>
      <c r="W93" t="str">
        <f t="shared" si="16"/>
        <v/>
      </c>
      <c r="X93" s="41" t="str">
        <f t="shared" si="13"/>
        <v/>
      </c>
      <c r="Y93" s="42" t="str">
        <f t="shared" si="14"/>
        <v/>
      </c>
    </row>
    <row r="94" spans="2:25">
      <c r="B94" s="35">
        <v>86</v>
      </c>
      <c r="C94" s="49" t="str">
        <f t="shared" si="9"/>
        <v/>
      </c>
      <c r="D94" s="49"/>
      <c r="E94" s="47"/>
      <c r="F94" s="8"/>
      <c r="G94" s="47"/>
      <c r="H94" s="50"/>
      <c r="I94" s="50"/>
      <c r="J94" s="47"/>
      <c r="K94" s="51" t="str">
        <f t="shared" si="15"/>
        <v/>
      </c>
      <c r="L94" s="52"/>
      <c r="M94" s="6" t="str">
        <f>IF(J94="","",(K94/J94)/LOOKUP(RIGHT($D$2,3),定数!$A$6:$A$13,定数!$B$6:$B$13))</f>
        <v/>
      </c>
      <c r="N94" s="47"/>
      <c r="O94" s="8"/>
      <c r="P94" s="50"/>
      <c r="Q94" s="50"/>
      <c r="R94" s="53" t="str">
        <f>IF(P94="","",T94*M94*LOOKUP(RIGHT($D$2,3),定数!$A$6:$A$13,定数!$B$6:$B$13))</f>
        <v/>
      </c>
      <c r="S94" s="53"/>
      <c r="T94" s="54" t="str">
        <f t="shared" si="12"/>
        <v/>
      </c>
      <c r="U94" s="54"/>
      <c r="V94" t="str">
        <f t="shared" si="16"/>
        <v/>
      </c>
      <c r="W94" t="str">
        <f t="shared" si="16"/>
        <v/>
      </c>
      <c r="X94" s="41" t="str">
        <f t="shared" si="13"/>
        <v/>
      </c>
      <c r="Y94" s="42" t="str">
        <f t="shared" si="14"/>
        <v/>
      </c>
    </row>
    <row r="95" spans="2:25">
      <c r="B95" s="35">
        <v>87</v>
      </c>
      <c r="C95" s="49" t="str">
        <f t="shared" si="9"/>
        <v/>
      </c>
      <c r="D95" s="49"/>
      <c r="E95" s="47"/>
      <c r="F95" s="8"/>
      <c r="G95" s="47"/>
      <c r="H95" s="50"/>
      <c r="I95" s="50"/>
      <c r="J95" s="47"/>
      <c r="K95" s="51" t="str">
        <f t="shared" si="15"/>
        <v/>
      </c>
      <c r="L95" s="52"/>
      <c r="M95" s="6" t="str">
        <f>IF(J95="","",(K95/J95)/LOOKUP(RIGHT($D$2,3),定数!$A$6:$A$13,定数!$B$6:$B$13))</f>
        <v/>
      </c>
      <c r="N95" s="47"/>
      <c r="O95" s="8"/>
      <c r="P95" s="50"/>
      <c r="Q95" s="50"/>
      <c r="R95" s="53" t="str">
        <f>IF(P95="","",T95*M95*LOOKUP(RIGHT($D$2,3),定数!$A$6:$A$13,定数!$B$6:$B$13))</f>
        <v/>
      </c>
      <c r="S95" s="53"/>
      <c r="T95" s="54" t="str">
        <f t="shared" si="12"/>
        <v/>
      </c>
      <c r="U95" s="54"/>
      <c r="V95" t="str">
        <f t="shared" si="16"/>
        <v/>
      </c>
      <c r="W95" t="str">
        <f t="shared" si="16"/>
        <v/>
      </c>
      <c r="X95" s="41" t="str">
        <f t="shared" si="13"/>
        <v/>
      </c>
      <c r="Y95" s="42" t="str">
        <f t="shared" si="14"/>
        <v/>
      </c>
    </row>
    <row r="96" spans="2:25">
      <c r="B96" s="35">
        <v>88</v>
      </c>
      <c r="C96" s="49" t="str">
        <f t="shared" si="9"/>
        <v/>
      </c>
      <c r="D96" s="49"/>
      <c r="E96" s="47"/>
      <c r="F96" s="8"/>
      <c r="G96" s="47"/>
      <c r="H96" s="50"/>
      <c r="I96" s="50"/>
      <c r="J96" s="47"/>
      <c r="K96" s="51" t="str">
        <f t="shared" si="15"/>
        <v/>
      </c>
      <c r="L96" s="52"/>
      <c r="M96" s="6" t="str">
        <f>IF(J96="","",(K96/J96)/LOOKUP(RIGHT($D$2,3),定数!$A$6:$A$13,定数!$B$6:$B$13))</f>
        <v/>
      </c>
      <c r="N96" s="47"/>
      <c r="O96" s="8"/>
      <c r="P96" s="50"/>
      <c r="Q96" s="50"/>
      <c r="R96" s="53" t="str">
        <f>IF(P96="","",T96*M96*LOOKUP(RIGHT($D$2,3),定数!$A$6:$A$13,定数!$B$6:$B$13))</f>
        <v/>
      </c>
      <c r="S96" s="53"/>
      <c r="T96" s="54" t="str">
        <f t="shared" si="12"/>
        <v/>
      </c>
      <c r="U96" s="54"/>
      <c r="V96" t="str">
        <f t="shared" si="16"/>
        <v/>
      </c>
      <c r="W96" t="str">
        <f t="shared" si="16"/>
        <v/>
      </c>
      <c r="X96" s="41" t="str">
        <f t="shared" si="13"/>
        <v/>
      </c>
      <c r="Y96" s="42" t="str">
        <f t="shared" si="14"/>
        <v/>
      </c>
    </row>
    <row r="97" spans="2:25">
      <c r="B97" s="35">
        <v>89</v>
      </c>
      <c r="C97" s="49" t="str">
        <f t="shared" si="9"/>
        <v/>
      </c>
      <c r="D97" s="49"/>
      <c r="E97" s="47"/>
      <c r="F97" s="8"/>
      <c r="G97" s="47"/>
      <c r="H97" s="50"/>
      <c r="I97" s="50"/>
      <c r="J97" s="47"/>
      <c r="K97" s="51" t="str">
        <f t="shared" si="15"/>
        <v/>
      </c>
      <c r="L97" s="52"/>
      <c r="M97" s="6" t="str">
        <f>IF(J97="","",(K97/J97)/LOOKUP(RIGHT($D$2,3),定数!$A$6:$A$13,定数!$B$6:$B$13))</f>
        <v/>
      </c>
      <c r="N97" s="47"/>
      <c r="O97" s="8"/>
      <c r="P97" s="50"/>
      <c r="Q97" s="50"/>
      <c r="R97" s="53" t="str">
        <f>IF(P97="","",T97*M97*LOOKUP(RIGHT($D$2,3),定数!$A$6:$A$13,定数!$B$6:$B$13))</f>
        <v/>
      </c>
      <c r="S97" s="53"/>
      <c r="T97" s="54" t="str">
        <f t="shared" si="12"/>
        <v/>
      </c>
      <c r="U97" s="54"/>
      <c r="V97" t="str">
        <f t="shared" si="16"/>
        <v/>
      </c>
      <c r="W97" t="str">
        <f t="shared" si="16"/>
        <v/>
      </c>
      <c r="X97" s="41" t="str">
        <f t="shared" si="13"/>
        <v/>
      </c>
      <c r="Y97" s="42" t="str">
        <f t="shared" si="14"/>
        <v/>
      </c>
    </row>
    <row r="98" spans="2:25">
      <c r="B98" s="35">
        <v>90</v>
      </c>
      <c r="C98" s="49" t="str">
        <f t="shared" si="9"/>
        <v/>
      </c>
      <c r="D98" s="49"/>
      <c r="E98" s="47"/>
      <c r="F98" s="8"/>
      <c r="G98" s="47"/>
      <c r="H98" s="50"/>
      <c r="I98" s="50"/>
      <c r="J98" s="47"/>
      <c r="K98" s="51" t="str">
        <f t="shared" si="15"/>
        <v/>
      </c>
      <c r="L98" s="52"/>
      <c r="M98" s="6" t="str">
        <f>IF(J98="","",(K98/J98)/LOOKUP(RIGHT($D$2,3),定数!$A$6:$A$13,定数!$B$6:$B$13))</f>
        <v/>
      </c>
      <c r="N98" s="47"/>
      <c r="O98" s="8"/>
      <c r="P98" s="50"/>
      <c r="Q98" s="50"/>
      <c r="R98" s="53" t="str">
        <f>IF(P98="","",T98*M98*LOOKUP(RIGHT($D$2,3),定数!$A$6:$A$13,定数!$B$6:$B$13))</f>
        <v/>
      </c>
      <c r="S98" s="53"/>
      <c r="T98" s="54" t="str">
        <f t="shared" si="12"/>
        <v/>
      </c>
      <c r="U98" s="54"/>
      <c r="V98" t="str">
        <f t="shared" si="16"/>
        <v/>
      </c>
      <c r="W98" t="str">
        <f t="shared" si="16"/>
        <v/>
      </c>
      <c r="X98" s="41" t="str">
        <f t="shared" si="13"/>
        <v/>
      </c>
      <c r="Y98" s="42" t="str">
        <f t="shared" si="14"/>
        <v/>
      </c>
    </row>
    <row r="99" spans="2:25">
      <c r="B99" s="35">
        <v>91</v>
      </c>
      <c r="C99" s="49" t="str">
        <f t="shared" si="9"/>
        <v/>
      </c>
      <c r="D99" s="49"/>
      <c r="E99" s="47"/>
      <c r="F99" s="8"/>
      <c r="G99" s="47"/>
      <c r="H99" s="50"/>
      <c r="I99" s="50"/>
      <c r="J99" s="47"/>
      <c r="K99" s="51" t="str">
        <f t="shared" si="15"/>
        <v/>
      </c>
      <c r="L99" s="52"/>
      <c r="M99" s="6" t="str">
        <f>IF(J99="","",(K99/J99)/LOOKUP(RIGHT($D$2,3),定数!$A$6:$A$13,定数!$B$6:$B$13))</f>
        <v/>
      </c>
      <c r="N99" s="47"/>
      <c r="O99" s="8"/>
      <c r="P99" s="50"/>
      <c r="Q99" s="50"/>
      <c r="R99" s="53" t="str">
        <f>IF(P99="","",T99*M99*LOOKUP(RIGHT($D$2,3),定数!$A$6:$A$13,定数!$B$6:$B$13))</f>
        <v/>
      </c>
      <c r="S99" s="53"/>
      <c r="T99" s="54" t="str">
        <f t="shared" si="12"/>
        <v/>
      </c>
      <c r="U99" s="54"/>
      <c r="V99" t="str">
        <f t="shared" si="16"/>
        <v/>
      </c>
      <c r="W99" t="str">
        <f t="shared" si="16"/>
        <v/>
      </c>
      <c r="X99" s="41" t="str">
        <f t="shared" si="13"/>
        <v/>
      </c>
      <c r="Y99" s="42" t="str">
        <f t="shared" si="14"/>
        <v/>
      </c>
    </row>
    <row r="100" spans="2:25">
      <c r="B100" s="35">
        <v>92</v>
      </c>
      <c r="C100" s="49" t="str">
        <f t="shared" si="9"/>
        <v/>
      </c>
      <c r="D100" s="49"/>
      <c r="E100" s="47"/>
      <c r="F100" s="8"/>
      <c r="G100" s="47"/>
      <c r="H100" s="50"/>
      <c r="I100" s="50"/>
      <c r="J100" s="47"/>
      <c r="K100" s="51" t="str">
        <f t="shared" ref="K100" si="17">IF(J100="","",C100*0.03)</f>
        <v/>
      </c>
      <c r="L100" s="52"/>
      <c r="M100" s="6" t="str">
        <f>IF(J100="","",(K100/J100)/LOOKUP(RIGHT($D$2,3),定数!$A$6:$A$13,定数!$B$6:$B$13))</f>
        <v/>
      </c>
      <c r="N100" s="47"/>
      <c r="O100" s="8"/>
      <c r="P100" s="50"/>
      <c r="Q100" s="50"/>
      <c r="R100" s="53" t="str">
        <f>IF(P100="","",T100*M100*LOOKUP(RIGHT($D$2,3),定数!$A$6:$A$13,定数!$B$6:$B$13))</f>
        <v/>
      </c>
      <c r="S100" s="53"/>
      <c r="T100" s="54" t="str">
        <f t="shared" si="12"/>
        <v/>
      </c>
      <c r="U100" s="54"/>
      <c r="V100" t="str">
        <f t="shared" si="16"/>
        <v/>
      </c>
      <c r="W100" t="str">
        <f t="shared" si="16"/>
        <v/>
      </c>
      <c r="X100" s="41" t="str">
        <f t="shared" si="13"/>
        <v/>
      </c>
      <c r="Y100" s="42" t="str">
        <f t="shared" si="14"/>
        <v/>
      </c>
    </row>
    <row r="101" spans="2:25">
      <c r="B101" s="35">
        <v>93</v>
      </c>
      <c r="C101" s="49" t="str">
        <f t="shared" si="9"/>
        <v/>
      </c>
      <c r="D101" s="49"/>
      <c r="E101" s="47"/>
      <c r="F101" s="8"/>
      <c r="G101" s="47"/>
      <c r="H101" s="50"/>
      <c r="I101" s="50"/>
      <c r="J101" s="47"/>
      <c r="K101" s="51" t="str">
        <f t="shared" si="15"/>
        <v/>
      </c>
      <c r="L101" s="52"/>
      <c r="M101" s="6" t="str">
        <f>IF(J101="","",(K101/J101)/LOOKUP(RIGHT($D$2,3),定数!$A$6:$A$13,定数!$B$6:$B$13))</f>
        <v/>
      </c>
      <c r="N101" s="47"/>
      <c r="O101" s="8"/>
      <c r="P101" s="50"/>
      <c r="Q101" s="50"/>
      <c r="R101" s="53" t="str">
        <f>IF(P101="","",T101*M101*LOOKUP(RIGHT($D$2,3),定数!$A$6:$A$13,定数!$B$6:$B$13))</f>
        <v/>
      </c>
      <c r="S101" s="53"/>
      <c r="T101" s="54" t="str">
        <f t="shared" si="12"/>
        <v/>
      </c>
      <c r="U101" s="54"/>
      <c r="V101" t="str">
        <f t="shared" si="16"/>
        <v/>
      </c>
      <c r="W101" t="str">
        <f t="shared" si="16"/>
        <v/>
      </c>
      <c r="X101" s="41" t="str">
        <f t="shared" si="13"/>
        <v/>
      </c>
      <c r="Y101" s="42" t="str">
        <f t="shared" si="14"/>
        <v/>
      </c>
    </row>
    <row r="102" spans="2:25">
      <c r="B102" s="35">
        <v>94</v>
      </c>
      <c r="C102" s="49" t="str">
        <f t="shared" si="9"/>
        <v/>
      </c>
      <c r="D102" s="49"/>
      <c r="E102" s="47"/>
      <c r="F102" s="8"/>
      <c r="G102" s="47"/>
      <c r="H102" s="50"/>
      <c r="I102" s="50"/>
      <c r="J102" s="47"/>
      <c r="K102" s="51" t="str">
        <f t="shared" si="15"/>
        <v/>
      </c>
      <c r="L102" s="52"/>
      <c r="M102" s="6" t="str">
        <f>IF(J102="","",(K102/J102)/LOOKUP(RIGHT($D$2,3),定数!$A$6:$A$13,定数!$B$6:$B$13))</f>
        <v/>
      </c>
      <c r="N102" s="47"/>
      <c r="O102" s="8"/>
      <c r="P102" s="50"/>
      <c r="Q102" s="50"/>
      <c r="R102" s="53" t="str">
        <f>IF(P102="","",T102*M102*LOOKUP(RIGHT($D$2,3),定数!$A$6:$A$13,定数!$B$6:$B$13))</f>
        <v/>
      </c>
      <c r="S102" s="53"/>
      <c r="T102" s="54" t="str">
        <f t="shared" si="12"/>
        <v/>
      </c>
      <c r="U102" s="54"/>
      <c r="V102" t="str">
        <f t="shared" si="16"/>
        <v/>
      </c>
      <c r="W102" t="str">
        <f t="shared" si="16"/>
        <v/>
      </c>
      <c r="X102" s="41" t="str">
        <f t="shared" si="13"/>
        <v/>
      </c>
      <c r="Y102" s="42" t="str">
        <f t="shared" si="14"/>
        <v/>
      </c>
    </row>
    <row r="103" spans="2:25">
      <c r="B103" s="35">
        <v>95</v>
      </c>
      <c r="C103" s="49" t="str">
        <f t="shared" si="9"/>
        <v/>
      </c>
      <c r="D103" s="49"/>
      <c r="E103" s="47"/>
      <c r="F103" s="8"/>
      <c r="G103" s="47"/>
      <c r="H103" s="50"/>
      <c r="I103" s="50"/>
      <c r="J103" s="47"/>
      <c r="K103" s="51" t="str">
        <f t="shared" si="15"/>
        <v/>
      </c>
      <c r="L103" s="52"/>
      <c r="M103" s="6" t="str">
        <f>IF(J103="","",(K103/J103)/LOOKUP(RIGHT($D$2,3),定数!$A$6:$A$13,定数!$B$6:$B$13))</f>
        <v/>
      </c>
      <c r="N103" s="47"/>
      <c r="O103" s="8"/>
      <c r="P103" s="50"/>
      <c r="Q103" s="50"/>
      <c r="R103" s="53" t="str">
        <f>IF(P103="","",T103*M103*LOOKUP(RIGHT($D$2,3),定数!$A$6:$A$13,定数!$B$6:$B$13))</f>
        <v/>
      </c>
      <c r="S103" s="53"/>
      <c r="T103" s="54" t="str">
        <f t="shared" si="12"/>
        <v/>
      </c>
      <c r="U103" s="54"/>
      <c r="V103" t="str">
        <f t="shared" si="16"/>
        <v/>
      </c>
      <c r="W103" t="str">
        <f t="shared" si="16"/>
        <v/>
      </c>
      <c r="X103" s="41" t="str">
        <f t="shared" si="13"/>
        <v/>
      </c>
      <c r="Y103" s="42" t="str">
        <f t="shared" si="14"/>
        <v/>
      </c>
    </row>
    <row r="104" spans="2:25">
      <c r="B104" s="35">
        <v>96</v>
      </c>
      <c r="C104" s="49" t="str">
        <f t="shared" si="9"/>
        <v/>
      </c>
      <c r="D104" s="49"/>
      <c r="E104" s="47"/>
      <c r="F104" s="8"/>
      <c r="G104" s="47"/>
      <c r="H104" s="50"/>
      <c r="I104" s="50"/>
      <c r="J104" s="47"/>
      <c r="K104" s="51" t="str">
        <f t="shared" si="15"/>
        <v/>
      </c>
      <c r="L104" s="52"/>
      <c r="M104" s="6" t="str">
        <f>IF(J104="","",(K104/J104)/LOOKUP(RIGHT($D$2,3),定数!$A$6:$A$13,定数!$B$6:$B$13))</f>
        <v/>
      </c>
      <c r="N104" s="47"/>
      <c r="O104" s="8"/>
      <c r="P104" s="50"/>
      <c r="Q104" s="50"/>
      <c r="R104" s="53" t="str">
        <f>IF(P104="","",T104*M104*LOOKUP(RIGHT($D$2,3),定数!$A$6:$A$13,定数!$B$6:$B$13))</f>
        <v/>
      </c>
      <c r="S104" s="53"/>
      <c r="T104" s="54" t="str">
        <f t="shared" si="12"/>
        <v/>
      </c>
      <c r="U104" s="54"/>
      <c r="V104" t="str">
        <f t="shared" si="16"/>
        <v/>
      </c>
      <c r="W104" t="str">
        <f t="shared" si="16"/>
        <v/>
      </c>
      <c r="X104" s="41" t="str">
        <f t="shared" si="13"/>
        <v/>
      </c>
      <c r="Y104" s="42" t="str">
        <f t="shared" si="14"/>
        <v/>
      </c>
    </row>
    <row r="105" spans="2:25">
      <c r="B105" s="35">
        <v>97</v>
      </c>
      <c r="C105" s="49" t="str">
        <f t="shared" si="9"/>
        <v/>
      </c>
      <c r="D105" s="49"/>
      <c r="E105" s="35"/>
      <c r="F105" s="8"/>
      <c r="G105" s="35"/>
      <c r="H105" s="50"/>
      <c r="I105" s="50"/>
      <c r="J105" s="35"/>
      <c r="K105" s="51" t="str">
        <f t="shared" ref="K105:K108" si="18">IF(J105="","",C105*0.03)</f>
        <v/>
      </c>
      <c r="L105" s="52"/>
      <c r="M105" s="6" t="str">
        <f>IF(J105="","",(K105/J105)/LOOKUP(RIGHT($D$2,3),定数!$A$6:$A$13,定数!$B$6:$B$13))</f>
        <v/>
      </c>
      <c r="N105" s="35"/>
      <c r="O105" s="8"/>
      <c r="P105" s="50"/>
      <c r="Q105" s="50"/>
      <c r="R105" s="53" t="str">
        <f>IF(P105="","",T105*M105*LOOKUP(RIGHT($D$2,3),定数!$A$6:$A$13,定数!$B$6:$B$13))</f>
        <v/>
      </c>
      <c r="S105" s="53"/>
      <c r="T105" s="54" t="str">
        <f t="shared" si="12"/>
        <v/>
      </c>
      <c r="U105" s="54"/>
      <c r="V105" t="str">
        <f t="shared" si="16"/>
        <v/>
      </c>
      <c r="W105" t="str">
        <f t="shared" si="16"/>
        <v/>
      </c>
      <c r="X105" s="41" t="str">
        <f t="shared" si="13"/>
        <v/>
      </c>
      <c r="Y105" s="42" t="str">
        <f t="shared" si="14"/>
        <v/>
      </c>
    </row>
    <row r="106" spans="2:25">
      <c r="B106" s="35">
        <v>98</v>
      </c>
      <c r="C106" s="49" t="str">
        <f t="shared" si="9"/>
        <v/>
      </c>
      <c r="D106" s="49"/>
      <c r="E106" s="35"/>
      <c r="F106" s="8"/>
      <c r="G106" s="35"/>
      <c r="H106" s="50"/>
      <c r="I106" s="50"/>
      <c r="J106" s="35"/>
      <c r="K106" s="51" t="str">
        <f t="shared" si="18"/>
        <v/>
      </c>
      <c r="L106" s="52"/>
      <c r="M106" s="6" t="str">
        <f>IF(J106="","",(K106/J106)/LOOKUP(RIGHT($D$2,3),定数!$A$6:$A$13,定数!$B$6:$B$13))</f>
        <v/>
      </c>
      <c r="N106" s="35"/>
      <c r="O106" s="8"/>
      <c r="P106" s="50"/>
      <c r="Q106" s="50"/>
      <c r="R106" s="53" t="str">
        <f>IF(P106="","",T106*M106*LOOKUP(RIGHT($D$2,3),定数!$A$6:$A$13,定数!$B$6:$B$13))</f>
        <v/>
      </c>
      <c r="S106" s="53"/>
      <c r="T106" s="54" t="str">
        <f t="shared" si="12"/>
        <v/>
      </c>
      <c r="U106" s="54"/>
      <c r="V106" t="str">
        <f t="shared" si="16"/>
        <v/>
      </c>
      <c r="W106" t="str">
        <f t="shared" si="16"/>
        <v/>
      </c>
      <c r="X106" s="41" t="str">
        <f t="shared" si="13"/>
        <v/>
      </c>
      <c r="Y106" s="42" t="str">
        <f t="shared" si="14"/>
        <v/>
      </c>
    </row>
    <row r="107" spans="2:25">
      <c r="B107" s="35">
        <v>99</v>
      </c>
      <c r="C107" s="49" t="str">
        <f t="shared" si="9"/>
        <v/>
      </c>
      <c r="D107" s="49"/>
      <c r="E107" s="35"/>
      <c r="F107" s="8"/>
      <c r="G107" s="35"/>
      <c r="H107" s="50"/>
      <c r="I107" s="50"/>
      <c r="J107" s="35"/>
      <c r="K107" s="51" t="str">
        <f t="shared" si="18"/>
        <v/>
      </c>
      <c r="L107" s="52"/>
      <c r="M107" s="6" t="str">
        <f>IF(J107="","",(K107/J107)/LOOKUP(RIGHT($D$2,3),定数!$A$6:$A$13,定数!$B$6:$B$13))</f>
        <v/>
      </c>
      <c r="N107" s="35"/>
      <c r="O107" s="8"/>
      <c r="P107" s="50"/>
      <c r="Q107" s="50"/>
      <c r="R107" s="53" t="str">
        <f>IF(P107="","",T107*M107*LOOKUP(RIGHT($D$2,3),定数!$A$6:$A$13,定数!$B$6:$B$13))</f>
        <v/>
      </c>
      <c r="S107" s="53"/>
      <c r="T107" s="54" t="str">
        <f t="shared" si="12"/>
        <v/>
      </c>
      <c r="U107" s="5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>
      <c r="B108" s="35">
        <v>100</v>
      </c>
      <c r="C108" s="49" t="str">
        <f t="shared" si="9"/>
        <v/>
      </c>
      <c r="D108" s="49"/>
      <c r="E108" s="35"/>
      <c r="F108" s="8"/>
      <c r="G108" s="35"/>
      <c r="H108" s="50"/>
      <c r="I108" s="50"/>
      <c r="J108" s="35"/>
      <c r="K108" s="51" t="str">
        <f t="shared" si="18"/>
        <v/>
      </c>
      <c r="L108" s="52"/>
      <c r="M108" s="6" t="str">
        <f>IF(J108="","",(K108/J108)/LOOKUP(RIGHT($D$2,3),定数!$A$6:$A$13,定数!$B$6:$B$13))</f>
        <v/>
      </c>
      <c r="N108" s="35"/>
      <c r="O108" s="8"/>
      <c r="P108" s="50"/>
      <c r="Q108" s="50"/>
      <c r="R108" s="53" t="str">
        <f>IF(P108="","",T108*M108*LOOKUP(RIGHT($D$2,3),定数!$A$6:$A$13,定数!$B$6:$B$13))</f>
        <v/>
      </c>
      <c r="S108" s="53"/>
      <c r="T108" s="54" t="str">
        <f t="shared" si="12"/>
        <v/>
      </c>
      <c r="U108" s="5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6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S3:X3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387" priority="377" stopIfTrue="1" operator="equal">
      <formula>"買"</formula>
    </cfRule>
    <cfRule type="cellIs" dxfId="386" priority="378" stopIfTrue="1" operator="equal">
      <formula>"売"</formula>
    </cfRule>
  </conditionalFormatting>
  <conditionalFormatting sqref="G9:G108">
    <cfRule type="cellIs" dxfId="385" priority="379" stopIfTrue="1" operator="equal">
      <formula>"買"</formula>
    </cfRule>
    <cfRule type="cellIs" dxfId="384" priority="380" stopIfTrue="1" operator="equal">
      <formula>"売"</formula>
    </cfRule>
  </conditionalFormatting>
  <conditionalFormatting sqref="G12">
    <cfRule type="cellIs" dxfId="383" priority="375" stopIfTrue="1" operator="equal">
      <formula>"買"</formula>
    </cfRule>
    <cfRule type="cellIs" dxfId="382" priority="376" stopIfTrue="1" operator="equal">
      <formula>"売"</formula>
    </cfRule>
  </conditionalFormatting>
  <conditionalFormatting sqref="G13">
    <cfRule type="cellIs" dxfId="381" priority="373" stopIfTrue="1" operator="equal">
      <formula>"買"</formula>
    </cfRule>
    <cfRule type="cellIs" dxfId="380" priority="374" stopIfTrue="1" operator="equal">
      <formula>"売"</formula>
    </cfRule>
  </conditionalFormatting>
  <conditionalFormatting sqref="G9">
    <cfRule type="cellIs" dxfId="379" priority="371" stopIfTrue="1" operator="equal">
      <formula>"買"</formula>
    </cfRule>
    <cfRule type="cellIs" dxfId="378" priority="372" stopIfTrue="1" operator="equal">
      <formula>"売"</formula>
    </cfRule>
  </conditionalFormatting>
  <conditionalFormatting sqref="G10">
    <cfRule type="cellIs" dxfId="377" priority="369" stopIfTrue="1" operator="equal">
      <formula>"買"</formula>
    </cfRule>
    <cfRule type="cellIs" dxfId="376" priority="370" stopIfTrue="1" operator="equal">
      <formula>"売"</formula>
    </cfRule>
  </conditionalFormatting>
  <conditionalFormatting sqref="G11">
    <cfRule type="cellIs" dxfId="375" priority="367" stopIfTrue="1" operator="equal">
      <formula>"買"</formula>
    </cfRule>
    <cfRule type="cellIs" dxfId="374" priority="368" stopIfTrue="1" operator="equal">
      <formula>"売"</formula>
    </cfRule>
  </conditionalFormatting>
  <conditionalFormatting sqref="G9">
    <cfRule type="cellIs" dxfId="373" priority="365" stopIfTrue="1" operator="equal">
      <formula>"買"</formula>
    </cfRule>
    <cfRule type="cellIs" dxfId="372" priority="366" stopIfTrue="1" operator="equal">
      <formula>"売"</formula>
    </cfRule>
  </conditionalFormatting>
  <conditionalFormatting sqref="G10">
    <cfRule type="cellIs" dxfId="371" priority="363" stopIfTrue="1" operator="equal">
      <formula>"買"</formula>
    </cfRule>
    <cfRule type="cellIs" dxfId="370" priority="364" stopIfTrue="1" operator="equal">
      <formula>"売"</formula>
    </cfRule>
  </conditionalFormatting>
  <conditionalFormatting sqref="G11">
    <cfRule type="cellIs" dxfId="369" priority="361" stopIfTrue="1" operator="equal">
      <formula>"買"</formula>
    </cfRule>
    <cfRule type="cellIs" dxfId="368" priority="362" stopIfTrue="1" operator="equal">
      <formula>"売"</formula>
    </cfRule>
  </conditionalFormatting>
  <conditionalFormatting sqref="G12">
    <cfRule type="cellIs" dxfId="367" priority="359" stopIfTrue="1" operator="equal">
      <formula>"買"</formula>
    </cfRule>
    <cfRule type="cellIs" dxfId="366" priority="360" stopIfTrue="1" operator="equal">
      <formula>"売"</formula>
    </cfRule>
  </conditionalFormatting>
  <conditionalFormatting sqref="G13">
    <cfRule type="cellIs" dxfId="365" priority="357" stopIfTrue="1" operator="equal">
      <formula>"買"</formula>
    </cfRule>
    <cfRule type="cellIs" dxfId="364" priority="358" stopIfTrue="1" operator="equal">
      <formula>"売"</formula>
    </cfRule>
  </conditionalFormatting>
  <conditionalFormatting sqref="G14">
    <cfRule type="cellIs" dxfId="363" priority="355" stopIfTrue="1" operator="equal">
      <formula>"買"</formula>
    </cfRule>
    <cfRule type="cellIs" dxfId="362" priority="356" stopIfTrue="1" operator="equal">
      <formula>"売"</formula>
    </cfRule>
  </conditionalFormatting>
  <conditionalFormatting sqref="G15">
    <cfRule type="cellIs" dxfId="361" priority="353" stopIfTrue="1" operator="equal">
      <formula>"買"</formula>
    </cfRule>
    <cfRule type="cellIs" dxfId="360" priority="354" stopIfTrue="1" operator="equal">
      <formula>"売"</formula>
    </cfRule>
  </conditionalFormatting>
  <conditionalFormatting sqref="G16">
    <cfRule type="cellIs" dxfId="359" priority="351" stopIfTrue="1" operator="equal">
      <formula>"買"</formula>
    </cfRule>
    <cfRule type="cellIs" dxfId="358" priority="352" stopIfTrue="1" operator="equal">
      <formula>"売"</formula>
    </cfRule>
  </conditionalFormatting>
  <conditionalFormatting sqref="G17">
    <cfRule type="cellIs" dxfId="357" priority="349" stopIfTrue="1" operator="equal">
      <formula>"買"</formula>
    </cfRule>
    <cfRule type="cellIs" dxfId="356" priority="350" stopIfTrue="1" operator="equal">
      <formula>"売"</formula>
    </cfRule>
  </conditionalFormatting>
  <conditionalFormatting sqref="G18">
    <cfRule type="cellIs" dxfId="355" priority="347" stopIfTrue="1" operator="equal">
      <formula>"買"</formula>
    </cfRule>
    <cfRule type="cellIs" dxfId="354" priority="348" stopIfTrue="1" operator="equal">
      <formula>"売"</formula>
    </cfRule>
  </conditionalFormatting>
  <conditionalFormatting sqref="G19">
    <cfRule type="cellIs" dxfId="353" priority="345" stopIfTrue="1" operator="equal">
      <formula>"買"</formula>
    </cfRule>
    <cfRule type="cellIs" dxfId="352" priority="346" stopIfTrue="1" operator="equal">
      <formula>"売"</formula>
    </cfRule>
  </conditionalFormatting>
  <conditionalFormatting sqref="G20">
    <cfRule type="cellIs" dxfId="351" priority="343" stopIfTrue="1" operator="equal">
      <formula>"買"</formula>
    </cfRule>
    <cfRule type="cellIs" dxfId="350" priority="344" stopIfTrue="1" operator="equal">
      <formula>"売"</formula>
    </cfRule>
  </conditionalFormatting>
  <conditionalFormatting sqref="G21">
    <cfRule type="cellIs" dxfId="349" priority="341" stopIfTrue="1" operator="equal">
      <formula>"買"</formula>
    </cfRule>
    <cfRule type="cellIs" dxfId="348" priority="342" stopIfTrue="1" operator="equal">
      <formula>"売"</formula>
    </cfRule>
  </conditionalFormatting>
  <conditionalFormatting sqref="G22">
    <cfRule type="cellIs" dxfId="347" priority="339" stopIfTrue="1" operator="equal">
      <formula>"買"</formula>
    </cfRule>
    <cfRule type="cellIs" dxfId="346" priority="340" stopIfTrue="1" operator="equal">
      <formula>"売"</formula>
    </cfRule>
  </conditionalFormatting>
  <conditionalFormatting sqref="G23">
    <cfRule type="cellIs" dxfId="345" priority="337" stopIfTrue="1" operator="equal">
      <formula>"買"</formula>
    </cfRule>
    <cfRule type="cellIs" dxfId="344" priority="338" stopIfTrue="1" operator="equal">
      <formula>"売"</formula>
    </cfRule>
  </conditionalFormatting>
  <conditionalFormatting sqref="G24">
    <cfRule type="cellIs" dxfId="343" priority="335" stopIfTrue="1" operator="equal">
      <formula>"買"</formula>
    </cfRule>
    <cfRule type="cellIs" dxfId="342" priority="336" stopIfTrue="1" operator="equal">
      <formula>"売"</formula>
    </cfRule>
  </conditionalFormatting>
  <conditionalFormatting sqref="G25">
    <cfRule type="cellIs" dxfId="341" priority="333" stopIfTrue="1" operator="equal">
      <formula>"買"</formula>
    </cfRule>
    <cfRule type="cellIs" dxfId="340" priority="334" stopIfTrue="1" operator="equal">
      <formula>"売"</formula>
    </cfRule>
  </conditionalFormatting>
  <conditionalFormatting sqref="G26">
    <cfRule type="cellIs" dxfId="339" priority="331" stopIfTrue="1" operator="equal">
      <formula>"買"</formula>
    </cfRule>
    <cfRule type="cellIs" dxfId="338" priority="332" stopIfTrue="1" operator="equal">
      <formula>"売"</formula>
    </cfRule>
  </conditionalFormatting>
  <conditionalFormatting sqref="G27">
    <cfRule type="cellIs" dxfId="337" priority="329" stopIfTrue="1" operator="equal">
      <formula>"買"</formula>
    </cfRule>
    <cfRule type="cellIs" dxfId="336" priority="330" stopIfTrue="1" operator="equal">
      <formula>"売"</formula>
    </cfRule>
  </conditionalFormatting>
  <conditionalFormatting sqref="G28">
    <cfRule type="cellIs" dxfId="335" priority="327" stopIfTrue="1" operator="equal">
      <formula>"買"</formula>
    </cfRule>
    <cfRule type="cellIs" dxfId="334" priority="328" stopIfTrue="1" operator="equal">
      <formula>"売"</formula>
    </cfRule>
  </conditionalFormatting>
  <conditionalFormatting sqref="G29">
    <cfRule type="cellIs" dxfId="333" priority="325" stopIfTrue="1" operator="equal">
      <formula>"買"</formula>
    </cfRule>
    <cfRule type="cellIs" dxfId="332" priority="326" stopIfTrue="1" operator="equal">
      <formula>"売"</formula>
    </cfRule>
  </conditionalFormatting>
  <conditionalFormatting sqref="G30">
    <cfRule type="cellIs" dxfId="331" priority="323" stopIfTrue="1" operator="equal">
      <formula>"買"</formula>
    </cfRule>
    <cfRule type="cellIs" dxfId="330" priority="324" stopIfTrue="1" operator="equal">
      <formula>"売"</formula>
    </cfRule>
  </conditionalFormatting>
  <conditionalFormatting sqref="G31">
    <cfRule type="cellIs" dxfId="329" priority="321" stopIfTrue="1" operator="equal">
      <formula>"買"</formula>
    </cfRule>
    <cfRule type="cellIs" dxfId="328" priority="322" stopIfTrue="1" operator="equal">
      <formula>"売"</formula>
    </cfRule>
  </conditionalFormatting>
  <conditionalFormatting sqref="G32">
    <cfRule type="cellIs" dxfId="327" priority="319" stopIfTrue="1" operator="equal">
      <formula>"買"</formula>
    </cfRule>
    <cfRule type="cellIs" dxfId="326" priority="320" stopIfTrue="1" operator="equal">
      <formula>"売"</formula>
    </cfRule>
  </conditionalFormatting>
  <conditionalFormatting sqref="G33">
    <cfRule type="cellIs" dxfId="325" priority="317" stopIfTrue="1" operator="equal">
      <formula>"買"</formula>
    </cfRule>
    <cfRule type="cellIs" dxfId="324" priority="318" stopIfTrue="1" operator="equal">
      <formula>"売"</formula>
    </cfRule>
  </conditionalFormatting>
  <conditionalFormatting sqref="G34">
    <cfRule type="cellIs" dxfId="323" priority="315" stopIfTrue="1" operator="equal">
      <formula>"買"</formula>
    </cfRule>
    <cfRule type="cellIs" dxfId="322" priority="316" stopIfTrue="1" operator="equal">
      <formula>"売"</formula>
    </cfRule>
  </conditionalFormatting>
  <conditionalFormatting sqref="G35">
    <cfRule type="cellIs" dxfId="321" priority="313" stopIfTrue="1" operator="equal">
      <formula>"買"</formula>
    </cfRule>
    <cfRule type="cellIs" dxfId="320" priority="314" stopIfTrue="1" operator="equal">
      <formula>"売"</formula>
    </cfRule>
  </conditionalFormatting>
  <conditionalFormatting sqref="G36">
    <cfRule type="cellIs" dxfId="319" priority="311" stopIfTrue="1" operator="equal">
      <formula>"買"</formula>
    </cfRule>
    <cfRule type="cellIs" dxfId="318" priority="312" stopIfTrue="1" operator="equal">
      <formula>"売"</formula>
    </cfRule>
  </conditionalFormatting>
  <conditionalFormatting sqref="G37">
    <cfRule type="cellIs" dxfId="317" priority="309" stopIfTrue="1" operator="equal">
      <formula>"買"</formula>
    </cfRule>
    <cfRule type="cellIs" dxfId="316" priority="310" stopIfTrue="1" operator="equal">
      <formula>"売"</formula>
    </cfRule>
  </conditionalFormatting>
  <conditionalFormatting sqref="G38">
    <cfRule type="cellIs" dxfId="315" priority="307" stopIfTrue="1" operator="equal">
      <formula>"買"</formula>
    </cfRule>
    <cfRule type="cellIs" dxfId="314" priority="308" stopIfTrue="1" operator="equal">
      <formula>"売"</formula>
    </cfRule>
  </conditionalFormatting>
  <conditionalFormatting sqref="G39">
    <cfRule type="cellIs" dxfId="313" priority="305" stopIfTrue="1" operator="equal">
      <formula>"買"</formula>
    </cfRule>
    <cfRule type="cellIs" dxfId="312" priority="306" stopIfTrue="1" operator="equal">
      <formula>"売"</formula>
    </cfRule>
  </conditionalFormatting>
  <conditionalFormatting sqref="G40">
    <cfRule type="cellIs" dxfId="311" priority="303" stopIfTrue="1" operator="equal">
      <formula>"買"</formula>
    </cfRule>
    <cfRule type="cellIs" dxfId="310" priority="304" stopIfTrue="1" operator="equal">
      <formula>"売"</formula>
    </cfRule>
  </conditionalFormatting>
  <conditionalFormatting sqref="G41">
    <cfRule type="cellIs" dxfId="309" priority="301" stopIfTrue="1" operator="equal">
      <formula>"買"</formula>
    </cfRule>
    <cfRule type="cellIs" dxfId="308" priority="302" stopIfTrue="1" operator="equal">
      <formula>"売"</formula>
    </cfRule>
  </conditionalFormatting>
  <conditionalFormatting sqref="G42">
    <cfRule type="cellIs" dxfId="307" priority="299" stopIfTrue="1" operator="equal">
      <formula>"買"</formula>
    </cfRule>
    <cfRule type="cellIs" dxfId="306" priority="300" stopIfTrue="1" operator="equal">
      <formula>"売"</formula>
    </cfRule>
  </conditionalFormatting>
  <conditionalFormatting sqref="G43">
    <cfRule type="cellIs" dxfId="305" priority="297" stopIfTrue="1" operator="equal">
      <formula>"買"</formula>
    </cfRule>
    <cfRule type="cellIs" dxfId="304" priority="298" stopIfTrue="1" operator="equal">
      <formula>"売"</formula>
    </cfRule>
  </conditionalFormatting>
  <conditionalFormatting sqref="G44">
    <cfRule type="cellIs" dxfId="303" priority="295" stopIfTrue="1" operator="equal">
      <formula>"買"</formula>
    </cfRule>
    <cfRule type="cellIs" dxfId="302" priority="296" stopIfTrue="1" operator="equal">
      <formula>"売"</formula>
    </cfRule>
  </conditionalFormatting>
  <conditionalFormatting sqref="G45">
    <cfRule type="cellIs" dxfId="301" priority="293" stopIfTrue="1" operator="equal">
      <formula>"買"</formula>
    </cfRule>
    <cfRule type="cellIs" dxfId="300" priority="294" stopIfTrue="1" operator="equal">
      <formula>"売"</formula>
    </cfRule>
  </conditionalFormatting>
  <conditionalFormatting sqref="G46">
    <cfRule type="cellIs" dxfId="299" priority="291" stopIfTrue="1" operator="equal">
      <formula>"買"</formula>
    </cfRule>
    <cfRule type="cellIs" dxfId="298" priority="292" stopIfTrue="1" operator="equal">
      <formula>"売"</formula>
    </cfRule>
  </conditionalFormatting>
  <conditionalFormatting sqref="G47">
    <cfRule type="cellIs" dxfId="297" priority="289" stopIfTrue="1" operator="equal">
      <formula>"買"</formula>
    </cfRule>
    <cfRule type="cellIs" dxfId="296" priority="290" stopIfTrue="1" operator="equal">
      <formula>"売"</formula>
    </cfRule>
  </conditionalFormatting>
  <conditionalFormatting sqref="G48">
    <cfRule type="cellIs" dxfId="295" priority="287" stopIfTrue="1" operator="equal">
      <formula>"買"</formula>
    </cfRule>
    <cfRule type="cellIs" dxfId="294" priority="288" stopIfTrue="1" operator="equal">
      <formula>"売"</formula>
    </cfRule>
  </conditionalFormatting>
  <conditionalFormatting sqref="G50">
    <cfRule type="cellIs" dxfId="293" priority="285" stopIfTrue="1" operator="equal">
      <formula>"買"</formula>
    </cfRule>
    <cfRule type="cellIs" dxfId="292" priority="286" stopIfTrue="1" operator="equal">
      <formula>"売"</formula>
    </cfRule>
  </conditionalFormatting>
  <conditionalFormatting sqref="G51">
    <cfRule type="cellIs" dxfId="291" priority="283" stopIfTrue="1" operator="equal">
      <formula>"買"</formula>
    </cfRule>
    <cfRule type="cellIs" dxfId="290" priority="284" stopIfTrue="1" operator="equal">
      <formula>"売"</formula>
    </cfRule>
  </conditionalFormatting>
  <conditionalFormatting sqref="G52">
    <cfRule type="cellIs" dxfId="289" priority="281" stopIfTrue="1" operator="equal">
      <formula>"買"</formula>
    </cfRule>
    <cfRule type="cellIs" dxfId="288" priority="282" stopIfTrue="1" operator="equal">
      <formula>"売"</formula>
    </cfRule>
  </conditionalFormatting>
  <conditionalFormatting sqref="G53">
    <cfRule type="cellIs" dxfId="287" priority="279" stopIfTrue="1" operator="equal">
      <formula>"買"</formula>
    </cfRule>
    <cfRule type="cellIs" dxfId="286" priority="280" stopIfTrue="1" operator="equal">
      <formula>"売"</formula>
    </cfRule>
  </conditionalFormatting>
  <conditionalFormatting sqref="G54">
    <cfRule type="cellIs" dxfId="285" priority="277" stopIfTrue="1" operator="equal">
      <formula>"買"</formula>
    </cfRule>
    <cfRule type="cellIs" dxfId="284" priority="278" stopIfTrue="1" operator="equal">
      <formula>"売"</formula>
    </cfRule>
  </conditionalFormatting>
  <conditionalFormatting sqref="G55">
    <cfRule type="cellIs" dxfId="283" priority="275" stopIfTrue="1" operator="equal">
      <formula>"買"</formula>
    </cfRule>
    <cfRule type="cellIs" dxfId="282" priority="276" stopIfTrue="1" operator="equal">
      <formula>"売"</formula>
    </cfRule>
  </conditionalFormatting>
  <conditionalFormatting sqref="G56">
    <cfRule type="cellIs" dxfId="281" priority="273" stopIfTrue="1" operator="equal">
      <formula>"買"</formula>
    </cfRule>
    <cfRule type="cellIs" dxfId="280" priority="274" stopIfTrue="1" operator="equal">
      <formula>"売"</formula>
    </cfRule>
  </conditionalFormatting>
  <conditionalFormatting sqref="G57">
    <cfRule type="cellIs" dxfId="279" priority="271" stopIfTrue="1" operator="equal">
      <formula>"買"</formula>
    </cfRule>
    <cfRule type="cellIs" dxfId="278" priority="272" stopIfTrue="1" operator="equal">
      <formula>"売"</formula>
    </cfRule>
  </conditionalFormatting>
  <conditionalFormatting sqref="G58">
    <cfRule type="cellIs" dxfId="277" priority="269" stopIfTrue="1" operator="equal">
      <formula>"買"</formula>
    </cfRule>
    <cfRule type="cellIs" dxfId="276" priority="270" stopIfTrue="1" operator="equal">
      <formula>"売"</formula>
    </cfRule>
  </conditionalFormatting>
  <conditionalFormatting sqref="G59">
    <cfRule type="cellIs" dxfId="275" priority="267" stopIfTrue="1" operator="equal">
      <formula>"買"</formula>
    </cfRule>
    <cfRule type="cellIs" dxfId="274" priority="268" stopIfTrue="1" operator="equal">
      <formula>"売"</formula>
    </cfRule>
  </conditionalFormatting>
  <conditionalFormatting sqref="G60">
    <cfRule type="cellIs" dxfId="273" priority="265" stopIfTrue="1" operator="equal">
      <formula>"買"</formula>
    </cfRule>
    <cfRule type="cellIs" dxfId="272" priority="266" stopIfTrue="1" operator="equal">
      <formula>"売"</formula>
    </cfRule>
  </conditionalFormatting>
  <conditionalFormatting sqref="G61">
    <cfRule type="cellIs" dxfId="271" priority="263" stopIfTrue="1" operator="equal">
      <formula>"買"</formula>
    </cfRule>
    <cfRule type="cellIs" dxfId="270" priority="264" stopIfTrue="1" operator="equal">
      <formula>"売"</formula>
    </cfRule>
  </conditionalFormatting>
  <conditionalFormatting sqref="G62">
    <cfRule type="cellIs" dxfId="269" priority="261" stopIfTrue="1" operator="equal">
      <formula>"買"</formula>
    </cfRule>
    <cfRule type="cellIs" dxfId="268" priority="262" stopIfTrue="1" operator="equal">
      <formula>"売"</formula>
    </cfRule>
  </conditionalFormatting>
  <conditionalFormatting sqref="G63">
    <cfRule type="cellIs" dxfId="267" priority="259" stopIfTrue="1" operator="equal">
      <formula>"買"</formula>
    </cfRule>
    <cfRule type="cellIs" dxfId="266" priority="260" stopIfTrue="1" operator="equal">
      <formula>"売"</formula>
    </cfRule>
  </conditionalFormatting>
  <conditionalFormatting sqref="G64">
    <cfRule type="cellIs" dxfId="265" priority="257" stopIfTrue="1" operator="equal">
      <formula>"買"</formula>
    </cfRule>
    <cfRule type="cellIs" dxfId="264" priority="258" stopIfTrue="1" operator="equal">
      <formula>"売"</formula>
    </cfRule>
  </conditionalFormatting>
  <conditionalFormatting sqref="G65">
    <cfRule type="cellIs" dxfId="263" priority="255" stopIfTrue="1" operator="equal">
      <formula>"買"</formula>
    </cfRule>
    <cfRule type="cellIs" dxfId="262" priority="256" stopIfTrue="1" operator="equal">
      <formula>"売"</formula>
    </cfRule>
  </conditionalFormatting>
  <conditionalFormatting sqref="G66">
    <cfRule type="cellIs" dxfId="261" priority="253" stopIfTrue="1" operator="equal">
      <formula>"買"</formula>
    </cfRule>
    <cfRule type="cellIs" dxfId="260" priority="254" stopIfTrue="1" operator="equal">
      <formula>"売"</formula>
    </cfRule>
  </conditionalFormatting>
  <conditionalFormatting sqref="G67">
    <cfRule type="cellIs" dxfId="259" priority="251" stopIfTrue="1" operator="equal">
      <formula>"買"</formula>
    </cfRule>
    <cfRule type="cellIs" dxfId="258" priority="252" stopIfTrue="1" operator="equal">
      <formula>"売"</formula>
    </cfRule>
  </conditionalFormatting>
  <conditionalFormatting sqref="G68">
    <cfRule type="cellIs" dxfId="257" priority="249" stopIfTrue="1" operator="equal">
      <formula>"買"</formula>
    </cfRule>
    <cfRule type="cellIs" dxfId="256" priority="250" stopIfTrue="1" operator="equal">
      <formula>"売"</formula>
    </cfRule>
  </conditionalFormatting>
  <conditionalFormatting sqref="G69">
    <cfRule type="cellIs" dxfId="255" priority="247" stopIfTrue="1" operator="equal">
      <formula>"買"</formula>
    </cfRule>
    <cfRule type="cellIs" dxfId="254" priority="248" stopIfTrue="1" operator="equal">
      <formula>"売"</formula>
    </cfRule>
  </conditionalFormatting>
  <conditionalFormatting sqref="G70">
    <cfRule type="cellIs" dxfId="253" priority="245" stopIfTrue="1" operator="equal">
      <formula>"買"</formula>
    </cfRule>
    <cfRule type="cellIs" dxfId="252" priority="246" stopIfTrue="1" operator="equal">
      <formula>"売"</formula>
    </cfRule>
  </conditionalFormatting>
  <conditionalFormatting sqref="G71">
    <cfRule type="cellIs" dxfId="251" priority="243" stopIfTrue="1" operator="equal">
      <formula>"買"</formula>
    </cfRule>
    <cfRule type="cellIs" dxfId="250" priority="244" stopIfTrue="1" operator="equal">
      <formula>"売"</formula>
    </cfRule>
  </conditionalFormatting>
  <conditionalFormatting sqref="G72">
    <cfRule type="cellIs" dxfId="249" priority="241" stopIfTrue="1" operator="equal">
      <formula>"買"</formula>
    </cfRule>
    <cfRule type="cellIs" dxfId="248" priority="242" stopIfTrue="1" operator="equal">
      <formula>"売"</formula>
    </cfRule>
  </conditionalFormatting>
  <conditionalFormatting sqref="G73">
    <cfRule type="cellIs" dxfId="247" priority="239" stopIfTrue="1" operator="equal">
      <formula>"買"</formula>
    </cfRule>
    <cfRule type="cellIs" dxfId="246" priority="240" stopIfTrue="1" operator="equal">
      <formula>"売"</formula>
    </cfRule>
  </conditionalFormatting>
  <conditionalFormatting sqref="G74">
    <cfRule type="cellIs" dxfId="245" priority="237" stopIfTrue="1" operator="equal">
      <formula>"買"</formula>
    </cfRule>
    <cfRule type="cellIs" dxfId="244" priority="238" stopIfTrue="1" operator="equal">
      <formula>"売"</formula>
    </cfRule>
  </conditionalFormatting>
  <conditionalFormatting sqref="G75">
    <cfRule type="cellIs" dxfId="243" priority="235" stopIfTrue="1" operator="equal">
      <formula>"買"</formula>
    </cfRule>
    <cfRule type="cellIs" dxfId="242" priority="236" stopIfTrue="1" operator="equal">
      <formula>"売"</formula>
    </cfRule>
  </conditionalFormatting>
  <conditionalFormatting sqref="G76">
    <cfRule type="cellIs" dxfId="241" priority="233" stopIfTrue="1" operator="equal">
      <formula>"買"</formula>
    </cfRule>
    <cfRule type="cellIs" dxfId="240" priority="234" stopIfTrue="1" operator="equal">
      <formula>"売"</formula>
    </cfRule>
  </conditionalFormatting>
  <conditionalFormatting sqref="G77">
    <cfRule type="cellIs" dxfId="239" priority="231" stopIfTrue="1" operator="equal">
      <formula>"買"</formula>
    </cfRule>
    <cfRule type="cellIs" dxfId="238" priority="232" stopIfTrue="1" operator="equal">
      <formula>"売"</formula>
    </cfRule>
  </conditionalFormatting>
  <conditionalFormatting sqref="G78">
    <cfRule type="cellIs" dxfId="237" priority="229" stopIfTrue="1" operator="equal">
      <formula>"買"</formula>
    </cfRule>
    <cfRule type="cellIs" dxfId="236" priority="230" stopIfTrue="1" operator="equal">
      <formula>"売"</formula>
    </cfRule>
  </conditionalFormatting>
  <conditionalFormatting sqref="G79">
    <cfRule type="cellIs" dxfId="235" priority="227" stopIfTrue="1" operator="equal">
      <formula>"買"</formula>
    </cfRule>
    <cfRule type="cellIs" dxfId="234" priority="228" stopIfTrue="1" operator="equal">
      <formula>"売"</formula>
    </cfRule>
  </conditionalFormatting>
  <conditionalFormatting sqref="G80">
    <cfRule type="cellIs" dxfId="233" priority="225" stopIfTrue="1" operator="equal">
      <formula>"買"</formula>
    </cfRule>
    <cfRule type="cellIs" dxfId="232" priority="226" stopIfTrue="1" operator="equal">
      <formula>"売"</formula>
    </cfRule>
  </conditionalFormatting>
  <conditionalFormatting sqref="G81">
    <cfRule type="cellIs" dxfId="231" priority="223" stopIfTrue="1" operator="equal">
      <formula>"買"</formula>
    </cfRule>
    <cfRule type="cellIs" dxfId="230" priority="224" stopIfTrue="1" operator="equal">
      <formula>"売"</formula>
    </cfRule>
  </conditionalFormatting>
  <conditionalFormatting sqref="G82">
    <cfRule type="cellIs" dxfId="229" priority="221" stopIfTrue="1" operator="equal">
      <formula>"買"</formula>
    </cfRule>
    <cfRule type="cellIs" dxfId="228" priority="222" stopIfTrue="1" operator="equal">
      <formula>"売"</formula>
    </cfRule>
  </conditionalFormatting>
  <conditionalFormatting sqref="G83">
    <cfRule type="cellIs" dxfId="227" priority="219" stopIfTrue="1" operator="equal">
      <formula>"買"</formula>
    </cfRule>
    <cfRule type="cellIs" dxfId="226" priority="220" stopIfTrue="1" operator="equal">
      <formula>"売"</formula>
    </cfRule>
  </conditionalFormatting>
  <conditionalFormatting sqref="G84">
    <cfRule type="cellIs" dxfId="225" priority="217" stopIfTrue="1" operator="equal">
      <formula>"買"</formula>
    </cfRule>
    <cfRule type="cellIs" dxfId="224" priority="218" stopIfTrue="1" operator="equal">
      <formula>"売"</formula>
    </cfRule>
  </conditionalFormatting>
  <conditionalFormatting sqref="G85">
    <cfRule type="cellIs" dxfId="223" priority="215" stopIfTrue="1" operator="equal">
      <formula>"買"</formula>
    </cfRule>
    <cfRule type="cellIs" dxfId="222" priority="216" stopIfTrue="1" operator="equal">
      <formula>"売"</formula>
    </cfRule>
  </conditionalFormatting>
  <conditionalFormatting sqref="G86">
    <cfRule type="cellIs" dxfId="221" priority="213" stopIfTrue="1" operator="equal">
      <formula>"買"</formula>
    </cfRule>
    <cfRule type="cellIs" dxfId="220" priority="214" stopIfTrue="1" operator="equal">
      <formula>"売"</formula>
    </cfRule>
  </conditionalFormatting>
  <conditionalFormatting sqref="G86">
    <cfRule type="cellIs" dxfId="219" priority="211" stopIfTrue="1" operator="equal">
      <formula>"買"</formula>
    </cfRule>
    <cfRule type="cellIs" dxfId="218" priority="212" stopIfTrue="1" operator="equal">
      <formula>"売"</formula>
    </cfRule>
  </conditionalFormatting>
  <conditionalFormatting sqref="G88">
    <cfRule type="cellIs" dxfId="217" priority="209" stopIfTrue="1" operator="equal">
      <formula>"買"</formula>
    </cfRule>
    <cfRule type="cellIs" dxfId="216" priority="210" stopIfTrue="1" operator="equal">
      <formula>"売"</formula>
    </cfRule>
  </conditionalFormatting>
  <conditionalFormatting sqref="G89">
    <cfRule type="cellIs" dxfId="215" priority="207" stopIfTrue="1" operator="equal">
      <formula>"買"</formula>
    </cfRule>
    <cfRule type="cellIs" dxfId="214" priority="208" stopIfTrue="1" operator="equal">
      <formula>"売"</formula>
    </cfRule>
  </conditionalFormatting>
  <conditionalFormatting sqref="G90">
    <cfRule type="cellIs" dxfId="213" priority="205" stopIfTrue="1" operator="equal">
      <formula>"買"</formula>
    </cfRule>
    <cfRule type="cellIs" dxfId="212" priority="206" stopIfTrue="1" operator="equal">
      <formula>"売"</formula>
    </cfRule>
  </conditionalFormatting>
  <conditionalFormatting sqref="G91">
    <cfRule type="cellIs" dxfId="211" priority="203" stopIfTrue="1" operator="equal">
      <formula>"買"</formula>
    </cfRule>
    <cfRule type="cellIs" dxfId="210" priority="204" stopIfTrue="1" operator="equal">
      <formula>"売"</formula>
    </cfRule>
  </conditionalFormatting>
  <conditionalFormatting sqref="G92">
    <cfRule type="cellIs" dxfId="209" priority="201" stopIfTrue="1" operator="equal">
      <formula>"買"</formula>
    </cfRule>
    <cfRule type="cellIs" dxfId="208" priority="202" stopIfTrue="1" operator="equal">
      <formula>"売"</formula>
    </cfRule>
  </conditionalFormatting>
  <conditionalFormatting sqref="G93">
    <cfRule type="cellIs" dxfId="207" priority="199" stopIfTrue="1" operator="equal">
      <formula>"買"</formula>
    </cfRule>
    <cfRule type="cellIs" dxfId="206" priority="200" stopIfTrue="1" operator="equal">
      <formula>"売"</formula>
    </cfRule>
  </conditionalFormatting>
  <conditionalFormatting sqref="G94">
    <cfRule type="cellIs" dxfId="205" priority="197" stopIfTrue="1" operator="equal">
      <formula>"買"</formula>
    </cfRule>
    <cfRule type="cellIs" dxfId="204" priority="198" stopIfTrue="1" operator="equal">
      <formula>"売"</formula>
    </cfRule>
  </conditionalFormatting>
  <conditionalFormatting sqref="G95">
    <cfRule type="cellIs" dxfId="203" priority="195" stopIfTrue="1" operator="equal">
      <formula>"買"</formula>
    </cfRule>
    <cfRule type="cellIs" dxfId="202" priority="196" stopIfTrue="1" operator="equal">
      <formula>"売"</formula>
    </cfRule>
  </conditionalFormatting>
  <conditionalFormatting sqref="G96">
    <cfRule type="cellIs" dxfId="201" priority="193" stopIfTrue="1" operator="equal">
      <formula>"買"</formula>
    </cfRule>
    <cfRule type="cellIs" dxfId="200" priority="194" stopIfTrue="1" operator="equal">
      <formula>"売"</formula>
    </cfRule>
  </conditionalFormatting>
  <conditionalFormatting sqref="G97">
    <cfRule type="cellIs" dxfId="199" priority="191" stopIfTrue="1" operator="equal">
      <formula>"買"</formula>
    </cfRule>
    <cfRule type="cellIs" dxfId="198" priority="192" stopIfTrue="1" operator="equal">
      <formula>"売"</formula>
    </cfRule>
  </conditionalFormatting>
  <conditionalFormatting sqref="G98">
    <cfRule type="cellIs" dxfId="197" priority="189" stopIfTrue="1" operator="equal">
      <formula>"買"</formula>
    </cfRule>
    <cfRule type="cellIs" dxfId="196" priority="190" stopIfTrue="1" operator="equal">
      <formula>"売"</formula>
    </cfRule>
  </conditionalFormatting>
  <conditionalFormatting sqref="G99">
    <cfRule type="cellIs" dxfId="195" priority="187" stopIfTrue="1" operator="equal">
      <formula>"買"</formula>
    </cfRule>
    <cfRule type="cellIs" dxfId="194" priority="188" stopIfTrue="1" operator="equal">
      <formula>"売"</formula>
    </cfRule>
  </conditionalFormatting>
  <conditionalFormatting sqref="G100">
    <cfRule type="cellIs" dxfId="193" priority="185" stopIfTrue="1" operator="equal">
      <formula>"買"</formula>
    </cfRule>
    <cfRule type="cellIs" dxfId="192" priority="186" stopIfTrue="1" operator="equal">
      <formula>"売"</formula>
    </cfRule>
  </conditionalFormatting>
  <conditionalFormatting sqref="G101">
    <cfRule type="cellIs" dxfId="191" priority="183" stopIfTrue="1" operator="equal">
      <formula>"買"</formula>
    </cfRule>
    <cfRule type="cellIs" dxfId="190" priority="184" stopIfTrue="1" operator="equal">
      <formula>"売"</formula>
    </cfRule>
  </conditionalFormatting>
  <conditionalFormatting sqref="G102:G103">
    <cfRule type="cellIs" dxfId="189" priority="181" stopIfTrue="1" operator="equal">
      <formula>"買"</formula>
    </cfRule>
    <cfRule type="cellIs" dxfId="188" priority="182" stopIfTrue="1" operator="equal">
      <formula>"売"</formula>
    </cfRule>
  </conditionalFormatting>
  <conditionalFormatting sqref="G102">
    <cfRule type="cellIs" dxfId="187" priority="179" stopIfTrue="1" operator="equal">
      <formula>"買"</formula>
    </cfRule>
    <cfRule type="cellIs" dxfId="186" priority="180" stopIfTrue="1" operator="equal">
      <formula>"売"</formula>
    </cfRule>
  </conditionalFormatting>
  <conditionalFormatting sqref="G9">
    <cfRule type="cellIs" dxfId="185" priority="177" stopIfTrue="1" operator="equal">
      <formula>"買"</formula>
    </cfRule>
    <cfRule type="cellIs" dxfId="184" priority="178" stopIfTrue="1" operator="equal">
      <formula>"売"</formula>
    </cfRule>
  </conditionalFormatting>
  <conditionalFormatting sqref="G10">
    <cfRule type="cellIs" dxfId="183" priority="175" stopIfTrue="1" operator="equal">
      <formula>"買"</formula>
    </cfRule>
    <cfRule type="cellIs" dxfId="182" priority="176" stopIfTrue="1" operator="equal">
      <formula>"売"</formula>
    </cfRule>
  </conditionalFormatting>
  <conditionalFormatting sqref="G9">
    <cfRule type="cellIs" dxfId="181" priority="173" stopIfTrue="1" operator="equal">
      <formula>"買"</formula>
    </cfRule>
    <cfRule type="cellIs" dxfId="180" priority="174" stopIfTrue="1" operator="equal">
      <formula>"売"</formula>
    </cfRule>
  </conditionalFormatting>
  <conditionalFormatting sqref="G10">
    <cfRule type="cellIs" dxfId="179" priority="171" stopIfTrue="1" operator="equal">
      <formula>"買"</formula>
    </cfRule>
    <cfRule type="cellIs" dxfId="178" priority="172" stopIfTrue="1" operator="equal">
      <formula>"売"</formula>
    </cfRule>
  </conditionalFormatting>
  <conditionalFormatting sqref="G10">
    <cfRule type="cellIs" dxfId="177" priority="169" stopIfTrue="1" operator="equal">
      <formula>"買"</formula>
    </cfRule>
    <cfRule type="cellIs" dxfId="176" priority="170" stopIfTrue="1" operator="equal">
      <formula>"売"</formula>
    </cfRule>
  </conditionalFormatting>
  <conditionalFormatting sqref="G11">
    <cfRule type="cellIs" dxfId="175" priority="167" stopIfTrue="1" operator="equal">
      <formula>"買"</formula>
    </cfRule>
    <cfRule type="cellIs" dxfId="174" priority="168" stopIfTrue="1" operator="equal">
      <formula>"売"</formula>
    </cfRule>
  </conditionalFormatting>
  <conditionalFormatting sqref="G11">
    <cfRule type="cellIs" dxfId="173" priority="165" stopIfTrue="1" operator="equal">
      <formula>"買"</formula>
    </cfRule>
    <cfRule type="cellIs" dxfId="172" priority="166" stopIfTrue="1" operator="equal">
      <formula>"売"</formula>
    </cfRule>
  </conditionalFormatting>
  <conditionalFormatting sqref="G12">
    <cfRule type="cellIs" dxfId="171" priority="163" stopIfTrue="1" operator="equal">
      <formula>"買"</formula>
    </cfRule>
    <cfRule type="cellIs" dxfId="170" priority="164" stopIfTrue="1" operator="equal">
      <formula>"売"</formula>
    </cfRule>
  </conditionalFormatting>
  <conditionalFormatting sqref="G13">
    <cfRule type="cellIs" dxfId="169" priority="161" stopIfTrue="1" operator="equal">
      <formula>"買"</formula>
    </cfRule>
    <cfRule type="cellIs" dxfId="168" priority="162" stopIfTrue="1" operator="equal">
      <formula>"売"</formula>
    </cfRule>
  </conditionalFormatting>
  <conditionalFormatting sqref="G13">
    <cfRule type="cellIs" dxfId="167" priority="159" stopIfTrue="1" operator="equal">
      <formula>"買"</formula>
    </cfRule>
    <cfRule type="cellIs" dxfId="166" priority="160" stopIfTrue="1" operator="equal">
      <formula>"売"</formula>
    </cfRule>
  </conditionalFormatting>
  <conditionalFormatting sqref="G14">
    <cfRule type="cellIs" dxfId="165" priority="157" stopIfTrue="1" operator="equal">
      <formula>"買"</formula>
    </cfRule>
    <cfRule type="cellIs" dxfId="164" priority="158" stopIfTrue="1" operator="equal">
      <formula>"売"</formula>
    </cfRule>
  </conditionalFormatting>
  <conditionalFormatting sqref="G15">
    <cfRule type="cellIs" dxfId="163" priority="155" stopIfTrue="1" operator="equal">
      <formula>"買"</formula>
    </cfRule>
    <cfRule type="cellIs" dxfId="162" priority="156" stopIfTrue="1" operator="equal">
      <formula>"売"</formula>
    </cfRule>
  </conditionalFormatting>
  <conditionalFormatting sqref="G16">
    <cfRule type="cellIs" dxfId="161" priority="153" stopIfTrue="1" operator="equal">
      <formula>"買"</formula>
    </cfRule>
    <cfRule type="cellIs" dxfId="160" priority="154" stopIfTrue="1" operator="equal">
      <formula>"売"</formula>
    </cfRule>
  </conditionalFormatting>
  <conditionalFormatting sqref="G17">
    <cfRule type="cellIs" dxfId="159" priority="151" stopIfTrue="1" operator="equal">
      <formula>"買"</formula>
    </cfRule>
    <cfRule type="cellIs" dxfId="158" priority="152" stopIfTrue="1" operator="equal">
      <formula>"売"</formula>
    </cfRule>
  </conditionalFormatting>
  <conditionalFormatting sqref="G18">
    <cfRule type="cellIs" dxfId="157" priority="149" stopIfTrue="1" operator="equal">
      <formula>"買"</formula>
    </cfRule>
    <cfRule type="cellIs" dxfId="156" priority="150" stopIfTrue="1" operator="equal">
      <formula>"売"</formula>
    </cfRule>
  </conditionalFormatting>
  <conditionalFormatting sqref="G18">
    <cfRule type="cellIs" dxfId="155" priority="147" stopIfTrue="1" operator="equal">
      <formula>"買"</formula>
    </cfRule>
    <cfRule type="cellIs" dxfId="154" priority="148" stopIfTrue="1" operator="equal">
      <formula>"売"</formula>
    </cfRule>
  </conditionalFormatting>
  <conditionalFormatting sqref="G19">
    <cfRule type="cellIs" dxfId="153" priority="145" stopIfTrue="1" operator="equal">
      <formula>"買"</formula>
    </cfRule>
    <cfRule type="cellIs" dxfId="152" priority="146" stopIfTrue="1" operator="equal">
      <formula>"売"</formula>
    </cfRule>
  </conditionalFormatting>
  <conditionalFormatting sqref="G20">
    <cfRule type="cellIs" dxfId="151" priority="143" stopIfTrue="1" operator="equal">
      <formula>"買"</formula>
    </cfRule>
    <cfRule type="cellIs" dxfId="150" priority="144" stopIfTrue="1" operator="equal">
      <formula>"売"</formula>
    </cfRule>
  </conditionalFormatting>
  <conditionalFormatting sqref="G21">
    <cfRule type="cellIs" dxfId="149" priority="141" stopIfTrue="1" operator="equal">
      <formula>"買"</formula>
    </cfRule>
    <cfRule type="cellIs" dxfId="148" priority="142" stopIfTrue="1" operator="equal">
      <formula>"売"</formula>
    </cfRule>
  </conditionalFormatting>
  <conditionalFormatting sqref="G21">
    <cfRule type="cellIs" dxfId="147" priority="139" stopIfTrue="1" operator="equal">
      <formula>"買"</formula>
    </cfRule>
    <cfRule type="cellIs" dxfId="146" priority="140" stopIfTrue="1" operator="equal">
      <formula>"売"</formula>
    </cfRule>
  </conditionalFormatting>
  <conditionalFormatting sqref="G22">
    <cfRule type="cellIs" dxfId="145" priority="137" stopIfTrue="1" operator="equal">
      <formula>"買"</formula>
    </cfRule>
    <cfRule type="cellIs" dxfId="144" priority="138" stopIfTrue="1" operator="equal">
      <formula>"売"</formula>
    </cfRule>
  </conditionalFormatting>
  <conditionalFormatting sqref="G22">
    <cfRule type="cellIs" dxfId="143" priority="135" stopIfTrue="1" operator="equal">
      <formula>"買"</formula>
    </cfRule>
    <cfRule type="cellIs" dxfId="142" priority="136" stopIfTrue="1" operator="equal">
      <formula>"売"</formula>
    </cfRule>
  </conditionalFormatting>
  <conditionalFormatting sqref="G23">
    <cfRule type="cellIs" dxfId="141" priority="133" stopIfTrue="1" operator="equal">
      <formula>"買"</formula>
    </cfRule>
    <cfRule type="cellIs" dxfId="140" priority="134" stopIfTrue="1" operator="equal">
      <formula>"売"</formula>
    </cfRule>
  </conditionalFormatting>
  <conditionalFormatting sqref="G23">
    <cfRule type="cellIs" dxfId="139" priority="131" stopIfTrue="1" operator="equal">
      <formula>"買"</formula>
    </cfRule>
    <cfRule type="cellIs" dxfId="138" priority="132" stopIfTrue="1" operator="equal">
      <formula>"売"</formula>
    </cfRule>
  </conditionalFormatting>
  <conditionalFormatting sqref="G24">
    <cfRule type="cellIs" dxfId="137" priority="129" stopIfTrue="1" operator="equal">
      <formula>"買"</formula>
    </cfRule>
    <cfRule type="cellIs" dxfId="136" priority="130" stopIfTrue="1" operator="equal">
      <formula>"売"</formula>
    </cfRule>
  </conditionalFormatting>
  <conditionalFormatting sqref="G25">
    <cfRule type="cellIs" dxfId="135" priority="127" stopIfTrue="1" operator="equal">
      <formula>"買"</formula>
    </cfRule>
    <cfRule type="cellIs" dxfId="134" priority="128" stopIfTrue="1" operator="equal">
      <formula>"売"</formula>
    </cfRule>
  </conditionalFormatting>
  <conditionalFormatting sqref="G26">
    <cfRule type="cellIs" dxfId="133" priority="125" stopIfTrue="1" operator="equal">
      <formula>"買"</formula>
    </cfRule>
    <cfRule type="cellIs" dxfId="132" priority="126" stopIfTrue="1" operator="equal">
      <formula>"売"</formula>
    </cfRule>
  </conditionalFormatting>
  <conditionalFormatting sqref="G27">
    <cfRule type="cellIs" dxfId="131" priority="123" stopIfTrue="1" operator="equal">
      <formula>"買"</formula>
    </cfRule>
    <cfRule type="cellIs" dxfId="130" priority="124" stopIfTrue="1" operator="equal">
      <formula>"売"</formula>
    </cfRule>
  </conditionalFormatting>
  <conditionalFormatting sqref="G27">
    <cfRule type="cellIs" dxfId="129" priority="121" stopIfTrue="1" operator="equal">
      <formula>"買"</formula>
    </cfRule>
    <cfRule type="cellIs" dxfId="128" priority="122" stopIfTrue="1" operator="equal">
      <formula>"売"</formula>
    </cfRule>
  </conditionalFormatting>
  <conditionalFormatting sqref="G28">
    <cfRule type="cellIs" dxfId="127" priority="119" stopIfTrue="1" operator="equal">
      <formula>"買"</formula>
    </cfRule>
    <cfRule type="cellIs" dxfId="126" priority="120" stopIfTrue="1" operator="equal">
      <formula>"売"</formula>
    </cfRule>
  </conditionalFormatting>
  <conditionalFormatting sqref="G29">
    <cfRule type="cellIs" dxfId="125" priority="117" stopIfTrue="1" operator="equal">
      <formula>"買"</formula>
    </cfRule>
    <cfRule type="cellIs" dxfId="124" priority="118" stopIfTrue="1" operator="equal">
      <formula>"売"</formula>
    </cfRule>
  </conditionalFormatting>
  <conditionalFormatting sqref="G29">
    <cfRule type="cellIs" dxfId="123" priority="115" stopIfTrue="1" operator="equal">
      <formula>"買"</formula>
    </cfRule>
    <cfRule type="cellIs" dxfId="122" priority="116" stopIfTrue="1" operator="equal">
      <formula>"売"</formula>
    </cfRule>
  </conditionalFormatting>
  <conditionalFormatting sqref="G29">
    <cfRule type="cellIs" dxfId="121" priority="113" stopIfTrue="1" operator="equal">
      <formula>"買"</formula>
    </cfRule>
    <cfRule type="cellIs" dxfId="120" priority="114" stopIfTrue="1" operator="equal">
      <formula>"売"</formula>
    </cfRule>
  </conditionalFormatting>
  <conditionalFormatting sqref="G30">
    <cfRule type="cellIs" dxfId="119" priority="111" stopIfTrue="1" operator="equal">
      <formula>"買"</formula>
    </cfRule>
    <cfRule type="cellIs" dxfId="118" priority="112" stopIfTrue="1" operator="equal">
      <formula>"売"</formula>
    </cfRule>
  </conditionalFormatting>
  <conditionalFormatting sqref="G31">
    <cfRule type="cellIs" dxfId="117" priority="109" stopIfTrue="1" operator="equal">
      <formula>"買"</formula>
    </cfRule>
    <cfRule type="cellIs" dxfId="116" priority="110" stopIfTrue="1" operator="equal">
      <formula>"売"</formula>
    </cfRule>
  </conditionalFormatting>
  <conditionalFormatting sqref="G33">
    <cfRule type="cellIs" dxfId="115" priority="107" stopIfTrue="1" operator="equal">
      <formula>"買"</formula>
    </cfRule>
    <cfRule type="cellIs" dxfId="114" priority="108" stopIfTrue="1" operator="equal">
      <formula>"売"</formula>
    </cfRule>
  </conditionalFormatting>
  <conditionalFormatting sqref="G34">
    <cfRule type="cellIs" dxfId="113" priority="105" stopIfTrue="1" operator="equal">
      <formula>"買"</formula>
    </cfRule>
    <cfRule type="cellIs" dxfId="112" priority="106" stopIfTrue="1" operator="equal">
      <formula>"売"</formula>
    </cfRule>
  </conditionalFormatting>
  <conditionalFormatting sqref="G34">
    <cfRule type="cellIs" dxfId="111" priority="103" stopIfTrue="1" operator="equal">
      <formula>"買"</formula>
    </cfRule>
    <cfRule type="cellIs" dxfId="110" priority="104" stopIfTrue="1" operator="equal">
      <formula>"売"</formula>
    </cfRule>
  </conditionalFormatting>
  <conditionalFormatting sqref="G35">
    <cfRule type="cellIs" dxfId="109" priority="101" stopIfTrue="1" operator="equal">
      <formula>"買"</formula>
    </cfRule>
    <cfRule type="cellIs" dxfId="108" priority="102" stopIfTrue="1" operator="equal">
      <formula>"売"</formula>
    </cfRule>
  </conditionalFormatting>
  <conditionalFormatting sqref="G36">
    <cfRule type="cellIs" dxfId="107" priority="99" stopIfTrue="1" operator="equal">
      <formula>"買"</formula>
    </cfRule>
    <cfRule type="cellIs" dxfId="106" priority="100" stopIfTrue="1" operator="equal">
      <formula>"売"</formula>
    </cfRule>
  </conditionalFormatting>
  <conditionalFormatting sqref="G37">
    <cfRule type="cellIs" dxfId="105" priority="97" stopIfTrue="1" operator="equal">
      <formula>"買"</formula>
    </cfRule>
    <cfRule type="cellIs" dxfId="104" priority="98" stopIfTrue="1" operator="equal">
      <formula>"売"</formula>
    </cfRule>
  </conditionalFormatting>
  <conditionalFormatting sqref="G38">
    <cfRule type="cellIs" dxfId="103" priority="95" stopIfTrue="1" operator="equal">
      <formula>"買"</formula>
    </cfRule>
    <cfRule type="cellIs" dxfId="102" priority="96" stopIfTrue="1" operator="equal">
      <formula>"売"</formula>
    </cfRule>
  </conditionalFormatting>
  <conditionalFormatting sqref="G38">
    <cfRule type="cellIs" dxfId="101" priority="93" stopIfTrue="1" operator="equal">
      <formula>"買"</formula>
    </cfRule>
    <cfRule type="cellIs" dxfId="100" priority="94" stopIfTrue="1" operator="equal">
      <formula>"売"</formula>
    </cfRule>
  </conditionalFormatting>
  <conditionalFormatting sqref="G39">
    <cfRule type="cellIs" dxfId="99" priority="91" stopIfTrue="1" operator="equal">
      <formula>"買"</formula>
    </cfRule>
    <cfRule type="cellIs" dxfId="98" priority="92" stopIfTrue="1" operator="equal">
      <formula>"売"</formula>
    </cfRule>
  </conditionalFormatting>
  <conditionalFormatting sqref="G40">
    <cfRule type="cellIs" dxfId="97" priority="89" stopIfTrue="1" operator="equal">
      <formula>"買"</formula>
    </cfRule>
    <cfRule type="cellIs" dxfId="96" priority="90" stopIfTrue="1" operator="equal">
      <formula>"売"</formula>
    </cfRule>
  </conditionalFormatting>
  <conditionalFormatting sqref="G41">
    <cfRule type="cellIs" dxfId="95" priority="87" stopIfTrue="1" operator="equal">
      <formula>"買"</formula>
    </cfRule>
    <cfRule type="cellIs" dxfId="94" priority="88" stopIfTrue="1" operator="equal">
      <formula>"売"</formula>
    </cfRule>
  </conditionalFormatting>
  <conditionalFormatting sqref="G42">
    <cfRule type="cellIs" dxfId="93" priority="85" stopIfTrue="1" operator="equal">
      <formula>"買"</formula>
    </cfRule>
    <cfRule type="cellIs" dxfId="92" priority="86" stopIfTrue="1" operator="equal">
      <formula>"売"</formula>
    </cfRule>
  </conditionalFormatting>
  <conditionalFormatting sqref="G42">
    <cfRule type="cellIs" dxfId="91" priority="83" stopIfTrue="1" operator="equal">
      <formula>"買"</formula>
    </cfRule>
    <cfRule type="cellIs" dxfId="90" priority="84" stopIfTrue="1" operator="equal">
      <formula>"売"</formula>
    </cfRule>
  </conditionalFormatting>
  <conditionalFormatting sqref="G43">
    <cfRule type="cellIs" dxfId="89" priority="81" stopIfTrue="1" operator="equal">
      <formula>"買"</formula>
    </cfRule>
    <cfRule type="cellIs" dxfId="88" priority="82" stopIfTrue="1" operator="equal">
      <formula>"売"</formula>
    </cfRule>
  </conditionalFormatting>
  <conditionalFormatting sqref="G44">
    <cfRule type="cellIs" dxfId="87" priority="79" stopIfTrue="1" operator="equal">
      <formula>"買"</formula>
    </cfRule>
    <cfRule type="cellIs" dxfId="86" priority="80" stopIfTrue="1" operator="equal">
      <formula>"売"</formula>
    </cfRule>
  </conditionalFormatting>
  <conditionalFormatting sqref="G44">
    <cfRule type="cellIs" dxfId="85" priority="77" stopIfTrue="1" operator="equal">
      <formula>"買"</formula>
    </cfRule>
    <cfRule type="cellIs" dxfId="84" priority="78" stopIfTrue="1" operator="equal">
      <formula>"売"</formula>
    </cfRule>
  </conditionalFormatting>
  <conditionalFormatting sqref="G45">
    <cfRule type="cellIs" dxfId="83" priority="75" stopIfTrue="1" operator="equal">
      <formula>"買"</formula>
    </cfRule>
    <cfRule type="cellIs" dxfId="82" priority="76" stopIfTrue="1" operator="equal">
      <formula>"売"</formula>
    </cfRule>
  </conditionalFormatting>
  <conditionalFormatting sqref="G45">
    <cfRule type="cellIs" dxfId="81" priority="73" stopIfTrue="1" operator="equal">
      <formula>"買"</formula>
    </cfRule>
    <cfRule type="cellIs" dxfId="80" priority="74" stopIfTrue="1" operator="equal">
      <formula>"売"</formula>
    </cfRule>
  </conditionalFormatting>
  <conditionalFormatting sqref="G46">
    <cfRule type="cellIs" dxfId="79" priority="71" stopIfTrue="1" operator="equal">
      <formula>"買"</formula>
    </cfRule>
    <cfRule type="cellIs" dxfId="78" priority="72" stopIfTrue="1" operator="equal">
      <formula>"売"</formula>
    </cfRule>
  </conditionalFormatting>
  <conditionalFormatting sqref="G47">
    <cfRule type="cellIs" dxfId="77" priority="69" stopIfTrue="1" operator="equal">
      <formula>"買"</formula>
    </cfRule>
    <cfRule type="cellIs" dxfId="76" priority="70" stopIfTrue="1" operator="equal">
      <formula>"売"</formula>
    </cfRule>
  </conditionalFormatting>
  <conditionalFormatting sqref="G48">
    <cfRule type="cellIs" dxfId="75" priority="67" stopIfTrue="1" operator="equal">
      <formula>"買"</formula>
    </cfRule>
    <cfRule type="cellIs" dxfId="74" priority="68" stopIfTrue="1" operator="equal">
      <formula>"売"</formula>
    </cfRule>
  </conditionalFormatting>
  <conditionalFormatting sqref="G49">
    <cfRule type="cellIs" dxfId="73" priority="65" stopIfTrue="1" operator="equal">
      <formula>"買"</formula>
    </cfRule>
    <cfRule type="cellIs" dxfId="72" priority="66" stopIfTrue="1" operator="equal">
      <formula>"売"</formula>
    </cfRule>
  </conditionalFormatting>
  <conditionalFormatting sqref="G50">
    <cfRule type="cellIs" dxfId="71" priority="63" stopIfTrue="1" operator="equal">
      <formula>"買"</formula>
    </cfRule>
    <cfRule type="cellIs" dxfId="70" priority="64" stopIfTrue="1" operator="equal">
      <formula>"売"</formula>
    </cfRule>
  </conditionalFormatting>
  <conditionalFormatting sqref="G51">
    <cfRule type="cellIs" dxfId="69" priority="61" stopIfTrue="1" operator="equal">
      <formula>"買"</formula>
    </cfRule>
    <cfRule type="cellIs" dxfId="68" priority="62" stopIfTrue="1" operator="equal">
      <formula>"売"</formula>
    </cfRule>
  </conditionalFormatting>
  <conditionalFormatting sqref="G52">
    <cfRule type="cellIs" dxfId="67" priority="59" stopIfTrue="1" operator="equal">
      <formula>"買"</formula>
    </cfRule>
    <cfRule type="cellIs" dxfId="66" priority="60" stopIfTrue="1" operator="equal">
      <formula>"売"</formula>
    </cfRule>
  </conditionalFormatting>
  <conditionalFormatting sqref="G52">
    <cfRule type="cellIs" dxfId="65" priority="57" stopIfTrue="1" operator="equal">
      <formula>"買"</formula>
    </cfRule>
    <cfRule type="cellIs" dxfId="64" priority="58" stopIfTrue="1" operator="equal">
      <formula>"売"</formula>
    </cfRule>
  </conditionalFormatting>
  <conditionalFormatting sqref="G53">
    <cfRule type="cellIs" dxfId="63" priority="55" stopIfTrue="1" operator="equal">
      <formula>"買"</formula>
    </cfRule>
    <cfRule type="cellIs" dxfId="62" priority="56" stopIfTrue="1" operator="equal">
      <formula>"売"</formula>
    </cfRule>
  </conditionalFormatting>
  <conditionalFormatting sqref="G54">
    <cfRule type="cellIs" dxfId="61" priority="53" stopIfTrue="1" operator="equal">
      <formula>"買"</formula>
    </cfRule>
    <cfRule type="cellIs" dxfId="60" priority="54" stopIfTrue="1" operator="equal">
      <formula>"売"</formula>
    </cfRule>
  </conditionalFormatting>
  <conditionalFormatting sqref="G55">
    <cfRule type="cellIs" dxfId="59" priority="51" stopIfTrue="1" operator="equal">
      <formula>"買"</formula>
    </cfRule>
    <cfRule type="cellIs" dxfId="58" priority="52" stopIfTrue="1" operator="equal">
      <formula>"売"</formula>
    </cfRule>
  </conditionalFormatting>
  <conditionalFormatting sqref="G56">
    <cfRule type="cellIs" dxfId="57" priority="49" stopIfTrue="1" operator="equal">
      <formula>"買"</formula>
    </cfRule>
    <cfRule type="cellIs" dxfId="56" priority="50" stopIfTrue="1" operator="equal">
      <formula>"売"</formula>
    </cfRule>
  </conditionalFormatting>
  <conditionalFormatting sqref="G57">
    <cfRule type="cellIs" dxfId="55" priority="47" stopIfTrue="1" operator="equal">
      <formula>"買"</formula>
    </cfRule>
    <cfRule type="cellIs" dxfId="54" priority="48" stopIfTrue="1" operator="equal">
      <formula>"売"</formula>
    </cfRule>
  </conditionalFormatting>
  <conditionalFormatting sqref="G58">
    <cfRule type="cellIs" dxfId="53" priority="45" stopIfTrue="1" operator="equal">
      <formula>"買"</formula>
    </cfRule>
    <cfRule type="cellIs" dxfId="52" priority="46" stopIfTrue="1" operator="equal">
      <formula>"売"</formula>
    </cfRule>
  </conditionalFormatting>
  <conditionalFormatting sqref="G58">
    <cfRule type="cellIs" dxfId="51" priority="43" stopIfTrue="1" operator="equal">
      <formula>"買"</formula>
    </cfRule>
    <cfRule type="cellIs" dxfId="50" priority="44" stopIfTrue="1" operator="equal">
      <formula>"売"</formula>
    </cfRule>
  </conditionalFormatting>
  <conditionalFormatting sqref="G59">
    <cfRule type="cellIs" dxfId="49" priority="41" stopIfTrue="1" operator="equal">
      <formula>"買"</formula>
    </cfRule>
    <cfRule type="cellIs" dxfId="48" priority="42" stopIfTrue="1" operator="equal">
      <formula>"売"</formula>
    </cfRule>
  </conditionalFormatting>
  <conditionalFormatting sqref="G59">
    <cfRule type="cellIs" dxfId="47" priority="39" stopIfTrue="1" operator="equal">
      <formula>"買"</formula>
    </cfRule>
    <cfRule type="cellIs" dxfId="46" priority="40" stopIfTrue="1" operator="equal">
      <formula>"売"</formula>
    </cfRule>
  </conditionalFormatting>
  <conditionalFormatting sqref="G60">
    <cfRule type="cellIs" dxfId="45" priority="37" stopIfTrue="1" operator="equal">
      <formula>"買"</formula>
    </cfRule>
    <cfRule type="cellIs" dxfId="44" priority="38" stopIfTrue="1" operator="equal">
      <formula>"売"</formula>
    </cfRule>
  </conditionalFormatting>
  <conditionalFormatting sqref="G60">
    <cfRule type="cellIs" dxfId="43" priority="35" stopIfTrue="1" operator="equal">
      <formula>"買"</formula>
    </cfRule>
    <cfRule type="cellIs" dxfId="42" priority="36" stopIfTrue="1" operator="equal">
      <formula>"売"</formula>
    </cfRule>
  </conditionalFormatting>
  <conditionalFormatting sqref="G62">
    <cfRule type="cellIs" dxfId="41" priority="33" stopIfTrue="1" operator="equal">
      <formula>"買"</formula>
    </cfRule>
    <cfRule type="cellIs" dxfId="40" priority="34" stopIfTrue="1" operator="equal">
      <formula>"売"</formula>
    </cfRule>
  </conditionalFormatting>
  <conditionalFormatting sqref="G62">
    <cfRule type="cellIs" dxfId="39" priority="31" stopIfTrue="1" operator="equal">
      <formula>"買"</formula>
    </cfRule>
    <cfRule type="cellIs" dxfId="38" priority="32" stopIfTrue="1" operator="equal">
      <formula>"売"</formula>
    </cfRule>
  </conditionalFormatting>
  <conditionalFormatting sqref="G63">
    <cfRule type="cellIs" dxfId="37" priority="29" stopIfTrue="1" operator="equal">
      <formula>"買"</formula>
    </cfRule>
    <cfRule type="cellIs" dxfId="36" priority="30" stopIfTrue="1" operator="equal">
      <formula>"売"</formula>
    </cfRule>
  </conditionalFormatting>
  <conditionalFormatting sqref="G64">
    <cfRule type="cellIs" dxfId="35" priority="27" stopIfTrue="1" operator="equal">
      <formula>"買"</formula>
    </cfRule>
    <cfRule type="cellIs" dxfId="34" priority="28" stopIfTrue="1" operator="equal">
      <formula>"売"</formula>
    </cfRule>
  </conditionalFormatting>
  <conditionalFormatting sqref="G64">
    <cfRule type="cellIs" dxfId="33" priority="25" stopIfTrue="1" operator="equal">
      <formula>"買"</formula>
    </cfRule>
    <cfRule type="cellIs" dxfId="32" priority="26" stopIfTrue="1" operator="equal">
      <formula>"売"</formula>
    </cfRule>
  </conditionalFormatting>
  <conditionalFormatting sqref="G65">
    <cfRule type="cellIs" dxfId="31" priority="23" stopIfTrue="1" operator="equal">
      <formula>"買"</formula>
    </cfRule>
    <cfRule type="cellIs" dxfId="30" priority="24" stopIfTrue="1" operator="equal">
      <formula>"売"</formula>
    </cfRule>
  </conditionalFormatting>
  <conditionalFormatting sqref="G66">
    <cfRule type="cellIs" dxfId="29" priority="21" stopIfTrue="1" operator="equal">
      <formula>"買"</formula>
    </cfRule>
    <cfRule type="cellIs" dxfId="28" priority="22" stopIfTrue="1" operator="equal">
      <formula>"売"</formula>
    </cfRule>
  </conditionalFormatting>
  <conditionalFormatting sqref="G67">
    <cfRule type="cellIs" dxfId="27" priority="19" stopIfTrue="1" operator="equal">
      <formula>"買"</formula>
    </cfRule>
    <cfRule type="cellIs" dxfId="26" priority="20" stopIfTrue="1" operator="equal">
      <formula>"売"</formula>
    </cfRule>
  </conditionalFormatting>
  <conditionalFormatting sqref="G68">
    <cfRule type="cellIs" dxfId="25" priority="17" stopIfTrue="1" operator="equal">
      <formula>"買"</formula>
    </cfRule>
    <cfRule type="cellIs" dxfId="24" priority="18" stopIfTrue="1" operator="equal">
      <formula>"売"</formula>
    </cfRule>
  </conditionalFormatting>
  <conditionalFormatting sqref="G69">
    <cfRule type="cellIs" dxfId="23" priority="15" stopIfTrue="1" operator="equal">
      <formula>"買"</formula>
    </cfRule>
    <cfRule type="cellIs" dxfId="22" priority="16" stopIfTrue="1" operator="equal">
      <formula>"売"</formula>
    </cfRule>
  </conditionalFormatting>
  <conditionalFormatting sqref="G69">
    <cfRule type="cellIs" dxfId="21" priority="13" stopIfTrue="1" operator="equal">
      <formula>"買"</formula>
    </cfRule>
    <cfRule type="cellIs" dxfId="20" priority="14" stopIfTrue="1" operator="equal">
      <formula>"売"</formula>
    </cfRule>
  </conditionalFormatting>
  <conditionalFormatting sqref="G70">
    <cfRule type="cellIs" dxfId="19" priority="11" stopIfTrue="1" operator="equal">
      <formula>"買"</formula>
    </cfRule>
    <cfRule type="cellIs" dxfId="18" priority="12" stopIfTrue="1" operator="equal">
      <formula>"売"</formula>
    </cfRule>
  </conditionalFormatting>
  <conditionalFormatting sqref="G70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71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72:G73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7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00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315" workbookViewId="0">
      <selection activeCell="A321" sqref="A321"/>
    </sheetView>
  </sheetViews>
  <sheetFormatPr defaultRowHeight="14.2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topLeftCell="A12" zoomScale="145" zoomScaleNormal="145" zoomScaleSheetLayoutView="100" workbookViewId="0">
      <selection activeCell="G21" sqref="G21"/>
    </sheetView>
  </sheetViews>
  <sheetFormatPr defaultRowHeight="13.5"/>
  <sheetData>
    <row r="1" spans="1:10">
      <c r="A1" t="s">
        <v>0</v>
      </c>
    </row>
    <row r="2" spans="1:10">
      <c r="A2" s="94" t="s">
        <v>86</v>
      </c>
      <c r="B2" s="95"/>
      <c r="C2" s="95"/>
      <c r="D2" s="95"/>
      <c r="E2" s="95"/>
      <c r="F2" s="95"/>
      <c r="G2" s="95"/>
      <c r="H2" s="95"/>
      <c r="I2" s="95"/>
      <c r="J2" s="95"/>
    </row>
    <row r="3" spans="1:10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>
      <c r="A11" t="s">
        <v>1</v>
      </c>
    </row>
    <row r="12" spans="1:10">
      <c r="A12" s="96" t="s">
        <v>87</v>
      </c>
      <c r="B12" s="97"/>
      <c r="C12" s="97"/>
      <c r="D12" s="97"/>
      <c r="E12" s="97"/>
      <c r="F12" s="97"/>
      <c r="G12" s="97"/>
      <c r="H12" s="97"/>
      <c r="I12" s="97"/>
      <c r="J12" s="97"/>
    </row>
    <row r="13" spans="1:10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>
      <c r="A21" t="s">
        <v>2</v>
      </c>
    </row>
    <row r="22" spans="1:10" ht="13.5" customHeight="1">
      <c r="A22" s="96" t="s">
        <v>88</v>
      </c>
      <c r="B22" s="96"/>
      <c r="C22" s="96"/>
      <c r="D22" s="96"/>
      <c r="E22" s="96"/>
      <c r="F22" s="96"/>
      <c r="G22" s="96"/>
      <c r="H22" s="96"/>
      <c r="I22" s="96"/>
      <c r="J22" s="96"/>
    </row>
    <row r="23" spans="1:10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18"/>
  <sheetViews>
    <sheetView zoomScaleSheetLayoutView="100" workbookViewId="0">
      <selection activeCell="C6" sqref="C6"/>
    </sheetView>
  </sheetViews>
  <sheetFormatPr defaultColWidth="8.875" defaultRowHeight="17.2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>
      <c r="B2" s="24" t="s">
        <v>39</v>
      </c>
      <c r="C2" s="26"/>
    </row>
    <row r="4" spans="2:9">
      <c r="B4" s="29" t="s">
        <v>69</v>
      </c>
      <c r="C4" s="29" t="s">
        <v>40</v>
      </c>
      <c r="D4" s="29" t="s">
        <v>42</v>
      </c>
      <c r="E4" s="30" t="s">
        <v>41</v>
      </c>
      <c r="F4" s="29" t="s">
        <v>43</v>
      </c>
      <c r="G4" s="30" t="s">
        <v>41</v>
      </c>
      <c r="H4" s="29" t="s">
        <v>44</v>
      </c>
      <c r="I4" s="30" t="s">
        <v>41</v>
      </c>
    </row>
    <row r="5" spans="2:9">
      <c r="B5" s="27" t="s">
        <v>70</v>
      </c>
      <c r="C5" s="28" t="s">
        <v>71</v>
      </c>
      <c r="D5" s="28"/>
      <c r="E5" s="32"/>
      <c r="F5" s="28">
        <v>49</v>
      </c>
      <c r="G5" s="32">
        <v>43646</v>
      </c>
      <c r="H5" s="28"/>
      <c r="I5" s="32"/>
    </row>
    <row r="6" spans="2:9">
      <c r="B6" s="27" t="s">
        <v>70</v>
      </c>
      <c r="C6" s="28" t="s">
        <v>72</v>
      </c>
      <c r="D6" s="28">
        <v>51</v>
      </c>
      <c r="E6" s="32">
        <v>43650</v>
      </c>
      <c r="F6" s="28">
        <v>27</v>
      </c>
      <c r="G6" s="32">
        <v>43655</v>
      </c>
      <c r="H6" s="28">
        <v>60</v>
      </c>
      <c r="I6" s="32">
        <v>43652</v>
      </c>
    </row>
    <row r="7" spans="2:9">
      <c r="B7" s="27" t="s">
        <v>70</v>
      </c>
      <c r="C7" s="28" t="s">
        <v>73</v>
      </c>
      <c r="D7" s="28">
        <v>39</v>
      </c>
      <c r="E7" s="32">
        <v>43651</v>
      </c>
      <c r="F7" s="28">
        <v>30</v>
      </c>
      <c r="G7" s="32">
        <v>43660</v>
      </c>
      <c r="H7" s="28">
        <v>95</v>
      </c>
      <c r="I7" s="33" t="s">
        <v>74</v>
      </c>
    </row>
    <row r="8" spans="2:9">
      <c r="B8" s="27" t="s">
        <v>70</v>
      </c>
      <c r="C8" s="28" t="s">
        <v>75</v>
      </c>
      <c r="D8" s="28"/>
      <c r="E8" s="33"/>
      <c r="F8" s="28">
        <v>60</v>
      </c>
      <c r="G8" s="32">
        <v>43657</v>
      </c>
      <c r="H8" s="28"/>
      <c r="I8" s="33"/>
    </row>
    <row r="9" spans="2:9">
      <c r="B9" s="27" t="s">
        <v>70</v>
      </c>
      <c r="C9" s="28" t="s">
        <v>76</v>
      </c>
      <c r="D9" s="28"/>
      <c r="E9" s="33"/>
      <c r="F9" s="28">
        <v>51</v>
      </c>
      <c r="G9" s="32">
        <v>43658</v>
      </c>
      <c r="H9" s="28"/>
      <c r="I9" s="33"/>
    </row>
    <row r="10" spans="2:9">
      <c r="B10" s="27" t="s">
        <v>70</v>
      </c>
      <c r="C10" s="28" t="s">
        <v>77</v>
      </c>
      <c r="D10" s="28"/>
      <c r="E10" s="33"/>
      <c r="F10" s="28">
        <v>31</v>
      </c>
      <c r="G10" s="32">
        <v>43662</v>
      </c>
      <c r="H10" s="28"/>
      <c r="I10" s="33"/>
    </row>
    <row r="11" spans="2:9">
      <c r="B11" s="27" t="s">
        <v>70</v>
      </c>
      <c r="C11" s="28" t="s">
        <v>78</v>
      </c>
      <c r="D11" s="28"/>
      <c r="E11" s="33"/>
      <c r="F11" s="28">
        <v>29</v>
      </c>
      <c r="G11" s="32">
        <v>43668</v>
      </c>
      <c r="H11" s="28"/>
      <c r="I11" s="33"/>
    </row>
    <row r="12" spans="2:9">
      <c r="B12" s="27" t="s">
        <v>70</v>
      </c>
      <c r="C12" s="28" t="s">
        <v>79</v>
      </c>
      <c r="D12" s="28"/>
      <c r="E12" s="33"/>
      <c r="F12" s="28">
        <v>61</v>
      </c>
      <c r="G12" s="32">
        <v>43669</v>
      </c>
      <c r="H12" s="28"/>
      <c r="I12" s="33"/>
    </row>
    <row r="13" spans="2:9">
      <c r="B13" s="27" t="s">
        <v>70</v>
      </c>
      <c r="C13" s="28" t="s">
        <v>80</v>
      </c>
      <c r="D13" s="28"/>
      <c r="E13" s="33"/>
      <c r="F13" s="28">
        <v>51</v>
      </c>
      <c r="G13" s="32">
        <v>43687</v>
      </c>
      <c r="H13" s="28"/>
      <c r="I13" s="33"/>
    </row>
    <row r="14" spans="2:9">
      <c r="B14" s="27" t="s">
        <v>70</v>
      </c>
      <c r="C14" s="28" t="s">
        <v>81</v>
      </c>
      <c r="D14" s="28"/>
      <c r="E14" s="33"/>
      <c r="F14" s="28">
        <v>62</v>
      </c>
      <c r="G14" s="32">
        <v>43689</v>
      </c>
      <c r="H14" s="28"/>
      <c r="I14" s="33"/>
    </row>
    <row r="15" spans="2:9">
      <c r="B15" s="27" t="s">
        <v>70</v>
      </c>
      <c r="C15" s="28" t="s">
        <v>82</v>
      </c>
      <c r="D15" s="28"/>
      <c r="E15" s="33"/>
      <c r="F15" s="28">
        <v>64</v>
      </c>
      <c r="G15" s="32">
        <v>43690</v>
      </c>
      <c r="H15" s="28"/>
      <c r="I15" s="33"/>
    </row>
    <row r="16" spans="2:9">
      <c r="B16" s="27" t="s">
        <v>70</v>
      </c>
      <c r="C16" s="28" t="s">
        <v>83</v>
      </c>
      <c r="D16" s="28"/>
      <c r="E16" s="33"/>
      <c r="F16" s="28">
        <v>54</v>
      </c>
      <c r="G16" s="32">
        <v>43692</v>
      </c>
      <c r="H16" s="28"/>
      <c r="I16" s="33"/>
    </row>
    <row r="17" spans="2:9">
      <c r="B17" s="27" t="s">
        <v>70</v>
      </c>
      <c r="C17" s="28" t="s">
        <v>84</v>
      </c>
      <c r="D17" s="28"/>
      <c r="E17" s="33"/>
      <c r="F17" s="28">
        <v>38</v>
      </c>
      <c r="G17" s="32">
        <v>43693</v>
      </c>
      <c r="H17" s="28"/>
      <c r="I17" s="33"/>
    </row>
    <row r="18" spans="2:9">
      <c r="B18" s="27" t="s">
        <v>70</v>
      </c>
      <c r="C18" s="28" t="s">
        <v>85</v>
      </c>
      <c r="D18" s="28"/>
      <c r="E18" s="33"/>
      <c r="F18" s="28">
        <v>58</v>
      </c>
      <c r="G18" s="32">
        <v>43695</v>
      </c>
      <c r="H18" s="28"/>
      <c r="I18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22" bestFit="1" customWidth="1"/>
  </cols>
  <sheetData>
    <row r="2" spans="2:21">
      <c r="B2" s="79" t="s">
        <v>5</v>
      </c>
      <c r="C2" s="79"/>
      <c r="D2" s="82"/>
      <c r="E2" s="82"/>
      <c r="F2" s="79" t="s">
        <v>6</v>
      </c>
      <c r="G2" s="79"/>
      <c r="H2" s="82" t="s">
        <v>36</v>
      </c>
      <c r="I2" s="82"/>
      <c r="J2" s="79" t="s">
        <v>7</v>
      </c>
      <c r="K2" s="79"/>
      <c r="L2" s="84">
        <f>C9</f>
        <v>1000000</v>
      </c>
      <c r="M2" s="82"/>
      <c r="N2" s="79" t="s">
        <v>8</v>
      </c>
      <c r="O2" s="79"/>
      <c r="P2" s="84" t="e">
        <f>C108+R108</f>
        <v>#VALUE!</v>
      </c>
      <c r="Q2" s="82"/>
      <c r="R2" s="1"/>
      <c r="S2" s="1"/>
      <c r="T2" s="1"/>
    </row>
    <row r="3" spans="2:21" ht="57" customHeight="1">
      <c r="B3" s="79" t="s">
        <v>9</v>
      </c>
      <c r="C3" s="79"/>
      <c r="D3" s="92" t="s">
        <v>38</v>
      </c>
      <c r="E3" s="92"/>
      <c r="F3" s="92"/>
      <c r="G3" s="92"/>
      <c r="H3" s="92"/>
      <c r="I3" s="92"/>
      <c r="J3" s="79" t="s">
        <v>10</v>
      </c>
      <c r="K3" s="79"/>
      <c r="L3" s="92" t="s">
        <v>35</v>
      </c>
      <c r="M3" s="93"/>
      <c r="N3" s="93"/>
      <c r="O3" s="93"/>
      <c r="P3" s="93"/>
      <c r="Q3" s="93"/>
      <c r="R3" s="1"/>
      <c r="S3" s="1"/>
    </row>
    <row r="4" spans="2:21">
      <c r="B4" s="79" t="s">
        <v>11</v>
      </c>
      <c r="C4" s="79"/>
      <c r="D4" s="80">
        <f>SUM($R$9:$S$993)</f>
        <v>153684.21052631587</v>
      </c>
      <c r="E4" s="80"/>
      <c r="F4" s="79" t="s">
        <v>12</v>
      </c>
      <c r="G4" s="79"/>
      <c r="H4" s="81">
        <f>SUM($T$9:$U$108)</f>
        <v>292.00000000000017</v>
      </c>
      <c r="I4" s="82"/>
      <c r="J4" s="83" t="s">
        <v>13</v>
      </c>
      <c r="K4" s="83"/>
      <c r="L4" s="84">
        <f>MAX($C$9:$D$990)-C9</f>
        <v>153684.21052631596</v>
      </c>
      <c r="M4" s="84"/>
      <c r="N4" s="83" t="s">
        <v>14</v>
      </c>
      <c r="O4" s="83"/>
      <c r="P4" s="80">
        <f>MIN($C$9:$D$990)-C9</f>
        <v>0</v>
      </c>
      <c r="Q4" s="80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86" t="s">
        <v>19</v>
      </c>
      <c r="K5" s="79"/>
      <c r="L5" s="87"/>
      <c r="M5" s="88"/>
      <c r="N5" s="17" t="s">
        <v>20</v>
      </c>
      <c r="O5" s="9"/>
      <c r="P5" s="87"/>
      <c r="Q5" s="88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1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</row>
    <row r="9" spans="2:21">
      <c r="B9" s="19">
        <v>1</v>
      </c>
      <c r="C9" s="49">
        <v>1000000</v>
      </c>
      <c r="D9" s="49"/>
      <c r="E9" s="19">
        <v>2001</v>
      </c>
      <c r="F9" s="8">
        <v>42111</v>
      </c>
      <c r="G9" s="19" t="s">
        <v>4</v>
      </c>
      <c r="H9" s="50">
        <v>105.33</v>
      </c>
      <c r="I9" s="50"/>
      <c r="J9" s="19">
        <v>57</v>
      </c>
      <c r="K9" s="49">
        <f t="shared" ref="K9:K72" si="0">IF(F9="","",C9*0.03)</f>
        <v>30000</v>
      </c>
      <c r="L9" s="49"/>
      <c r="M9" s="6">
        <f>IF(J9="","",(K9/J9)/1000)</f>
        <v>0.52631578947368418</v>
      </c>
      <c r="N9" s="19">
        <v>2001</v>
      </c>
      <c r="O9" s="8">
        <v>42111</v>
      </c>
      <c r="P9" s="50">
        <v>108.25</v>
      </c>
      <c r="Q9" s="50"/>
      <c r="R9" s="53">
        <f>IF(O9="","",(IF(G9="売",H9-P9,P9-H9))*M9*100000)</f>
        <v>153684.21052631587</v>
      </c>
      <c r="S9" s="53"/>
      <c r="T9" s="54">
        <f>IF(O9="","",IF(R9&lt;0,J9*(-1),IF(G9="買",(P9-H9)*100,(H9-P9)*100)))</f>
        <v>292.00000000000017</v>
      </c>
      <c r="U9" s="54"/>
    </row>
    <row r="10" spans="2:21">
      <c r="B10" s="19">
        <v>2</v>
      </c>
      <c r="C10" s="49">
        <f t="shared" ref="C10:C73" si="1">IF(R9="","",C9+R9)</f>
        <v>1153684.210526316</v>
      </c>
      <c r="D10" s="49"/>
      <c r="E10" s="19"/>
      <c r="F10" s="8"/>
      <c r="G10" s="19" t="s">
        <v>4</v>
      </c>
      <c r="H10" s="50"/>
      <c r="I10" s="50"/>
      <c r="J10" s="19"/>
      <c r="K10" s="49" t="str">
        <f t="shared" si="0"/>
        <v/>
      </c>
      <c r="L10" s="49"/>
      <c r="M10" s="6" t="str">
        <f t="shared" ref="M10:M73" si="2">IF(J10="","",(K10/J10)/1000)</f>
        <v/>
      </c>
      <c r="N10" s="19"/>
      <c r="O10" s="8"/>
      <c r="P10" s="50"/>
      <c r="Q10" s="50"/>
      <c r="R10" s="53" t="str">
        <f t="shared" ref="R10:R73" si="3">IF(O10="","",(IF(G10="売",H10-P10,P10-H10))*M10*100000)</f>
        <v/>
      </c>
      <c r="S10" s="53"/>
      <c r="T10" s="54" t="str">
        <f t="shared" ref="T10:T73" si="4">IF(O10="","",IF(R10&lt;0,J10*(-1),IF(G10="買",(P10-H10)*100,(H10-P10)*100)))</f>
        <v/>
      </c>
      <c r="U10" s="54"/>
    </row>
    <row r="11" spans="2:21">
      <c r="B11" s="19">
        <v>3</v>
      </c>
      <c r="C11" s="49" t="str">
        <f t="shared" si="1"/>
        <v/>
      </c>
      <c r="D11" s="49"/>
      <c r="E11" s="19"/>
      <c r="F11" s="8"/>
      <c r="G11" s="19" t="s">
        <v>4</v>
      </c>
      <c r="H11" s="50"/>
      <c r="I11" s="50"/>
      <c r="J11" s="19"/>
      <c r="K11" s="49" t="str">
        <f t="shared" si="0"/>
        <v/>
      </c>
      <c r="L11" s="49"/>
      <c r="M11" s="6" t="str">
        <f t="shared" si="2"/>
        <v/>
      </c>
      <c r="N11" s="19"/>
      <c r="O11" s="8"/>
      <c r="P11" s="50"/>
      <c r="Q11" s="50"/>
      <c r="R11" s="53" t="str">
        <f t="shared" si="3"/>
        <v/>
      </c>
      <c r="S11" s="53"/>
      <c r="T11" s="54" t="str">
        <f t="shared" si="4"/>
        <v/>
      </c>
      <c r="U11" s="54"/>
    </row>
    <row r="12" spans="2:21">
      <c r="B12" s="19">
        <v>4</v>
      </c>
      <c r="C12" s="49" t="str">
        <f t="shared" si="1"/>
        <v/>
      </c>
      <c r="D12" s="49"/>
      <c r="E12" s="19"/>
      <c r="F12" s="8"/>
      <c r="G12" s="19" t="s">
        <v>3</v>
      </c>
      <c r="H12" s="50"/>
      <c r="I12" s="50"/>
      <c r="J12" s="19"/>
      <c r="K12" s="49" t="str">
        <f t="shared" si="0"/>
        <v/>
      </c>
      <c r="L12" s="49"/>
      <c r="M12" s="6" t="str">
        <f t="shared" si="2"/>
        <v/>
      </c>
      <c r="N12" s="19"/>
      <c r="O12" s="8"/>
      <c r="P12" s="50"/>
      <c r="Q12" s="50"/>
      <c r="R12" s="53" t="str">
        <f t="shared" si="3"/>
        <v/>
      </c>
      <c r="S12" s="53"/>
      <c r="T12" s="54" t="str">
        <f t="shared" si="4"/>
        <v/>
      </c>
      <c r="U12" s="54"/>
    </row>
    <row r="13" spans="2:21">
      <c r="B13" s="19">
        <v>5</v>
      </c>
      <c r="C13" s="49" t="str">
        <f t="shared" si="1"/>
        <v/>
      </c>
      <c r="D13" s="49"/>
      <c r="E13" s="19"/>
      <c r="F13" s="8"/>
      <c r="G13" s="19" t="s">
        <v>3</v>
      </c>
      <c r="H13" s="50"/>
      <c r="I13" s="50"/>
      <c r="J13" s="19"/>
      <c r="K13" s="49" t="str">
        <f t="shared" si="0"/>
        <v/>
      </c>
      <c r="L13" s="49"/>
      <c r="M13" s="6" t="str">
        <f t="shared" si="2"/>
        <v/>
      </c>
      <c r="N13" s="19"/>
      <c r="O13" s="8"/>
      <c r="P13" s="50"/>
      <c r="Q13" s="50"/>
      <c r="R13" s="53" t="str">
        <f t="shared" si="3"/>
        <v/>
      </c>
      <c r="S13" s="53"/>
      <c r="T13" s="54" t="str">
        <f t="shared" si="4"/>
        <v/>
      </c>
      <c r="U13" s="54"/>
    </row>
    <row r="14" spans="2:21">
      <c r="B14" s="19">
        <v>6</v>
      </c>
      <c r="C14" s="49" t="str">
        <f t="shared" si="1"/>
        <v/>
      </c>
      <c r="D14" s="49"/>
      <c r="E14" s="19"/>
      <c r="F14" s="8"/>
      <c r="G14" s="19" t="s">
        <v>4</v>
      </c>
      <c r="H14" s="50"/>
      <c r="I14" s="50"/>
      <c r="J14" s="19"/>
      <c r="K14" s="49" t="str">
        <f t="shared" si="0"/>
        <v/>
      </c>
      <c r="L14" s="49"/>
      <c r="M14" s="6" t="str">
        <f t="shared" si="2"/>
        <v/>
      </c>
      <c r="N14" s="19"/>
      <c r="O14" s="8"/>
      <c r="P14" s="50"/>
      <c r="Q14" s="50"/>
      <c r="R14" s="53" t="str">
        <f t="shared" si="3"/>
        <v/>
      </c>
      <c r="S14" s="53"/>
      <c r="T14" s="54" t="str">
        <f t="shared" si="4"/>
        <v/>
      </c>
      <c r="U14" s="54"/>
    </row>
    <row r="15" spans="2:21">
      <c r="B15" s="19">
        <v>7</v>
      </c>
      <c r="C15" s="49" t="str">
        <f t="shared" si="1"/>
        <v/>
      </c>
      <c r="D15" s="49"/>
      <c r="E15" s="19"/>
      <c r="F15" s="8"/>
      <c r="G15" s="19" t="s">
        <v>4</v>
      </c>
      <c r="H15" s="50"/>
      <c r="I15" s="50"/>
      <c r="J15" s="19"/>
      <c r="K15" s="49" t="str">
        <f t="shared" si="0"/>
        <v/>
      </c>
      <c r="L15" s="49"/>
      <c r="M15" s="6" t="str">
        <f t="shared" si="2"/>
        <v/>
      </c>
      <c r="N15" s="19"/>
      <c r="O15" s="8"/>
      <c r="P15" s="50"/>
      <c r="Q15" s="50"/>
      <c r="R15" s="53" t="str">
        <f t="shared" si="3"/>
        <v/>
      </c>
      <c r="S15" s="53"/>
      <c r="T15" s="54" t="str">
        <f t="shared" si="4"/>
        <v/>
      </c>
      <c r="U15" s="54"/>
    </row>
    <row r="16" spans="2:21">
      <c r="B16" s="19">
        <v>8</v>
      </c>
      <c r="C16" s="49" t="str">
        <f t="shared" si="1"/>
        <v/>
      </c>
      <c r="D16" s="49"/>
      <c r="E16" s="19"/>
      <c r="F16" s="8"/>
      <c r="G16" s="19" t="s">
        <v>4</v>
      </c>
      <c r="H16" s="50"/>
      <c r="I16" s="50"/>
      <c r="J16" s="19"/>
      <c r="K16" s="49" t="str">
        <f t="shared" si="0"/>
        <v/>
      </c>
      <c r="L16" s="49"/>
      <c r="M16" s="6" t="str">
        <f t="shared" si="2"/>
        <v/>
      </c>
      <c r="N16" s="19"/>
      <c r="O16" s="8"/>
      <c r="P16" s="50"/>
      <c r="Q16" s="50"/>
      <c r="R16" s="53" t="str">
        <f t="shared" si="3"/>
        <v/>
      </c>
      <c r="S16" s="53"/>
      <c r="T16" s="54" t="str">
        <f t="shared" si="4"/>
        <v/>
      </c>
      <c r="U16" s="54"/>
    </row>
    <row r="17" spans="2:21">
      <c r="B17" s="19">
        <v>9</v>
      </c>
      <c r="C17" s="49" t="str">
        <f t="shared" si="1"/>
        <v/>
      </c>
      <c r="D17" s="49"/>
      <c r="E17" s="19"/>
      <c r="F17" s="8"/>
      <c r="G17" s="19" t="s">
        <v>4</v>
      </c>
      <c r="H17" s="50"/>
      <c r="I17" s="50"/>
      <c r="J17" s="19"/>
      <c r="K17" s="49" t="str">
        <f t="shared" si="0"/>
        <v/>
      </c>
      <c r="L17" s="49"/>
      <c r="M17" s="6" t="str">
        <f t="shared" si="2"/>
        <v/>
      </c>
      <c r="N17" s="19"/>
      <c r="O17" s="8"/>
      <c r="P17" s="50"/>
      <c r="Q17" s="50"/>
      <c r="R17" s="53" t="str">
        <f t="shared" si="3"/>
        <v/>
      </c>
      <c r="S17" s="53"/>
      <c r="T17" s="54" t="str">
        <f t="shared" si="4"/>
        <v/>
      </c>
      <c r="U17" s="54"/>
    </row>
    <row r="18" spans="2:21">
      <c r="B18" s="19">
        <v>10</v>
      </c>
      <c r="C18" s="49" t="str">
        <f t="shared" si="1"/>
        <v/>
      </c>
      <c r="D18" s="49"/>
      <c r="E18" s="19"/>
      <c r="F18" s="8"/>
      <c r="G18" s="19" t="s">
        <v>4</v>
      </c>
      <c r="H18" s="50"/>
      <c r="I18" s="50"/>
      <c r="J18" s="19"/>
      <c r="K18" s="49" t="str">
        <f t="shared" si="0"/>
        <v/>
      </c>
      <c r="L18" s="49"/>
      <c r="M18" s="6" t="str">
        <f t="shared" si="2"/>
        <v/>
      </c>
      <c r="N18" s="19"/>
      <c r="O18" s="8"/>
      <c r="P18" s="50"/>
      <c r="Q18" s="50"/>
      <c r="R18" s="53" t="str">
        <f t="shared" si="3"/>
        <v/>
      </c>
      <c r="S18" s="53"/>
      <c r="T18" s="54" t="str">
        <f t="shared" si="4"/>
        <v/>
      </c>
      <c r="U18" s="54"/>
    </row>
    <row r="19" spans="2:21">
      <c r="B19" s="19">
        <v>11</v>
      </c>
      <c r="C19" s="49" t="str">
        <f t="shared" si="1"/>
        <v/>
      </c>
      <c r="D19" s="49"/>
      <c r="E19" s="19"/>
      <c r="F19" s="8"/>
      <c r="G19" s="19" t="s">
        <v>4</v>
      </c>
      <c r="H19" s="50"/>
      <c r="I19" s="50"/>
      <c r="J19" s="19"/>
      <c r="K19" s="49" t="str">
        <f t="shared" si="0"/>
        <v/>
      </c>
      <c r="L19" s="49"/>
      <c r="M19" s="6" t="str">
        <f t="shared" si="2"/>
        <v/>
      </c>
      <c r="N19" s="19"/>
      <c r="O19" s="8"/>
      <c r="P19" s="50"/>
      <c r="Q19" s="50"/>
      <c r="R19" s="53" t="str">
        <f t="shared" si="3"/>
        <v/>
      </c>
      <c r="S19" s="53"/>
      <c r="T19" s="54" t="str">
        <f t="shared" si="4"/>
        <v/>
      </c>
      <c r="U19" s="54"/>
    </row>
    <row r="20" spans="2:21">
      <c r="B20" s="19">
        <v>12</v>
      </c>
      <c r="C20" s="49" t="str">
        <f t="shared" si="1"/>
        <v/>
      </c>
      <c r="D20" s="49"/>
      <c r="E20" s="19"/>
      <c r="F20" s="8"/>
      <c r="G20" s="19" t="s">
        <v>4</v>
      </c>
      <c r="H20" s="50"/>
      <c r="I20" s="50"/>
      <c r="J20" s="19"/>
      <c r="K20" s="49" t="str">
        <f t="shared" si="0"/>
        <v/>
      </c>
      <c r="L20" s="49"/>
      <c r="M20" s="6" t="str">
        <f t="shared" si="2"/>
        <v/>
      </c>
      <c r="N20" s="19"/>
      <c r="O20" s="8"/>
      <c r="P20" s="50"/>
      <c r="Q20" s="50"/>
      <c r="R20" s="53" t="str">
        <f t="shared" si="3"/>
        <v/>
      </c>
      <c r="S20" s="53"/>
      <c r="T20" s="54" t="str">
        <f t="shared" si="4"/>
        <v/>
      </c>
      <c r="U20" s="54"/>
    </row>
    <row r="21" spans="2:21">
      <c r="B21" s="19">
        <v>13</v>
      </c>
      <c r="C21" s="49" t="str">
        <f t="shared" si="1"/>
        <v/>
      </c>
      <c r="D21" s="49"/>
      <c r="E21" s="19"/>
      <c r="F21" s="8"/>
      <c r="G21" s="19" t="s">
        <v>4</v>
      </c>
      <c r="H21" s="50"/>
      <c r="I21" s="50"/>
      <c r="J21" s="19"/>
      <c r="K21" s="49" t="str">
        <f t="shared" si="0"/>
        <v/>
      </c>
      <c r="L21" s="49"/>
      <c r="M21" s="6" t="str">
        <f t="shared" si="2"/>
        <v/>
      </c>
      <c r="N21" s="19"/>
      <c r="O21" s="8"/>
      <c r="P21" s="50"/>
      <c r="Q21" s="50"/>
      <c r="R21" s="53" t="str">
        <f t="shared" si="3"/>
        <v/>
      </c>
      <c r="S21" s="53"/>
      <c r="T21" s="54" t="str">
        <f t="shared" si="4"/>
        <v/>
      </c>
      <c r="U21" s="54"/>
    </row>
    <row r="22" spans="2:21">
      <c r="B22" s="19">
        <v>14</v>
      </c>
      <c r="C22" s="49" t="str">
        <f t="shared" si="1"/>
        <v/>
      </c>
      <c r="D22" s="49"/>
      <c r="E22" s="19"/>
      <c r="F22" s="8"/>
      <c r="G22" s="19" t="s">
        <v>3</v>
      </c>
      <c r="H22" s="50"/>
      <c r="I22" s="50"/>
      <c r="J22" s="19"/>
      <c r="K22" s="49" t="str">
        <f t="shared" si="0"/>
        <v/>
      </c>
      <c r="L22" s="49"/>
      <c r="M22" s="6" t="str">
        <f t="shared" si="2"/>
        <v/>
      </c>
      <c r="N22" s="19"/>
      <c r="O22" s="8"/>
      <c r="P22" s="50"/>
      <c r="Q22" s="50"/>
      <c r="R22" s="53" t="str">
        <f t="shared" si="3"/>
        <v/>
      </c>
      <c r="S22" s="53"/>
      <c r="T22" s="54" t="str">
        <f t="shared" si="4"/>
        <v/>
      </c>
      <c r="U22" s="54"/>
    </row>
    <row r="23" spans="2:21">
      <c r="B23" s="19">
        <v>15</v>
      </c>
      <c r="C23" s="49" t="str">
        <f t="shared" si="1"/>
        <v/>
      </c>
      <c r="D23" s="49"/>
      <c r="E23" s="19"/>
      <c r="F23" s="8"/>
      <c r="G23" s="19" t="s">
        <v>4</v>
      </c>
      <c r="H23" s="50"/>
      <c r="I23" s="50"/>
      <c r="J23" s="19"/>
      <c r="K23" s="49" t="str">
        <f t="shared" si="0"/>
        <v/>
      </c>
      <c r="L23" s="49"/>
      <c r="M23" s="6" t="str">
        <f t="shared" si="2"/>
        <v/>
      </c>
      <c r="N23" s="19"/>
      <c r="O23" s="8"/>
      <c r="P23" s="50"/>
      <c r="Q23" s="50"/>
      <c r="R23" s="53" t="str">
        <f t="shared" si="3"/>
        <v/>
      </c>
      <c r="S23" s="53"/>
      <c r="T23" s="54" t="str">
        <f t="shared" si="4"/>
        <v/>
      </c>
      <c r="U23" s="54"/>
    </row>
    <row r="24" spans="2:21">
      <c r="B24" s="19">
        <v>16</v>
      </c>
      <c r="C24" s="49" t="str">
        <f t="shared" si="1"/>
        <v/>
      </c>
      <c r="D24" s="49"/>
      <c r="E24" s="19"/>
      <c r="F24" s="8"/>
      <c r="G24" s="19" t="s">
        <v>4</v>
      </c>
      <c r="H24" s="50"/>
      <c r="I24" s="50"/>
      <c r="J24" s="19"/>
      <c r="K24" s="49" t="str">
        <f t="shared" si="0"/>
        <v/>
      </c>
      <c r="L24" s="49"/>
      <c r="M24" s="6" t="str">
        <f t="shared" si="2"/>
        <v/>
      </c>
      <c r="N24" s="19"/>
      <c r="O24" s="8"/>
      <c r="P24" s="50"/>
      <c r="Q24" s="50"/>
      <c r="R24" s="53" t="str">
        <f t="shared" si="3"/>
        <v/>
      </c>
      <c r="S24" s="53"/>
      <c r="T24" s="54" t="str">
        <f t="shared" si="4"/>
        <v/>
      </c>
      <c r="U24" s="54"/>
    </row>
    <row r="25" spans="2:21">
      <c r="B25" s="19">
        <v>17</v>
      </c>
      <c r="C25" s="49" t="str">
        <f t="shared" si="1"/>
        <v/>
      </c>
      <c r="D25" s="49"/>
      <c r="E25" s="19"/>
      <c r="F25" s="8"/>
      <c r="G25" s="19" t="s">
        <v>4</v>
      </c>
      <c r="H25" s="50"/>
      <c r="I25" s="50"/>
      <c r="J25" s="19"/>
      <c r="K25" s="49" t="str">
        <f t="shared" si="0"/>
        <v/>
      </c>
      <c r="L25" s="49"/>
      <c r="M25" s="6" t="str">
        <f t="shared" si="2"/>
        <v/>
      </c>
      <c r="N25" s="19"/>
      <c r="O25" s="8"/>
      <c r="P25" s="50"/>
      <c r="Q25" s="50"/>
      <c r="R25" s="53" t="str">
        <f t="shared" si="3"/>
        <v/>
      </c>
      <c r="S25" s="53"/>
      <c r="T25" s="54" t="str">
        <f t="shared" si="4"/>
        <v/>
      </c>
      <c r="U25" s="54"/>
    </row>
    <row r="26" spans="2:21">
      <c r="B26" s="19">
        <v>18</v>
      </c>
      <c r="C26" s="49" t="str">
        <f t="shared" si="1"/>
        <v/>
      </c>
      <c r="D26" s="49"/>
      <c r="E26" s="19"/>
      <c r="F26" s="8"/>
      <c r="G26" s="19" t="s">
        <v>4</v>
      </c>
      <c r="H26" s="50"/>
      <c r="I26" s="50"/>
      <c r="J26" s="19"/>
      <c r="K26" s="49" t="str">
        <f t="shared" si="0"/>
        <v/>
      </c>
      <c r="L26" s="49"/>
      <c r="M26" s="6" t="str">
        <f t="shared" si="2"/>
        <v/>
      </c>
      <c r="N26" s="19"/>
      <c r="O26" s="8"/>
      <c r="P26" s="50"/>
      <c r="Q26" s="50"/>
      <c r="R26" s="53" t="str">
        <f t="shared" si="3"/>
        <v/>
      </c>
      <c r="S26" s="53"/>
      <c r="T26" s="54" t="str">
        <f t="shared" si="4"/>
        <v/>
      </c>
      <c r="U26" s="54"/>
    </row>
    <row r="27" spans="2:21">
      <c r="B27" s="19">
        <v>19</v>
      </c>
      <c r="C27" s="49" t="str">
        <f t="shared" si="1"/>
        <v/>
      </c>
      <c r="D27" s="49"/>
      <c r="E27" s="19"/>
      <c r="F27" s="8"/>
      <c r="G27" s="19" t="s">
        <v>3</v>
      </c>
      <c r="H27" s="50"/>
      <c r="I27" s="50"/>
      <c r="J27" s="19"/>
      <c r="K27" s="49" t="str">
        <f t="shared" si="0"/>
        <v/>
      </c>
      <c r="L27" s="49"/>
      <c r="M27" s="6" t="str">
        <f t="shared" si="2"/>
        <v/>
      </c>
      <c r="N27" s="19"/>
      <c r="O27" s="8"/>
      <c r="P27" s="50"/>
      <c r="Q27" s="50"/>
      <c r="R27" s="53" t="str">
        <f t="shared" si="3"/>
        <v/>
      </c>
      <c r="S27" s="53"/>
      <c r="T27" s="54" t="str">
        <f t="shared" si="4"/>
        <v/>
      </c>
      <c r="U27" s="54"/>
    </row>
    <row r="28" spans="2:21">
      <c r="B28" s="19">
        <v>20</v>
      </c>
      <c r="C28" s="49" t="str">
        <f t="shared" si="1"/>
        <v/>
      </c>
      <c r="D28" s="49"/>
      <c r="E28" s="19"/>
      <c r="F28" s="8"/>
      <c r="G28" s="19" t="s">
        <v>4</v>
      </c>
      <c r="H28" s="50"/>
      <c r="I28" s="50"/>
      <c r="J28" s="19"/>
      <c r="K28" s="49" t="str">
        <f t="shared" si="0"/>
        <v/>
      </c>
      <c r="L28" s="49"/>
      <c r="M28" s="6" t="str">
        <f t="shared" si="2"/>
        <v/>
      </c>
      <c r="N28" s="19"/>
      <c r="O28" s="8"/>
      <c r="P28" s="50"/>
      <c r="Q28" s="50"/>
      <c r="R28" s="53" t="str">
        <f t="shared" si="3"/>
        <v/>
      </c>
      <c r="S28" s="53"/>
      <c r="T28" s="54" t="str">
        <f t="shared" si="4"/>
        <v/>
      </c>
      <c r="U28" s="54"/>
    </row>
    <row r="29" spans="2:21">
      <c r="B29" s="19">
        <v>21</v>
      </c>
      <c r="C29" s="49" t="str">
        <f t="shared" si="1"/>
        <v/>
      </c>
      <c r="D29" s="49"/>
      <c r="E29" s="19"/>
      <c r="F29" s="8"/>
      <c r="G29" s="19" t="s">
        <v>3</v>
      </c>
      <c r="H29" s="50"/>
      <c r="I29" s="50"/>
      <c r="J29" s="19"/>
      <c r="K29" s="49" t="str">
        <f t="shared" si="0"/>
        <v/>
      </c>
      <c r="L29" s="49"/>
      <c r="M29" s="6" t="str">
        <f t="shared" si="2"/>
        <v/>
      </c>
      <c r="N29" s="19"/>
      <c r="O29" s="8"/>
      <c r="P29" s="50"/>
      <c r="Q29" s="50"/>
      <c r="R29" s="53" t="str">
        <f t="shared" si="3"/>
        <v/>
      </c>
      <c r="S29" s="53"/>
      <c r="T29" s="54" t="str">
        <f t="shared" si="4"/>
        <v/>
      </c>
      <c r="U29" s="54"/>
    </row>
    <row r="30" spans="2:21">
      <c r="B30" s="19">
        <v>22</v>
      </c>
      <c r="C30" s="49" t="str">
        <f t="shared" si="1"/>
        <v/>
      </c>
      <c r="D30" s="49"/>
      <c r="E30" s="19"/>
      <c r="F30" s="8"/>
      <c r="G30" s="19" t="s">
        <v>3</v>
      </c>
      <c r="H30" s="50"/>
      <c r="I30" s="50"/>
      <c r="J30" s="19"/>
      <c r="K30" s="49" t="str">
        <f t="shared" si="0"/>
        <v/>
      </c>
      <c r="L30" s="49"/>
      <c r="M30" s="6" t="str">
        <f t="shared" si="2"/>
        <v/>
      </c>
      <c r="N30" s="19"/>
      <c r="O30" s="8"/>
      <c r="P30" s="50"/>
      <c r="Q30" s="50"/>
      <c r="R30" s="53" t="str">
        <f t="shared" si="3"/>
        <v/>
      </c>
      <c r="S30" s="53"/>
      <c r="T30" s="54" t="str">
        <f t="shared" si="4"/>
        <v/>
      </c>
      <c r="U30" s="54"/>
    </row>
    <row r="31" spans="2:21">
      <c r="B31" s="19">
        <v>23</v>
      </c>
      <c r="C31" s="49" t="str">
        <f t="shared" si="1"/>
        <v/>
      </c>
      <c r="D31" s="49"/>
      <c r="E31" s="19"/>
      <c r="F31" s="8"/>
      <c r="G31" s="19" t="s">
        <v>3</v>
      </c>
      <c r="H31" s="50"/>
      <c r="I31" s="50"/>
      <c r="J31" s="19"/>
      <c r="K31" s="49" t="str">
        <f t="shared" si="0"/>
        <v/>
      </c>
      <c r="L31" s="49"/>
      <c r="M31" s="6" t="str">
        <f t="shared" si="2"/>
        <v/>
      </c>
      <c r="N31" s="19"/>
      <c r="O31" s="8"/>
      <c r="P31" s="50"/>
      <c r="Q31" s="50"/>
      <c r="R31" s="53" t="str">
        <f t="shared" si="3"/>
        <v/>
      </c>
      <c r="S31" s="53"/>
      <c r="T31" s="54" t="str">
        <f t="shared" si="4"/>
        <v/>
      </c>
      <c r="U31" s="54"/>
    </row>
    <row r="32" spans="2:21">
      <c r="B32" s="19">
        <v>24</v>
      </c>
      <c r="C32" s="49" t="str">
        <f t="shared" si="1"/>
        <v/>
      </c>
      <c r="D32" s="49"/>
      <c r="E32" s="19"/>
      <c r="F32" s="8"/>
      <c r="G32" s="19" t="s">
        <v>3</v>
      </c>
      <c r="H32" s="50"/>
      <c r="I32" s="50"/>
      <c r="J32" s="19"/>
      <c r="K32" s="49" t="str">
        <f t="shared" si="0"/>
        <v/>
      </c>
      <c r="L32" s="49"/>
      <c r="M32" s="6" t="str">
        <f t="shared" si="2"/>
        <v/>
      </c>
      <c r="N32" s="19"/>
      <c r="O32" s="8"/>
      <c r="P32" s="50"/>
      <c r="Q32" s="50"/>
      <c r="R32" s="53" t="str">
        <f t="shared" si="3"/>
        <v/>
      </c>
      <c r="S32" s="53"/>
      <c r="T32" s="54" t="str">
        <f t="shared" si="4"/>
        <v/>
      </c>
      <c r="U32" s="54"/>
    </row>
    <row r="33" spans="2:21">
      <c r="B33" s="19">
        <v>25</v>
      </c>
      <c r="C33" s="49" t="str">
        <f t="shared" si="1"/>
        <v/>
      </c>
      <c r="D33" s="49"/>
      <c r="E33" s="19"/>
      <c r="F33" s="8"/>
      <c r="G33" s="19" t="s">
        <v>4</v>
      </c>
      <c r="H33" s="50"/>
      <c r="I33" s="50"/>
      <c r="J33" s="19"/>
      <c r="K33" s="49" t="str">
        <f t="shared" si="0"/>
        <v/>
      </c>
      <c r="L33" s="49"/>
      <c r="M33" s="6" t="str">
        <f t="shared" si="2"/>
        <v/>
      </c>
      <c r="N33" s="19"/>
      <c r="O33" s="8"/>
      <c r="P33" s="50"/>
      <c r="Q33" s="50"/>
      <c r="R33" s="53" t="str">
        <f t="shared" si="3"/>
        <v/>
      </c>
      <c r="S33" s="53"/>
      <c r="T33" s="54" t="str">
        <f t="shared" si="4"/>
        <v/>
      </c>
      <c r="U33" s="54"/>
    </row>
    <row r="34" spans="2:21">
      <c r="B34" s="19">
        <v>26</v>
      </c>
      <c r="C34" s="49" t="str">
        <f t="shared" si="1"/>
        <v/>
      </c>
      <c r="D34" s="49"/>
      <c r="E34" s="19"/>
      <c r="F34" s="8"/>
      <c r="G34" s="19" t="s">
        <v>3</v>
      </c>
      <c r="H34" s="50"/>
      <c r="I34" s="50"/>
      <c r="J34" s="19"/>
      <c r="K34" s="49" t="str">
        <f t="shared" si="0"/>
        <v/>
      </c>
      <c r="L34" s="49"/>
      <c r="M34" s="6" t="str">
        <f t="shared" si="2"/>
        <v/>
      </c>
      <c r="N34" s="19"/>
      <c r="O34" s="8"/>
      <c r="P34" s="50"/>
      <c r="Q34" s="50"/>
      <c r="R34" s="53" t="str">
        <f t="shared" si="3"/>
        <v/>
      </c>
      <c r="S34" s="53"/>
      <c r="T34" s="54" t="str">
        <f t="shared" si="4"/>
        <v/>
      </c>
      <c r="U34" s="54"/>
    </row>
    <row r="35" spans="2:21">
      <c r="B35" s="19">
        <v>27</v>
      </c>
      <c r="C35" s="49" t="str">
        <f t="shared" si="1"/>
        <v/>
      </c>
      <c r="D35" s="49"/>
      <c r="E35" s="19"/>
      <c r="F35" s="8"/>
      <c r="G35" s="19" t="s">
        <v>3</v>
      </c>
      <c r="H35" s="50"/>
      <c r="I35" s="50"/>
      <c r="J35" s="19"/>
      <c r="K35" s="49" t="str">
        <f t="shared" si="0"/>
        <v/>
      </c>
      <c r="L35" s="49"/>
      <c r="M35" s="6" t="str">
        <f t="shared" si="2"/>
        <v/>
      </c>
      <c r="N35" s="19"/>
      <c r="O35" s="8"/>
      <c r="P35" s="50"/>
      <c r="Q35" s="50"/>
      <c r="R35" s="53" t="str">
        <f t="shared" si="3"/>
        <v/>
      </c>
      <c r="S35" s="53"/>
      <c r="T35" s="54" t="str">
        <f t="shared" si="4"/>
        <v/>
      </c>
      <c r="U35" s="54"/>
    </row>
    <row r="36" spans="2:21">
      <c r="B36" s="19">
        <v>28</v>
      </c>
      <c r="C36" s="49" t="str">
        <f t="shared" si="1"/>
        <v/>
      </c>
      <c r="D36" s="49"/>
      <c r="E36" s="19"/>
      <c r="F36" s="8"/>
      <c r="G36" s="19" t="s">
        <v>3</v>
      </c>
      <c r="H36" s="50"/>
      <c r="I36" s="50"/>
      <c r="J36" s="19"/>
      <c r="K36" s="49" t="str">
        <f t="shared" si="0"/>
        <v/>
      </c>
      <c r="L36" s="49"/>
      <c r="M36" s="6" t="str">
        <f t="shared" si="2"/>
        <v/>
      </c>
      <c r="N36" s="19"/>
      <c r="O36" s="8"/>
      <c r="P36" s="50"/>
      <c r="Q36" s="50"/>
      <c r="R36" s="53" t="str">
        <f t="shared" si="3"/>
        <v/>
      </c>
      <c r="S36" s="53"/>
      <c r="T36" s="54" t="str">
        <f t="shared" si="4"/>
        <v/>
      </c>
      <c r="U36" s="54"/>
    </row>
    <row r="37" spans="2:21">
      <c r="B37" s="19">
        <v>29</v>
      </c>
      <c r="C37" s="49" t="str">
        <f t="shared" si="1"/>
        <v/>
      </c>
      <c r="D37" s="49"/>
      <c r="E37" s="19"/>
      <c r="F37" s="8"/>
      <c r="G37" s="19" t="s">
        <v>3</v>
      </c>
      <c r="H37" s="50"/>
      <c r="I37" s="50"/>
      <c r="J37" s="19"/>
      <c r="K37" s="49" t="str">
        <f t="shared" si="0"/>
        <v/>
      </c>
      <c r="L37" s="49"/>
      <c r="M37" s="6" t="str">
        <f t="shared" si="2"/>
        <v/>
      </c>
      <c r="N37" s="19"/>
      <c r="O37" s="8"/>
      <c r="P37" s="50"/>
      <c r="Q37" s="50"/>
      <c r="R37" s="53" t="str">
        <f t="shared" si="3"/>
        <v/>
      </c>
      <c r="S37" s="53"/>
      <c r="T37" s="54" t="str">
        <f t="shared" si="4"/>
        <v/>
      </c>
      <c r="U37" s="54"/>
    </row>
    <row r="38" spans="2:21">
      <c r="B38" s="19">
        <v>30</v>
      </c>
      <c r="C38" s="49" t="str">
        <f t="shared" si="1"/>
        <v/>
      </c>
      <c r="D38" s="49"/>
      <c r="E38" s="19"/>
      <c r="F38" s="8"/>
      <c r="G38" s="19" t="s">
        <v>4</v>
      </c>
      <c r="H38" s="50"/>
      <c r="I38" s="50"/>
      <c r="J38" s="19"/>
      <c r="K38" s="49" t="str">
        <f t="shared" si="0"/>
        <v/>
      </c>
      <c r="L38" s="49"/>
      <c r="M38" s="6" t="str">
        <f t="shared" si="2"/>
        <v/>
      </c>
      <c r="N38" s="19"/>
      <c r="O38" s="8"/>
      <c r="P38" s="50"/>
      <c r="Q38" s="50"/>
      <c r="R38" s="53" t="str">
        <f t="shared" si="3"/>
        <v/>
      </c>
      <c r="S38" s="53"/>
      <c r="T38" s="54" t="str">
        <f t="shared" si="4"/>
        <v/>
      </c>
      <c r="U38" s="54"/>
    </row>
    <row r="39" spans="2:21">
      <c r="B39" s="19">
        <v>31</v>
      </c>
      <c r="C39" s="49" t="str">
        <f t="shared" si="1"/>
        <v/>
      </c>
      <c r="D39" s="49"/>
      <c r="E39" s="19"/>
      <c r="F39" s="8"/>
      <c r="G39" s="19" t="s">
        <v>4</v>
      </c>
      <c r="H39" s="50"/>
      <c r="I39" s="50"/>
      <c r="J39" s="19"/>
      <c r="K39" s="49" t="str">
        <f t="shared" si="0"/>
        <v/>
      </c>
      <c r="L39" s="49"/>
      <c r="M39" s="6" t="str">
        <f t="shared" si="2"/>
        <v/>
      </c>
      <c r="N39" s="19"/>
      <c r="O39" s="8"/>
      <c r="P39" s="50"/>
      <c r="Q39" s="50"/>
      <c r="R39" s="53" t="str">
        <f t="shared" si="3"/>
        <v/>
      </c>
      <c r="S39" s="53"/>
      <c r="T39" s="54" t="str">
        <f t="shared" si="4"/>
        <v/>
      </c>
      <c r="U39" s="54"/>
    </row>
    <row r="40" spans="2:21">
      <c r="B40" s="19">
        <v>32</v>
      </c>
      <c r="C40" s="49" t="str">
        <f t="shared" si="1"/>
        <v/>
      </c>
      <c r="D40" s="49"/>
      <c r="E40" s="19"/>
      <c r="F40" s="8"/>
      <c r="G40" s="19" t="s">
        <v>4</v>
      </c>
      <c r="H40" s="50"/>
      <c r="I40" s="50"/>
      <c r="J40" s="19"/>
      <c r="K40" s="49" t="str">
        <f t="shared" si="0"/>
        <v/>
      </c>
      <c r="L40" s="49"/>
      <c r="M40" s="6" t="str">
        <f t="shared" si="2"/>
        <v/>
      </c>
      <c r="N40" s="19"/>
      <c r="O40" s="8"/>
      <c r="P40" s="50"/>
      <c r="Q40" s="50"/>
      <c r="R40" s="53" t="str">
        <f t="shared" si="3"/>
        <v/>
      </c>
      <c r="S40" s="53"/>
      <c r="T40" s="54" t="str">
        <f t="shared" si="4"/>
        <v/>
      </c>
      <c r="U40" s="54"/>
    </row>
    <row r="41" spans="2:21">
      <c r="B41" s="19">
        <v>33</v>
      </c>
      <c r="C41" s="49" t="str">
        <f t="shared" si="1"/>
        <v/>
      </c>
      <c r="D41" s="49"/>
      <c r="E41" s="19"/>
      <c r="F41" s="8"/>
      <c r="G41" s="19" t="s">
        <v>3</v>
      </c>
      <c r="H41" s="50"/>
      <c r="I41" s="50"/>
      <c r="J41" s="19"/>
      <c r="K41" s="49" t="str">
        <f t="shared" si="0"/>
        <v/>
      </c>
      <c r="L41" s="49"/>
      <c r="M41" s="6" t="str">
        <f t="shared" si="2"/>
        <v/>
      </c>
      <c r="N41" s="19"/>
      <c r="O41" s="8"/>
      <c r="P41" s="50"/>
      <c r="Q41" s="50"/>
      <c r="R41" s="53" t="str">
        <f t="shared" si="3"/>
        <v/>
      </c>
      <c r="S41" s="53"/>
      <c r="T41" s="54" t="str">
        <f t="shared" si="4"/>
        <v/>
      </c>
      <c r="U41" s="54"/>
    </row>
    <row r="42" spans="2:21">
      <c r="B42" s="19">
        <v>34</v>
      </c>
      <c r="C42" s="49" t="str">
        <f t="shared" si="1"/>
        <v/>
      </c>
      <c r="D42" s="49"/>
      <c r="E42" s="19"/>
      <c r="F42" s="8"/>
      <c r="G42" s="19" t="s">
        <v>4</v>
      </c>
      <c r="H42" s="50"/>
      <c r="I42" s="50"/>
      <c r="J42" s="19"/>
      <c r="K42" s="49" t="str">
        <f t="shared" si="0"/>
        <v/>
      </c>
      <c r="L42" s="49"/>
      <c r="M42" s="6" t="str">
        <f t="shared" si="2"/>
        <v/>
      </c>
      <c r="N42" s="19"/>
      <c r="O42" s="8"/>
      <c r="P42" s="50"/>
      <c r="Q42" s="50"/>
      <c r="R42" s="53" t="str">
        <f t="shared" si="3"/>
        <v/>
      </c>
      <c r="S42" s="53"/>
      <c r="T42" s="54" t="str">
        <f t="shared" si="4"/>
        <v/>
      </c>
      <c r="U42" s="54"/>
    </row>
    <row r="43" spans="2:21">
      <c r="B43" s="19">
        <v>35</v>
      </c>
      <c r="C43" s="49" t="str">
        <f t="shared" si="1"/>
        <v/>
      </c>
      <c r="D43" s="49"/>
      <c r="E43" s="19"/>
      <c r="F43" s="8"/>
      <c r="G43" s="19" t="s">
        <v>3</v>
      </c>
      <c r="H43" s="50"/>
      <c r="I43" s="50"/>
      <c r="J43" s="19"/>
      <c r="K43" s="49" t="str">
        <f t="shared" si="0"/>
        <v/>
      </c>
      <c r="L43" s="49"/>
      <c r="M43" s="6" t="str">
        <f t="shared" si="2"/>
        <v/>
      </c>
      <c r="N43" s="19"/>
      <c r="O43" s="8"/>
      <c r="P43" s="50"/>
      <c r="Q43" s="50"/>
      <c r="R43" s="53" t="str">
        <f t="shared" si="3"/>
        <v/>
      </c>
      <c r="S43" s="53"/>
      <c r="T43" s="54" t="str">
        <f t="shared" si="4"/>
        <v/>
      </c>
      <c r="U43" s="54"/>
    </row>
    <row r="44" spans="2:21">
      <c r="B44" s="19">
        <v>36</v>
      </c>
      <c r="C44" s="49" t="str">
        <f t="shared" si="1"/>
        <v/>
      </c>
      <c r="D44" s="49"/>
      <c r="E44" s="19"/>
      <c r="F44" s="8"/>
      <c r="G44" s="19" t="s">
        <v>4</v>
      </c>
      <c r="H44" s="50"/>
      <c r="I44" s="50"/>
      <c r="J44" s="19"/>
      <c r="K44" s="49" t="str">
        <f t="shared" si="0"/>
        <v/>
      </c>
      <c r="L44" s="49"/>
      <c r="M44" s="6" t="str">
        <f t="shared" si="2"/>
        <v/>
      </c>
      <c r="N44" s="19"/>
      <c r="O44" s="8"/>
      <c r="P44" s="50"/>
      <c r="Q44" s="50"/>
      <c r="R44" s="53" t="str">
        <f t="shared" si="3"/>
        <v/>
      </c>
      <c r="S44" s="53"/>
      <c r="T44" s="54" t="str">
        <f t="shared" si="4"/>
        <v/>
      </c>
      <c r="U44" s="54"/>
    </row>
    <row r="45" spans="2:21">
      <c r="B45" s="19">
        <v>37</v>
      </c>
      <c r="C45" s="49" t="str">
        <f t="shared" si="1"/>
        <v/>
      </c>
      <c r="D45" s="49"/>
      <c r="E45" s="19"/>
      <c r="F45" s="8"/>
      <c r="G45" s="19" t="s">
        <v>3</v>
      </c>
      <c r="H45" s="50"/>
      <c r="I45" s="50"/>
      <c r="J45" s="19"/>
      <c r="K45" s="49" t="str">
        <f t="shared" si="0"/>
        <v/>
      </c>
      <c r="L45" s="49"/>
      <c r="M45" s="6" t="str">
        <f t="shared" si="2"/>
        <v/>
      </c>
      <c r="N45" s="19"/>
      <c r="O45" s="8"/>
      <c r="P45" s="50"/>
      <c r="Q45" s="50"/>
      <c r="R45" s="53" t="str">
        <f t="shared" si="3"/>
        <v/>
      </c>
      <c r="S45" s="53"/>
      <c r="T45" s="54" t="str">
        <f t="shared" si="4"/>
        <v/>
      </c>
      <c r="U45" s="54"/>
    </row>
    <row r="46" spans="2:21">
      <c r="B46" s="19">
        <v>38</v>
      </c>
      <c r="C46" s="49" t="str">
        <f t="shared" si="1"/>
        <v/>
      </c>
      <c r="D46" s="49"/>
      <c r="E46" s="19"/>
      <c r="F46" s="8"/>
      <c r="G46" s="19" t="s">
        <v>4</v>
      </c>
      <c r="H46" s="50"/>
      <c r="I46" s="50"/>
      <c r="J46" s="19"/>
      <c r="K46" s="49" t="str">
        <f t="shared" si="0"/>
        <v/>
      </c>
      <c r="L46" s="49"/>
      <c r="M46" s="6" t="str">
        <f t="shared" si="2"/>
        <v/>
      </c>
      <c r="N46" s="19"/>
      <c r="O46" s="8"/>
      <c r="P46" s="50"/>
      <c r="Q46" s="50"/>
      <c r="R46" s="53" t="str">
        <f t="shared" si="3"/>
        <v/>
      </c>
      <c r="S46" s="53"/>
      <c r="T46" s="54" t="str">
        <f t="shared" si="4"/>
        <v/>
      </c>
      <c r="U46" s="54"/>
    </row>
    <row r="47" spans="2:21">
      <c r="B47" s="19">
        <v>39</v>
      </c>
      <c r="C47" s="49" t="str">
        <f t="shared" si="1"/>
        <v/>
      </c>
      <c r="D47" s="49"/>
      <c r="E47" s="19"/>
      <c r="F47" s="8"/>
      <c r="G47" s="19" t="s">
        <v>4</v>
      </c>
      <c r="H47" s="50"/>
      <c r="I47" s="50"/>
      <c r="J47" s="19"/>
      <c r="K47" s="49" t="str">
        <f t="shared" si="0"/>
        <v/>
      </c>
      <c r="L47" s="49"/>
      <c r="M47" s="6" t="str">
        <f t="shared" si="2"/>
        <v/>
      </c>
      <c r="N47" s="19"/>
      <c r="O47" s="8"/>
      <c r="P47" s="50"/>
      <c r="Q47" s="50"/>
      <c r="R47" s="53" t="str">
        <f t="shared" si="3"/>
        <v/>
      </c>
      <c r="S47" s="53"/>
      <c r="T47" s="54" t="str">
        <f t="shared" si="4"/>
        <v/>
      </c>
      <c r="U47" s="54"/>
    </row>
    <row r="48" spans="2:21">
      <c r="B48" s="19">
        <v>40</v>
      </c>
      <c r="C48" s="49" t="str">
        <f t="shared" si="1"/>
        <v/>
      </c>
      <c r="D48" s="49"/>
      <c r="E48" s="19"/>
      <c r="F48" s="8"/>
      <c r="G48" s="19" t="s">
        <v>37</v>
      </c>
      <c r="H48" s="50"/>
      <c r="I48" s="50"/>
      <c r="J48" s="19"/>
      <c r="K48" s="49" t="str">
        <f t="shared" si="0"/>
        <v/>
      </c>
      <c r="L48" s="49"/>
      <c r="M48" s="6" t="str">
        <f t="shared" si="2"/>
        <v/>
      </c>
      <c r="N48" s="19"/>
      <c r="O48" s="8"/>
      <c r="P48" s="50"/>
      <c r="Q48" s="50"/>
      <c r="R48" s="53" t="str">
        <f t="shared" si="3"/>
        <v/>
      </c>
      <c r="S48" s="53"/>
      <c r="T48" s="54" t="str">
        <f t="shared" si="4"/>
        <v/>
      </c>
      <c r="U48" s="54"/>
    </row>
    <row r="49" spans="2:21">
      <c r="B49" s="19">
        <v>41</v>
      </c>
      <c r="C49" s="49" t="str">
        <f t="shared" si="1"/>
        <v/>
      </c>
      <c r="D49" s="49"/>
      <c r="E49" s="19"/>
      <c r="F49" s="8"/>
      <c r="G49" s="19" t="s">
        <v>4</v>
      </c>
      <c r="H49" s="50"/>
      <c r="I49" s="50"/>
      <c r="J49" s="19"/>
      <c r="K49" s="49" t="str">
        <f t="shared" si="0"/>
        <v/>
      </c>
      <c r="L49" s="49"/>
      <c r="M49" s="6" t="str">
        <f t="shared" si="2"/>
        <v/>
      </c>
      <c r="N49" s="19"/>
      <c r="O49" s="8"/>
      <c r="P49" s="50"/>
      <c r="Q49" s="50"/>
      <c r="R49" s="53" t="str">
        <f t="shared" si="3"/>
        <v/>
      </c>
      <c r="S49" s="53"/>
      <c r="T49" s="54" t="str">
        <f t="shared" si="4"/>
        <v/>
      </c>
      <c r="U49" s="54"/>
    </row>
    <row r="50" spans="2:21">
      <c r="B50" s="19">
        <v>42</v>
      </c>
      <c r="C50" s="49" t="str">
        <f t="shared" si="1"/>
        <v/>
      </c>
      <c r="D50" s="49"/>
      <c r="E50" s="19"/>
      <c r="F50" s="8"/>
      <c r="G50" s="19" t="s">
        <v>4</v>
      </c>
      <c r="H50" s="50"/>
      <c r="I50" s="50"/>
      <c r="J50" s="19"/>
      <c r="K50" s="49" t="str">
        <f t="shared" si="0"/>
        <v/>
      </c>
      <c r="L50" s="49"/>
      <c r="M50" s="6" t="str">
        <f t="shared" si="2"/>
        <v/>
      </c>
      <c r="N50" s="19"/>
      <c r="O50" s="8"/>
      <c r="P50" s="50"/>
      <c r="Q50" s="50"/>
      <c r="R50" s="53" t="str">
        <f t="shared" si="3"/>
        <v/>
      </c>
      <c r="S50" s="53"/>
      <c r="T50" s="54" t="str">
        <f t="shared" si="4"/>
        <v/>
      </c>
      <c r="U50" s="54"/>
    </row>
    <row r="51" spans="2:21">
      <c r="B51" s="19">
        <v>43</v>
      </c>
      <c r="C51" s="49" t="str">
        <f t="shared" si="1"/>
        <v/>
      </c>
      <c r="D51" s="49"/>
      <c r="E51" s="19"/>
      <c r="F51" s="8"/>
      <c r="G51" s="19" t="s">
        <v>3</v>
      </c>
      <c r="H51" s="50"/>
      <c r="I51" s="50"/>
      <c r="J51" s="19"/>
      <c r="K51" s="49" t="str">
        <f t="shared" si="0"/>
        <v/>
      </c>
      <c r="L51" s="49"/>
      <c r="M51" s="6" t="str">
        <f t="shared" si="2"/>
        <v/>
      </c>
      <c r="N51" s="19"/>
      <c r="O51" s="8"/>
      <c r="P51" s="50"/>
      <c r="Q51" s="50"/>
      <c r="R51" s="53" t="str">
        <f t="shared" si="3"/>
        <v/>
      </c>
      <c r="S51" s="53"/>
      <c r="T51" s="54" t="str">
        <f t="shared" si="4"/>
        <v/>
      </c>
      <c r="U51" s="54"/>
    </row>
    <row r="52" spans="2:21">
      <c r="B52" s="19">
        <v>44</v>
      </c>
      <c r="C52" s="49" t="str">
        <f t="shared" si="1"/>
        <v/>
      </c>
      <c r="D52" s="49"/>
      <c r="E52" s="19"/>
      <c r="F52" s="8"/>
      <c r="G52" s="19" t="s">
        <v>3</v>
      </c>
      <c r="H52" s="50"/>
      <c r="I52" s="50"/>
      <c r="J52" s="19"/>
      <c r="K52" s="49" t="str">
        <f t="shared" si="0"/>
        <v/>
      </c>
      <c r="L52" s="49"/>
      <c r="M52" s="6" t="str">
        <f t="shared" si="2"/>
        <v/>
      </c>
      <c r="N52" s="19"/>
      <c r="O52" s="8"/>
      <c r="P52" s="50"/>
      <c r="Q52" s="50"/>
      <c r="R52" s="53" t="str">
        <f t="shared" si="3"/>
        <v/>
      </c>
      <c r="S52" s="53"/>
      <c r="T52" s="54" t="str">
        <f t="shared" si="4"/>
        <v/>
      </c>
      <c r="U52" s="54"/>
    </row>
    <row r="53" spans="2:21">
      <c r="B53" s="19">
        <v>45</v>
      </c>
      <c r="C53" s="49" t="str">
        <f t="shared" si="1"/>
        <v/>
      </c>
      <c r="D53" s="49"/>
      <c r="E53" s="19"/>
      <c r="F53" s="8"/>
      <c r="G53" s="19" t="s">
        <v>4</v>
      </c>
      <c r="H53" s="50"/>
      <c r="I53" s="50"/>
      <c r="J53" s="19"/>
      <c r="K53" s="49" t="str">
        <f t="shared" si="0"/>
        <v/>
      </c>
      <c r="L53" s="49"/>
      <c r="M53" s="6" t="str">
        <f t="shared" si="2"/>
        <v/>
      </c>
      <c r="N53" s="19"/>
      <c r="O53" s="8"/>
      <c r="P53" s="50"/>
      <c r="Q53" s="50"/>
      <c r="R53" s="53" t="str">
        <f t="shared" si="3"/>
        <v/>
      </c>
      <c r="S53" s="53"/>
      <c r="T53" s="54" t="str">
        <f t="shared" si="4"/>
        <v/>
      </c>
      <c r="U53" s="54"/>
    </row>
    <row r="54" spans="2:21">
      <c r="B54" s="19">
        <v>46</v>
      </c>
      <c r="C54" s="49" t="str">
        <f t="shared" si="1"/>
        <v/>
      </c>
      <c r="D54" s="49"/>
      <c r="E54" s="19"/>
      <c r="F54" s="8"/>
      <c r="G54" s="19" t="s">
        <v>4</v>
      </c>
      <c r="H54" s="50"/>
      <c r="I54" s="50"/>
      <c r="J54" s="19"/>
      <c r="K54" s="49" t="str">
        <f t="shared" si="0"/>
        <v/>
      </c>
      <c r="L54" s="49"/>
      <c r="M54" s="6" t="str">
        <f t="shared" si="2"/>
        <v/>
      </c>
      <c r="N54" s="19"/>
      <c r="O54" s="8"/>
      <c r="P54" s="50"/>
      <c r="Q54" s="50"/>
      <c r="R54" s="53" t="str">
        <f t="shared" si="3"/>
        <v/>
      </c>
      <c r="S54" s="53"/>
      <c r="T54" s="54" t="str">
        <f t="shared" si="4"/>
        <v/>
      </c>
      <c r="U54" s="54"/>
    </row>
    <row r="55" spans="2:21">
      <c r="B55" s="19">
        <v>47</v>
      </c>
      <c r="C55" s="49" t="str">
        <f t="shared" si="1"/>
        <v/>
      </c>
      <c r="D55" s="49"/>
      <c r="E55" s="19"/>
      <c r="F55" s="8"/>
      <c r="G55" s="19" t="s">
        <v>3</v>
      </c>
      <c r="H55" s="50"/>
      <c r="I55" s="50"/>
      <c r="J55" s="19"/>
      <c r="K55" s="49" t="str">
        <f t="shared" si="0"/>
        <v/>
      </c>
      <c r="L55" s="49"/>
      <c r="M55" s="6" t="str">
        <f t="shared" si="2"/>
        <v/>
      </c>
      <c r="N55" s="19"/>
      <c r="O55" s="8"/>
      <c r="P55" s="50"/>
      <c r="Q55" s="50"/>
      <c r="R55" s="53" t="str">
        <f t="shared" si="3"/>
        <v/>
      </c>
      <c r="S55" s="53"/>
      <c r="T55" s="54" t="str">
        <f t="shared" si="4"/>
        <v/>
      </c>
      <c r="U55" s="54"/>
    </row>
    <row r="56" spans="2:21">
      <c r="B56" s="19">
        <v>48</v>
      </c>
      <c r="C56" s="49" t="str">
        <f t="shared" si="1"/>
        <v/>
      </c>
      <c r="D56" s="49"/>
      <c r="E56" s="19"/>
      <c r="F56" s="8"/>
      <c r="G56" s="19" t="s">
        <v>3</v>
      </c>
      <c r="H56" s="50"/>
      <c r="I56" s="50"/>
      <c r="J56" s="19"/>
      <c r="K56" s="49" t="str">
        <f t="shared" si="0"/>
        <v/>
      </c>
      <c r="L56" s="49"/>
      <c r="M56" s="6" t="str">
        <f t="shared" si="2"/>
        <v/>
      </c>
      <c r="N56" s="19"/>
      <c r="O56" s="8"/>
      <c r="P56" s="50"/>
      <c r="Q56" s="50"/>
      <c r="R56" s="53" t="str">
        <f t="shared" si="3"/>
        <v/>
      </c>
      <c r="S56" s="53"/>
      <c r="T56" s="54" t="str">
        <f t="shared" si="4"/>
        <v/>
      </c>
      <c r="U56" s="54"/>
    </row>
    <row r="57" spans="2:21">
      <c r="B57" s="19">
        <v>49</v>
      </c>
      <c r="C57" s="49" t="str">
        <f t="shared" si="1"/>
        <v/>
      </c>
      <c r="D57" s="49"/>
      <c r="E57" s="19"/>
      <c r="F57" s="8"/>
      <c r="G57" s="19" t="s">
        <v>3</v>
      </c>
      <c r="H57" s="50"/>
      <c r="I57" s="50"/>
      <c r="J57" s="19"/>
      <c r="K57" s="49" t="str">
        <f t="shared" si="0"/>
        <v/>
      </c>
      <c r="L57" s="49"/>
      <c r="M57" s="6" t="str">
        <f t="shared" si="2"/>
        <v/>
      </c>
      <c r="N57" s="19"/>
      <c r="O57" s="8"/>
      <c r="P57" s="50"/>
      <c r="Q57" s="50"/>
      <c r="R57" s="53" t="str">
        <f t="shared" si="3"/>
        <v/>
      </c>
      <c r="S57" s="53"/>
      <c r="T57" s="54" t="str">
        <f t="shared" si="4"/>
        <v/>
      </c>
      <c r="U57" s="54"/>
    </row>
    <row r="58" spans="2:21">
      <c r="B58" s="19">
        <v>50</v>
      </c>
      <c r="C58" s="49" t="str">
        <f t="shared" si="1"/>
        <v/>
      </c>
      <c r="D58" s="49"/>
      <c r="E58" s="19"/>
      <c r="F58" s="8"/>
      <c r="G58" s="19" t="s">
        <v>3</v>
      </c>
      <c r="H58" s="50"/>
      <c r="I58" s="50"/>
      <c r="J58" s="19"/>
      <c r="K58" s="49" t="str">
        <f t="shared" si="0"/>
        <v/>
      </c>
      <c r="L58" s="49"/>
      <c r="M58" s="6" t="str">
        <f t="shared" si="2"/>
        <v/>
      </c>
      <c r="N58" s="19"/>
      <c r="O58" s="8"/>
      <c r="P58" s="50"/>
      <c r="Q58" s="50"/>
      <c r="R58" s="53" t="str">
        <f t="shared" si="3"/>
        <v/>
      </c>
      <c r="S58" s="53"/>
      <c r="T58" s="54" t="str">
        <f t="shared" si="4"/>
        <v/>
      </c>
      <c r="U58" s="54"/>
    </row>
    <row r="59" spans="2:21">
      <c r="B59" s="19">
        <v>51</v>
      </c>
      <c r="C59" s="49" t="str">
        <f t="shared" si="1"/>
        <v/>
      </c>
      <c r="D59" s="49"/>
      <c r="E59" s="19"/>
      <c r="F59" s="8"/>
      <c r="G59" s="19" t="s">
        <v>3</v>
      </c>
      <c r="H59" s="50"/>
      <c r="I59" s="50"/>
      <c r="J59" s="19"/>
      <c r="K59" s="49" t="str">
        <f t="shared" si="0"/>
        <v/>
      </c>
      <c r="L59" s="49"/>
      <c r="M59" s="6" t="str">
        <f t="shared" si="2"/>
        <v/>
      </c>
      <c r="N59" s="19"/>
      <c r="O59" s="8"/>
      <c r="P59" s="50"/>
      <c r="Q59" s="50"/>
      <c r="R59" s="53" t="str">
        <f t="shared" si="3"/>
        <v/>
      </c>
      <c r="S59" s="53"/>
      <c r="T59" s="54" t="str">
        <f t="shared" si="4"/>
        <v/>
      </c>
      <c r="U59" s="54"/>
    </row>
    <row r="60" spans="2:21">
      <c r="B60" s="19">
        <v>52</v>
      </c>
      <c r="C60" s="49" t="str">
        <f t="shared" si="1"/>
        <v/>
      </c>
      <c r="D60" s="49"/>
      <c r="E60" s="19"/>
      <c r="F60" s="8"/>
      <c r="G60" s="19" t="s">
        <v>3</v>
      </c>
      <c r="H60" s="50"/>
      <c r="I60" s="50"/>
      <c r="J60" s="19"/>
      <c r="K60" s="49" t="str">
        <f t="shared" si="0"/>
        <v/>
      </c>
      <c r="L60" s="49"/>
      <c r="M60" s="6" t="str">
        <f t="shared" si="2"/>
        <v/>
      </c>
      <c r="N60" s="19"/>
      <c r="O60" s="8"/>
      <c r="P60" s="50"/>
      <c r="Q60" s="50"/>
      <c r="R60" s="53" t="str">
        <f t="shared" si="3"/>
        <v/>
      </c>
      <c r="S60" s="53"/>
      <c r="T60" s="54" t="str">
        <f t="shared" si="4"/>
        <v/>
      </c>
      <c r="U60" s="54"/>
    </row>
    <row r="61" spans="2:21">
      <c r="B61" s="19">
        <v>53</v>
      </c>
      <c r="C61" s="49" t="str">
        <f t="shared" si="1"/>
        <v/>
      </c>
      <c r="D61" s="49"/>
      <c r="E61" s="19"/>
      <c r="F61" s="8"/>
      <c r="G61" s="19" t="s">
        <v>3</v>
      </c>
      <c r="H61" s="50"/>
      <c r="I61" s="50"/>
      <c r="J61" s="19"/>
      <c r="K61" s="49" t="str">
        <f t="shared" si="0"/>
        <v/>
      </c>
      <c r="L61" s="49"/>
      <c r="M61" s="6" t="str">
        <f t="shared" si="2"/>
        <v/>
      </c>
      <c r="N61" s="19"/>
      <c r="O61" s="8"/>
      <c r="P61" s="50"/>
      <c r="Q61" s="50"/>
      <c r="R61" s="53" t="str">
        <f t="shared" si="3"/>
        <v/>
      </c>
      <c r="S61" s="53"/>
      <c r="T61" s="54" t="str">
        <f t="shared" si="4"/>
        <v/>
      </c>
      <c r="U61" s="54"/>
    </row>
    <row r="62" spans="2:21">
      <c r="B62" s="19">
        <v>54</v>
      </c>
      <c r="C62" s="49" t="str">
        <f t="shared" si="1"/>
        <v/>
      </c>
      <c r="D62" s="49"/>
      <c r="E62" s="19"/>
      <c r="F62" s="8"/>
      <c r="G62" s="19" t="s">
        <v>3</v>
      </c>
      <c r="H62" s="50"/>
      <c r="I62" s="50"/>
      <c r="J62" s="19"/>
      <c r="K62" s="49" t="str">
        <f t="shared" si="0"/>
        <v/>
      </c>
      <c r="L62" s="49"/>
      <c r="M62" s="6" t="str">
        <f t="shared" si="2"/>
        <v/>
      </c>
      <c r="N62" s="19"/>
      <c r="O62" s="8"/>
      <c r="P62" s="50"/>
      <c r="Q62" s="50"/>
      <c r="R62" s="53" t="str">
        <f t="shared" si="3"/>
        <v/>
      </c>
      <c r="S62" s="53"/>
      <c r="T62" s="54" t="str">
        <f t="shared" si="4"/>
        <v/>
      </c>
      <c r="U62" s="54"/>
    </row>
    <row r="63" spans="2:21">
      <c r="B63" s="19">
        <v>55</v>
      </c>
      <c r="C63" s="49" t="str">
        <f t="shared" si="1"/>
        <v/>
      </c>
      <c r="D63" s="49"/>
      <c r="E63" s="19"/>
      <c r="F63" s="8"/>
      <c r="G63" s="19" t="s">
        <v>4</v>
      </c>
      <c r="H63" s="50"/>
      <c r="I63" s="50"/>
      <c r="J63" s="19"/>
      <c r="K63" s="49" t="str">
        <f t="shared" si="0"/>
        <v/>
      </c>
      <c r="L63" s="49"/>
      <c r="M63" s="6" t="str">
        <f t="shared" si="2"/>
        <v/>
      </c>
      <c r="N63" s="19"/>
      <c r="O63" s="8"/>
      <c r="P63" s="50"/>
      <c r="Q63" s="50"/>
      <c r="R63" s="53" t="str">
        <f t="shared" si="3"/>
        <v/>
      </c>
      <c r="S63" s="53"/>
      <c r="T63" s="54" t="str">
        <f t="shared" si="4"/>
        <v/>
      </c>
      <c r="U63" s="54"/>
    </row>
    <row r="64" spans="2:21">
      <c r="B64" s="19">
        <v>56</v>
      </c>
      <c r="C64" s="49" t="str">
        <f t="shared" si="1"/>
        <v/>
      </c>
      <c r="D64" s="49"/>
      <c r="E64" s="19"/>
      <c r="F64" s="8"/>
      <c r="G64" s="19" t="s">
        <v>3</v>
      </c>
      <c r="H64" s="50"/>
      <c r="I64" s="50"/>
      <c r="J64" s="19"/>
      <c r="K64" s="49" t="str">
        <f t="shared" si="0"/>
        <v/>
      </c>
      <c r="L64" s="49"/>
      <c r="M64" s="6" t="str">
        <f t="shared" si="2"/>
        <v/>
      </c>
      <c r="N64" s="19"/>
      <c r="O64" s="8"/>
      <c r="P64" s="50"/>
      <c r="Q64" s="50"/>
      <c r="R64" s="53" t="str">
        <f t="shared" si="3"/>
        <v/>
      </c>
      <c r="S64" s="53"/>
      <c r="T64" s="54" t="str">
        <f t="shared" si="4"/>
        <v/>
      </c>
      <c r="U64" s="54"/>
    </row>
    <row r="65" spans="2:21">
      <c r="B65" s="19">
        <v>57</v>
      </c>
      <c r="C65" s="49" t="str">
        <f t="shared" si="1"/>
        <v/>
      </c>
      <c r="D65" s="49"/>
      <c r="E65" s="19"/>
      <c r="F65" s="8"/>
      <c r="G65" s="19" t="s">
        <v>3</v>
      </c>
      <c r="H65" s="50"/>
      <c r="I65" s="50"/>
      <c r="J65" s="19"/>
      <c r="K65" s="49" t="str">
        <f t="shared" si="0"/>
        <v/>
      </c>
      <c r="L65" s="49"/>
      <c r="M65" s="6" t="str">
        <f t="shared" si="2"/>
        <v/>
      </c>
      <c r="N65" s="19"/>
      <c r="O65" s="8"/>
      <c r="P65" s="50"/>
      <c r="Q65" s="50"/>
      <c r="R65" s="53" t="str">
        <f t="shared" si="3"/>
        <v/>
      </c>
      <c r="S65" s="53"/>
      <c r="T65" s="54" t="str">
        <f t="shared" si="4"/>
        <v/>
      </c>
      <c r="U65" s="54"/>
    </row>
    <row r="66" spans="2:21">
      <c r="B66" s="19">
        <v>58</v>
      </c>
      <c r="C66" s="49" t="str">
        <f t="shared" si="1"/>
        <v/>
      </c>
      <c r="D66" s="49"/>
      <c r="E66" s="19"/>
      <c r="F66" s="8"/>
      <c r="G66" s="19" t="s">
        <v>3</v>
      </c>
      <c r="H66" s="50"/>
      <c r="I66" s="50"/>
      <c r="J66" s="19"/>
      <c r="K66" s="49" t="str">
        <f t="shared" si="0"/>
        <v/>
      </c>
      <c r="L66" s="49"/>
      <c r="M66" s="6" t="str">
        <f t="shared" si="2"/>
        <v/>
      </c>
      <c r="N66" s="19"/>
      <c r="O66" s="8"/>
      <c r="P66" s="50"/>
      <c r="Q66" s="50"/>
      <c r="R66" s="53" t="str">
        <f t="shared" si="3"/>
        <v/>
      </c>
      <c r="S66" s="53"/>
      <c r="T66" s="54" t="str">
        <f t="shared" si="4"/>
        <v/>
      </c>
      <c r="U66" s="54"/>
    </row>
    <row r="67" spans="2:21">
      <c r="B67" s="19">
        <v>59</v>
      </c>
      <c r="C67" s="49" t="str">
        <f t="shared" si="1"/>
        <v/>
      </c>
      <c r="D67" s="49"/>
      <c r="E67" s="19"/>
      <c r="F67" s="8"/>
      <c r="G67" s="19" t="s">
        <v>3</v>
      </c>
      <c r="H67" s="50"/>
      <c r="I67" s="50"/>
      <c r="J67" s="19"/>
      <c r="K67" s="49" t="str">
        <f t="shared" si="0"/>
        <v/>
      </c>
      <c r="L67" s="49"/>
      <c r="M67" s="6" t="str">
        <f t="shared" si="2"/>
        <v/>
      </c>
      <c r="N67" s="19"/>
      <c r="O67" s="8"/>
      <c r="P67" s="50"/>
      <c r="Q67" s="50"/>
      <c r="R67" s="53" t="str">
        <f t="shared" si="3"/>
        <v/>
      </c>
      <c r="S67" s="53"/>
      <c r="T67" s="54" t="str">
        <f t="shared" si="4"/>
        <v/>
      </c>
      <c r="U67" s="54"/>
    </row>
    <row r="68" spans="2:21">
      <c r="B68" s="19">
        <v>60</v>
      </c>
      <c r="C68" s="49" t="str">
        <f t="shared" si="1"/>
        <v/>
      </c>
      <c r="D68" s="49"/>
      <c r="E68" s="19"/>
      <c r="F68" s="8"/>
      <c r="G68" s="19" t="s">
        <v>4</v>
      </c>
      <c r="H68" s="50"/>
      <c r="I68" s="50"/>
      <c r="J68" s="19"/>
      <c r="K68" s="49" t="str">
        <f t="shared" si="0"/>
        <v/>
      </c>
      <c r="L68" s="49"/>
      <c r="M68" s="6" t="str">
        <f t="shared" si="2"/>
        <v/>
      </c>
      <c r="N68" s="19"/>
      <c r="O68" s="8"/>
      <c r="P68" s="50"/>
      <c r="Q68" s="50"/>
      <c r="R68" s="53" t="str">
        <f t="shared" si="3"/>
        <v/>
      </c>
      <c r="S68" s="53"/>
      <c r="T68" s="54" t="str">
        <f t="shared" si="4"/>
        <v/>
      </c>
      <c r="U68" s="54"/>
    </row>
    <row r="69" spans="2:21">
      <c r="B69" s="19">
        <v>61</v>
      </c>
      <c r="C69" s="49" t="str">
        <f t="shared" si="1"/>
        <v/>
      </c>
      <c r="D69" s="49"/>
      <c r="E69" s="19"/>
      <c r="F69" s="8"/>
      <c r="G69" s="19" t="s">
        <v>4</v>
      </c>
      <c r="H69" s="50"/>
      <c r="I69" s="50"/>
      <c r="J69" s="19"/>
      <c r="K69" s="49" t="str">
        <f t="shared" si="0"/>
        <v/>
      </c>
      <c r="L69" s="49"/>
      <c r="M69" s="6" t="str">
        <f t="shared" si="2"/>
        <v/>
      </c>
      <c r="N69" s="19"/>
      <c r="O69" s="8"/>
      <c r="P69" s="50"/>
      <c r="Q69" s="50"/>
      <c r="R69" s="53" t="str">
        <f t="shared" si="3"/>
        <v/>
      </c>
      <c r="S69" s="53"/>
      <c r="T69" s="54" t="str">
        <f t="shared" si="4"/>
        <v/>
      </c>
      <c r="U69" s="54"/>
    </row>
    <row r="70" spans="2:21">
      <c r="B70" s="19">
        <v>62</v>
      </c>
      <c r="C70" s="49" t="str">
        <f t="shared" si="1"/>
        <v/>
      </c>
      <c r="D70" s="49"/>
      <c r="E70" s="19"/>
      <c r="F70" s="8"/>
      <c r="G70" s="19" t="s">
        <v>3</v>
      </c>
      <c r="H70" s="50"/>
      <c r="I70" s="50"/>
      <c r="J70" s="19"/>
      <c r="K70" s="49" t="str">
        <f t="shared" si="0"/>
        <v/>
      </c>
      <c r="L70" s="49"/>
      <c r="M70" s="6" t="str">
        <f t="shared" si="2"/>
        <v/>
      </c>
      <c r="N70" s="19"/>
      <c r="O70" s="8"/>
      <c r="P70" s="50"/>
      <c r="Q70" s="50"/>
      <c r="R70" s="53" t="str">
        <f t="shared" si="3"/>
        <v/>
      </c>
      <c r="S70" s="53"/>
      <c r="T70" s="54" t="str">
        <f t="shared" si="4"/>
        <v/>
      </c>
      <c r="U70" s="54"/>
    </row>
    <row r="71" spans="2:21">
      <c r="B71" s="19">
        <v>63</v>
      </c>
      <c r="C71" s="49" t="str">
        <f t="shared" si="1"/>
        <v/>
      </c>
      <c r="D71" s="49"/>
      <c r="E71" s="19"/>
      <c r="F71" s="8"/>
      <c r="G71" s="19" t="s">
        <v>4</v>
      </c>
      <c r="H71" s="50"/>
      <c r="I71" s="50"/>
      <c r="J71" s="19"/>
      <c r="K71" s="49" t="str">
        <f t="shared" si="0"/>
        <v/>
      </c>
      <c r="L71" s="49"/>
      <c r="M71" s="6" t="str">
        <f t="shared" si="2"/>
        <v/>
      </c>
      <c r="N71" s="19"/>
      <c r="O71" s="8"/>
      <c r="P71" s="50"/>
      <c r="Q71" s="50"/>
      <c r="R71" s="53" t="str">
        <f t="shared" si="3"/>
        <v/>
      </c>
      <c r="S71" s="53"/>
      <c r="T71" s="54" t="str">
        <f t="shared" si="4"/>
        <v/>
      </c>
      <c r="U71" s="54"/>
    </row>
    <row r="72" spans="2:21">
      <c r="B72" s="19">
        <v>64</v>
      </c>
      <c r="C72" s="49" t="str">
        <f t="shared" si="1"/>
        <v/>
      </c>
      <c r="D72" s="49"/>
      <c r="E72" s="19"/>
      <c r="F72" s="8"/>
      <c r="G72" s="19" t="s">
        <v>3</v>
      </c>
      <c r="H72" s="50"/>
      <c r="I72" s="50"/>
      <c r="J72" s="19"/>
      <c r="K72" s="49" t="str">
        <f t="shared" si="0"/>
        <v/>
      </c>
      <c r="L72" s="49"/>
      <c r="M72" s="6" t="str">
        <f t="shared" si="2"/>
        <v/>
      </c>
      <c r="N72" s="19"/>
      <c r="O72" s="8"/>
      <c r="P72" s="50"/>
      <c r="Q72" s="50"/>
      <c r="R72" s="53" t="str">
        <f t="shared" si="3"/>
        <v/>
      </c>
      <c r="S72" s="53"/>
      <c r="T72" s="54" t="str">
        <f t="shared" si="4"/>
        <v/>
      </c>
      <c r="U72" s="54"/>
    </row>
    <row r="73" spans="2:21">
      <c r="B73" s="19">
        <v>65</v>
      </c>
      <c r="C73" s="49" t="str">
        <f t="shared" si="1"/>
        <v/>
      </c>
      <c r="D73" s="49"/>
      <c r="E73" s="19"/>
      <c r="F73" s="8"/>
      <c r="G73" s="19" t="s">
        <v>4</v>
      </c>
      <c r="H73" s="50"/>
      <c r="I73" s="50"/>
      <c r="J73" s="19"/>
      <c r="K73" s="49" t="str">
        <f t="shared" ref="K73:K108" si="5">IF(F73="","",C73*0.03)</f>
        <v/>
      </c>
      <c r="L73" s="49"/>
      <c r="M73" s="6" t="str">
        <f t="shared" si="2"/>
        <v/>
      </c>
      <c r="N73" s="19"/>
      <c r="O73" s="8"/>
      <c r="P73" s="50"/>
      <c r="Q73" s="50"/>
      <c r="R73" s="53" t="str">
        <f t="shared" si="3"/>
        <v/>
      </c>
      <c r="S73" s="53"/>
      <c r="T73" s="54" t="str">
        <f t="shared" si="4"/>
        <v/>
      </c>
      <c r="U73" s="54"/>
    </row>
    <row r="74" spans="2:21">
      <c r="B74" s="19">
        <v>66</v>
      </c>
      <c r="C74" s="49" t="str">
        <f t="shared" ref="C74:C108" si="6">IF(R73="","",C73+R73)</f>
        <v/>
      </c>
      <c r="D74" s="49"/>
      <c r="E74" s="19"/>
      <c r="F74" s="8"/>
      <c r="G74" s="19" t="s">
        <v>4</v>
      </c>
      <c r="H74" s="50"/>
      <c r="I74" s="50"/>
      <c r="J74" s="19"/>
      <c r="K74" s="49" t="str">
        <f t="shared" si="5"/>
        <v/>
      </c>
      <c r="L74" s="49"/>
      <c r="M74" s="6" t="str">
        <f t="shared" ref="M74:M108" si="7">IF(J74="","",(K74/J74)/1000)</f>
        <v/>
      </c>
      <c r="N74" s="19"/>
      <c r="O74" s="8"/>
      <c r="P74" s="50"/>
      <c r="Q74" s="50"/>
      <c r="R74" s="53" t="str">
        <f t="shared" ref="R74:R108" si="8">IF(O74="","",(IF(G74="売",H74-P74,P74-H74))*M74*100000)</f>
        <v/>
      </c>
      <c r="S74" s="53"/>
      <c r="T74" s="54" t="str">
        <f t="shared" ref="T74:T108" si="9">IF(O74="","",IF(R74&lt;0,J74*(-1),IF(G74="買",(P74-H74)*100,(H74-P74)*100)))</f>
        <v/>
      </c>
      <c r="U74" s="54"/>
    </row>
    <row r="75" spans="2:21">
      <c r="B75" s="19">
        <v>67</v>
      </c>
      <c r="C75" s="49" t="str">
        <f t="shared" si="6"/>
        <v/>
      </c>
      <c r="D75" s="49"/>
      <c r="E75" s="19"/>
      <c r="F75" s="8"/>
      <c r="G75" s="19" t="s">
        <v>3</v>
      </c>
      <c r="H75" s="50"/>
      <c r="I75" s="50"/>
      <c r="J75" s="19"/>
      <c r="K75" s="49" t="str">
        <f t="shared" si="5"/>
        <v/>
      </c>
      <c r="L75" s="49"/>
      <c r="M75" s="6" t="str">
        <f t="shared" si="7"/>
        <v/>
      </c>
      <c r="N75" s="19"/>
      <c r="O75" s="8"/>
      <c r="P75" s="50"/>
      <c r="Q75" s="50"/>
      <c r="R75" s="53" t="str">
        <f t="shared" si="8"/>
        <v/>
      </c>
      <c r="S75" s="53"/>
      <c r="T75" s="54" t="str">
        <f t="shared" si="9"/>
        <v/>
      </c>
      <c r="U75" s="54"/>
    </row>
    <row r="76" spans="2:21">
      <c r="B76" s="19">
        <v>68</v>
      </c>
      <c r="C76" s="49" t="str">
        <f t="shared" si="6"/>
        <v/>
      </c>
      <c r="D76" s="49"/>
      <c r="E76" s="19"/>
      <c r="F76" s="8"/>
      <c r="G76" s="19" t="s">
        <v>3</v>
      </c>
      <c r="H76" s="50"/>
      <c r="I76" s="50"/>
      <c r="J76" s="19"/>
      <c r="K76" s="49" t="str">
        <f t="shared" si="5"/>
        <v/>
      </c>
      <c r="L76" s="49"/>
      <c r="M76" s="6" t="str">
        <f t="shared" si="7"/>
        <v/>
      </c>
      <c r="N76" s="19"/>
      <c r="O76" s="8"/>
      <c r="P76" s="50"/>
      <c r="Q76" s="50"/>
      <c r="R76" s="53" t="str">
        <f t="shared" si="8"/>
        <v/>
      </c>
      <c r="S76" s="53"/>
      <c r="T76" s="54" t="str">
        <f t="shared" si="9"/>
        <v/>
      </c>
      <c r="U76" s="54"/>
    </row>
    <row r="77" spans="2:21">
      <c r="B77" s="19">
        <v>69</v>
      </c>
      <c r="C77" s="49" t="str">
        <f t="shared" si="6"/>
        <v/>
      </c>
      <c r="D77" s="49"/>
      <c r="E77" s="19"/>
      <c r="F77" s="8"/>
      <c r="G77" s="19" t="s">
        <v>3</v>
      </c>
      <c r="H77" s="50"/>
      <c r="I77" s="50"/>
      <c r="J77" s="19"/>
      <c r="K77" s="49" t="str">
        <f t="shared" si="5"/>
        <v/>
      </c>
      <c r="L77" s="49"/>
      <c r="M77" s="6" t="str">
        <f t="shared" si="7"/>
        <v/>
      </c>
      <c r="N77" s="19"/>
      <c r="O77" s="8"/>
      <c r="P77" s="50"/>
      <c r="Q77" s="50"/>
      <c r="R77" s="53" t="str">
        <f t="shared" si="8"/>
        <v/>
      </c>
      <c r="S77" s="53"/>
      <c r="T77" s="54" t="str">
        <f t="shared" si="9"/>
        <v/>
      </c>
      <c r="U77" s="54"/>
    </row>
    <row r="78" spans="2:21">
      <c r="B78" s="19">
        <v>70</v>
      </c>
      <c r="C78" s="49" t="str">
        <f t="shared" si="6"/>
        <v/>
      </c>
      <c r="D78" s="49"/>
      <c r="E78" s="19"/>
      <c r="F78" s="8"/>
      <c r="G78" s="19" t="s">
        <v>4</v>
      </c>
      <c r="H78" s="50"/>
      <c r="I78" s="50"/>
      <c r="J78" s="19"/>
      <c r="K78" s="49" t="str">
        <f t="shared" si="5"/>
        <v/>
      </c>
      <c r="L78" s="49"/>
      <c r="M78" s="6" t="str">
        <f t="shared" si="7"/>
        <v/>
      </c>
      <c r="N78" s="19"/>
      <c r="O78" s="8"/>
      <c r="P78" s="50"/>
      <c r="Q78" s="50"/>
      <c r="R78" s="53" t="str">
        <f t="shared" si="8"/>
        <v/>
      </c>
      <c r="S78" s="53"/>
      <c r="T78" s="54" t="str">
        <f t="shared" si="9"/>
        <v/>
      </c>
      <c r="U78" s="54"/>
    </row>
    <row r="79" spans="2:21">
      <c r="B79" s="19">
        <v>71</v>
      </c>
      <c r="C79" s="49" t="str">
        <f t="shared" si="6"/>
        <v/>
      </c>
      <c r="D79" s="49"/>
      <c r="E79" s="19"/>
      <c r="F79" s="8"/>
      <c r="G79" s="19" t="s">
        <v>3</v>
      </c>
      <c r="H79" s="50"/>
      <c r="I79" s="50"/>
      <c r="J79" s="19"/>
      <c r="K79" s="49" t="str">
        <f t="shared" si="5"/>
        <v/>
      </c>
      <c r="L79" s="49"/>
      <c r="M79" s="6" t="str">
        <f t="shared" si="7"/>
        <v/>
      </c>
      <c r="N79" s="19"/>
      <c r="O79" s="8"/>
      <c r="P79" s="50"/>
      <c r="Q79" s="50"/>
      <c r="R79" s="53" t="str">
        <f t="shared" si="8"/>
        <v/>
      </c>
      <c r="S79" s="53"/>
      <c r="T79" s="54" t="str">
        <f t="shared" si="9"/>
        <v/>
      </c>
      <c r="U79" s="54"/>
    </row>
    <row r="80" spans="2:21">
      <c r="B80" s="19">
        <v>72</v>
      </c>
      <c r="C80" s="49" t="str">
        <f t="shared" si="6"/>
        <v/>
      </c>
      <c r="D80" s="49"/>
      <c r="E80" s="19"/>
      <c r="F80" s="8"/>
      <c r="G80" s="19" t="s">
        <v>4</v>
      </c>
      <c r="H80" s="50"/>
      <c r="I80" s="50"/>
      <c r="J80" s="19"/>
      <c r="K80" s="49" t="str">
        <f t="shared" si="5"/>
        <v/>
      </c>
      <c r="L80" s="49"/>
      <c r="M80" s="6" t="str">
        <f t="shared" si="7"/>
        <v/>
      </c>
      <c r="N80" s="19"/>
      <c r="O80" s="8"/>
      <c r="P80" s="50"/>
      <c r="Q80" s="50"/>
      <c r="R80" s="53" t="str">
        <f t="shared" si="8"/>
        <v/>
      </c>
      <c r="S80" s="53"/>
      <c r="T80" s="54" t="str">
        <f t="shared" si="9"/>
        <v/>
      </c>
      <c r="U80" s="54"/>
    </row>
    <row r="81" spans="2:21">
      <c r="B81" s="19">
        <v>73</v>
      </c>
      <c r="C81" s="49" t="str">
        <f t="shared" si="6"/>
        <v/>
      </c>
      <c r="D81" s="49"/>
      <c r="E81" s="19"/>
      <c r="F81" s="8"/>
      <c r="G81" s="19" t="s">
        <v>3</v>
      </c>
      <c r="H81" s="50"/>
      <c r="I81" s="50"/>
      <c r="J81" s="19"/>
      <c r="K81" s="49" t="str">
        <f t="shared" si="5"/>
        <v/>
      </c>
      <c r="L81" s="49"/>
      <c r="M81" s="6" t="str">
        <f t="shared" si="7"/>
        <v/>
      </c>
      <c r="N81" s="19"/>
      <c r="O81" s="8"/>
      <c r="P81" s="50"/>
      <c r="Q81" s="50"/>
      <c r="R81" s="53" t="str">
        <f t="shared" si="8"/>
        <v/>
      </c>
      <c r="S81" s="53"/>
      <c r="T81" s="54" t="str">
        <f t="shared" si="9"/>
        <v/>
      </c>
      <c r="U81" s="54"/>
    </row>
    <row r="82" spans="2:21">
      <c r="B82" s="19">
        <v>74</v>
      </c>
      <c r="C82" s="49" t="str">
        <f t="shared" si="6"/>
        <v/>
      </c>
      <c r="D82" s="49"/>
      <c r="E82" s="19"/>
      <c r="F82" s="8"/>
      <c r="G82" s="19" t="s">
        <v>3</v>
      </c>
      <c r="H82" s="50"/>
      <c r="I82" s="50"/>
      <c r="J82" s="19"/>
      <c r="K82" s="49" t="str">
        <f t="shared" si="5"/>
        <v/>
      </c>
      <c r="L82" s="49"/>
      <c r="M82" s="6" t="str">
        <f t="shared" si="7"/>
        <v/>
      </c>
      <c r="N82" s="19"/>
      <c r="O82" s="8"/>
      <c r="P82" s="50"/>
      <c r="Q82" s="50"/>
      <c r="R82" s="53" t="str">
        <f t="shared" si="8"/>
        <v/>
      </c>
      <c r="S82" s="53"/>
      <c r="T82" s="54" t="str">
        <f t="shared" si="9"/>
        <v/>
      </c>
      <c r="U82" s="54"/>
    </row>
    <row r="83" spans="2:21">
      <c r="B83" s="19">
        <v>75</v>
      </c>
      <c r="C83" s="49" t="str">
        <f t="shared" si="6"/>
        <v/>
      </c>
      <c r="D83" s="49"/>
      <c r="E83" s="19"/>
      <c r="F83" s="8"/>
      <c r="G83" s="19" t="s">
        <v>3</v>
      </c>
      <c r="H83" s="50"/>
      <c r="I83" s="50"/>
      <c r="J83" s="19"/>
      <c r="K83" s="49" t="str">
        <f t="shared" si="5"/>
        <v/>
      </c>
      <c r="L83" s="49"/>
      <c r="M83" s="6" t="str">
        <f t="shared" si="7"/>
        <v/>
      </c>
      <c r="N83" s="19"/>
      <c r="O83" s="8"/>
      <c r="P83" s="50"/>
      <c r="Q83" s="50"/>
      <c r="R83" s="53" t="str">
        <f t="shared" si="8"/>
        <v/>
      </c>
      <c r="S83" s="53"/>
      <c r="T83" s="54" t="str">
        <f t="shared" si="9"/>
        <v/>
      </c>
      <c r="U83" s="54"/>
    </row>
    <row r="84" spans="2:21">
      <c r="B84" s="19">
        <v>76</v>
      </c>
      <c r="C84" s="49" t="str">
        <f t="shared" si="6"/>
        <v/>
      </c>
      <c r="D84" s="49"/>
      <c r="E84" s="19"/>
      <c r="F84" s="8"/>
      <c r="G84" s="19" t="s">
        <v>3</v>
      </c>
      <c r="H84" s="50"/>
      <c r="I84" s="50"/>
      <c r="J84" s="19"/>
      <c r="K84" s="49" t="str">
        <f t="shared" si="5"/>
        <v/>
      </c>
      <c r="L84" s="49"/>
      <c r="M84" s="6" t="str">
        <f t="shared" si="7"/>
        <v/>
      </c>
      <c r="N84" s="19"/>
      <c r="O84" s="8"/>
      <c r="P84" s="50"/>
      <c r="Q84" s="50"/>
      <c r="R84" s="53" t="str">
        <f t="shared" si="8"/>
        <v/>
      </c>
      <c r="S84" s="53"/>
      <c r="T84" s="54" t="str">
        <f t="shared" si="9"/>
        <v/>
      </c>
      <c r="U84" s="54"/>
    </row>
    <row r="85" spans="2:21">
      <c r="B85" s="19">
        <v>77</v>
      </c>
      <c r="C85" s="49" t="str">
        <f t="shared" si="6"/>
        <v/>
      </c>
      <c r="D85" s="49"/>
      <c r="E85" s="19"/>
      <c r="F85" s="8"/>
      <c r="G85" s="19" t="s">
        <v>4</v>
      </c>
      <c r="H85" s="50"/>
      <c r="I85" s="50"/>
      <c r="J85" s="19"/>
      <c r="K85" s="49" t="str">
        <f t="shared" si="5"/>
        <v/>
      </c>
      <c r="L85" s="49"/>
      <c r="M85" s="6" t="str">
        <f t="shared" si="7"/>
        <v/>
      </c>
      <c r="N85" s="19"/>
      <c r="O85" s="8"/>
      <c r="P85" s="50"/>
      <c r="Q85" s="50"/>
      <c r="R85" s="53" t="str">
        <f t="shared" si="8"/>
        <v/>
      </c>
      <c r="S85" s="53"/>
      <c r="T85" s="54" t="str">
        <f t="shared" si="9"/>
        <v/>
      </c>
      <c r="U85" s="54"/>
    </row>
    <row r="86" spans="2:21">
      <c r="B86" s="19">
        <v>78</v>
      </c>
      <c r="C86" s="49" t="str">
        <f t="shared" si="6"/>
        <v/>
      </c>
      <c r="D86" s="49"/>
      <c r="E86" s="19"/>
      <c r="F86" s="8"/>
      <c r="G86" s="19" t="s">
        <v>3</v>
      </c>
      <c r="H86" s="50"/>
      <c r="I86" s="50"/>
      <c r="J86" s="19"/>
      <c r="K86" s="49" t="str">
        <f t="shared" si="5"/>
        <v/>
      </c>
      <c r="L86" s="49"/>
      <c r="M86" s="6" t="str">
        <f t="shared" si="7"/>
        <v/>
      </c>
      <c r="N86" s="19"/>
      <c r="O86" s="8"/>
      <c r="P86" s="50"/>
      <c r="Q86" s="50"/>
      <c r="R86" s="53" t="str">
        <f t="shared" si="8"/>
        <v/>
      </c>
      <c r="S86" s="53"/>
      <c r="T86" s="54" t="str">
        <f t="shared" si="9"/>
        <v/>
      </c>
      <c r="U86" s="54"/>
    </row>
    <row r="87" spans="2:21">
      <c r="B87" s="19">
        <v>79</v>
      </c>
      <c r="C87" s="49" t="str">
        <f t="shared" si="6"/>
        <v/>
      </c>
      <c r="D87" s="49"/>
      <c r="E87" s="19"/>
      <c r="F87" s="8"/>
      <c r="G87" s="19" t="s">
        <v>4</v>
      </c>
      <c r="H87" s="50"/>
      <c r="I87" s="50"/>
      <c r="J87" s="19"/>
      <c r="K87" s="49" t="str">
        <f t="shared" si="5"/>
        <v/>
      </c>
      <c r="L87" s="49"/>
      <c r="M87" s="6" t="str">
        <f t="shared" si="7"/>
        <v/>
      </c>
      <c r="N87" s="19"/>
      <c r="O87" s="8"/>
      <c r="P87" s="50"/>
      <c r="Q87" s="50"/>
      <c r="R87" s="53" t="str">
        <f t="shared" si="8"/>
        <v/>
      </c>
      <c r="S87" s="53"/>
      <c r="T87" s="54" t="str">
        <f t="shared" si="9"/>
        <v/>
      </c>
      <c r="U87" s="54"/>
    </row>
    <row r="88" spans="2:21">
      <c r="B88" s="19">
        <v>80</v>
      </c>
      <c r="C88" s="49" t="str">
        <f t="shared" si="6"/>
        <v/>
      </c>
      <c r="D88" s="49"/>
      <c r="E88" s="19"/>
      <c r="F88" s="8"/>
      <c r="G88" s="19" t="s">
        <v>4</v>
      </c>
      <c r="H88" s="50"/>
      <c r="I88" s="50"/>
      <c r="J88" s="19"/>
      <c r="K88" s="49" t="str">
        <f t="shared" si="5"/>
        <v/>
      </c>
      <c r="L88" s="49"/>
      <c r="M88" s="6" t="str">
        <f t="shared" si="7"/>
        <v/>
      </c>
      <c r="N88" s="19"/>
      <c r="O88" s="8"/>
      <c r="P88" s="50"/>
      <c r="Q88" s="50"/>
      <c r="R88" s="53" t="str">
        <f t="shared" si="8"/>
        <v/>
      </c>
      <c r="S88" s="53"/>
      <c r="T88" s="54" t="str">
        <f t="shared" si="9"/>
        <v/>
      </c>
      <c r="U88" s="54"/>
    </row>
    <row r="89" spans="2:21">
      <c r="B89" s="19">
        <v>81</v>
      </c>
      <c r="C89" s="49" t="str">
        <f t="shared" si="6"/>
        <v/>
      </c>
      <c r="D89" s="49"/>
      <c r="E89" s="19"/>
      <c r="F89" s="8"/>
      <c r="G89" s="19" t="s">
        <v>4</v>
      </c>
      <c r="H89" s="50"/>
      <c r="I89" s="50"/>
      <c r="J89" s="19"/>
      <c r="K89" s="49" t="str">
        <f t="shared" si="5"/>
        <v/>
      </c>
      <c r="L89" s="49"/>
      <c r="M89" s="6" t="str">
        <f t="shared" si="7"/>
        <v/>
      </c>
      <c r="N89" s="19"/>
      <c r="O89" s="8"/>
      <c r="P89" s="50"/>
      <c r="Q89" s="50"/>
      <c r="R89" s="53" t="str">
        <f t="shared" si="8"/>
        <v/>
      </c>
      <c r="S89" s="53"/>
      <c r="T89" s="54" t="str">
        <f t="shared" si="9"/>
        <v/>
      </c>
      <c r="U89" s="54"/>
    </row>
    <row r="90" spans="2:21">
      <c r="B90" s="19">
        <v>82</v>
      </c>
      <c r="C90" s="49" t="str">
        <f t="shared" si="6"/>
        <v/>
      </c>
      <c r="D90" s="49"/>
      <c r="E90" s="19"/>
      <c r="F90" s="8"/>
      <c r="G90" s="19" t="s">
        <v>4</v>
      </c>
      <c r="H90" s="50"/>
      <c r="I90" s="50"/>
      <c r="J90" s="19"/>
      <c r="K90" s="49" t="str">
        <f t="shared" si="5"/>
        <v/>
      </c>
      <c r="L90" s="49"/>
      <c r="M90" s="6" t="str">
        <f t="shared" si="7"/>
        <v/>
      </c>
      <c r="N90" s="19"/>
      <c r="O90" s="8"/>
      <c r="P90" s="50"/>
      <c r="Q90" s="50"/>
      <c r="R90" s="53" t="str">
        <f t="shared" si="8"/>
        <v/>
      </c>
      <c r="S90" s="53"/>
      <c r="T90" s="54" t="str">
        <f t="shared" si="9"/>
        <v/>
      </c>
      <c r="U90" s="54"/>
    </row>
    <row r="91" spans="2:21">
      <c r="B91" s="19">
        <v>83</v>
      </c>
      <c r="C91" s="49" t="str">
        <f t="shared" si="6"/>
        <v/>
      </c>
      <c r="D91" s="49"/>
      <c r="E91" s="19"/>
      <c r="F91" s="8"/>
      <c r="G91" s="19" t="s">
        <v>4</v>
      </c>
      <c r="H91" s="50"/>
      <c r="I91" s="50"/>
      <c r="J91" s="19"/>
      <c r="K91" s="49" t="str">
        <f t="shared" si="5"/>
        <v/>
      </c>
      <c r="L91" s="49"/>
      <c r="M91" s="6" t="str">
        <f t="shared" si="7"/>
        <v/>
      </c>
      <c r="N91" s="19"/>
      <c r="O91" s="8"/>
      <c r="P91" s="50"/>
      <c r="Q91" s="50"/>
      <c r="R91" s="53" t="str">
        <f t="shared" si="8"/>
        <v/>
      </c>
      <c r="S91" s="53"/>
      <c r="T91" s="54" t="str">
        <f t="shared" si="9"/>
        <v/>
      </c>
      <c r="U91" s="54"/>
    </row>
    <row r="92" spans="2:21">
      <c r="B92" s="19">
        <v>84</v>
      </c>
      <c r="C92" s="49" t="str">
        <f t="shared" si="6"/>
        <v/>
      </c>
      <c r="D92" s="49"/>
      <c r="E92" s="19"/>
      <c r="F92" s="8"/>
      <c r="G92" s="19" t="s">
        <v>3</v>
      </c>
      <c r="H92" s="50"/>
      <c r="I92" s="50"/>
      <c r="J92" s="19"/>
      <c r="K92" s="49" t="str">
        <f t="shared" si="5"/>
        <v/>
      </c>
      <c r="L92" s="49"/>
      <c r="M92" s="6" t="str">
        <f t="shared" si="7"/>
        <v/>
      </c>
      <c r="N92" s="19"/>
      <c r="O92" s="8"/>
      <c r="P92" s="50"/>
      <c r="Q92" s="50"/>
      <c r="R92" s="53" t="str">
        <f t="shared" si="8"/>
        <v/>
      </c>
      <c r="S92" s="53"/>
      <c r="T92" s="54" t="str">
        <f t="shared" si="9"/>
        <v/>
      </c>
      <c r="U92" s="54"/>
    </row>
    <row r="93" spans="2:21">
      <c r="B93" s="19">
        <v>85</v>
      </c>
      <c r="C93" s="49" t="str">
        <f t="shared" si="6"/>
        <v/>
      </c>
      <c r="D93" s="49"/>
      <c r="E93" s="19"/>
      <c r="F93" s="8"/>
      <c r="G93" s="19" t="s">
        <v>4</v>
      </c>
      <c r="H93" s="50"/>
      <c r="I93" s="50"/>
      <c r="J93" s="19"/>
      <c r="K93" s="49" t="str">
        <f t="shared" si="5"/>
        <v/>
      </c>
      <c r="L93" s="49"/>
      <c r="M93" s="6" t="str">
        <f t="shared" si="7"/>
        <v/>
      </c>
      <c r="N93" s="19"/>
      <c r="O93" s="8"/>
      <c r="P93" s="50"/>
      <c r="Q93" s="50"/>
      <c r="R93" s="53" t="str">
        <f t="shared" si="8"/>
        <v/>
      </c>
      <c r="S93" s="53"/>
      <c r="T93" s="54" t="str">
        <f t="shared" si="9"/>
        <v/>
      </c>
      <c r="U93" s="54"/>
    </row>
    <row r="94" spans="2:21">
      <c r="B94" s="19">
        <v>86</v>
      </c>
      <c r="C94" s="49" t="str">
        <f t="shared" si="6"/>
        <v/>
      </c>
      <c r="D94" s="49"/>
      <c r="E94" s="19"/>
      <c r="F94" s="8"/>
      <c r="G94" s="19" t="s">
        <v>3</v>
      </c>
      <c r="H94" s="50"/>
      <c r="I94" s="50"/>
      <c r="J94" s="19"/>
      <c r="K94" s="49" t="str">
        <f t="shared" si="5"/>
        <v/>
      </c>
      <c r="L94" s="49"/>
      <c r="M94" s="6" t="str">
        <f t="shared" si="7"/>
        <v/>
      </c>
      <c r="N94" s="19"/>
      <c r="O94" s="8"/>
      <c r="P94" s="50"/>
      <c r="Q94" s="50"/>
      <c r="R94" s="53" t="str">
        <f t="shared" si="8"/>
        <v/>
      </c>
      <c r="S94" s="53"/>
      <c r="T94" s="54" t="str">
        <f t="shared" si="9"/>
        <v/>
      </c>
      <c r="U94" s="54"/>
    </row>
    <row r="95" spans="2:21">
      <c r="B95" s="19">
        <v>87</v>
      </c>
      <c r="C95" s="49" t="str">
        <f t="shared" si="6"/>
        <v/>
      </c>
      <c r="D95" s="49"/>
      <c r="E95" s="19"/>
      <c r="F95" s="8"/>
      <c r="G95" s="19" t="s">
        <v>4</v>
      </c>
      <c r="H95" s="50"/>
      <c r="I95" s="50"/>
      <c r="J95" s="19"/>
      <c r="K95" s="49" t="str">
        <f t="shared" si="5"/>
        <v/>
      </c>
      <c r="L95" s="49"/>
      <c r="M95" s="6" t="str">
        <f t="shared" si="7"/>
        <v/>
      </c>
      <c r="N95" s="19"/>
      <c r="O95" s="8"/>
      <c r="P95" s="50"/>
      <c r="Q95" s="50"/>
      <c r="R95" s="53" t="str">
        <f t="shared" si="8"/>
        <v/>
      </c>
      <c r="S95" s="53"/>
      <c r="T95" s="54" t="str">
        <f t="shared" si="9"/>
        <v/>
      </c>
      <c r="U95" s="54"/>
    </row>
    <row r="96" spans="2:21">
      <c r="B96" s="19">
        <v>88</v>
      </c>
      <c r="C96" s="49" t="str">
        <f t="shared" si="6"/>
        <v/>
      </c>
      <c r="D96" s="49"/>
      <c r="E96" s="19"/>
      <c r="F96" s="8"/>
      <c r="G96" s="19" t="s">
        <v>3</v>
      </c>
      <c r="H96" s="50"/>
      <c r="I96" s="50"/>
      <c r="J96" s="19"/>
      <c r="K96" s="49" t="str">
        <f t="shared" si="5"/>
        <v/>
      </c>
      <c r="L96" s="49"/>
      <c r="M96" s="6" t="str">
        <f t="shared" si="7"/>
        <v/>
      </c>
      <c r="N96" s="19"/>
      <c r="O96" s="8"/>
      <c r="P96" s="50"/>
      <c r="Q96" s="50"/>
      <c r="R96" s="53" t="str">
        <f t="shared" si="8"/>
        <v/>
      </c>
      <c r="S96" s="53"/>
      <c r="T96" s="54" t="str">
        <f t="shared" si="9"/>
        <v/>
      </c>
      <c r="U96" s="54"/>
    </row>
    <row r="97" spans="2:21">
      <c r="B97" s="19">
        <v>89</v>
      </c>
      <c r="C97" s="49" t="str">
        <f t="shared" si="6"/>
        <v/>
      </c>
      <c r="D97" s="49"/>
      <c r="E97" s="19"/>
      <c r="F97" s="8"/>
      <c r="G97" s="19" t="s">
        <v>4</v>
      </c>
      <c r="H97" s="50"/>
      <c r="I97" s="50"/>
      <c r="J97" s="19"/>
      <c r="K97" s="49" t="str">
        <f t="shared" si="5"/>
        <v/>
      </c>
      <c r="L97" s="49"/>
      <c r="M97" s="6" t="str">
        <f t="shared" si="7"/>
        <v/>
      </c>
      <c r="N97" s="19"/>
      <c r="O97" s="8"/>
      <c r="P97" s="50"/>
      <c r="Q97" s="50"/>
      <c r="R97" s="53" t="str">
        <f t="shared" si="8"/>
        <v/>
      </c>
      <c r="S97" s="53"/>
      <c r="T97" s="54" t="str">
        <f t="shared" si="9"/>
        <v/>
      </c>
      <c r="U97" s="54"/>
    </row>
    <row r="98" spans="2:21">
      <c r="B98" s="19">
        <v>90</v>
      </c>
      <c r="C98" s="49" t="str">
        <f t="shared" si="6"/>
        <v/>
      </c>
      <c r="D98" s="49"/>
      <c r="E98" s="19"/>
      <c r="F98" s="8"/>
      <c r="G98" s="19" t="s">
        <v>3</v>
      </c>
      <c r="H98" s="50"/>
      <c r="I98" s="50"/>
      <c r="J98" s="19"/>
      <c r="K98" s="49" t="str">
        <f t="shared" si="5"/>
        <v/>
      </c>
      <c r="L98" s="49"/>
      <c r="M98" s="6" t="str">
        <f t="shared" si="7"/>
        <v/>
      </c>
      <c r="N98" s="19"/>
      <c r="O98" s="8"/>
      <c r="P98" s="50"/>
      <c r="Q98" s="50"/>
      <c r="R98" s="53" t="str">
        <f t="shared" si="8"/>
        <v/>
      </c>
      <c r="S98" s="53"/>
      <c r="T98" s="54" t="str">
        <f t="shared" si="9"/>
        <v/>
      </c>
      <c r="U98" s="54"/>
    </row>
    <row r="99" spans="2:21">
      <c r="B99" s="19">
        <v>91</v>
      </c>
      <c r="C99" s="49" t="str">
        <f t="shared" si="6"/>
        <v/>
      </c>
      <c r="D99" s="49"/>
      <c r="E99" s="19"/>
      <c r="F99" s="8"/>
      <c r="G99" s="19" t="s">
        <v>4</v>
      </c>
      <c r="H99" s="50"/>
      <c r="I99" s="50"/>
      <c r="J99" s="19"/>
      <c r="K99" s="49" t="str">
        <f t="shared" si="5"/>
        <v/>
      </c>
      <c r="L99" s="49"/>
      <c r="M99" s="6" t="str">
        <f t="shared" si="7"/>
        <v/>
      </c>
      <c r="N99" s="19"/>
      <c r="O99" s="8"/>
      <c r="P99" s="50"/>
      <c r="Q99" s="50"/>
      <c r="R99" s="53" t="str">
        <f t="shared" si="8"/>
        <v/>
      </c>
      <c r="S99" s="53"/>
      <c r="T99" s="54" t="str">
        <f t="shared" si="9"/>
        <v/>
      </c>
      <c r="U99" s="54"/>
    </row>
    <row r="100" spans="2:21">
      <c r="B100" s="19">
        <v>92</v>
      </c>
      <c r="C100" s="49" t="str">
        <f t="shared" si="6"/>
        <v/>
      </c>
      <c r="D100" s="49"/>
      <c r="E100" s="19"/>
      <c r="F100" s="8"/>
      <c r="G100" s="19" t="s">
        <v>4</v>
      </c>
      <c r="H100" s="50"/>
      <c r="I100" s="50"/>
      <c r="J100" s="19"/>
      <c r="K100" s="49" t="str">
        <f t="shared" si="5"/>
        <v/>
      </c>
      <c r="L100" s="49"/>
      <c r="M100" s="6" t="str">
        <f t="shared" si="7"/>
        <v/>
      </c>
      <c r="N100" s="19"/>
      <c r="O100" s="8"/>
      <c r="P100" s="50"/>
      <c r="Q100" s="50"/>
      <c r="R100" s="53" t="str">
        <f t="shared" si="8"/>
        <v/>
      </c>
      <c r="S100" s="53"/>
      <c r="T100" s="54" t="str">
        <f t="shared" si="9"/>
        <v/>
      </c>
      <c r="U100" s="54"/>
    </row>
    <row r="101" spans="2:21">
      <c r="B101" s="19">
        <v>93</v>
      </c>
      <c r="C101" s="49" t="str">
        <f t="shared" si="6"/>
        <v/>
      </c>
      <c r="D101" s="49"/>
      <c r="E101" s="19"/>
      <c r="F101" s="8"/>
      <c r="G101" s="19" t="s">
        <v>3</v>
      </c>
      <c r="H101" s="50"/>
      <c r="I101" s="50"/>
      <c r="J101" s="19"/>
      <c r="K101" s="49" t="str">
        <f t="shared" si="5"/>
        <v/>
      </c>
      <c r="L101" s="49"/>
      <c r="M101" s="6" t="str">
        <f t="shared" si="7"/>
        <v/>
      </c>
      <c r="N101" s="19"/>
      <c r="O101" s="8"/>
      <c r="P101" s="50"/>
      <c r="Q101" s="50"/>
      <c r="R101" s="53" t="str">
        <f t="shared" si="8"/>
        <v/>
      </c>
      <c r="S101" s="53"/>
      <c r="T101" s="54" t="str">
        <f t="shared" si="9"/>
        <v/>
      </c>
      <c r="U101" s="54"/>
    </row>
    <row r="102" spans="2:21">
      <c r="B102" s="19">
        <v>94</v>
      </c>
      <c r="C102" s="49" t="str">
        <f t="shared" si="6"/>
        <v/>
      </c>
      <c r="D102" s="49"/>
      <c r="E102" s="19"/>
      <c r="F102" s="8"/>
      <c r="G102" s="19" t="s">
        <v>3</v>
      </c>
      <c r="H102" s="50"/>
      <c r="I102" s="50"/>
      <c r="J102" s="19"/>
      <c r="K102" s="49" t="str">
        <f t="shared" si="5"/>
        <v/>
      </c>
      <c r="L102" s="49"/>
      <c r="M102" s="6" t="str">
        <f t="shared" si="7"/>
        <v/>
      </c>
      <c r="N102" s="19"/>
      <c r="O102" s="8"/>
      <c r="P102" s="50"/>
      <c r="Q102" s="50"/>
      <c r="R102" s="53" t="str">
        <f t="shared" si="8"/>
        <v/>
      </c>
      <c r="S102" s="53"/>
      <c r="T102" s="54" t="str">
        <f t="shared" si="9"/>
        <v/>
      </c>
      <c r="U102" s="54"/>
    </row>
    <row r="103" spans="2:21">
      <c r="B103" s="19">
        <v>95</v>
      </c>
      <c r="C103" s="49" t="str">
        <f t="shared" si="6"/>
        <v/>
      </c>
      <c r="D103" s="49"/>
      <c r="E103" s="19"/>
      <c r="F103" s="8"/>
      <c r="G103" s="19" t="s">
        <v>3</v>
      </c>
      <c r="H103" s="50"/>
      <c r="I103" s="50"/>
      <c r="J103" s="19"/>
      <c r="K103" s="49" t="str">
        <f t="shared" si="5"/>
        <v/>
      </c>
      <c r="L103" s="49"/>
      <c r="M103" s="6" t="str">
        <f t="shared" si="7"/>
        <v/>
      </c>
      <c r="N103" s="19"/>
      <c r="O103" s="8"/>
      <c r="P103" s="50"/>
      <c r="Q103" s="50"/>
      <c r="R103" s="53" t="str">
        <f t="shared" si="8"/>
        <v/>
      </c>
      <c r="S103" s="53"/>
      <c r="T103" s="54" t="str">
        <f t="shared" si="9"/>
        <v/>
      </c>
      <c r="U103" s="54"/>
    </row>
    <row r="104" spans="2:21">
      <c r="B104" s="19">
        <v>96</v>
      </c>
      <c r="C104" s="49" t="str">
        <f t="shared" si="6"/>
        <v/>
      </c>
      <c r="D104" s="49"/>
      <c r="E104" s="19"/>
      <c r="F104" s="8"/>
      <c r="G104" s="19" t="s">
        <v>4</v>
      </c>
      <c r="H104" s="50"/>
      <c r="I104" s="50"/>
      <c r="J104" s="19"/>
      <c r="K104" s="49" t="str">
        <f t="shared" si="5"/>
        <v/>
      </c>
      <c r="L104" s="49"/>
      <c r="M104" s="6" t="str">
        <f t="shared" si="7"/>
        <v/>
      </c>
      <c r="N104" s="19"/>
      <c r="O104" s="8"/>
      <c r="P104" s="50"/>
      <c r="Q104" s="50"/>
      <c r="R104" s="53" t="str">
        <f t="shared" si="8"/>
        <v/>
      </c>
      <c r="S104" s="53"/>
      <c r="T104" s="54" t="str">
        <f t="shared" si="9"/>
        <v/>
      </c>
      <c r="U104" s="54"/>
    </row>
    <row r="105" spans="2:21">
      <c r="B105" s="19">
        <v>97</v>
      </c>
      <c r="C105" s="49" t="str">
        <f t="shared" si="6"/>
        <v/>
      </c>
      <c r="D105" s="49"/>
      <c r="E105" s="19"/>
      <c r="F105" s="8"/>
      <c r="G105" s="19" t="s">
        <v>3</v>
      </c>
      <c r="H105" s="50"/>
      <c r="I105" s="50"/>
      <c r="J105" s="19"/>
      <c r="K105" s="49" t="str">
        <f t="shared" si="5"/>
        <v/>
      </c>
      <c r="L105" s="49"/>
      <c r="M105" s="6" t="str">
        <f t="shared" si="7"/>
        <v/>
      </c>
      <c r="N105" s="19"/>
      <c r="O105" s="8"/>
      <c r="P105" s="50"/>
      <c r="Q105" s="50"/>
      <c r="R105" s="53" t="str">
        <f t="shared" si="8"/>
        <v/>
      </c>
      <c r="S105" s="53"/>
      <c r="T105" s="54" t="str">
        <f t="shared" si="9"/>
        <v/>
      </c>
      <c r="U105" s="54"/>
    </row>
    <row r="106" spans="2:21">
      <c r="B106" s="19">
        <v>98</v>
      </c>
      <c r="C106" s="49" t="str">
        <f t="shared" si="6"/>
        <v/>
      </c>
      <c r="D106" s="49"/>
      <c r="E106" s="19"/>
      <c r="F106" s="8"/>
      <c r="G106" s="19" t="s">
        <v>4</v>
      </c>
      <c r="H106" s="50"/>
      <c r="I106" s="50"/>
      <c r="J106" s="19"/>
      <c r="K106" s="49" t="str">
        <f t="shared" si="5"/>
        <v/>
      </c>
      <c r="L106" s="49"/>
      <c r="M106" s="6" t="str">
        <f t="shared" si="7"/>
        <v/>
      </c>
      <c r="N106" s="19"/>
      <c r="O106" s="8"/>
      <c r="P106" s="50"/>
      <c r="Q106" s="50"/>
      <c r="R106" s="53" t="str">
        <f t="shared" si="8"/>
        <v/>
      </c>
      <c r="S106" s="53"/>
      <c r="T106" s="54" t="str">
        <f t="shared" si="9"/>
        <v/>
      </c>
      <c r="U106" s="54"/>
    </row>
    <row r="107" spans="2:21">
      <c r="B107" s="19">
        <v>99</v>
      </c>
      <c r="C107" s="49" t="str">
        <f t="shared" si="6"/>
        <v/>
      </c>
      <c r="D107" s="49"/>
      <c r="E107" s="19"/>
      <c r="F107" s="8"/>
      <c r="G107" s="19" t="s">
        <v>4</v>
      </c>
      <c r="H107" s="50"/>
      <c r="I107" s="50"/>
      <c r="J107" s="19"/>
      <c r="K107" s="49" t="str">
        <f t="shared" si="5"/>
        <v/>
      </c>
      <c r="L107" s="49"/>
      <c r="M107" s="6" t="str">
        <f t="shared" si="7"/>
        <v/>
      </c>
      <c r="N107" s="19"/>
      <c r="O107" s="8"/>
      <c r="P107" s="50"/>
      <c r="Q107" s="50"/>
      <c r="R107" s="53" t="str">
        <f t="shared" si="8"/>
        <v/>
      </c>
      <c r="S107" s="53"/>
      <c r="T107" s="54" t="str">
        <f t="shared" si="9"/>
        <v/>
      </c>
      <c r="U107" s="54"/>
    </row>
    <row r="108" spans="2:21">
      <c r="B108" s="19">
        <v>100</v>
      </c>
      <c r="C108" s="49" t="str">
        <f t="shared" si="6"/>
        <v/>
      </c>
      <c r="D108" s="49"/>
      <c r="E108" s="19"/>
      <c r="F108" s="8"/>
      <c r="G108" s="19" t="s">
        <v>3</v>
      </c>
      <c r="H108" s="50"/>
      <c r="I108" s="50"/>
      <c r="J108" s="19"/>
      <c r="K108" s="49" t="str">
        <f t="shared" si="5"/>
        <v/>
      </c>
      <c r="L108" s="49"/>
      <c r="M108" s="6" t="str">
        <f t="shared" si="7"/>
        <v/>
      </c>
      <c r="N108" s="19"/>
      <c r="O108" s="8"/>
      <c r="P108" s="50"/>
      <c r="Q108" s="50"/>
      <c r="R108" s="53" t="str">
        <f t="shared" si="8"/>
        <v/>
      </c>
      <c r="S108" s="53"/>
      <c r="T108" s="54" t="str">
        <f t="shared" si="9"/>
        <v/>
      </c>
      <c r="U108" s="54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inoriK55AB</cp:lastModifiedBy>
  <cp:revision/>
  <cp:lastPrinted>2015-07-15T10:17:15Z</cp:lastPrinted>
  <dcterms:created xsi:type="dcterms:W3CDTF">2013-10-09T23:04:08Z</dcterms:created>
  <dcterms:modified xsi:type="dcterms:W3CDTF">2019-08-20T12:00:10Z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