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K102" i="31"/>
  <c r="M102" s="1"/>
  <c r="K102" i="32"/>
  <c r="M102" s="1"/>
  <c r="M101" i="31"/>
  <c r="K101"/>
  <c r="K101" i="32"/>
  <c r="M101" s="1"/>
  <c r="M100" i="31"/>
  <c r="K100"/>
  <c r="M100" i="32"/>
  <c r="K100"/>
  <c r="M99" i="31"/>
  <c r="K99"/>
  <c r="K99" i="32"/>
  <c r="M99" s="1"/>
  <c r="K98" i="31"/>
  <c r="M98" s="1"/>
  <c r="K98" i="32"/>
  <c r="M98" s="1"/>
  <c r="M97" i="31"/>
  <c r="K97"/>
  <c r="M97" i="32"/>
  <c r="K97"/>
  <c r="M96" i="31"/>
  <c r="K96"/>
  <c r="M96" i="32"/>
  <c r="K96"/>
  <c r="M95" i="31"/>
  <c r="K95"/>
  <c r="K95" i="32"/>
  <c r="M95" s="1"/>
  <c r="M94" i="31"/>
  <c r="K94"/>
  <c r="M94" i="32"/>
  <c r="K94"/>
  <c r="M93" i="31"/>
  <c r="K93"/>
  <c r="K93" i="32"/>
  <c r="M93" s="1"/>
  <c r="K92" i="31"/>
  <c r="M92" s="1"/>
  <c r="M92" i="32"/>
  <c r="K92"/>
  <c r="M91" i="31"/>
  <c r="K91"/>
  <c r="M91" i="32"/>
  <c r="K91"/>
  <c r="M90" i="31"/>
  <c r="K90"/>
  <c r="K90" i="32"/>
  <c r="M90" s="1"/>
  <c r="M89" i="31"/>
  <c r="K89"/>
  <c r="K89" i="32"/>
  <c r="M89" s="1"/>
  <c r="K88" i="31"/>
  <c r="M88" s="1"/>
  <c r="M88" i="32"/>
  <c r="K88"/>
  <c r="K87" i="33"/>
  <c r="M87" s="1"/>
  <c r="M87" i="32"/>
  <c r="K87"/>
  <c r="K86" i="31"/>
  <c r="M86" s="1"/>
  <c r="M86" i="32"/>
  <c r="K86"/>
  <c r="K85" i="31"/>
  <c r="M85" s="1"/>
  <c r="K85" i="32"/>
  <c r="M85" s="1"/>
  <c r="M84" i="31"/>
  <c r="K84"/>
  <c r="K84" i="32"/>
  <c r="M84" s="1"/>
  <c r="M83" i="31"/>
  <c r="K83"/>
  <c r="K83" i="32"/>
  <c r="M83" s="1"/>
  <c r="M82" i="31"/>
  <c r="K82"/>
  <c r="K82" i="32"/>
  <c r="M82" s="1"/>
  <c r="K81" i="31"/>
  <c r="M81" s="1"/>
  <c r="K81" i="32"/>
  <c r="M81" s="1"/>
  <c r="K80" i="31"/>
  <c r="M80" s="1"/>
  <c r="K80" i="32"/>
  <c r="M80" s="1"/>
  <c r="M79" i="31"/>
  <c r="K79"/>
  <c r="M79" i="32"/>
  <c r="K79"/>
  <c r="M78" i="31"/>
  <c r="K78"/>
  <c r="K78" i="32"/>
  <c r="M78" s="1"/>
  <c r="K77" i="31"/>
  <c r="M77" s="1"/>
  <c r="K77" i="32"/>
  <c r="M77" s="1"/>
  <c r="K76" i="31"/>
  <c r="M76" s="1"/>
  <c r="M76" i="32"/>
  <c r="K76"/>
  <c r="M75" i="31"/>
  <c r="K75"/>
  <c r="M75" i="32"/>
  <c r="K75"/>
  <c r="K74" i="31"/>
  <c r="M74" s="1"/>
  <c r="K74" i="32"/>
  <c r="M74" s="1"/>
  <c r="M73" i="31"/>
  <c r="K73"/>
  <c r="M73" i="32"/>
  <c r="K73"/>
  <c r="M72" i="31"/>
  <c r="K72"/>
  <c r="K72" i="32"/>
  <c r="M72" s="1"/>
  <c r="K71" i="31"/>
  <c r="M71" s="1"/>
  <c r="M71" i="32"/>
  <c r="K71"/>
  <c r="M70" i="31"/>
  <c r="K70"/>
  <c r="K70" i="32"/>
  <c r="M70" s="1"/>
  <c r="K69" i="31"/>
  <c r="M69" s="1"/>
  <c r="K69" i="32"/>
  <c r="M69" s="1"/>
  <c r="K68" i="31"/>
  <c r="M68" s="1"/>
  <c r="K68" i="32"/>
  <c r="M68" s="1"/>
  <c r="M67" i="31"/>
  <c r="K67"/>
  <c r="K67" i="32"/>
  <c r="M67" s="1"/>
  <c r="K66" i="31"/>
  <c r="M66" s="1"/>
  <c r="K66" i="32"/>
  <c r="M66" s="1"/>
  <c r="K65" i="31"/>
  <c r="M65" s="1"/>
  <c r="M65" i="32"/>
  <c r="K65"/>
  <c r="K64" i="31"/>
  <c r="M64" s="1"/>
  <c r="K64" i="32"/>
  <c r="M64" s="1"/>
  <c r="T64" i="33"/>
  <c r="R64"/>
  <c r="T63"/>
  <c r="R63"/>
  <c r="K63" i="31"/>
  <c r="M63" s="1"/>
  <c r="K63" i="32"/>
  <c r="M63" s="1"/>
  <c r="M63" i="33"/>
  <c r="K63"/>
  <c r="K62" i="31"/>
  <c r="M62" s="1"/>
  <c r="M62" i="32"/>
  <c r="K62"/>
  <c r="K61" i="31"/>
  <c r="M61" s="1"/>
  <c r="K61" i="32"/>
  <c r="M61" s="1"/>
  <c r="K60" i="31"/>
  <c r="M60" s="1"/>
  <c r="K60" i="32"/>
  <c r="M60" s="1"/>
  <c r="K59" i="31"/>
  <c r="M59" s="1"/>
  <c r="K59" i="32"/>
  <c r="M59" s="1"/>
  <c r="K58" i="31"/>
  <c r="M58" s="1"/>
  <c r="M58" i="32"/>
  <c r="K58"/>
  <c r="K57" i="31"/>
  <c r="M57" s="1"/>
  <c r="K57" i="32"/>
  <c r="M57" s="1"/>
  <c r="K56" i="31"/>
  <c r="M56" s="1"/>
  <c r="K56" i="32"/>
  <c r="M56" s="1"/>
  <c r="K55" i="31"/>
  <c r="M55" s="1"/>
  <c r="K55" i="32"/>
  <c r="M55" s="1"/>
  <c r="M54" i="31"/>
  <c r="K54"/>
  <c r="K54" i="32"/>
  <c r="M54" s="1"/>
  <c r="K53" i="31"/>
  <c r="M53" s="1"/>
  <c r="M53" i="32"/>
  <c r="K53"/>
  <c r="K52" i="31"/>
  <c r="M52" s="1"/>
  <c r="M52" i="32"/>
  <c r="K52"/>
  <c r="K51" i="31"/>
  <c r="M51" s="1"/>
  <c r="K51" i="32"/>
  <c r="M51" s="1"/>
  <c r="K50" i="31"/>
  <c r="M50" s="1"/>
  <c r="K50" i="32"/>
  <c r="M50" s="1"/>
  <c r="M49"/>
  <c r="K49"/>
  <c r="K48" i="31"/>
  <c r="M48" s="1"/>
  <c r="K48" i="32"/>
  <c r="M48" s="1"/>
  <c r="K47" i="31"/>
  <c r="M47" s="1"/>
  <c r="K47" i="32"/>
  <c r="M47" s="1"/>
  <c r="K46" i="31"/>
  <c r="M46" s="1"/>
  <c r="K46" i="32"/>
  <c r="M46" s="1"/>
  <c r="K45" i="31"/>
  <c r="M45" s="1"/>
  <c r="M45" i="32"/>
  <c r="K45"/>
  <c r="K44" i="31"/>
  <c r="M44" s="1"/>
  <c r="M44" i="32"/>
  <c r="K44"/>
  <c r="M43" i="31"/>
  <c r="K43"/>
  <c r="K43" i="32"/>
  <c r="M43" s="1"/>
  <c r="K42" i="31"/>
  <c r="M42" s="1"/>
  <c r="K42" i="32"/>
  <c r="M42" s="1"/>
  <c r="M41" i="31"/>
  <c r="K41"/>
  <c r="K41" i="32"/>
  <c r="M41" s="1"/>
  <c r="M40" i="31"/>
  <c r="K40"/>
  <c r="K40" i="32"/>
  <c r="M40" s="1"/>
  <c r="M39" i="31"/>
  <c r="K39"/>
  <c r="M39" i="32"/>
  <c r="K39"/>
  <c r="K38" i="31"/>
  <c r="M38" s="1"/>
  <c r="K38" i="32"/>
  <c r="M38" s="1"/>
  <c r="K37" i="31"/>
  <c r="M37" s="1"/>
  <c r="K37" i="32"/>
  <c r="M37" s="1"/>
  <c r="K36" i="31"/>
  <c r="M36" s="1"/>
  <c r="K36" i="32"/>
  <c r="M36" s="1"/>
  <c r="M35" i="31"/>
  <c r="K35"/>
  <c r="M35" i="32"/>
  <c r="K35"/>
  <c r="K34" i="31"/>
  <c r="M34" s="1"/>
  <c r="M34" i="32"/>
  <c r="K34"/>
  <c r="M33" i="31"/>
  <c r="K33"/>
  <c r="M33" i="32"/>
  <c r="K33"/>
  <c r="K32" i="31"/>
  <c r="M32" s="1"/>
  <c r="K32" i="32"/>
  <c r="M32" s="1"/>
  <c r="K31" i="31"/>
  <c r="M31" s="1"/>
  <c r="M31" i="32"/>
  <c r="K31"/>
  <c r="K30" i="31"/>
  <c r="M30" s="1"/>
  <c r="K30" i="32"/>
  <c r="M30" s="1"/>
  <c r="K29" i="31"/>
  <c r="M29" s="1"/>
  <c r="M29" i="32"/>
  <c r="K29"/>
  <c r="K28" i="31"/>
  <c r="M28" s="1"/>
  <c r="K28" i="32"/>
  <c r="M28" s="1"/>
  <c r="K27" i="31"/>
  <c r="M27" s="1"/>
  <c r="M27" i="32"/>
  <c r="K27"/>
  <c r="M26" i="31"/>
  <c r="K26"/>
  <c r="M26" i="32"/>
  <c r="K26"/>
  <c r="K25" i="31"/>
  <c r="M25" s="1"/>
  <c r="M25" i="32"/>
  <c r="K25"/>
  <c r="M24" i="31"/>
  <c r="K24"/>
  <c r="M24" i="32"/>
  <c r="K24"/>
  <c r="M23" i="31"/>
  <c r="K23"/>
  <c r="M23" i="32"/>
  <c r="K23"/>
  <c r="K22" i="31"/>
  <c r="M22" s="1"/>
  <c r="K22" i="32"/>
  <c r="M22" s="1"/>
  <c r="K21" i="31"/>
  <c r="M21" s="1"/>
  <c r="M21" i="32"/>
  <c r="K21"/>
  <c r="K20" i="31"/>
  <c r="M20" s="1"/>
  <c r="K20" i="32"/>
  <c r="M20" s="1"/>
  <c r="K19" i="31"/>
  <c r="M19" s="1"/>
  <c r="K19" i="32"/>
  <c r="M19" s="1"/>
  <c r="K18" i="31"/>
  <c r="M18" s="1"/>
  <c r="M18" i="32"/>
  <c r="K18"/>
  <c r="K17" i="31" l="1"/>
  <c r="M17" s="1"/>
  <c r="K17" i="32"/>
  <c r="M17" s="1"/>
  <c r="K16" i="31"/>
  <c r="M16" s="1"/>
  <c r="K16" i="32"/>
  <c r="M16" s="1"/>
  <c r="K15" i="31"/>
  <c r="M15" s="1"/>
  <c r="K15" i="32"/>
  <c r="M15" s="1"/>
  <c r="K14" i="31"/>
  <c r="M14" s="1"/>
  <c r="K14" i="32"/>
  <c r="M14" s="1"/>
  <c r="K13" i="31"/>
  <c r="M13" s="1"/>
  <c r="K13" i="32"/>
  <c r="M13" s="1"/>
  <c r="M12" i="31"/>
  <c r="K12"/>
  <c r="K12" i="32"/>
  <c r="M12" s="1"/>
  <c r="M11" i="31"/>
  <c r="K11"/>
  <c r="K11" i="32"/>
  <c r="M11" s="1"/>
  <c r="K10" i="31"/>
  <c r="M10" s="1"/>
  <c r="K10" i="32"/>
  <c r="M10" s="1"/>
  <c r="K9" i="31"/>
  <c r="M9" s="1"/>
  <c r="M9" i="32"/>
  <c r="K9"/>
  <c r="R9" l="1"/>
  <c r="C10" s="1"/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V102"/>
  <c r="T102"/>
  <c r="W102" s="1"/>
  <c r="M102"/>
  <c r="K102"/>
  <c r="V101"/>
  <c r="T101"/>
  <c r="W101" s="1"/>
  <c r="K101"/>
  <c r="M101" s="1"/>
  <c r="V100"/>
  <c r="T100"/>
  <c r="W100" s="1"/>
  <c r="M100"/>
  <c r="K100"/>
  <c r="V99"/>
  <c r="T99"/>
  <c r="W99" s="1"/>
  <c r="K99"/>
  <c r="M99" s="1"/>
  <c r="V98"/>
  <c r="T98"/>
  <c r="W98" s="1"/>
  <c r="K98"/>
  <c r="M98" s="1"/>
  <c r="V97"/>
  <c r="T97"/>
  <c r="W97" s="1"/>
  <c r="M97"/>
  <c r="K97"/>
  <c r="V96"/>
  <c r="T96"/>
  <c r="W96" s="1"/>
  <c r="K96"/>
  <c r="M96" s="1"/>
  <c r="V95"/>
  <c r="T95"/>
  <c r="W95" s="1"/>
  <c r="K95"/>
  <c r="M95" s="1"/>
  <c r="V94"/>
  <c r="T94"/>
  <c r="W94" s="1"/>
  <c r="M94"/>
  <c r="K94"/>
  <c r="V93"/>
  <c r="T93"/>
  <c r="W93" s="1"/>
  <c r="R93"/>
  <c r="C94" s="1"/>
  <c r="X94" s="1"/>
  <c r="Y94" s="1"/>
  <c r="M93"/>
  <c r="K93"/>
  <c r="V92"/>
  <c r="T92"/>
  <c r="W92" s="1"/>
  <c r="M92"/>
  <c r="K92"/>
  <c r="V91"/>
  <c r="T91"/>
  <c r="W91" s="1"/>
  <c r="M91"/>
  <c r="K91"/>
  <c r="V90"/>
  <c r="T90"/>
  <c r="W90" s="1"/>
  <c r="M90"/>
  <c r="K90"/>
  <c r="V89"/>
  <c r="T89"/>
  <c r="W89" s="1"/>
  <c r="R89"/>
  <c r="C90" s="1"/>
  <c r="X90" s="1"/>
  <c r="Y90" s="1"/>
  <c r="M89"/>
  <c r="K89"/>
  <c r="V88"/>
  <c r="T88"/>
  <c r="W88" s="1"/>
  <c r="K88"/>
  <c r="M88" s="1"/>
  <c r="V87"/>
  <c r="T87"/>
  <c r="W87" s="1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K84"/>
  <c r="M84" s="1"/>
  <c r="V83"/>
  <c r="T83"/>
  <c r="W83" s="1"/>
  <c r="K83"/>
  <c r="M83" s="1"/>
  <c r="V82"/>
  <c r="T82"/>
  <c r="W82" s="1"/>
  <c r="M82"/>
  <c r="K82"/>
  <c r="V81"/>
  <c r="T81"/>
  <c r="W81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K79"/>
  <c r="M79" s="1"/>
  <c r="V78"/>
  <c r="T78"/>
  <c r="W78" s="1"/>
  <c r="K78"/>
  <c r="M78" s="1"/>
  <c r="V77"/>
  <c r="T77"/>
  <c r="W77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K75"/>
  <c r="M75" s="1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M72"/>
  <c r="K72"/>
  <c r="V71"/>
  <c r="T71"/>
  <c r="W71" s="1"/>
  <c r="K71"/>
  <c r="M71" s="1"/>
  <c r="V70"/>
  <c r="T70"/>
  <c r="W70" s="1"/>
  <c r="K70"/>
  <c r="M70" s="1"/>
  <c r="V69"/>
  <c r="T69"/>
  <c r="W69" s="1"/>
  <c r="R69"/>
  <c r="C70" s="1"/>
  <c r="X70" s="1"/>
  <c r="Y70" s="1"/>
  <c r="M69"/>
  <c r="K69"/>
  <c r="V68"/>
  <c r="T68"/>
  <c r="W68" s="1"/>
  <c r="K68"/>
  <c r="M68" s="1"/>
  <c r="V67"/>
  <c r="T67"/>
  <c r="W67" s="1"/>
  <c r="K67"/>
  <c r="M67" s="1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W64"/>
  <c r="C65"/>
  <c r="X65" s="1"/>
  <c r="Y65" s="1"/>
  <c r="M64"/>
  <c r="K64"/>
  <c r="V63"/>
  <c r="W63"/>
  <c r="V62"/>
  <c r="T62"/>
  <c r="V61"/>
  <c r="T61"/>
  <c r="W61" s="1"/>
  <c r="V60"/>
  <c r="T60"/>
  <c r="W60" s="1"/>
  <c r="V59"/>
  <c r="T59"/>
  <c r="W59" s="1"/>
  <c r="V58"/>
  <c r="T58"/>
  <c r="V57"/>
  <c r="T57"/>
  <c r="W57" s="1"/>
  <c r="V56"/>
  <c r="T56"/>
  <c r="W56" s="1"/>
  <c r="V55"/>
  <c r="T55"/>
  <c r="V54"/>
  <c r="T54"/>
  <c r="V53"/>
  <c r="T53"/>
  <c r="W53" s="1"/>
  <c r="V52"/>
  <c r="T52"/>
  <c r="V51"/>
  <c r="T51"/>
  <c r="V50"/>
  <c r="T50"/>
  <c r="V49"/>
  <c r="T49"/>
  <c r="V48"/>
  <c r="T48"/>
  <c r="W48" s="1"/>
  <c r="V47"/>
  <c r="T47"/>
  <c r="W47" s="1"/>
  <c r="V46"/>
  <c r="T46"/>
  <c r="W46"/>
  <c r="V45"/>
  <c r="T45"/>
  <c r="W44"/>
  <c r="V44"/>
  <c r="T44"/>
  <c r="V43"/>
  <c r="T43"/>
  <c r="W43" s="1"/>
  <c r="V42"/>
  <c r="T42"/>
  <c r="V41"/>
  <c r="T41"/>
  <c r="V40"/>
  <c r="T40"/>
  <c r="W40" s="1"/>
  <c r="V39"/>
  <c r="T39"/>
  <c r="W39" s="1"/>
  <c r="V38"/>
  <c r="T38"/>
  <c r="V37"/>
  <c r="T37"/>
  <c r="V36"/>
  <c r="T36"/>
  <c r="W36" s="1"/>
  <c r="V35"/>
  <c r="T35"/>
  <c r="W35" s="1"/>
  <c r="V34"/>
  <c r="T34"/>
  <c r="W34" s="1"/>
  <c r="V33"/>
  <c r="T33"/>
  <c r="V32"/>
  <c r="T32"/>
  <c r="V31"/>
  <c r="T31"/>
  <c r="V30"/>
  <c r="T30"/>
  <c r="V29"/>
  <c r="T29"/>
  <c r="V28"/>
  <c r="T28"/>
  <c r="W28" s="1"/>
  <c r="V27"/>
  <c r="T27"/>
  <c r="W27" s="1"/>
  <c r="V26"/>
  <c r="T26"/>
  <c r="W26" s="1"/>
  <c r="V25"/>
  <c r="T25"/>
  <c r="V24"/>
  <c r="T24"/>
  <c r="V23"/>
  <c r="T23"/>
  <c r="W23" s="1"/>
  <c r="T22"/>
  <c r="T21"/>
  <c r="W21" s="1"/>
  <c r="T20"/>
  <c r="T19"/>
  <c r="V19" s="1"/>
  <c r="T18"/>
  <c r="W18" s="1"/>
  <c r="T17"/>
  <c r="T16"/>
  <c r="W16" s="1"/>
  <c r="T15"/>
  <c r="W15" s="1"/>
  <c r="T14"/>
  <c r="T13"/>
  <c r="V13" s="1"/>
  <c r="T12"/>
  <c r="T11"/>
  <c r="T10"/>
  <c r="W10" s="1"/>
  <c r="T9"/>
  <c r="W9" s="1"/>
  <c r="K9"/>
  <c r="M9" s="1"/>
  <c r="C9"/>
  <c r="V108" i="32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V102"/>
  <c r="T102"/>
  <c r="W102" s="1"/>
  <c r="V101"/>
  <c r="T101"/>
  <c r="W101" s="1"/>
  <c r="R101"/>
  <c r="C102" s="1"/>
  <c r="X102" s="1"/>
  <c r="Y102" s="1"/>
  <c r="V100"/>
  <c r="T100"/>
  <c r="W100"/>
  <c r="R100"/>
  <c r="C101" s="1"/>
  <c r="X101" s="1"/>
  <c r="Y101" s="1"/>
  <c r="V99"/>
  <c r="T99"/>
  <c r="W99" s="1"/>
  <c r="V98"/>
  <c r="T98"/>
  <c r="W98" s="1"/>
  <c r="V97"/>
  <c r="T97"/>
  <c r="R97" s="1"/>
  <c r="C98" s="1"/>
  <c r="X98" s="1"/>
  <c r="Y98" s="1"/>
  <c r="V96"/>
  <c r="T96"/>
  <c r="W96" s="1"/>
  <c r="R96"/>
  <c r="C97" s="1"/>
  <c r="X97" s="1"/>
  <c r="Y97" s="1"/>
  <c r="V95"/>
  <c r="T95"/>
  <c r="W95" s="1"/>
  <c r="V94"/>
  <c r="T94"/>
  <c r="W94" s="1"/>
  <c r="V93"/>
  <c r="T93"/>
  <c r="V92"/>
  <c r="T92"/>
  <c r="R92" s="1"/>
  <c r="C93" s="1"/>
  <c r="X93" s="1"/>
  <c r="Y93" s="1"/>
  <c r="V91"/>
  <c r="T91"/>
  <c r="W91" s="1"/>
  <c r="V90"/>
  <c r="T90"/>
  <c r="W90" s="1"/>
  <c r="W89"/>
  <c r="V89"/>
  <c r="T89"/>
  <c r="R89" s="1"/>
  <c r="C90" s="1"/>
  <c r="X90" s="1"/>
  <c r="Y90" s="1"/>
  <c r="V88"/>
  <c r="T88"/>
  <c r="W88" s="1"/>
  <c r="V87"/>
  <c r="T87"/>
  <c r="W87" s="1"/>
  <c r="W86"/>
  <c r="V86"/>
  <c r="T86"/>
  <c r="R86"/>
  <c r="C87" s="1"/>
  <c r="X87" s="1"/>
  <c r="Y87" s="1"/>
  <c r="V85"/>
  <c r="T85"/>
  <c r="W85" s="1"/>
  <c r="V84"/>
  <c r="T84"/>
  <c r="R84" s="1"/>
  <c r="C85" s="1"/>
  <c r="X85" s="1"/>
  <c r="Y85" s="1"/>
  <c r="V83"/>
  <c r="T83"/>
  <c r="W83" s="1"/>
  <c r="R83"/>
  <c r="C84" s="1"/>
  <c r="X84" s="1"/>
  <c r="Y84" s="1"/>
  <c r="V82"/>
  <c r="T82"/>
  <c r="R82" s="1"/>
  <c r="C83" s="1"/>
  <c r="X83" s="1"/>
  <c r="Y83" s="1"/>
  <c r="V81"/>
  <c r="T81"/>
  <c r="W81" s="1"/>
  <c r="V80"/>
  <c r="T80"/>
  <c r="W80" s="1"/>
  <c r="V79"/>
  <c r="T79"/>
  <c r="W79" s="1"/>
  <c r="W78"/>
  <c r="V78"/>
  <c r="T78"/>
  <c r="R78"/>
  <c r="C79" s="1"/>
  <c r="X79" s="1"/>
  <c r="Y79" s="1"/>
  <c r="V77"/>
  <c r="T77"/>
  <c r="W77" s="1"/>
  <c r="V76"/>
  <c r="T76"/>
  <c r="R76" s="1"/>
  <c r="C77" s="1"/>
  <c r="X77" s="1"/>
  <c r="Y77" s="1"/>
  <c r="V75"/>
  <c r="T75"/>
  <c r="W75" s="1"/>
  <c r="V74"/>
  <c r="T74"/>
  <c r="W74" s="1"/>
  <c r="V73"/>
  <c r="T73"/>
  <c r="W73" s="1"/>
  <c r="V72"/>
  <c r="T72"/>
  <c r="W72" s="1"/>
  <c r="V71"/>
  <c r="T71"/>
  <c r="W71" s="1"/>
  <c r="V70"/>
  <c r="T70"/>
  <c r="W70" s="1"/>
  <c r="V69"/>
  <c r="T69"/>
  <c r="W69" s="1"/>
  <c r="V68"/>
  <c r="T68"/>
  <c r="W68" s="1"/>
  <c r="V67"/>
  <c r="T67"/>
  <c r="W67" s="1"/>
  <c r="V66"/>
  <c r="T66"/>
  <c r="W66" s="1"/>
  <c r="R66"/>
  <c r="C67" s="1"/>
  <c r="X67" s="1"/>
  <c r="Y67" s="1"/>
  <c r="W65"/>
  <c r="V65"/>
  <c r="T65"/>
  <c r="R65"/>
  <c r="C66" s="1"/>
  <c r="X66" s="1"/>
  <c r="Y66" s="1"/>
  <c r="V64"/>
  <c r="T64"/>
  <c r="W64" s="1"/>
  <c r="V63"/>
  <c r="T63"/>
  <c r="W63" s="1"/>
  <c r="W62"/>
  <c r="V62"/>
  <c r="T62"/>
  <c r="R62" s="1"/>
  <c r="C63" s="1"/>
  <c r="X63" s="1"/>
  <c r="Y63" s="1"/>
  <c r="V61"/>
  <c r="T61"/>
  <c r="W61" s="1"/>
  <c r="R61"/>
  <c r="C62" s="1"/>
  <c r="X62" s="1"/>
  <c r="Y62" s="1"/>
  <c r="V60"/>
  <c r="T60"/>
  <c r="W60" s="1"/>
  <c r="V59"/>
  <c r="T59"/>
  <c r="W59" s="1"/>
  <c r="V58"/>
  <c r="T58"/>
  <c r="R58" s="1"/>
  <c r="W58"/>
  <c r="C59"/>
  <c r="X59" s="1"/>
  <c r="Y59" s="1"/>
  <c r="V57"/>
  <c r="T57"/>
  <c r="W57" s="1"/>
  <c r="V56"/>
  <c r="T56"/>
  <c r="W56" s="1"/>
  <c r="V55"/>
  <c r="T55"/>
  <c r="W55" s="1"/>
  <c r="W54"/>
  <c r="V54"/>
  <c r="T54"/>
  <c r="R54"/>
  <c r="C55" s="1"/>
  <c r="X55" s="1"/>
  <c r="Y55" s="1"/>
  <c r="V53"/>
  <c r="T53"/>
  <c r="W53" s="1"/>
  <c r="V52"/>
  <c r="T52"/>
  <c r="R52" s="1"/>
  <c r="C53" s="1"/>
  <c r="X53" s="1"/>
  <c r="Y53" s="1"/>
  <c r="W52"/>
  <c r="V51"/>
  <c r="T51"/>
  <c r="W51" s="1"/>
  <c r="R51"/>
  <c r="C52" s="1"/>
  <c r="X52" s="1"/>
  <c r="Y52" s="1"/>
  <c r="V50"/>
  <c r="T50"/>
  <c r="W50"/>
  <c r="R50"/>
  <c r="C51" s="1"/>
  <c r="X51" s="1"/>
  <c r="Y51" s="1"/>
  <c r="V49"/>
  <c r="T49"/>
  <c r="W49" s="1"/>
  <c r="V48"/>
  <c r="T48"/>
  <c r="W48" s="1"/>
  <c r="V47"/>
  <c r="T47"/>
  <c r="W47" s="1"/>
  <c r="V46"/>
  <c r="T46"/>
  <c r="W46" s="1"/>
  <c r="V45"/>
  <c r="T45"/>
  <c r="W45" s="1"/>
  <c r="R45"/>
  <c r="C46" s="1"/>
  <c r="X46" s="1"/>
  <c r="Y46" s="1"/>
  <c r="V44"/>
  <c r="T44"/>
  <c r="R44" s="1"/>
  <c r="C45" s="1"/>
  <c r="X45" s="1"/>
  <c r="Y45" s="1"/>
  <c r="V43"/>
  <c r="T43"/>
  <c r="W43" s="1"/>
  <c r="V42"/>
  <c r="T42"/>
  <c r="W42" s="1"/>
  <c r="V41"/>
  <c r="T41"/>
  <c r="W41" s="1"/>
  <c r="V40"/>
  <c r="T40"/>
  <c r="W40" s="1"/>
  <c r="V39"/>
  <c r="T39"/>
  <c r="W39" s="1"/>
  <c r="R39"/>
  <c r="C40" s="1"/>
  <c r="X40" s="1"/>
  <c r="Y40" s="1"/>
  <c r="W38"/>
  <c r="V38"/>
  <c r="T38"/>
  <c r="R38"/>
  <c r="C39" s="1"/>
  <c r="X39" s="1"/>
  <c r="Y39" s="1"/>
  <c r="V37"/>
  <c r="T37"/>
  <c r="R37" s="1"/>
  <c r="C38" s="1"/>
  <c r="X38" s="1"/>
  <c r="Y38" s="1"/>
  <c r="V36"/>
  <c r="T36"/>
  <c r="R36" s="1"/>
  <c r="C37" s="1"/>
  <c r="X37" s="1"/>
  <c r="Y37" s="1"/>
  <c r="V35"/>
  <c r="T35"/>
  <c r="W35" s="1"/>
  <c r="V34"/>
  <c r="T34"/>
  <c r="W34"/>
  <c r="R34"/>
  <c r="C35" s="1"/>
  <c r="X35" s="1"/>
  <c r="Y35" s="1"/>
  <c r="W33"/>
  <c r="V33"/>
  <c r="T33"/>
  <c r="R33"/>
  <c r="C34" s="1"/>
  <c r="X34" s="1"/>
  <c r="Y34" s="1"/>
  <c r="V32"/>
  <c r="T32"/>
  <c r="W32" s="1"/>
  <c r="V31"/>
  <c r="T31"/>
  <c r="W31" s="1"/>
  <c r="W30"/>
  <c r="V30"/>
  <c r="T30"/>
  <c r="R30"/>
  <c r="C31" s="1"/>
  <c r="X31" s="1"/>
  <c r="Y31" s="1"/>
  <c r="V29"/>
  <c r="T29"/>
  <c r="W29" s="1"/>
  <c r="V28"/>
  <c r="T28"/>
  <c r="W28"/>
  <c r="R28"/>
  <c r="C29" s="1"/>
  <c r="X29" s="1"/>
  <c r="Y29" s="1"/>
  <c r="V27"/>
  <c r="T27"/>
  <c r="W27" s="1"/>
  <c r="R27"/>
  <c r="C28" s="1"/>
  <c r="X28" s="1"/>
  <c r="Y28" s="1"/>
  <c r="V26"/>
  <c r="T26"/>
  <c r="R26" s="1"/>
  <c r="C27" s="1"/>
  <c r="X27" s="1"/>
  <c r="Y27" s="1"/>
  <c r="V25"/>
  <c r="T25"/>
  <c r="W25" s="1"/>
  <c r="V24"/>
  <c r="T24"/>
  <c r="W24" s="1"/>
  <c r="V23"/>
  <c r="T23"/>
  <c r="W23" s="1"/>
  <c r="T22"/>
  <c r="V22" s="1"/>
  <c r="T21"/>
  <c r="V21"/>
  <c r="R21"/>
  <c r="C22" s="1"/>
  <c r="X22" s="1"/>
  <c r="Y22" s="1"/>
  <c r="V20"/>
  <c r="T20"/>
  <c r="W20" s="1"/>
  <c r="T19"/>
  <c r="W19" s="1"/>
  <c r="R19"/>
  <c r="C20" s="1"/>
  <c r="X20" s="1"/>
  <c r="Y20" s="1"/>
  <c r="T18"/>
  <c r="T17"/>
  <c r="V17" s="1"/>
  <c r="T16"/>
  <c r="V16" s="1"/>
  <c r="T15"/>
  <c r="V15" s="1"/>
  <c r="T14"/>
  <c r="W14" s="1"/>
  <c r="T13"/>
  <c r="W13" s="1"/>
  <c r="T12"/>
  <c r="W12" s="1"/>
  <c r="T11"/>
  <c r="T10"/>
  <c r="W10" s="1"/>
  <c r="W11" s="1"/>
  <c r="T9"/>
  <c r="C9"/>
  <c r="V108" i="31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V102"/>
  <c r="T102"/>
  <c r="W102" s="1"/>
  <c r="V101"/>
  <c r="T101"/>
  <c r="W101" s="1"/>
  <c r="V100"/>
  <c r="T100"/>
  <c r="R100" s="1"/>
  <c r="C101" s="1"/>
  <c r="X101" s="1"/>
  <c r="Y101" s="1"/>
  <c r="W99"/>
  <c r="V99"/>
  <c r="T99"/>
  <c r="R99" s="1"/>
  <c r="C100" s="1"/>
  <c r="X100" s="1"/>
  <c r="Y100" s="1"/>
  <c r="V98"/>
  <c r="T98"/>
  <c r="W98" s="1"/>
  <c r="V97"/>
  <c r="T97"/>
  <c r="W97" s="1"/>
  <c r="V96"/>
  <c r="T96"/>
  <c r="W96" s="1"/>
  <c r="V95"/>
  <c r="T95"/>
  <c r="W95" s="1"/>
  <c r="R95"/>
  <c r="C96" s="1"/>
  <c r="X96" s="1"/>
  <c r="Y96" s="1"/>
  <c r="V94"/>
  <c r="T94"/>
  <c r="W94" s="1"/>
  <c r="V93"/>
  <c r="T93"/>
  <c r="W93" s="1"/>
  <c r="V92"/>
  <c r="T92"/>
  <c r="W92" s="1"/>
  <c r="V91"/>
  <c r="T91"/>
  <c r="W91" s="1"/>
  <c r="V90"/>
  <c r="T90"/>
  <c r="W90" s="1"/>
  <c r="V89"/>
  <c r="T89"/>
  <c r="W89" s="1"/>
  <c r="V88"/>
  <c r="T88"/>
  <c r="W88" s="1"/>
  <c r="V87"/>
  <c r="T87"/>
  <c r="W87" s="1"/>
  <c r="K87"/>
  <c r="M87" s="1"/>
  <c r="V86"/>
  <c r="T86"/>
  <c r="W86" s="1"/>
  <c r="V85"/>
  <c r="T85"/>
  <c r="W85" s="1"/>
  <c r="W84"/>
  <c r="V84"/>
  <c r="T84"/>
  <c r="R84"/>
  <c r="C85" s="1"/>
  <c r="X85" s="1"/>
  <c r="Y85" s="1"/>
  <c r="W83"/>
  <c r="V83"/>
  <c r="T83"/>
  <c r="R83" s="1"/>
  <c r="C84" s="1"/>
  <c r="X84" s="1"/>
  <c r="Y84" s="1"/>
  <c r="V82"/>
  <c r="T82"/>
  <c r="W82" s="1"/>
  <c r="V81"/>
  <c r="T81"/>
  <c r="W81" s="1"/>
  <c r="V80"/>
  <c r="T80"/>
  <c r="W80" s="1"/>
  <c r="V79"/>
  <c r="T79"/>
  <c r="R79" s="1"/>
  <c r="C80" s="1"/>
  <c r="X80" s="1"/>
  <c r="Y80" s="1"/>
  <c r="V78"/>
  <c r="T78"/>
  <c r="W78" s="1"/>
  <c r="R78"/>
  <c r="C79" s="1"/>
  <c r="X79" s="1"/>
  <c r="Y79" s="1"/>
  <c r="V77"/>
  <c r="T77"/>
  <c r="W77" s="1"/>
  <c r="W76"/>
  <c r="V76"/>
  <c r="T76"/>
  <c r="R76" s="1"/>
  <c r="C77" s="1"/>
  <c r="X77" s="1"/>
  <c r="Y77" s="1"/>
  <c r="V75"/>
  <c r="T75"/>
  <c r="W75" s="1"/>
  <c r="V74"/>
  <c r="T74"/>
  <c r="W74" s="1"/>
  <c r="V73"/>
  <c r="T73"/>
  <c r="W73" s="1"/>
  <c r="R73"/>
  <c r="C74" s="1"/>
  <c r="X74" s="1"/>
  <c r="Y74" s="1"/>
  <c r="V72"/>
  <c r="T72"/>
  <c r="W72" s="1"/>
  <c r="V71"/>
  <c r="T71"/>
  <c r="R71" s="1"/>
  <c r="C72" s="1"/>
  <c r="X72" s="1"/>
  <c r="Y72" s="1"/>
  <c r="V70"/>
  <c r="T70"/>
  <c r="W70" s="1"/>
  <c r="V69"/>
  <c r="T69"/>
  <c r="W69" s="1"/>
  <c r="V68"/>
  <c r="T68"/>
  <c r="W68" s="1"/>
  <c r="R68"/>
  <c r="C69" s="1"/>
  <c r="X69" s="1"/>
  <c r="Y69" s="1"/>
  <c r="V67"/>
  <c r="T67"/>
  <c r="W67" s="1"/>
  <c r="V66"/>
  <c r="T66"/>
  <c r="W66" s="1"/>
  <c r="V65"/>
  <c r="T65"/>
  <c r="W65" s="1"/>
  <c r="V64"/>
  <c r="T64"/>
  <c r="W64" s="1"/>
  <c r="V63"/>
  <c r="T63"/>
  <c r="R63" s="1"/>
  <c r="C64" s="1"/>
  <c r="X64" s="1"/>
  <c r="Y64" s="1"/>
  <c r="V62"/>
  <c r="T62"/>
  <c r="W62" s="1"/>
  <c r="V61"/>
  <c r="T61"/>
  <c r="W61" s="1"/>
  <c r="V60"/>
  <c r="T60"/>
  <c r="W60" s="1"/>
  <c r="V59"/>
  <c r="T59"/>
  <c r="W59" s="1"/>
  <c r="V58"/>
  <c r="T58"/>
  <c r="V57"/>
  <c r="T57"/>
  <c r="W57" s="1"/>
  <c r="V56"/>
  <c r="T56"/>
  <c r="W56" s="1"/>
  <c r="V55"/>
  <c r="T55"/>
  <c r="W55" s="1"/>
  <c r="R55"/>
  <c r="C56" s="1"/>
  <c r="X56" s="1"/>
  <c r="Y56" s="1"/>
  <c r="V54"/>
  <c r="T54"/>
  <c r="W54" s="1"/>
  <c r="V53"/>
  <c r="T53"/>
  <c r="W53" s="1"/>
  <c r="V52"/>
  <c r="T52"/>
  <c r="W52" s="1"/>
  <c r="V51"/>
  <c r="T51"/>
  <c r="W51" s="1"/>
  <c r="R51"/>
  <c r="C52" s="1"/>
  <c r="X52" s="1"/>
  <c r="Y52" s="1"/>
  <c r="V50"/>
  <c r="T50"/>
  <c r="W50" s="1"/>
  <c r="R50"/>
  <c r="C51" s="1"/>
  <c r="X51" s="1"/>
  <c r="Y51" s="1"/>
  <c r="V49"/>
  <c r="T49"/>
  <c r="W49" s="1"/>
  <c r="K49"/>
  <c r="M49" s="1"/>
  <c r="V48"/>
  <c r="T48"/>
  <c r="W48" s="1"/>
  <c r="V47"/>
  <c r="T47"/>
  <c r="W47" s="1"/>
  <c r="R47"/>
  <c r="C48" s="1"/>
  <c r="X48" s="1"/>
  <c r="Y48" s="1"/>
  <c r="V46"/>
  <c r="T46"/>
  <c r="R46" s="1"/>
  <c r="C47" s="1"/>
  <c r="X47" s="1"/>
  <c r="Y47" s="1"/>
  <c r="V45"/>
  <c r="T45"/>
  <c r="W45" s="1"/>
  <c r="R45"/>
  <c r="C46" s="1"/>
  <c r="X46" s="1"/>
  <c r="Y46" s="1"/>
  <c r="V44"/>
  <c r="T44"/>
  <c r="W44" s="1"/>
  <c r="V43"/>
  <c r="T43"/>
  <c r="R43" s="1"/>
  <c r="C44" s="1"/>
  <c r="X44" s="1"/>
  <c r="Y44" s="1"/>
  <c r="V42"/>
  <c r="T42"/>
  <c r="W42" s="1"/>
  <c r="R42"/>
  <c r="C43" s="1"/>
  <c r="X43" s="1"/>
  <c r="Y43" s="1"/>
  <c r="V41"/>
  <c r="T41"/>
  <c r="W41" s="1"/>
  <c r="V40"/>
  <c r="T40"/>
  <c r="W40" s="1"/>
  <c r="V39"/>
  <c r="T39"/>
  <c r="R39" s="1"/>
  <c r="C40" s="1"/>
  <c r="X40" s="1"/>
  <c r="Y40" s="1"/>
  <c r="V38"/>
  <c r="T38"/>
  <c r="W38" s="1"/>
  <c r="V37"/>
  <c r="T37"/>
  <c r="R37"/>
  <c r="C38" s="1"/>
  <c r="X38" s="1"/>
  <c r="Y38" s="1"/>
  <c r="V36"/>
  <c r="T36"/>
  <c r="W36" s="1"/>
  <c r="V35"/>
  <c r="T35"/>
  <c r="W35" s="1"/>
  <c r="V34"/>
  <c r="T34"/>
  <c r="W34" s="1"/>
  <c r="V33"/>
  <c r="T33"/>
  <c r="W33" s="1"/>
  <c r="V32"/>
  <c r="T32"/>
  <c r="W32" s="1"/>
  <c r="R32"/>
  <c r="C33" s="1"/>
  <c r="X33" s="1"/>
  <c r="Y33" s="1"/>
  <c r="V31"/>
  <c r="T31"/>
  <c r="W31" s="1"/>
  <c r="V30"/>
  <c r="T30"/>
  <c r="W30" s="1"/>
  <c r="V29"/>
  <c r="T29"/>
  <c r="W29" s="1"/>
  <c r="V28"/>
  <c r="T28"/>
  <c r="W28" s="1"/>
  <c r="V27"/>
  <c r="T27"/>
  <c r="R27" s="1"/>
  <c r="C28" s="1"/>
  <c r="X28" s="1"/>
  <c r="Y28" s="1"/>
  <c r="V26"/>
  <c r="T26"/>
  <c r="W26" s="1"/>
  <c r="V25"/>
  <c r="T25"/>
  <c r="W25" s="1"/>
  <c r="V24"/>
  <c r="T24"/>
  <c r="W24" s="1"/>
  <c r="R24"/>
  <c r="C25" s="1"/>
  <c r="X25" s="1"/>
  <c r="Y25" s="1"/>
  <c r="V23"/>
  <c r="T23"/>
  <c r="R23" s="1"/>
  <c r="C24" s="1"/>
  <c r="X24" s="1"/>
  <c r="Y24" s="1"/>
  <c r="T22"/>
  <c r="W22" s="1"/>
  <c r="T21"/>
  <c r="W21" s="1"/>
  <c r="T20"/>
  <c r="V20" s="1"/>
  <c r="T19"/>
  <c r="W19" s="1"/>
  <c r="R19"/>
  <c r="C20" s="1"/>
  <c r="X20" s="1"/>
  <c r="Y20" s="1"/>
  <c r="T18"/>
  <c r="R18" s="1"/>
  <c r="C19" s="1"/>
  <c r="X19" s="1"/>
  <c r="Y19" s="1"/>
  <c r="T17"/>
  <c r="V17" s="1"/>
  <c r="R17"/>
  <c r="C18" s="1"/>
  <c r="X18" s="1"/>
  <c r="Y18" s="1"/>
  <c r="T16"/>
  <c r="W16" s="1"/>
  <c r="R16"/>
  <c r="C17" s="1"/>
  <c r="X17" s="1"/>
  <c r="Y17" s="1"/>
  <c r="T15"/>
  <c r="W15" s="1"/>
  <c r="T14"/>
  <c r="V14" s="1"/>
  <c r="T13"/>
  <c r="W13" s="1"/>
  <c r="V12"/>
  <c r="T12"/>
  <c r="W12" s="1"/>
  <c r="T11"/>
  <c r="V11" s="1"/>
  <c r="T10"/>
  <c r="T9"/>
  <c r="V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W15" i="32"/>
  <c r="W9"/>
  <c r="W14" i="33"/>
  <c r="W14" i="31"/>
  <c r="V16"/>
  <c r="V11" i="32"/>
  <c r="W21"/>
  <c r="V9"/>
  <c r="W103" i="31" l="1"/>
  <c r="R102"/>
  <c r="C103" s="1"/>
  <c r="R102" i="32"/>
  <c r="C103" s="1"/>
  <c r="K103" s="1"/>
  <c r="M103" s="1"/>
  <c r="R103" s="1"/>
  <c r="C104" s="1"/>
  <c r="R102" i="33"/>
  <c r="C103" s="1"/>
  <c r="X103" i="31"/>
  <c r="Y103" s="1"/>
  <c r="K103"/>
  <c r="M103" s="1"/>
  <c r="R103" s="1"/>
  <c r="C104" s="1"/>
  <c r="X104" s="1"/>
  <c r="Y104" s="1"/>
  <c r="R101"/>
  <c r="C102" s="1"/>
  <c r="X102" s="1"/>
  <c r="Y102" s="1"/>
  <c r="R101" i="33"/>
  <c r="C102" s="1"/>
  <c r="X102" s="1"/>
  <c r="Y102" s="1"/>
  <c r="W100" i="31"/>
  <c r="R100" i="33"/>
  <c r="C101" s="1"/>
  <c r="X101" s="1"/>
  <c r="Y101" s="1"/>
  <c r="R99" i="32"/>
  <c r="C100" s="1"/>
  <c r="X100" s="1"/>
  <c r="Y100" s="1"/>
  <c r="R99" i="33"/>
  <c r="C100" s="1"/>
  <c r="X100" s="1"/>
  <c r="Y100" s="1"/>
  <c r="R98" i="31"/>
  <c r="C99" s="1"/>
  <c r="X99" s="1"/>
  <c r="Y99" s="1"/>
  <c r="R98" i="32"/>
  <c r="C99" s="1"/>
  <c r="X99" s="1"/>
  <c r="Y99" s="1"/>
  <c r="R98" i="33"/>
  <c r="C99" s="1"/>
  <c r="X99" s="1"/>
  <c r="Y99" s="1"/>
  <c r="R97" i="31"/>
  <c r="C98" s="1"/>
  <c r="X98" s="1"/>
  <c r="Y98" s="1"/>
  <c r="W97" i="32"/>
  <c r="R97" i="33"/>
  <c r="C98" s="1"/>
  <c r="X98" s="1"/>
  <c r="Y98" s="1"/>
  <c r="R96" i="31"/>
  <c r="C97" s="1"/>
  <c r="X97" s="1"/>
  <c r="Y97" s="1"/>
  <c r="R96" i="33"/>
  <c r="C97" s="1"/>
  <c r="X97" s="1"/>
  <c r="Y97" s="1"/>
  <c r="R95" i="32"/>
  <c r="C96" s="1"/>
  <c r="X96" s="1"/>
  <c r="Y96" s="1"/>
  <c r="R95" i="33"/>
  <c r="C96" s="1"/>
  <c r="X96" s="1"/>
  <c r="Y96" s="1"/>
  <c r="R94" i="31"/>
  <c r="C95" s="1"/>
  <c r="X95" s="1"/>
  <c r="Y95" s="1"/>
  <c r="R94" i="32"/>
  <c r="C95" s="1"/>
  <c r="X95" s="1"/>
  <c r="Y95" s="1"/>
  <c r="R94" i="33"/>
  <c r="C95" s="1"/>
  <c r="X95" s="1"/>
  <c r="Y95" s="1"/>
  <c r="R93" i="31"/>
  <c r="C94" s="1"/>
  <c r="X94" s="1"/>
  <c r="Y94" s="1"/>
  <c r="R92"/>
  <c r="C93" s="1"/>
  <c r="X93" s="1"/>
  <c r="Y93" s="1"/>
  <c r="R93" i="32"/>
  <c r="C94" s="1"/>
  <c r="X94" s="1"/>
  <c r="Y94" s="1"/>
  <c r="W92"/>
  <c r="W93" s="1"/>
  <c r="R92" i="33"/>
  <c r="C93" s="1"/>
  <c r="X93" s="1"/>
  <c r="Y93" s="1"/>
  <c r="R91" i="31"/>
  <c r="C92" s="1"/>
  <c r="X92" s="1"/>
  <c r="Y92" s="1"/>
  <c r="R91" i="32"/>
  <c r="C92" s="1"/>
  <c r="X92" s="1"/>
  <c r="Y92" s="1"/>
  <c r="R91" i="33"/>
  <c r="C92" s="1"/>
  <c r="X92" s="1"/>
  <c r="Y92" s="1"/>
  <c r="R90" i="31"/>
  <c r="C91" s="1"/>
  <c r="X91" s="1"/>
  <c r="Y91" s="1"/>
  <c r="R90" i="32"/>
  <c r="C91" s="1"/>
  <c r="X91" s="1"/>
  <c r="Y91" s="1"/>
  <c r="R90" i="33"/>
  <c r="C91" s="1"/>
  <c r="X91" s="1"/>
  <c r="Y91" s="1"/>
  <c r="R89" i="31"/>
  <c r="C90" s="1"/>
  <c r="X90" s="1"/>
  <c r="Y90" s="1"/>
  <c r="R88"/>
  <c r="C89" s="1"/>
  <c r="X89" s="1"/>
  <c r="Y89" s="1"/>
  <c r="R88" i="32"/>
  <c r="C89" s="1"/>
  <c r="X89" s="1"/>
  <c r="Y89" s="1"/>
  <c r="R88" i="33"/>
  <c r="C89" s="1"/>
  <c r="X89" s="1"/>
  <c r="Y89" s="1"/>
  <c r="R87" i="31"/>
  <c r="C88" s="1"/>
  <c r="X88" s="1"/>
  <c r="Y88" s="1"/>
  <c r="R87" i="33"/>
  <c r="C88" s="1"/>
  <c r="X88" s="1"/>
  <c r="Y88" s="1"/>
  <c r="R87" i="32"/>
  <c r="C88" s="1"/>
  <c r="X88" s="1"/>
  <c r="Y88" s="1"/>
  <c r="R86" i="31"/>
  <c r="C87" s="1"/>
  <c r="X87" s="1"/>
  <c r="Y87" s="1"/>
  <c r="R85" i="32"/>
  <c r="C86" s="1"/>
  <c r="X86" s="1"/>
  <c r="Y86" s="1"/>
  <c r="R85" i="31"/>
  <c r="C86" s="1"/>
  <c r="X86" s="1"/>
  <c r="Y86" s="1"/>
  <c r="W84" i="32"/>
  <c r="R84" i="33"/>
  <c r="C85" s="1"/>
  <c r="X85" s="1"/>
  <c r="Y85" s="1"/>
  <c r="R83"/>
  <c r="C84" s="1"/>
  <c r="X84" s="1"/>
  <c r="Y84" s="1"/>
  <c r="R82" i="31"/>
  <c r="C83" s="1"/>
  <c r="X83" s="1"/>
  <c r="Y83" s="1"/>
  <c r="W82" i="32"/>
  <c r="R82" i="33"/>
  <c r="C83" s="1"/>
  <c r="X83" s="1"/>
  <c r="Y83" s="1"/>
  <c r="R81" i="31"/>
  <c r="C82" s="1"/>
  <c r="X82" s="1"/>
  <c r="Y82" s="1"/>
  <c r="R81" i="32"/>
  <c r="C82" s="1"/>
  <c r="X82" s="1"/>
  <c r="Y82" s="1"/>
  <c r="R81" i="33"/>
  <c r="C82" s="1"/>
  <c r="X82" s="1"/>
  <c r="Y82" s="1"/>
  <c r="R80" i="31"/>
  <c r="C81" s="1"/>
  <c r="X81" s="1"/>
  <c r="Y81" s="1"/>
  <c r="R80" i="32"/>
  <c r="C81" s="1"/>
  <c r="X81" s="1"/>
  <c r="Y81" s="1"/>
  <c r="W79" i="31"/>
  <c r="R79" i="32"/>
  <c r="C80" s="1"/>
  <c r="X80" s="1"/>
  <c r="Y80" s="1"/>
  <c r="R78" i="33"/>
  <c r="C79" s="1"/>
  <c r="X79" s="1"/>
  <c r="Y79" s="1"/>
  <c r="R77" i="32"/>
  <c r="C78" s="1"/>
  <c r="X78" s="1"/>
  <c r="Y78" s="1"/>
  <c r="R77" i="31"/>
  <c r="C78" s="1"/>
  <c r="X78" s="1"/>
  <c r="Y78" s="1"/>
  <c r="R77" i="33"/>
  <c r="C78" s="1"/>
  <c r="X78" s="1"/>
  <c r="Y78" s="1"/>
  <c r="W76" i="32"/>
  <c r="R75" i="31"/>
  <c r="C76" s="1"/>
  <c r="X76" s="1"/>
  <c r="Y76" s="1"/>
  <c r="R75" i="32"/>
  <c r="C76" s="1"/>
  <c r="X76" s="1"/>
  <c r="Y76" s="1"/>
  <c r="R74"/>
  <c r="C75" s="1"/>
  <c r="X75" s="1"/>
  <c r="Y75" s="1"/>
  <c r="R74" i="31"/>
  <c r="C75" s="1"/>
  <c r="X75" s="1"/>
  <c r="Y75" s="1"/>
  <c r="R73" i="32"/>
  <c r="C74" s="1"/>
  <c r="X74" s="1"/>
  <c r="Y74" s="1"/>
  <c r="R72" i="31"/>
  <c r="C73" s="1"/>
  <c r="X73" s="1"/>
  <c r="Y73" s="1"/>
  <c r="R72" i="32"/>
  <c r="C73" s="1"/>
  <c r="X73" s="1"/>
  <c r="Y73" s="1"/>
  <c r="R72" i="33"/>
  <c r="C73" s="1"/>
  <c r="X73" s="1"/>
  <c r="Y73" s="1"/>
  <c r="W71" i="31"/>
  <c r="R71" i="32"/>
  <c r="C72" s="1"/>
  <c r="X72" s="1"/>
  <c r="Y72" s="1"/>
  <c r="R71" i="33"/>
  <c r="C72" s="1"/>
  <c r="X72" s="1"/>
  <c r="Y72" s="1"/>
  <c r="R70" i="31"/>
  <c r="C71" s="1"/>
  <c r="X71" s="1"/>
  <c r="Y71" s="1"/>
  <c r="R70" i="32"/>
  <c r="C71" s="1"/>
  <c r="X71" s="1"/>
  <c r="Y71" s="1"/>
  <c r="R70" i="33"/>
  <c r="C71" s="1"/>
  <c r="X71" s="1"/>
  <c r="Y71" s="1"/>
  <c r="R69" i="32"/>
  <c r="C70" s="1"/>
  <c r="X70" s="1"/>
  <c r="Y70" s="1"/>
  <c r="R69" i="31"/>
  <c r="C70" s="1"/>
  <c r="X70" s="1"/>
  <c r="Y70" s="1"/>
  <c r="R68" i="32"/>
  <c r="C69" s="1"/>
  <c r="X69" s="1"/>
  <c r="Y69" s="1"/>
  <c r="R68" i="33"/>
  <c r="C69" s="1"/>
  <c r="X69" s="1"/>
  <c r="Y69" s="1"/>
  <c r="R67" i="31"/>
  <c r="C68" s="1"/>
  <c r="X68" s="1"/>
  <c r="Y68" s="1"/>
  <c r="R67" i="32"/>
  <c r="C68" s="1"/>
  <c r="X68" s="1"/>
  <c r="Y68" s="1"/>
  <c r="R67" i="33"/>
  <c r="C68" s="1"/>
  <c r="X68" s="1"/>
  <c r="Y68" s="1"/>
  <c r="R66" i="31"/>
  <c r="C67" s="1"/>
  <c r="X67" s="1"/>
  <c r="Y67" s="1"/>
  <c r="R65"/>
  <c r="C66" s="1"/>
  <c r="X66" s="1"/>
  <c r="Y66" s="1"/>
  <c r="R64"/>
  <c r="C65" s="1"/>
  <c r="X65" s="1"/>
  <c r="Y65" s="1"/>
  <c r="R64" i="32"/>
  <c r="C65" s="1"/>
  <c r="X65" s="1"/>
  <c r="Y65" s="1"/>
  <c r="W63" i="31"/>
  <c r="R63" i="32"/>
  <c r="C64" s="1"/>
  <c r="X64" s="1"/>
  <c r="Y64" s="1"/>
  <c r="C64" i="33"/>
  <c r="X64" s="1"/>
  <c r="Y64" s="1"/>
  <c r="R62" i="31"/>
  <c r="C63" s="1"/>
  <c r="X63" s="1"/>
  <c r="Y63" s="1"/>
  <c r="W62" i="33"/>
  <c r="W49"/>
  <c r="W50" s="1"/>
  <c r="W51" s="1"/>
  <c r="W52" s="1"/>
  <c r="W54"/>
  <c r="W55" s="1"/>
  <c r="W58"/>
  <c r="W45"/>
  <c r="W37"/>
  <c r="W38" s="1"/>
  <c r="W41"/>
  <c r="W42" s="1"/>
  <c r="R61" i="31"/>
  <c r="C62" s="1"/>
  <c r="X62" s="1"/>
  <c r="Y62" s="1"/>
  <c r="R60" i="32"/>
  <c r="C61" s="1"/>
  <c r="X61" s="1"/>
  <c r="Y61" s="1"/>
  <c r="R60" i="31"/>
  <c r="C61" s="1"/>
  <c r="X61" s="1"/>
  <c r="Y61" s="1"/>
  <c r="R59"/>
  <c r="C60" s="1"/>
  <c r="X60" s="1"/>
  <c r="Y60" s="1"/>
  <c r="R59" i="32"/>
  <c r="C60" s="1"/>
  <c r="X60" s="1"/>
  <c r="Y60" s="1"/>
  <c r="W58" i="31"/>
  <c r="R58"/>
  <c r="C59" s="1"/>
  <c r="X59" s="1"/>
  <c r="Y59" s="1"/>
  <c r="R57"/>
  <c r="C58" s="1"/>
  <c r="X58" s="1"/>
  <c r="Y58" s="1"/>
  <c r="R57" i="32"/>
  <c r="C58" s="1"/>
  <c r="X58" s="1"/>
  <c r="Y58" s="1"/>
  <c r="R56" i="31"/>
  <c r="C57" s="1"/>
  <c r="X57" s="1"/>
  <c r="Y57" s="1"/>
  <c r="R56" i="32"/>
  <c r="C57" s="1"/>
  <c r="X57" s="1"/>
  <c r="Y57" s="1"/>
  <c r="R55"/>
  <c r="C56" s="1"/>
  <c r="X56" s="1"/>
  <c r="Y56" s="1"/>
  <c r="R54" i="31"/>
  <c r="C55" s="1"/>
  <c r="X55" s="1"/>
  <c r="Y55" s="1"/>
  <c r="R53"/>
  <c r="C54" s="1"/>
  <c r="X54" s="1"/>
  <c r="Y54" s="1"/>
  <c r="R53" i="32"/>
  <c r="C54" s="1"/>
  <c r="X54" s="1"/>
  <c r="Y54" s="1"/>
  <c r="R52" i="31"/>
  <c r="C53" s="1"/>
  <c r="X53" s="1"/>
  <c r="Y53" s="1"/>
  <c r="R49" i="32"/>
  <c r="C50" s="1"/>
  <c r="X50" s="1"/>
  <c r="Y50" s="1"/>
  <c r="R49" i="31"/>
  <c r="C50" s="1"/>
  <c r="X50" s="1"/>
  <c r="Y50" s="1"/>
  <c r="R48"/>
  <c r="C49" s="1"/>
  <c r="X49" s="1"/>
  <c r="Y49" s="1"/>
  <c r="R48" i="32"/>
  <c r="C49" s="1"/>
  <c r="X49" s="1"/>
  <c r="Y49" s="1"/>
  <c r="R47"/>
  <c r="C48" s="1"/>
  <c r="X48" s="1"/>
  <c r="Y48" s="1"/>
  <c r="W46" i="31"/>
  <c r="R46" i="32"/>
  <c r="C47" s="1"/>
  <c r="X47" s="1"/>
  <c r="Y47" s="1"/>
  <c r="R44" i="31"/>
  <c r="C45" s="1"/>
  <c r="X45" s="1"/>
  <c r="Y45" s="1"/>
  <c r="W44" i="32"/>
  <c r="W43" i="31"/>
  <c r="R43" i="32"/>
  <c r="C44" s="1"/>
  <c r="X44" s="1"/>
  <c r="Y44" s="1"/>
  <c r="R42"/>
  <c r="C43" s="1"/>
  <c r="X43" s="1"/>
  <c r="Y43" s="1"/>
  <c r="R41" i="31"/>
  <c r="C42" s="1"/>
  <c r="X42" s="1"/>
  <c r="Y42" s="1"/>
  <c r="R41" i="32"/>
  <c r="C42" s="1"/>
  <c r="X42" s="1"/>
  <c r="Y42" s="1"/>
  <c r="R40" i="31"/>
  <c r="C41" s="1"/>
  <c r="X41" s="1"/>
  <c r="Y41" s="1"/>
  <c r="R40" i="32"/>
  <c r="C41" s="1"/>
  <c r="X41" s="1"/>
  <c r="Y41" s="1"/>
  <c r="W39" i="31"/>
  <c r="R38"/>
  <c r="C39" s="1"/>
  <c r="X39" s="1"/>
  <c r="Y39" s="1"/>
  <c r="R36"/>
  <c r="C37" s="1"/>
  <c r="X37" s="1"/>
  <c r="Y37" s="1"/>
  <c r="W37"/>
  <c r="W36" i="32"/>
  <c r="W37" s="1"/>
  <c r="V20" i="33"/>
  <c r="W17"/>
  <c r="V14"/>
  <c r="W24"/>
  <c r="W25" s="1"/>
  <c r="W30"/>
  <c r="W31" s="1"/>
  <c r="W32" s="1"/>
  <c r="W33" s="1"/>
  <c r="W29"/>
  <c r="R35" i="31"/>
  <c r="C36" s="1"/>
  <c r="X36" s="1"/>
  <c r="Y36" s="1"/>
  <c r="R35" i="32"/>
  <c r="C36" s="1"/>
  <c r="X36" s="1"/>
  <c r="Y36" s="1"/>
  <c r="R34" i="31"/>
  <c r="C35" s="1"/>
  <c r="X35" s="1"/>
  <c r="Y35" s="1"/>
  <c r="R33"/>
  <c r="C34" s="1"/>
  <c r="X34" s="1"/>
  <c r="Y34" s="1"/>
  <c r="R32" i="32"/>
  <c r="C33" s="1"/>
  <c r="X33" s="1"/>
  <c r="Y33" s="1"/>
  <c r="R31" i="31"/>
  <c r="C32" s="1"/>
  <c r="X32" s="1"/>
  <c r="Y32" s="1"/>
  <c r="R31" i="32"/>
  <c r="C32" s="1"/>
  <c r="X32" s="1"/>
  <c r="Y32" s="1"/>
  <c r="R30" i="31"/>
  <c r="C31" s="1"/>
  <c r="X31" s="1"/>
  <c r="Y31" s="1"/>
  <c r="R29"/>
  <c r="C30" s="1"/>
  <c r="X30" s="1"/>
  <c r="Y30" s="1"/>
  <c r="R29" i="32"/>
  <c r="C30" s="1"/>
  <c r="X30" s="1"/>
  <c r="Y30" s="1"/>
  <c r="R28" i="31"/>
  <c r="C29" s="1"/>
  <c r="X29" s="1"/>
  <c r="Y29" s="1"/>
  <c r="W27"/>
  <c r="R26"/>
  <c r="C27" s="1"/>
  <c r="X27" s="1"/>
  <c r="Y27" s="1"/>
  <c r="W26" i="32"/>
  <c r="R25" i="31"/>
  <c r="C26" s="1"/>
  <c r="X26" s="1"/>
  <c r="Y26" s="1"/>
  <c r="R25" i="32"/>
  <c r="C26" s="1"/>
  <c r="X26" s="1"/>
  <c r="Y26" s="1"/>
  <c r="R24"/>
  <c r="C25" s="1"/>
  <c r="X25" s="1"/>
  <c r="Y25" s="1"/>
  <c r="W23" i="31"/>
  <c r="R23" i="32"/>
  <c r="C24" s="1"/>
  <c r="X24" s="1"/>
  <c r="Y24" s="1"/>
  <c r="W22"/>
  <c r="R22"/>
  <c r="C23" s="1"/>
  <c r="X23" s="1"/>
  <c r="Y23" s="1"/>
  <c r="V22" i="31"/>
  <c r="R22"/>
  <c r="C23" s="1"/>
  <c r="X23" s="1"/>
  <c r="Y23" s="1"/>
  <c r="R21"/>
  <c r="C22" s="1"/>
  <c r="X22" s="1"/>
  <c r="Y22" s="1"/>
  <c r="V21" i="33"/>
  <c r="V22" s="1"/>
  <c r="W20" i="31"/>
  <c r="R20"/>
  <c r="C21" s="1"/>
  <c r="X21" s="1"/>
  <c r="Y21" s="1"/>
  <c r="R20" i="32"/>
  <c r="C21" s="1"/>
  <c r="X21" s="1"/>
  <c r="Y21" s="1"/>
  <c r="W19" i="33"/>
  <c r="W18" i="31"/>
  <c r="W17"/>
  <c r="V18"/>
  <c r="R18" i="32"/>
  <c r="C19" s="1"/>
  <c r="X19" s="1"/>
  <c r="Y19" s="1"/>
  <c r="R17"/>
  <c r="C18" s="1"/>
  <c r="X18" s="1"/>
  <c r="Y18" s="1"/>
  <c r="R16"/>
  <c r="C17" s="1"/>
  <c r="X17" s="1"/>
  <c r="Y17" s="1"/>
  <c r="R15"/>
  <c r="C16" s="1"/>
  <c r="X16" s="1"/>
  <c r="Y16" s="1"/>
  <c r="V15" i="31"/>
  <c r="R15"/>
  <c r="C16" s="1"/>
  <c r="X16" s="1"/>
  <c r="Y16" s="1"/>
  <c r="V16" i="33"/>
  <c r="V17" s="1"/>
  <c r="V18" s="1"/>
  <c r="R14" i="31"/>
  <c r="C15" s="1"/>
  <c r="X15" s="1"/>
  <c r="Y15" s="1"/>
  <c r="R14" i="32"/>
  <c r="C15" s="1"/>
  <c r="X15" s="1"/>
  <c r="Y15" s="1"/>
  <c r="R13" i="31"/>
  <c r="C14" s="1"/>
  <c r="X14" s="1"/>
  <c r="Y14" s="1"/>
  <c r="V13"/>
  <c r="R13" i="32"/>
  <c r="C14" s="1"/>
  <c r="X14" s="1"/>
  <c r="Y14" s="1"/>
  <c r="V13"/>
  <c r="R12" i="31"/>
  <c r="C13" s="1"/>
  <c r="X13" s="1"/>
  <c r="Y13" s="1"/>
  <c r="R12" i="32"/>
  <c r="C13" s="1"/>
  <c r="X13" s="1"/>
  <c r="Y13" s="1"/>
  <c r="W12" i="33"/>
  <c r="W13" s="1"/>
  <c r="V10" i="32"/>
  <c r="R10"/>
  <c r="C11" s="1"/>
  <c r="W9" i="31"/>
  <c r="V10"/>
  <c r="H4" i="32"/>
  <c r="W11" i="33"/>
  <c r="R9"/>
  <c r="C10" s="1"/>
  <c r="X10" s="1"/>
  <c r="H4" i="31"/>
  <c r="W10"/>
  <c r="W11" s="1"/>
  <c r="V19"/>
  <c r="R9"/>
  <c r="C10" s="1"/>
  <c r="V21"/>
  <c r="V12" i="32"/>
  <c r="W17"/>
  <c r="W18" s="1"/>
  <c r="V19"/>
  <c r="W16"/>
  <c r="V14"/>
  <c r="V18"/>
  <c r="H4" i="33"/>
  <c r="V15"/>
  <c r="W20"/>
  <c r="W22"/>
  <c r="V9"/>
  <c r="V10" s="1"/>
  <c r="V11" s="1"/>
  <c r="V12" s="1"/>
  <c r="C10" i="17"/>
  <c r="T9"/>
  <c r="H4" s="1"/>
  <c r="D4"/>
  <c r="G5"/>
  <c r="E5"/>
  <c r="C5"/>
  <c r="X10" i="32"/>
  <c r="X104" l="1"/>
  <c r="Y104" s="1"/>
  <c r="X103"/>
  <c r="Y103" s="1"/>
  <c r="X103" i="33"/>
  <c r="Y103" s="1"/>
  <c r="K103"/>
  <c r="M103" s="1"/>
  <c r="R103" s="1"/>
  <c r="C104" s="1"/>
  <c r="P5" i="32"/>
  <c r="P5" i="31"/>
  <c r="L5"/>
  <c r="L5" i="32"/>
  <c r="P5" i="33"/>
  <c r="K10"/>
  <c r="M10" s="1"/>
  <c r="R10" s="1"/>
  <c r="C11" s="1"/>
  <c r="K11" s="1"/>
  <c r="M11" s="1"/>
  <c r="R11" s="1"/>
  <c r="L5"/>
  <c r="I5" i="17"/>
  <c r="L4"/>
  <c r="P4"/>
  <c r="X10" i="31"/>
  <c r="R10"/>
  <c r="R11" i="32"/>
  <c r="X11"/>
  <c r="Y11" s="1"/>
  <c r="X104" i="33" l="1"/>
  <c r="Y104" s="1"/>
  <c r="X11"/>
  <c r="Y11" s="1"/>
  <c r="C12" i="32"/>
  <c r="D4"/>
  <c r="P2" s="1"/>
  <c r="C5"/>
  <c r="E5"/>
  <c r="G5"/>
  <c r="C12" i="33"/>
  <c r="K12" s="1"/>
  <c r="M12" s="1"/>
  <c r="R12" s="1"/>
  <c r="C13" s="1"/>
  <c r="C11" i="31"/>
  <c r="X13" i="33" l="1"/>
  <c r="Y13" s="1"/>
  <c r="K13"/>
  <c r="M13" s="1"/>
  <c r="R13" s="1"/>
  <c r="X12"/>
  <c r="Y12" s="1"/>
  <c r="R11" i="31"/>
  <c r="X11"/>
  <c r="Y11" s="1"/>
  <c r="X12" i="32"/>
  <c r="Y12" s="1"/>
  <c r="P4" s="1"/>
  <c r="L4"/>
  <c r="I5"/>
  <c r="C14" i="33" l="1"/>
  <c r="C12" i="31"/>
  <c r="D4"/>
  <c r="P2" s="1"/>
  <c r="G5"/>
  <c r="C5"/>
  <c r="E5"/>
  <c r="X14" i="33" l="1"/>
  <c r="Y14" s="1"/>
  <c r="K14"/>
  <c r="M14" s="1"/>
  <c r="R14" s="1"/>
  <c r="I5" i="31"/>
  <c r="X12"/>
  <c r="Y12" s="1"/>
  <c r="P4" s="1"/>
  <c r="L4"/>
  <c r="C15" i="33" l="1"/>
  <c r="X15" l="1"/>
  <c r="Y15" s="1"/>
  <c r="K15"/>
  <c r="M15" s="1"/>
  <c r="R15" s="1"/>
  <c r="C16" l="1"/>
  <c r="X16" l="1"/>
  <c r="Y16" s="1"/>
  <c r="K16"/>
  <c r="M16" s="1"/>
  <c r="R16" s="1"/>
  <c r="C17" l="1"/>
  <c r="X17" l="1"/>
  <c r="Y17" s="1"/>
  <c r="K17"/>
  <c r="M17" s="1"/>
  <c r="R17" s="1"/>
  <c r="C18" l="1"/>
  <c r="X18" l="1"/>
  <c r="Y18" s="1"/>
  <c r="K18"/>
  <c r="M18" s="1"/>
  <c r="R18" s="1"/>
  <c r="C19" s="1"/>
  <c r="X19" l="1"/>
  <c r="Y19" s="1"/>
  <c r="K19"/>
  <c r="M19" s="1"/>
  <c r="R19" s="1"/>
  <c r="C20" s="1"/>
  <c r="X20" l="1"/>
  <c r="Y20" s="1"/>
  <c r="K20"/>
  <c r="M20" s="1"/>
  <c r="R20" s="1"/>
  <c r="C21" s="1"/>
  <c r="X21" l="1"/>
  <c r="Y21" s="1"/>
  <c r="K21"/>
  <c r="M21" s="1"/>
  <c r="R21" s="1"/>
  <c r="C22" s="1"/>
  <c r="X22" l="1"/>
  <c r="Y22" s="1"/>
  <c r="K22"/>
  <c r="M22" s="1"/>
  <c r="R22" s="1"/>
  <c r="C23" s="1"/>
  <c r="X23" l="1"/>
  <c r="Y23" s="1"/>
  <c r="K23"/>
  <c r="M23" s="1"/>
  <c r="R23" s="1"/>
  <c r="C24" s="1"/>
  <c r="X24" l="1"/>
  <c r="Y24" s="1"/>
  <c r="K24"/>
  <c r="M24" s="1"/>
  <c r="R24" s="1"/>
  <c r="C25" s="1"/>
  <c r="X25" l="1"/>
  <c r="Y25" s="1"/>
  <c r="K25"/>
  <c r="M25" s="1"/>
  <c r="R25" s="1"/>
  <c r="C26" s="1"/>
  <c r="X26" l="1"/>
  <c r="Y26" s="1"/>
  <c r="K26"/>
  <c r="M26" s="1"/>
  <c r="R26" s="1"/>
  <c r="C27" s="1"/>
  <c r="X27" l="1"/>
  <c r="Y27" s="1"/>
  <c r="K27"/>
  <c r="M27" s="1"/>
  <c r="R27" s="1"/>
  <c r="C28" s="1"/>
  <c r="X28" l="1"/>
  <c r="Y28" s="1"/>
  <c r="K28"/>
  <c r="M28" s="1"/>
  <c r="R28" s="1"/>
  <c r="C29" s="1"/>
  <c r="X29" l="1"/>
  <c r="Y29" s="1"/>
  <c r="K29"/>
  <c r="M29" s="1"/>
  <c r="R29" s="1"/>
  <c r="C30" s="1"/>
  <c r="X30" l="1"/>
  <c r="Y30" s="1"/>
  <c r="K30"/>
  <c r="M30" s="1"/>
  <c r="R30" s="1"/>
  <c r="C31" s="1"/>
  <c r="X31" l="1"/>
  <c r="Y31" s="1"/>
  <c r="K31"/>
  <c r="M31" s="1"/>
  <c r="R31" s="1"/>
  <c r="C32" s="1"/>
  <c r="X32" l="1"/>
  <c r="Y32" s="1"/>
  <c r="K32"/>
  <c r="M32" s="1"/>
  <c r="R32" s="1"/>
  <c r="C33" s="1"/>
  <c r="X33" l="1"/>
  <c r="Y33" s="1"/>
  <c r="K33"/>
  <c r="M33" s="1"/>
  <c r="R33" s="1"/>
  <c r="C34" s="1"/>
  <c r="X34" l="1"/>
  <c r="Y34" s="1"/>
  <c r="K34"/>
  <c r="M34" s="1"/>
  <c r="R34" s="1"/>
  <c r="C35" s="1"/>
  <c r="X35" l="1"/>
  <c r="Y35" s="1"/>
  <c r="K35"/>
  <c r="M35" s="1"/>
  <c r="R35" s="1"/>
  <c r="C36" l="1"/>
  <c r="X36" l="1"/>
  <c r="Y36" s="1"/>
  <c r="K36"/>
  <c r="M36" s="1"/>
  <c r="R36" s="1"/>
  <c r="C37" l="1"/>
  <c r="X37" l="1"/>
  <c r="Y37" s="1"/>
  <c r="K37"/>
  <c r="M37" s="1"/>
  <c r="R37" s="1"/>
  <c r="C38" l="1"/>
  <c r="X38" l="1"/>
  <c r="Y38" s="1"/>
  <c r="K38"/>
  <c r="M38" s="1"/>
  <c r="R38" s="1"/>
  <c r="C39" l="1"/>
  <c r="X39" l="1"/>
  <c r="Y39" s="1"/>
  <c r="K39"/>
  <c r="M39" s="1"/>
  <c r="R39" s="1"/>
  <c r="C40" l="1"/>
  <c r="X40" l="1"/>
  <c r="Y40" s="1"/>
  <c r="K40"/>
  <c r="M40" s="1"/>
  <c r="R40" s="1"/>
  <c r="C41" l="1"/>
  <c r="X41" l="1"/>
  <c r="Y41" s="1"/>
  <c r="K41"/>
  <c r="M41" s="1"/>
  <c r="R41" s="1"/>
  <c r="C42" s="1"/>
  <c r="X42" l="1"/>
  <c r="Y42" s="1"/>
  <c r="K42"/>
  <c r="M42" s="1"/>
  <c r="R42" s="1"/>
  <c r="C43" s="1"/>
  <c r="X43" l="1"/>
  <c r="Y43" s="1"/>
  <c r="K43"/>
  <c r="M43" s="1"/>
  <c r="R43" s="1"/>
  <c r="C44" s="1"/>
  <c r="X44" l="1"/>
  <c r="Y44" s="1"/>
  <c r="K44"/>
  <c r="M44" s="1"/>
  <c r="R44" s="1"/>
  <c r="C45" s="1"/>
  <c r="X45" l="1"/>
  <c r="Y45" s="1"/>
  <c r="K45"/>
  <c r="M45" s="1"/>
  <c r="R45" s="1"/>
  <c r="C46" s="1"/>
  <c r="X46" l="1"/>
  <c r="Y46" s="1"/>
  <c r="K46"/>
  <c r="M46" s="1"/>
  <c r="R46" s="1"/>
  <c r="C47" s="1"/>
  <c r="X47" l="1"/>
  <c r="Y47" s="1"/>
  <c r="K47"/>
  <c r="M47" s="1"/>
  <c r="R47" s="1"/>
  <c r="C48" s="1"/>
  <c r="X48" l="1"/>
  <c r="Y48" s="1"/>
  <c r="K48"/>
  <c r="M48" s="1"/>
  <c r="R48" s="1"/>
  <c r="C49" s="1"/>
  <c r="X49" l="1"/>
  <c r="Y49" s="1"/>
  <c r="K49"/>
  <c r="M49" s="1"/>
  <c r="R49" s="1"/>
  <c r="C50" s="1"/>
  <c r="X50" l="1"/>
  <c r="Y50" s="1"/>
  <c r="K50"/>
  <c r="M50" s="1"/>
  <c r="R50" s="1"/>
  <c r="C51" s="1"/>
  <c r="X51" l="1"/>
  <c r="Y51" s="1"/>
  <c r="K51"/>
  <c r="M51" s="1"/>
  <c r="R51" s="1"/>
  <c r="C52" s="1"/>
  <c r="X52" l="1"/>
  <c r="Y52" s="1"/>
  <c r="K52"/>
  <c r="M52" s="1"/>
  <c r="R52" s="1"/>
  <c r="C53" s="1"/>
  <c r="X53" l="1"/>
  <c r="Y53" s="1"/>
  <c r="K53"/>
  <c r="M53" s="1"/>
  <c r="R53" s="1"/>
  <c r="C54" s="1"/>
  <c r="X54" l="1"/>
  <c r="Y54" s="1"/>
  <c r="K54"/>
  <c r="M54" s="1"/>
  <c r="R54" s="1"/>
  <c r="C55" s="1"/>
  <c r="X55" l="1"/>
  <c r="Y55" s="1"/>
  <c r="K55"/>
  <c r="M55" s="1"/>
  <c r="R55" s="1"/>
  <c r="C56" s="1"/>
  <c r="X56" l="1"/>
  <c r="Y56" s="1"/>
  <c r="K56"/>
  <c r="M56" s="1"/>
  <c r="R56" s="1"/>
  <c r="C57" s="1"/>
  <c r="X57" l="1"/>
  <c r="Y57" s="1"/>
  <c r="K57"/>
  <c r="M57" s="1"/>
  <c r="R57" s="1"/>
  <c r="C58" s="1"/>
  <c r="X58" l="1"/>
  <c r="Y58" s="1"/>
  <c r="K58"/>
  <c r="M58" s="1"/>
  <c r="R58" s="1"/>
  <c r="C59" s="1"/>
  <c r="X59" l="1"/>
  <c r="Y59" s="1"/>
  <c r="K59"/>
  <c r="M59" s="1"/>
  <c r="R59" s="1"/>
  <c r="C60" s="1"/>
  <c r="X60" l="1"/>
  <c r="Y60" s="1"/>
  <c r="K60"/>
  <c r="M60" s="1"/>
  <c r="R60" s="1"/>
  <c r="C61" s="1"/>
  <c r="X61" l="1"/>
  <c r="Y61" s="1"/>
  <c r="K61"/>
  <c r="M61" s="1"/>
  <c r="R61" s="1"/>
  <c r="C62" s="1"/>
  <c r="X62" l="1"/>
  <c r="Y62" s="1"/>
  <c r="K62"/>
  <c r="M62" s="1"/>
  <c r="R62" s="1"/>
  <c r="C63" l="1"/>
  <c r="X63" s="1"/>
  <c r="Y63" s="1"/>
  <c r="P4" s="1"/>
  <c r="G5"/>
  <c r="E5"/>
  <c r="C5"/>
  <c r="D4"/>
  <c r="P2" s="1"/>
  <c r="I5" l="1"/>
</calcChain>
</file>

<file path=xl/sharedStrings.xml><?xml version="1.0" encoding="utf-8"?>
<sst xmlns="http://schemas.openxmlformats.org/spreadsheetml/2006/main" count="595" uniqueCount="88">
  <si>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</si>
  <si>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</si>
  <si>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</si>
  <si>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</si>
  <si>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</si>
  <si>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</si>
  <si>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</si>
  <si>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</si>
  <si>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</si>
  <si>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</si>
  <si>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</si>
  <si>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</si>
  <si>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</si>
  <si>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</si>
  <si>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</si>
  <si>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</si>
  <si>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</si>
  <si>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</si>
  <si>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</si>
  <si>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</si>
  <si>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</si>
  <si>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</si>
  <si>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</si>
  <si>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</si>
  <si>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</si>
  <si>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</si>
  <si>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</si>
  <si>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</si>
  <si>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</si>
  <si>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</si>
  <si>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</si>
  <si>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</si>
  <si>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</si>
  <si>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</si>
  <si>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</si>
  <si>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</si>
  <si>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</si>
  <si>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</si>
  <si>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</si>
  <si>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</si>
  <si>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</si>
  <si>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</si>
  <si>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</si>
  <si>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</si>
  <si>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</si>
  <si>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</si>
  <si>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</si>
  <si>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</si>
  <si>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</si>
  <si>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</si>
  <si>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</si>
  <si>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</si>
  <si>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</si>
  <si>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</si>
  <si>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</si>
  <si>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</si>
  <si>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</si>
  <si>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</si>
  <si>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</si>
  <si>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</si>
  <si>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</si>
  <si>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</si>
  <si>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</si>
  <si>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</si>
  <si>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</si>
  <si>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EURJPY</t>
    <phoneticPr fontId="2"/>
  </si>
  <si>
    <t>１時間足</t>
    <rPh sb="1" eb="3">
      <t>ジカン</t>
    </rPh>
    <rPh sb="3" eb="4">
      <t>アシ</t>
    </rPh>
    <phoneticPr fontId="3"/>
  </si>
  <si>
    <t>10MA・20MA・50MAの上側にキャンドルがあれば買い方向、下側なら売り方向。MAに触れてEB出現でエントリー待ち、EB高値or安値ブレイクでエントリー。</t>
    <phoneticPr fontId="2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</si>
  <si>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</si>
  <si>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</si>
  <si>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</si>
  <si>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</si>
  <si>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</si>
  <si>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</si>
  <si>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</si>
  <si>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</si>
  <si>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</si>
  <si>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</si>
  <si>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</si>
  <si>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</si>
  <si>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</si>
  <si>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</si>
  <si>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</si>
  <si>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GBP/CHF</t>
    <phoneticPr fontId="2"/>
  </si>
  <si>
    <t>219/8/20</t>
    <phoneticPr fontId="2"/>
  </si>
  <si>
    <t>１時間足検証ですが、勝率向上のためルール追加を検討しました。
ルール追加前の検証です。</t>
    <rPh sb="1" eb="3">
      <t>ジカン</t>
    </rPh>
    <rPh sb="3" eb="4">
      <t>アシ</t>
    </rPh>
    <rPh sb="4" eb="6">
      <t>ケンショウ</t>
    </rPh>
    <rPh sb="10" eb="12">
      <t>ショウリツ</t>
    </rPh>
    <rPh sb="12" eb="14">
      <t>コウジョウ</t>
    </rPh>
    <rPh sb="20" eb="22">
      <t>ツイカ</t>
    </rPh>
    <rPh sb="23" eb="25">
      <t>ケントウ</t>
    </rPh>
    <rPh sb="34" eb="36">
      <t>ツイカ</t>
    </rPh>
    <rPh sb="36" eb="37">
      <t>マエ</t>
    </rPh>
    <rPh sb="38" eb="40">
      <t>ケンショウ</t>
    </rPh>
    <phoneticPr fontId="2"/>
  </si>
  <si>
    <t>エントリー回数が減っても勝率を上げれば利益率は上がると思います。</t>
    <rPh sb="5" eb="7">
      <t>カイスウ</t>
    </rPh>
    <rPh sb="8" eb="9">
      <t>ヘ</t>
    </rPh>
    <rPh sb="12" eb="14">
      <t>ショウリツ</t>
    </rPh>
    <rPh sb="15" eb="16">
      <t>ア</t>
    </rPh>
    <rPh sb="19" eb="21">
      <t>リエキ</t>
    </rPh>
    <rPh sb="21" eb="22">
      <t>リツ</t>
    </rPh>
    <rPh sb="23" eb="24">
      <t>ア</t>
    </rPh>
    <rPh sb="27" eb="28">
      <t>オモ</t>
    </rPh>
    <phoneticPr fontId="2"/>
  </si>
  <si>
    <t>１時間足検証と追加ルールを確立します。</t>
    <rPh sb="1" eb="3">
      <t>ジカン</t>
    </rPh>
    <rPh sb="3" eb="4">
      <t>アシ</t>
    </rPh>
    <rPh sb="4" eb="6">
      <t>ケンショウ</t>
    </rPh>
    <rPh sb="7" eb="9">
      <t>ツイカ</t>
    </rPh>
    <rPh sb="13" eb="15">
      <t>カクリツ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</si>
</sst>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4" name="図 3" descr="2019-08-09_18h53_3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5" name="図 4" descr="2019-08-09_19h56_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6" name="図 5" descr="2019-08-09_20h09_3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7" name="図 6" descr="2019-08-09_20h15_2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8" name="図 7" descr="2019-08-09_20h22_2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9" name="図 8" descr="2019-08-09_20h28_54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10" name="図 9" descr="2019-08-09_21h08_07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11" name="図 10" descr="2019-08-09_21h56_5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2" name="図 11" descr="2019-08-09_22h01_30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452216</xdr:colOff>
      <xdr:row>318</xdr:row>
      <xdr:rowOff>173715</xdr:rowOff>
    </xdr:to>
    <xdr:pic>
      <xdr:nvPicPr>
        <xdr:cNvPr id="13" name="図 12" descr="2019-08-09_22h24_48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34516" cy="560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3" activePane="bottomLeft" state="frozen"/>
      <selection pane="bottomLeft" activeCell="E104" sqref="E104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82" t="s">
        <v>5</v>
      </c>
      <c r="C2" s="82"/>
      <c r="D2" s="93" t="s">
        <v>65</v>
      </c>
      <c r="E2" s="93"/>
      <c r="F2" s="82" t="s">
        <v>6</v>
      </c>
      <c r="G2" s="82"/>
      <c r="H2" s="85" t="s">
        <v>66</v>
      </c>
      <c r="I2" s="85"/>
      <c r="J2" s="82" t="s">
        <v>7</v>
      </c>
      <c r="K2" s="82"/>
      <c r="L2" s="92">
        <v>100000</v>
      </c>
      <c r="M2" s="93"/>
      <c r="N2" s="82" t="s">
        <v>8</v>
      </c>
      <c r="O2" s="82"/>
      <c r="P2" s="87">
        <f>SUM(L2,D4)</f>
        <v>131371.06402794179</v>
      </c>
      <c r="Q2" s="85"/>
      <c r="R2" s="1"/>
      <c r="S2" s="1"/>
      <c r="T2" s="1"/>
    </row>
    <row r="3" spans="2:25" ht="57" customHeight="1">
      <c r="B3" s="82" t="s">
        <v>9</v>
      </c>
      <c r="C3" s="82"/>
      <c r="D3" s="94" t="s">
        <v>67</v>
      </c>
      <c r="E3" s="94"/>
      <c r="F3" s="94"/>
      <c r="G3" s="94"/>
      <c r="H3" s="94"/>
      <c r="I3" s="94"/>
      <c r="J3" s="82" t="s">
        <v>10</v>
      </c>
      <c r="K3" s="82"/>
      <c r="L3" s="94" t="s">
        <v>59</v>
      </c>
      <c r="M3" s="95"/>
      <c r="N3" s="95"/>
      <c r="O3" s="95"/>
      <c r="P3" s="95"/>
      <c r="Q3" s="95"/>
      <c r="R3" s="1"/>
      <c r="S3" s="1"/>
    </row>
    <row r="4" spans="2:25">
      <c r="B4" s="82" t="s">
        <v>11</v>
      </c>
      <c r="C4" s="82"/>
      <c r="D4" s="83">
        <f>SUM($R$9:$S$993)</f>
        <v>31371.064027941782</v>
      </c>
      <c r="E4" s="83"/>
      <c r="F4" s="82" t="s">
        <v>12</v>
      </c>
      <c r="G4" s="82"/>
      <c r="H4" s="84">
        <f>SUM($T$9:$U$108)</f>
        <v>-71.000000000003638</v>
      </c>
      <c r="I4" s="85"/>
      <c r="J4" s="86"/>
      <c r="K4" s="86"/>
      <c r="L4" s="87"/>
      <c r="M4" s="87"/>
      <c r="N4" s="86" t="s">
        <v>56</v>
      </c>
      <c r="O4" s="86"/>
      <c r="P4" s="88">
        <f>MAX(Y:Y)</f>
        <v>0.26821535668733032</v>
      </c>
      <c r="Q4" s="88"/>
      <c r="R4" s="1"/>
      <c r="S4" s="1"/>
      <c r="T4" s="1"/>
    </row>
    <row r="5" spans="2:25">
      <c r="B5" s="39" t="s">
        <v>15</v>
      </c>
      <c r="C5" s="2">
        <f>COUNTIF($R$9:$R$990,"&gt;0")</f>
        <v>49</v>
      </c>
      <c r="D5" s="38" t="s">
        <v>16</v>
      </c>
      <c r="E5" s="15">
        <f>COUNTIF($R$9:$R$990,"&lt;0")</f>
        <v>46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0.51578947368421058</v>
      </c>
      <c r="J5" s="89" t="s">
        <v>19</v>
      </c>
      <c r="K5" s="82"/>
      <c r="L5" s="90">
        <f>MAX(V9:V993)</f>
        <v>4</v>
      </c>
      <c r="M5" s="91"/>
      <c r="N5" s="17" t="s">
        <v>20</v>
      </c>
      <c r="O5" s="9"/>
      <c r="P5" s="90">
        <f>MAX(W9:W993)</f>
        <v>8</v>
      </c>
      <c r="Q5" s="91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55</v>
      </c>
    </row>
    <row r="9" spans="2:25">
      <c r="B9" s="40">
        <v>1</v>
      </c>
      <c r="C9" s="56">
        <f>L2</f>
        <v>100000</v>
      </c>
      <c r="D9" s="56"/>
      <c r="E9" s="40">
        <v>2018</v>
      </c>
      <c r="F9" s="8">
        <v>43474</v>
      </c>
      <c r="G9" s="43" t="s">
        <v>3</v>
      </c>
      <c r="H9" s="57">
        <v>135.19</v>
      </c>
      <c r="I9" s="57"/>
      <c r="J9" s="40">
        <v>26</v>
      </c>
      <c r="K9" s="56">
        <f>IF(J9="","",C9*0.03)</f>
        <v>3000</v>
      </c>
      <c r="L9" s="56"/>
      <c r="M9" s="6">
        <f>IF(J9="","",(K9/J9)/LOOKUP(RIGHT($D$2,3),定数!$A$6:$A$13,定数!$B$6:$B$13))</f>
        <v>1.153846153846154</v>
      </c>
      <c r="N9" s="40">
        <v>2018</v>
      </c>
      <c r="O9" s="8">
        <v>43474</v>
      </c>
      <c r="P9" s="57">
        <v>134.87</v>
      </c>
      <c r="Q9" s="57"/>
      <c r="R9" s="60">
        <f>IF(P9="","",T9*M9*LOOKUP(RIGHT($D$2,3),定数!$A$6:$A$13,定数!$B$6:$B$13))</f>
        <v>3692.3076923076137</v>
      </c>
      <c r="S9" s="60"/>
      <c r="T9" s="61">
        <f>IF(P9="","",IF(G9="買",(P9-H9),(H9-P9))*IF(RIGHT($D$2,3)="JPY",100,10000))</f>
        <v>31.999999999999318</v>
      </c>
      <c r="U9" s="61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56">
        <f t="shared" ref="C10:C73" si="0">IF(R9="","",C9+R9)</f>
        <v>103692.30769230762</v>
      </c>
      <c r="D10" s="56"/>
      <c r="E10" s="40">
        <v>2018</v>
      </c>
      <c r="F10" s="8">
        <v>43487</v>
      </c>
      <c r="G10" s="45" t="s">
        <v>4</v>
      </c>
      <c r="H10" s="57">
        <v>135.71</v>
      </c>
      <c r="I10" s="57"/>
      <c r="J10" s="40">
        <v>12</v>
      </c>
      <c r="K10" s="58">
        <f>IF(J10="","",C10*0.03)</f>
        <v>3110.7692307692282</v>
      </c>
      <c r="L10" s="59"/>
      <c r="M10" s="6">
        <f>IF(J10="","",(K10/J10)/LOOKUP(RIGHT($D$2,3),定数!$A$6:$A$13,定数!$B$6:$B$13))</f>
        <v>2.5923076923076902</v>
      </c>
      <c r="N10" s="40">
        <v>2018</v>
      </c>
      <c r="O10" s="8">
        <v>43488</v>
      </c>
      <c r="P10" s="57">
        <v>135.86000000000001</v>
      </c>
      <c r="Q10" s="57"/>
      <c r="R10" s="60">
        <f>IF(P10="","",T10*M10*LOOKUP(RIGHT($D$2,3),定数!$A$6:$A$13,定数!$B$6:$B$13))</f>
        <v>3888.4615384616827</v>
      </c>
      <c r="S10" s="60"/>
      <c r="T10" s="61">
        <f>IF(P10="","",IF(G10="買",(P10-H10),(H10-P10))*IF(RIGHT($D$2,3)="JPY",100,10000))</f>
        <v>15.000000000000568</v>
      </c>
      <c r="U10" s="6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103692.30769230762</v>
      </c>
    </row>
    <row r="11" spans="2:25">
      <c r="B11" s="40">
        <v>3</v>
      </c>
      <c r="C11" s="56">
        <f t="shared" si="0"/>
        <v>107580.76923076929</v>
      </c>
      <c r="D11" s="56"/>
      <c r="E11" s="40">
        <v>2018</v>
      </c>
      <c r="F11" s="8">
        <v>43498</v>
      </c>
      <c r="G11" s="45" t="s">
        <v>4</v>
      </c>
      <c r="H11" s="57">
        <v>136.43</v>
      </c>
      <c r="I11" s="57"/>
      <c r="J11" s="40">
        <v>44</v>
      </c>
      <c r="K11" s="58">
        <f t="shared" ref="K11:K74" si="3">IF(J11="","",C11*0.03)</f>
        <v>3227.4230769230785</v>
      </c>
      <c r="L11" s="59"/>
      <c r="M11" s="6">
        <f>IF(J11="","",(K11/J11)/LOOKUP(RIGHT($D$2,3),定数!$A$6:$A$13,定数!$B$6:$B$13))</f>
        <v>0.73350524475524503</v>
      </c>
      <c r="N11" s="40">
        <v>2018</v>
      </c>
      <c r="O11" s="8">
        <v>43498</v>
      </c>
      <c r="P11" s="57">
        <v>136.99</v>
      </c>
      <c r="Q11" s="57"/>
      <c r="R11" s="60">
        <f>IF(P11="","",T11*M11*LOOKUP(RIGHT($D$2,3),定数!$A$6:$A$13,定数!$B$6:$B$13))</f>
        <v>4107.6293706293891</v>
      </c>
      <c r="S11" s="60"/>
      <c r="T11" s="61">
        <f>IF(P11="","",IF(G11="買",(P11-H11),(H11-P11))*IF(RIGHT($D$2,3)="JPY",100,10000))</f>
        <v>56.000000000000227</v>
      </c>
      <c r="U11" s="61"/>
      <c r="V11" s="22">
        <f t="shared" si="1"/>
        <v>3</v>
      </c>
      <c r="W11">
        <f t="shared" si="2"/>
        <v>0</v>
      </c>
      <c r="X11" s="41">
        <f>IF(C11&lt;&gt;"",MAX(X10,C11),"")</f>
        <v>107580.76923076929</v>
      </c>
      <c r="Y11" s="42">
        <f>IF(X11&lt;&gt;"",1-(C11/X11),"")</f>
        <v>0</v>
      </c>
    </row>
    <row r="12" spans="2:25">
      <c r="B12" s="40">
        <v>4</v>
      </c>
      <c r="C12" s="56">
        <f t="shared" si="0"/>
        <v>111688.39860139869</v>
      </c>
      <c r="D12" s="56"/>
      <c r="E12" s="40">
        <v>2018</v>
      </c>
      <c r="F12" s="8">
        <v>43503</v>
      </c>
      <c r="G12" s="45" t="s">
        <v>3</v>
      </c>
      <c r="H12" s="57">
        <v>134.65</v>
      </c>
      <c r="I12" s="57"/>
      <c r="J12" s="40">
        <v>40</v>
      </c>
      <c r="K12" s="58">
        <f t="shared" si="3"/>
        <v>3350.6519580419604</v>
      </c>
      <c r="L12" s="59"/>
      <c r="M12" s="6">
        <f>IF(J12="","",(K12/J12)/LOOKUP(RIGHT($D$2,3),定数!$A$6:$A$13,定数!$B$6:$B$13))</f>
        <v>0.83766298951049012</v>
      </c>
      <c r="N12" s="40">
        <v>2018</v>
      </c>
      <c r="O12" s="8">
        <v>43504</v>
      </c>
      <c r="P12" s="57">
        <v>134.13999999999999</v>
      </c>
      <c r="Q12" s="57"/>
      <c r="R12" s="60">
        <f>IF(P12="","",T12*M12*LOOKUP(RIGHT($D$2,3),定数!$A$6:$A$13,定数!$B$6:$B$13))</f>
        <v>4272.0812465036615</v>
      </c>
      <c r="S12" s="60"/>
      <c r="T12" s="61">
        <f t="shared" ref="T12:T75" si="4">IF(P12="","",IF(G12="買",(P12-H12),(H12-P12))*IF(RIGHT($D$2,3)="JPY",100,10000))</f>
        <v>51.000000000001933</v>
      </c>
      <c r="U12" s="61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111688.39860139869</v>
      </c>
      <c r="Y12" s="42">
        <f t="shared" ref="Y12:Y75" si="6">IF(X12&lt;&gt;"",1-(C12/X12),"")</f>
        <v>0</v>
      </c>
    </row>
    <row r="13" spans="2:25">
      <c r="B13" s="40">
        <v>5</v>
      </c>
      <c r="C13" s="56">
        <f t="shared" si="0"/>
        <v>115960.47984790234</v>
      </c>
      <c r="D13" s="56"/>
      <c r="E13" s="40">
        <v>2018</v>
      </c>
      <c r="F13" s="8">
        <v>43504</v>
      </c>
      <c r="G13" s="45" t="s">
        <v>3</v>
      </c>
      <c r="H13" s="57">
        <v>134.02000000000001</v>
      </c>
      <c r="I13" s="57"/>
      <c r="J13" s="40">
        <v>54</v>
      </c>
      <c r="K13" s="58">
        <f t="shared" si="3"/>
        <v>3478.8143954370703</v>
      </c>
      <c r="L13" s="59"/>
      <c r="M13" s="6">
        <f>IF(J13="","",(K13/J13)/LOOKUP(RIGHT($D$2,3),定数!$A$6:$A$13,定数!$B$6:$B$13))</f>
        <v>0.64422488804390188</v>
      </c>
      <c r="N13" s="40">
        <v>2018</v>
      </c>
      <c r="O13" s="8">
        <v>43504</v>
      </c>
      <c r="P13" s="57">
        <v>134.58000000000001</v>
      </c>
      <c r="Q13" s="57"/>
      <c r="R13" s="60">
        <f>IF(P13="","",T13*M13*LOOKUP(RIGHT($D$2,3),定数!$A$6:$A$13,定数!$B$6:$B$13))</f>
        <v>-3607.6593730458653</v>
      </c>
      <c r="S13" s="60"/>
      <c r="T13" s="61">
        <f t="shared" si="4"/>
        <v>-56.000000000000227</v>
      </c>
      <c r="U13" s="61"/>
      <c r="V13" s="22">
        <f t="shared" si="1"/>
        <v>0</v>
      </c>
      <c r="W13">
        <f t="shared" si="2"/>
        <v>1</v>
      </c>
      <c r="X13" s="41">
        <f t="shared" si="5"/>
        <v>115960.47984790234</v>
      </c>
      <c r="Y13" s="42">
        <f t="shared" si="6"/>
        <v>0</v>
      </c>
    </row>
    <row r="14" spans="2:25">
      <c r="B14" s="40">
        <v>6</v>
      </c>
      <c r="C14" s="56">
        <f t="shared" si="0"/>
        <v>112352.82047485647</v>
      </c>
      <c r="D14" s="56"/>
      <c r="E14" s="40">
        <v>2018</v>
      </c>
      <c r="F14" s="8">
        <v>43517</v>
      </c>
      <c r="G14" s="45" t="s">
        <v>4</v>
      </c>
      <c r="H14" s="57">
        <v>132.41999999999999</v>
      </c>
      <c r="I14" s="57"/>
      <c r="J14" s="40">
        <v>14</v>
      </c>
      <c r="K14" s="58">
        <f t="shared" si="3"/>
        <v>3370.584614245694</v>
      </c>
      <c r="L14" s="59"/>
      <c r="M14" s="6">
        <f>IF(J14="","",(K14/J14)/LOOKUP(RIGHT($D$2,3),定数!$A$6:$A$13,定数!$B$6:$B$13))</f>
        <v>2.4075604387469243</v>
      </c>
      <c r="N14" s="40">
        <v>2018</v>
      </c>
      <c r="O14" s="8">
        <v>43517</v>
      </c>
      <c r="P14" s="57">
        <v>132.59</v>
      </c>
      <c r="Q14" s="57"/>
      <c r="R14" s="60">
        <f>IF(P14="","",T14*M14*LOOKUP(RIGHT($D$2,3),定数!$A$6:$A$13,定数!$B$6:$B$13))</f>
        <v>4092.8527458701546</v>
      </c>
      <c r="S14" s="60"/>
      <c r="T14" s="61">
        <f t="shared" si="4"/>
        <v>17.000000000001592</v>
      </c>
      <c r="U14" s="61"/>
      <c r="V14" s="22">
        <f t="shared" si="1"/>
        <v>1</v>
      </c>
      <c r="W14">
        <f t="shared" si="2"/>
        <v>0</v>
      </c>
      <c r="X14" s="41">
        <f t="shared" si="5"/>
        <v>115960.47984790234</v>
      </c>
      <c r="Y14" s="42">
        <f t="shared" si="6"/>
        <v>3.1111111111111311E-2</v>
      </c>
    </row>
    <row r="15" spans="2:25">
      <c r="B15" s="40">
        <v>7</v>
      </c>
      <c r="C15" s="56">
        <f t="shared" si="0"/>
        <v>116445.67322072663</v>
      </c>
      <c r="D15" s="56"/>
      <c r="E15" s="40">
        <v>2018</v>
      </c>
      <c r="F15" s="8">
        <v>43540</v>
      </c>
      <c r="G15" s="45" t="s">
        <v>3</v>
      </c>
      <c r="H15" s="57">
        <v>130.63</v>
      </c>
      <c r="I15" s="57"/>
      <c r="J15" s="40">
        <v>24</v>
      </c>
      <c r="K15" s="58">
        <f t="shared" si="3"/>
        <v>3493.3701966217986</v>
      </c>
      <c r="L15" s="59"/>
      <c r="M15" s="6">
        <f>IF(J15="","",(K15/J15)/LOOKUP(RIGHT($D$2,3),定数!$A$6:$A$13,定数!$B$6:$B$13))</f>
        <v>1.4555709152590828</v>
      </c>
      <c r="N15" s="40">
        <v>2018</v>
      </c>
      <c r="O15" s="8">
        <v>43540</v>
      </c>
      <c r="P15" s="57">
        <v>130.33000000000001</v>
      </c>
      <c r="Q15" s="57"/>
      <c r="R15" s="60">
        <f>IF(P15="","",T15*M15*LOOKUP(RIGHT($D$2,3),定数!$A$6:$A$13,定数!$B$6:$B$13))</f>
        <v>4366.7127457770002</v>
      </c>
      <c r="S15" s="60"/>
      <c r="T15" s="61">
        <f t="shared" si="4"/>
        <v>29.999999999998295</v>
      </c>
      <c r="U15" s="61"/>
      <c r="V15" s="22">
        <f t="shared" si="1"/>
        <v>2</v>
      </c>
      <c r="W15">
        <f t="shared" si="2"/>
        <v>0</v>
      </c>
      <c r="X15" s="41">
        <f t="shared" si="5"/>
        <v>116445.67322072663</v>
      </c>
      <c r="Y15" s="42">
        <f t="shared" si="6"/>
        <v>0</v>
      </c>
    </row>
    <row r="16" spans="2:25">
      <c r="B16" s="40">
        <v>8</v>
      </c>
      <c r="C16" s="56">
        <f t="shared" si="0"/>
        <v>120812.38596650363</v>
      </c>
      <c r="D16" s="56"/>
      <c r="E16" s="40">
        <v>2018</v>
      </c>
      <c r="F16" s="8">
        <v>43540</v>
      </c>
      <c r="G16" s="45" t="s">
        <v>3</v>
      </c>
      <c r="H16" s="57">
        <v>130.12</v>
      </c>
      <c r="I16" s="57"/>
      <c r="J16" s="40">
        <v>45</v>
      </c>
      <c r="K16" s="58">
        <f t="shared" si="3"/>
        <v>3624.3715789951088</v>
      </c>
      <c r="L16" s="59"/>
      <c r="M16" s="6">
        <f>IF(J16="","",(K16/J16)/LOOKUP(RIGHT($D$2,3),定数!$A$6:$A$13,定数!$B$6:$B$13))</f>
        <v>0.80541590644335759</v>
      </c>
      <c r="N16" s="40">
        <v>2018</v>
      </c>
      <c r="O16" s="8">
        <v>43543</v>
      </c>
      <c r="P16" s="57">
        <v>130.59</v>
      </c>
      <c r="Q16" s="57"/>
      <c r="R16" s="60">
        <f>IF(P16="","",T16*M16*LOOKUP(RIGHT($D$2,3),定数!$A$6:$A$13,定数!$B$6:$B$13))</f>
        <v>-3785.4547602837711</v>
      </c>
      <c r="S16" s="60"/>
      <c r="T16" s="61">
        <f t="shared" si="4"/>
        <v>-46.999999999999886</v>
      </c>
      <c r="U16" s="61"/>
      <c r="V16" s="22">
        <f t="shared" si="1"/>
        <v>0</v>
      </c>
      <c r="W16">
        <f t="shared" si="2"/>
        <v>1</v>
      </c>
      <c r="X16" s="41">
        <f t="shared" si="5"/>
        <v>120812.38596650363</v>
      </c>
      <c r="Y16" s="42">
        <f t="shared" si="6"/>
        <v>0</v>
      </c>
    </row>
    <row r="17" spans="2:25">
      <c r="B17" s="40">
        <v>9</v>
      </c>
      <c r="C17" s="56">
        <f t="shared" si="0"/>
        <v>117026.93120621986</v>
      </c>
      <c r="D17" s="56"/>
      <c r="E17" s="40">
        <v>2018</v>
      </c>
      <c r="F17" s="8">
        <v>43544</v>
      </c>
      <c r="G17" s="45" t="s">
        <v>4</v>
      </c>
      <c r="H17" s="57">
        <v>131.02000000000001</v>
      </c>
      <c r="I17" s="57"/>
      <c r="J17" s="40">
        <v>28</v>
      </c>
      <c r="K17" s="58">
        <f t="shared" si="3"/>
        <v>3510.8079361865957</v>
      </c>
      <c r="L17" s="59"/>
      <c r="M17" s="6">
        <f>IF(J17="","",(K17/J17)/LOOKUP(RIGHT($D$2,3),定数!$A$6:$A$13,定数!$B$6:$B$13))</f>
        <v>1.2538599772094985</v>
      </c>
      <c r="N17" s="40">
        <v>2018</v>
      </c>
      <c r="O17" s="8">
        <v>43544</v>
      </c>
      <c r="P17" s="57">
        <v>131.37</v>
      </c>
      <c r="Q17" s="57"/>
      <c r="R17" s="60">
        <f>IF(P17="","",T17*M17*LOOKUP(RIGHT($D$2,3),定数!$A$6:$A$13,定数!$B$6:$B$13))</f>
        <v>4388.5099202331739</v>
      </c>
      <c r="S17" s="60"/>
      <c r="T17" s="61">
        <f t="shared" si="4"/>
        <v>34.999999999999432</v>
      </c>
      <c r="U17" s="61"/>
      <c r="V17" s="22">
        <f t="shared" si="1"/>
        <v>1</v>
      </c>
      <c r="W17">
        <f t="shared" si="2"/>
        <v>0</v>
      </c>
      <c r="X17" s="41">
        <f t="shared" si="5"/>
        <v>120812.38596650363</v>
      </c>
      <c r="Y17" s="42">
        <f t="shared" si="6"/>
        <v>3.1333333333333213E-2</v>
      </c>
    </row>
    <row r="18" spans="2:25">
      <c r="B18" s="40">
        <v>10</v>
      </c>
      <c r="C18" s="56">
        <f t="shared" si="0"/>
        <v>121415.44112645304</v>
      </c>
      <c r="D18" s="56"/>
      <c r="E18" s="40">
        <v>2018</v>
      </c>
      <c r="F18" s="8">
        <v>43568</v>
      </c>
      <c r="G18" s="45" t="s">
        <v>4</v>
      </c>
      <c r="H18" s="57">
        <v>132.34</v>
      </c>
      <c r="I18" s="57"/>
      <c r="J18" s="40">
        <v>22</v>
      </c>
      <c r="K18" s="58">
        <f t="shared" si="3"/>
        <v>3642.4632337935909</v>
      </c>
      <c r="L18" s="59"/>
      <c r="M18" s="6">
        <f>IF(J18="","",(K18/J18)/LOOKUP(RIGHT($D$2,3),定数!$A$6:$A$13,定数!$B$6:$B$13))</f>
        <v>1.655665106269814</v>
      </c>
      <c r="N18" s="40">
        <v>2018</v>
      </c>
      <c r="O18" s="8">
        <v>43568</v>
      </c>
      <c r="P18" s="57">
        <v>132.61000000000001</v>
      </c>
      <c r="Q18" s="57"/>
      <c r="R18" s="60">
        <f>IF(P18="","",T18*M18*LOOKUP(RIGHT($D$2,3),定数!$A$6:$A$13,定数!$B$6:$B$13))</f>
        <v>4470.2957869286674</v>
      </c>
      <c r="S18" s="60"/>
      <c r="T18" s="61">
        <f t="shared" si="4"/>
        <v>27.000000000001023</v>
      </c>
      <c r="U18" s="61"/>
      <c r="V18" s="22">
        <f t="shared" si="1"/>
        <v>2</v>
      </c>
      <c r="W18">
        <f t="shared" si="2"/>
        <v>0</v>
      </c>
      <c r="X18" s="41">
        <f t="shared" si="5"/>
        <v>121415.44112645304</v>
      </c>
      <c r="Y18" s="42">
        <f t="shared" si="6"/>
        <v>0</v>
      </c>
    </row>
    <row r="19" spans="2:25">
      <c r="B19" s="40">
        <v>11</v>
      </c>
      <c r="C19" s="56">
        <f t="shared" si="0"/>
        <v>125885.7369133817</v>
      </c>
      <c r="D19" s="56"/>
      <c r="E19" s="40">
        <v>2018</v>
      </c>
      <c r="F19" s="8">
        <v>43582</v>
      </c>
      <c r="G19" s="45" t="s">
        <v>3</v>
      </c>
      <c r="H19" s="57">
        <v>131.88</v>
      </c>
      <c r="I19" s="57"/>
      <c r="J19" s="40">
        <v>32</v>
      </c>
      <c r="K19" s="58">
        <f t="shared" si="3"/>
        <v>3776.5721074014509</v>
      </c>
      <c r="L19" s="59"/>
      <c r="M19" s="6">
        <f>IF(J19="","",(K19/J19)/LOOKUP(RIGHT($D$2,3),定数!$A$6:$A$13,定数!$B$6:$B$13))</f>
        <v>1.1801787835629534</v>
      </c>
      <c r="N19" s="40">
        <v>2018</v>
      </c>
      <c r="O19" s="8">
        <v>43583</v>
      </c>
      <c r="P19" s="57">
        <v>132.22999999999999</v>
      </c>
      <c r="Q19" s="57"/>
      <c r="R19" s="60">
        <f>IF(P19="","",T19*M19*LOOKUP(RIGHT($D$2,3),定数!$A$6:$A$13,定数!$B$6:$B$13))</f>
        <v>-4130.6257424702699</v>
      </c>
      <c r="S19" s="60"/>
      <c r="T19" s="61">
        <f t="shared" si="4"/>
        <v>-34.999999999999432</v>
      </c>
      <c r="U19" s="61"/>
      <c r="V19" s="22">
        <f t="shared" si="1"/>
        <v>0</v>
      </c>
      <c r="W19">
        <f t="shared" si="2"/>
        <v>1</v>
      </c>
      <c r="X19" s="41">
        <f t="shared" si="5"/>
        <v>125885.7369133817</v>
      </c>
      <c r="Y19" s="42">
        <f t="shared" si="6"/>
        <v>0</v>
      </c>
    </row>
    <row r="20" spans="2:25">
      <c r="B20" s="40">
        <v>12</v>
      </c>
      <c r="C20" s="56">
        <f t="shared" si="0"/>
        <v>121755.11117091143</v>
      </c>
      <c r="D20" s="56"/>
      <c r="E20" s="40">
        <v>2018</v>
      </c>
      <c r="F20" s="8">
        <v>43589</v>
      </c>
      <c r="G20" s="46" t="s">
        <v>3</v>
      </c>
      <c r="H20" s="57">
        <v>130.72</v>
      </c>
      <c r="I20" s="57"/>
      <c r="J20" s="40">
        <v>14</v>
      </c>
      <c r="K20" s="58">
        <f t="shared" si="3"/>
        <v>3652.6533351273429</v>
      </c>
      <c r="L20" s="59"/>
      <c r="M20" s="6">
        <f>IF(J20="","",(K20/J20)/LOOKUP(RIGHT($D$2,3),定数!$A$6:$A$13,定数!$B$6:$B$13))</f>
        <v>2.6090380965195306</v>
      </c>
      <c r="N20" s="40">
        <v>2018</v>
      </c>
      <c r="O20" s="8">
        <v>43589</v>
      </c>
      <c r="P20" s="57">
        <v>130.54</v>
      </c>
      <c r="Q20" s="57"/>
      <c r="R20" s="60">
        <f>IF(P20="","",T20*M20*LOOKUP(RIGHT($D$2,3),定数!$A$6:$A$13,定数!$B$6:$B$13))</f>
        <v>4696.2685737353331</v>
      </c>
      <c r="S20" s="60"/>
      <c r="T20" s="61">
        <f t="shared" si="4"/>
        <v>18.000000000000682</v>
      </c>
      <c r="U20" s="61"/>
      <c r="V20" s="22">
        <f t="shared" si="1"/>
        <v>1</v>
      </c>
      <c r="W20">
        <f t="shared" si="2"/>
        <v>0</v>
      </c>
      <c r="X20" s="41">
        <f t="shared" si="5"/>
        <v>125885.7369133817</v>
      </c>
      <c r="Y20" s="42">
        <f t="shared" si="6"/>
        <v>3.2812499999999467E-2</v>
      </c>
    </row>
    <row r="21" spans="2:25">
      <c r="B21" s="40">
        <v>13</v>
      </c>
      <c r="C21" s="56">
        <f t="shared" si="0"/>
        <v>126451.37974464677</v>
      </c>
      <c r="D21" s="56"/>
      <c r="E21" s="40">
        <v>2018</v>
      </c>
      <c r="F21" s="8">
        <v>43593</v>
      </c>
      <c r="G21" s="46" t="s">
        <v>3</v>
      </c>
      <c r="H21" s="57">
        <v>129.97</v>
      </c>
      <c r="I21" s="57"/>
      <c r="J21" s="40">
        <v>13</v>
      </c>
      <c r="K21" s="58">
        <f t="shared" si="3"/>
        <v>3793.5413923394026</v>
      </c>
      <c r="L21" s="59"/>
      <c r="M21" s="6">
        <f>IF(J21="","",(K21/J21)/LOOKUP(RIGHT($D$2,3),定数!$A$6:$A$13,定数!$B$6:$B$13))</f>
        <v>2.9181087633380018</v>
      </c>
      <c r="N21" s="40">
        <v>2018</v>
      </c>
      <c r="O21" s="8">
        <v>43593</v>
      </c>
      <c r="P21" s="57">
        <v>129.80000000000001</v>
      </c>
      <c r="Q21" s="57"/>
      <c r="R21" s="60">
        <f>IF(P21="","",T21*M21*LOOKUP(RIGHT($D$2,3),定数!$A$6:$A$13,定数!$B$6:$B$13))</f>
        <v>4960.784897674238</v>
      </c>
      <c r="S21" s="60"/>
      <c r="T21" s="61">
        <f t="shared" si="4"/>
        <v>16.999999999998749</v>
      </c>
      <c r="U21" s="61"/>
      <c r="V21" s="22">
        <f t="shared" si="1"/>
        <v>2</v>
      </c>
      <c r="W21">
        <f t="shared" si="2"/>
        <v>0</v>
      </c>
      <c r="X21" s="41">
        <f t="shared" si="5"/>
        <v>126451.37974464677</v>
      </c>
      <c r="Y21" s="42">
        <f t="shared" si="6"/>
        <v>0</v>
      </c>
    </row>
    <row r="22" spans="2:25">
      <c r="B22" s="40">
        <v>14</v>
      </c>
      <c r="C22" s="56">
        <f t="shared" si="0"/>
        <v>131412.164642321</v>
      </c>
      <c r="D22" s="56"/>
      <c r="E22" s="40">
        <v>2018</v>
      </c>
      <c r="F22" s="8">
        <v>43593</v>
      </c>
      <c r="G22" s="46" t="s">
        <v>3</v>
      </c>
      <c r="H22" s="57">
        <v>129.87</v>
      </c>
      <c r="I22" s="57"/>
      <c r="J22" s="40">
        <v>12</v>
      </c>
      <c r="K22" s="58">
        <f t="shared" si="3"/>
        <v>3942.3649392696298</v>
      </c>
      <c r="L22" s="59"/>
      <c r="M22" s="6">
        <f>IF(J22="","",(K22/J22)/LOOKUP(RIGHT($D$2,3),定数!$A$6:$A$13,定数!$B$6:$B$13))</f>
        <v>3.285304116058025</v>
      </c>
      <c r="N22" s="40">
        <v>2018</v>
      </c>
      <c r="O22" s="8">
        <v>43593</v>
      </c>
      <c r="P22" s="57">
        <v>129.72</v>
      </c>
      <c r="Q22" s="57"/>
      <c r="R22" s="60">
        <f>IF(P22="","",T22*M22*LOOKUP(RIGHT($D$2,3),定数!$A$6:$A$13,定数!$B$6:$B$13))</f>
        <v>4927.9561740872241</v>
      </c>
      <c r="S22" s="60"/>
      <c r="T22" s="61">
        <f t="shared" si="4"/>
        <v>15.000000000000568</v>
      </c>
      <c r="U22" s="61"/>
      <c r="V22" s="22">
        <f t="shared" si="1"/>
        <v>3</v>
      </c>
      <c r="W22">
        <f t="shared" si="2"/>
        <v>0</v>
      </c>
      <c r="X22" s="41">
        <f t="shared" si="5"/>
        <v>131412.164642321</v>
      </c>
      <c r="Y22" s="42">
        <f t="shared" si="6"/>
        <v>0</v>
      </c>
    </row>
    <row r="23" spans="2:25">
      <c r="B23" s="40">
        <v>15</v>
      </c>
      <c r="C23" s="56">
        <f t="shared" si="0"/>
        <v>136340.12081640822</v>
      </c>
      <c r="D23" s="56"/>
      <c r="E23" s="40">
        <v>2018</v>
      </c>
      <c r="F23" s="8">
        <v>43608</v>
      </c>
      <c r="G23" s="46" t="s">
        <v>3</v>
      </c>
      <c r="H23" s="57">
        <v>129.81</v>
      </c>
      <c r="I23" s="57"/>
      <c r="J23" s="40">
        <v>82</v>
      </c>
      <c r="K23" s="58">
        <f t="shared" si="3"/>
        <v>4090.2036244922465</v>
      </c>
      <c r="L23" s="59"/>
      <c r="M23" s="6">
        <f>IF(J23="","",(K23/J23)/LOOKUP(RIGHT($D$2,3),定数!$A$6:$A$13,定数!$B$6:$B$13))</f>
        <v>0.49880532006003009</v>
      </c>
      <c r="N23" s="40">
        <v>2018</v>
      </c>
      <c r="O23" s="8">
        <v>43608</v>
      </c>
      <c r="P23" s="57">
        <v>128.76</v>
      </c>
      <c r="Q23" s="57"/>
      <c r="R23" s="60">
        <f>IF(P23="","",T23*M23*LOOKUP(RIGHT($D$2,3),定数!$A$6:$A$13,定数!$B$6:$B$13))</f>
        <v>5237.4558606303726</v>
      </c>
      <c r="S23" s="60"/>
      <c r="T23" s="61">
        <f t="shared" si="4"/>
        <v>105.00000000000114</v>
      </c>
      <c r="U23" s="61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136340.12081640822</v>
      </c>
      <c r="Y23" s="42">
        <f t="shared" si="6"/>
        <v>0</v>
      </c>
    </row>
    <row r="24" spans="2:25">
      <c r="B24" s="40">
        <v>16</v>
      </c>
      <c r="C24" s="56">
        <f t="shared" si="0"/>
        <v>141577.5766770386</v>
      </c>
      <c r="D24" s="56"/>
      <c r="E24" s="40">
        <v>2018</v>
      </c>
      <c r="F24" s="8">
        <v>43610</v>
      </c>
      <c r="G24" s="46" t="s">
        <v>3</v>
      </c>
      <c r="H24" s="57">
        <v>128.13999999999999</v>
      </c>
      <c r="I24" s="57"/>
      <c r="J24" s="40">
        <v>25</v>
      </c>
      <c r="K24" s="58">
        <f t="shared" si="3"/>
        <v>4247.3273003111581</v>
      </c>
      <c r="L24" s="59"/>
      <c r="M24" s="6">
        <f>IF(J24="","",(K24/J24)/LOOKUP(RIGHT($D$2,3),定数!$A$6:$A$13,定数!$B$6:$B$13))</f>
        <v>1.6989309201244631</v>
      </c>
      <c r="N24" s="40">
        <v>2018</v>
      </c>
      <c r="O24" s="8">
        <v>43610</v>
      </c>
      <c r="P24" s="57">
        <v>128.41999999999999</v>
      </c>
      <c r="Q24" s="57"/>
      <c r="R24" s="60">
        <f>IF(P24="","",T24*M24*LOOKUP(RIGHT($D$2,3),定数!$A$6:$A$13,定数!$B$6:$B$13))</f>
        <v>-4757.0065763485163</v>
      </c>
      <c r="S24" s="60"/>
      <c r="T24" s="61">
        <f t="shared" si="4"/>
        <v>-28.000000000000114</v>
      </c>
      <c r="U24" s="61"/>
      <c r="V24" t="str">
        <f t="shared" si="7"/>
        <v/>
      </c>
      <c r="W24">
        <f t="shared" si="2"/>
        <v>1</v>
      </c>
      <c r="X24" s="41">
        <f t="shared" si="5"/>
        <v>141577.5766770386</v>
      </c>
      <c r="Y24" s="42">
        <f t="shared" si="6"/>
        <v>0</v>
      </c>
    </row>
    <row r="25" spans="2:25">
      <c r="B25" s="40">
        <v>17</v>
      </c>
      <c r="C25" s="56">
        <f t="shared" si="0"/>
        <v>136820.57010069009</v>
      </c>
      <c r="D25" s="56"/>
      <c r="E25" s="40">
        <v>2018</v>
      </c>
      <c r="F25" s="8">
        <v>43616</v>
      </c>
      <c r="G25" s="46" t="s">
        <v>4</v>
      </c>
      <c r="H25" s="57">
        <v>127.46</v>
      </c>
      <c r="I25" s="57"/>
      <c r="J25" s="40">
        <v>69</v>
      </c>
      <c r="K25" s="58">
        <f t="shared" si="3"/>
        <v>4104.6171030207024</v>
      </c>
      <c r="L25" s="59"/>
      <c r="M25" s="6">
        <f>IF(J25="","",(K25/J25)/LOOKUP(RIGHT($D$2,3),定数!$A$6:$A$13,定数!$B$6:$B$13))</f>
        <v>0.59487204391604376</v>
      </c>
      <c r="N25" s="40">
        <v>2018</v>
      </c>
      <c r="O25" s="8">
        <v>43616</v>
      </c>
      <c r="P25" s="57">
        <v>126.74</v>
      </c>
      <c r="Q25" s="57"/>
      <c r="R25" s="60">
        <f>IF(P25="","",T25*M25*LOOKUP(RIGHT($D$2,3),定数!$A$6:$A$13,定数!$B$6:$B$13))</f>
        <v>-4283.0787161955077</v>
      </c>
      <c r="S25" s="60"/>
      <c r="T25" s="61">
        <f t="shared" si="4"/>
        <v>-71.999999999999886</v>
      </c>
      <c r="U25" s="61"/>
      <c r="V25" t="str">
        <f t="shared" si="7"/>
        <v/>
      </c>
      <c r="W25">
        <f t="shared" si="2"/>
        <v>2</v>
      </c>
      <c r="X25" s="41">
        <f t="shared" si="5"/>
        <v>141577.5766770386</v>
      </c>
      <c r="Y25" s="42">
        <f t="shared" si="6"/>
        <v>3.3600000000000074E-2</v>
      </c>
    </row>
    <row r="26" spans="2:25">
      <c r="B26" s="40">
        <v>18</v>
      </c>
      <c r="C26" s="56">
        <f t="shared" si="0"/>
        <v>132537.49138449458</v>
      </c>
      <c r="D26" s="56"/>
      <c r="E26" s="40">
        <v>2018</v>
      </c>
      <c r="F26" s="8">
        <v>43617</v>
      </c>
      <c r="G26" s="46" t="s">
        <v>4</v>
      </c>
      <c r="H26" s="57">
        <v>127.62</v>
      </c>
      <c r="I26" s="57"/>
      <c r="J26" s="40">
        <v>40</v>
      </c>
      <c r="K26" s="58">
        <f t="shared" si="3"/>
        <v>3976.1247415348375</v>
      </c>
      <c r="L26" s="59"/>
      <c r="M26" s="6">
        <f>IF(J26="","",(K26/J26)/LOOKUP(RIGHT($D$2,3),定数!$A$6:$A$13,定数!$B$6:$B$13))</f>
        <v>0.99403118538370938</v>
      </c>
      <c r="N26" s="40">
        <v>2018</v>
      </c>
      <c r="O26" s="8">
        <v>43617</v>
      </c>
      <c r="P26" s="57">
        <v>128.13</v>
      </c>
      <c r="Q26" s="57"/>
      <c r="R26" s="60">
        <f>IF(P26="","",T26*M26*LOOKUP(RIGHT($D$2,3),定数!$A$6:$A$13,定数!$B$6:$B$13))</f>
        <v>5069.5590454568273</v>
      </c>
      <c r="S26" s="60"/>
      <c r="T26" s="61">
        <f t="shared" si="4"/>
        <v>50.999999999999091</v>
      </c>
      <c r="U26" s="61"/>
      <c r="V26" t="str">
        <f t="shared" si="7"/>
        <v/>
      </c>
      <c r="W26">
        <f t="shared" si="2"/>
        <v>0</v>
      </c>
      <c r="X26" s="41">
        <f t="shared" si="5"/>
        <v>141577.5766770386</v>
      </c>
      <c r="Y26" s="42">
        <f t="shared" si="6"/>
        <v>6.3852521739130474E-2</v>
      </c>
    </row>
    <row r="27" spans="2:25">
      <c r="B27" s="40">
        <v>19</v>
      </c>
      <c r="C27" s="56">
        <f t="shared" si="0"/>
        <v>137607.0504299514</v>
      </c>
      <c r="D27" s="56"/>
      <c r="E27" s="40">
        <v>2018</v>
      </c>
      <c r="F27" s="8">
        <v>43623</v>
      </c>
      <c r="G27" s="46" t="s">
        <v>4</v>
      </c>
      <c r="H27" s="57">
        <v>129.69999999999999</v>
      </c>
      <c r="I27" s="57"/>
      <c r="J27" s="40">
        <v>27</v>
      </c>
      <c r="K27" s="58">
        <f t="shared" si="3"/>
        <v>4128.2115128985415</v>
      </c>
      <c r="L27" s="59"/>
      <c r="M27" s="6">
        <f>IF(J27="","",(K27/J27)/LOOKUP(RIGHT($D$2,3),定数!$A$6:$A$13,定数!$B$6:$B$13))</f>
        <v>1.5289672269994596</v>
      </c>
      <c r="N27" s="40">
        <v>2018</v>
      </c>
      <c r="O27" s="8">
        <v>43623</v>
      </c>
      <c r="P27" s="57">
        <v>130.04</v>
      </c>
      <c r="Q27" s="57"/>
      <c r="R27" s="60">
        <f>IF(P27="","",T27*M27*LOOKUP(RIGHT($D$2,3),定数!$A$6:$A$13,定数!$B$6:$B$13))</f>
        <v>5198.4885717982152</v>
      </c>
      <c r="S27" s="60"/>
      <c r="T27" s="61">
        <f t="shared" si="4"/>
        <v>34.000000000000341</v>
      </c>
      <c r="U27" s="61"/>
      <c r="V27" t="str">
        <f t="shared" si="7"/>
        <v/>
      </c>
      <c r="W27">
        <f t="shared" si="2"/>
        <v>0</v>
      </c>
      <c r="X27" s="41">
        <f t="shared" si="5"/>
        <v>141577.5766770386</v>
      </c>
      <c r="Y27" s="42">
        <f t="shared" si="6"/>
        <v>2.8044880695652918E-2</v>
      </c>
    </row>
    <row r="28" spans="2:25">
      <c r="B28" s="40">
        <v>20</v>
      </c>
      <c r="C28" s="56">
        <f t="shared" si="0"/>
        <v>142805.53900174962</v>
      </c>
      <c r="D28" s="56"/>
      <c r="E28" s="40">
        <v>2018</v>
      </c>
      <c r="F28" s="8">
        <v>43624</v>
      </c>
      <c r="G28" s="46" t="s">
        <v>3</v>
      </c>
      <c r="H28" s="57">
        <v>129.38999999999999</v>
      </c>
      <c r="I28" s="57"/>
      <c r="J28" s="40">
        <v>16</v>
      </c>
      <c r="K28" s="58">
        <f t="shared" si="3"/>
        <v>4284.1661700524883</v>
      </c>
      <c r="L28" s="59"/>
      <c r="M28" s="6">
        <f>IF(J28="","",(K28/J28)/LOOKUP(RIGHT($D$2,3),定数!$A$6:$A$13,定数!$B$6:$B$13))</f>
        <v>2.6776038562828051</v>
      </c>
      <c r="N28" s="40">
        <v>2018</v>
      </c>
      <c r="O28" s="8">
        <v>43624</v>
      </c>
      <c r="P28" s="57">
        <v>129.19</v>
      </c>
      <c r="Q28" s="57"/>
      <c r="R28" s="60">
        <f>IF(P28="","",T28*M28*LOOKUP(RIGHT($D$2,3),定数!$A$6:$A$13,定数!$B$6:$B$13))</f>
        <v>5355.2077125653059</v>
      </c>
      <c r="S28" s="60"/>
      <c r="T28" s="61">
        <f t="shared" si="4"/>
        <v>19.999999999998863</v>
      </c>
      <c r="U28" s="61"/>
      <c r="V28" t="str">
        <f t="shared" si="7"/>
        <v/>
      </c>
      <c r="W28">
        <f t="shared" si="2"/>
        <v>0</v>
      </c>
      <c r="X28" s="41">
        <f t="shared" si="5"/>
        <v>142805.53900174962</v>
      </c>
      <c r="Y28" s="42">
        <f t="shared" si="6"/>
        <v>0</v>
      </c>
    </row>
    <row r="29" spans="2:25">
      <c r="B29" s="49">
        <v>21</v>
      </c>
      <c r="C29" s="56">
        <f t="shared" si="0"/>
        <v>148160.74671431494</v>
      </c>
      <c r="D29" s="56"/>
      <c r="E29" s="40">
        <v>2018</v>
      </c>
      <c r="F29" s="8">
        <v>43624</v>
      </c>
      <c r="G29" s="47" t="s">
        <v>3</v>
      </c>
      <c r="H29" s="57">
        <v>128.88</v>
      </c>
      <c r="I29" s="57"/>
      <c r="J29" s="40">
        <v>65</v>
      </c>
      <c r="K29" s="58">
        <f t="shared" si="3"/>
        <v>4444.8224014294483</v>
      </c>
      <c r="L29" s="59"/>
      <c r="M29" s="6">
        <f>IF(J29="","",(K29/J29)/LOOKUP(RIGHT($D$2,3),定数!$A$6:$A$13,定数!$B$6:$B$13))</f>
        <v>0.68381883098914586</v>
      </c>
      <c r="N29" s="40">
        <v>2018</v>
      </c>
      <c r="O29" s="8">
        <v>43627</v>
      </c>
      <c r="P29" s="57">
        <v>129.56</v>
      </c>
      <c r="Q29" s="57"/>
      <c r="R29" s="60">
        <f>IF(P29="","",T29*M29*LOOKUP(RIGHT($D$2,3),定数!$A$6:$A$13,定数!$B$6:$B$13))</f>
        <v>-4649.9680507262383</v>
      </c>
      <c r="S29" s="60"/>
      <c r="T29" s="61">
        <f t="shared" si="4"/>
        <v>-68.000000000000682</v>
      </c>
      <c r="U29" s="61"/>
      <c r="V29" t="str">
        <f t="shared" si="7"/>
        <v/>
      </c>
      <c r="W29">
        <f t="shared" si="2"/>
        <v>1</v>
      </c>
      <c r="X29" s="41">
        <f t="shared" si="5"/>
        <v>148160.74671431494</v>
      </c>
      <c r="Y29" s="42">
        <f t="shared" si="6"/>
        <v>0</v>
      </c>
    </row>
    <row r="30" spans="2:25">
      <c r="B30" s="49">
        <v>22</v>
      </c>
      <c r="C30" s="56">
        <f t="shared" si="0"/>
        <v>143510.77866358869</v>
      </c>
      <c r="D30" s="56"/>
      <c r="E30" s="40">
        <v>2018</v>
      </c>
      <c r="F30" s="8">
        <v>43628</v>
      </c>
      <c r="G30" s="47" t="s">
        <v>4</v>
      </c>
      <c r="H30" s="57">
        <v>130.19</v>
      </c>
      <c r="I30" s="57"/>
      <c r="J30" s="40">
        <v>45</v>
      </c>
      <c r="K30" s="58">
        <f t="shared" si="3"/>
        <v>4305.3233599076602</v>
      </c>
      <c r="L30" s="59"/>
      <c r="M30" s="6">
        <f>IF(J30="","",(K30/J30)/LOOKUP(RIGHT($D$2,3),定数!$A$6:$A$13,定数!$B$6:$B$13))</f>
        <v>0.95673852442392449</v>
      </c>
      <c r="N30" s="40">
        <v>2018</v>
      </c>
      <c r="O30" s="8">
        <v>43629</v>
      </c>
      <c r="P30" s="57">
        <v>129.72</v>
      </c>
      <c r="Q30" s="57"/>
      <c r="R30" s="60">
        <f>IF(P30="","",T30*M30*LOOKUP(RIGHT($D$2,3),定数!$A$6:$A$13,定数!$B$6:$B$13))</f>
        <v>-4496.6710647924347</v>
      </c>
      <c r="S30" s="60"/>
      <c r="T30" s="61">
        <f t="shared" si="4"/>
        <v>-46.999999999999886</v>
      </c>
      <c r="U30" s="61"/>
      <c r="V30" t="str">
        <f t="shared" si="7"/>
        <v/>
      </c>
      <c r="W30">
        <f t="shared" si="2"/>
        <v>2</v>
      </c>
      <c r="X30" s="41">
        <f t="shared" si="5"/>
        <v>148160.74671431494</v>
      </c>
      <c r="Y30" s="42">
        <f t="shared" si="6"/>
        <v>3.1384615384615788E-2</v>
      </c>
    </row>
    <row r="31" spans="2:25">
      <c r="B31" s="49">
        <v>23</v>
      </c>
      <c r="C31" s="56">
        <f t="shared" si="0"/>
        <v>139014.10759879625</v>
      </c>
      <c r="D31" s="56"/>
      <c r="E31" s="40">
        <v>2018</v>
      </c>
      <c r="F31" s="8">
        <v>43628</v>
      </c>
      <c r="G31" s="47" t="s">
        <v>4</v>
      </c>
      <c r="H31" s="57">
        <v>130.09</v>
      </c>
      <c r="I31" s="57"/>
      <c r="J31" s="40">
        <v>23</v>
      </c>
      <c r="K31" s="58">
        <f t="shared" si="3"/>
        <v>4170.4232279638873</v>
      </c>
      <c r="L31" s="59"/>
      <c r="M31" s="6">
        <f>IF(J31="","",(K31/J31)/LOOKUP(RIGHT($D$2,3),定数!$A$6:$A$13,定数!$B$6:$B$13))</f>
        <v>1.8132274904190815</v>
      </c>
      <c r="N31" s="40">
        <v>2018</v>
      </c>
      <c r="O31" s="8">
        <v>43629</v>
      </c>
      <c r="P31" s="57">
        <v>129.83000000000001</v>
      </c>
      <c r="Q31" s="57"/>
      <c r="R31" s="60">
        <f>IF(P31="","",T31*M31*LOOKUP(RIGHT($D$2,3),定数!$A$6:$A$13,定数!$B$6:$B$13))</f>
        <v>-4714.3914750894464</v>
      </c>
      <c r="S31" s="60"/>
      <c r="T31" s="61">
        <f t="shared" si="4"/>
        <v>-25.999999999999091</v>
      </c>
      <c r="U31" s="61"/>
      <c r="V31" t="str">
        <f t="shared" si="7"/>
        <v/>
      </c>
      <c r="W31">
        <f t="shared" si="2"/>
        <v>3</v>
      </c>
      <c r="X31" s="41">
        <f t="shared" si="5"/>
        <v>148160.74671431494</v>
      </c>
      <c r="Y31" s="42">
        <f t="shared" si="6"/>
        <v>6.1734564102564393E-2</v>
      </c>
    </row>
    <row r="32" spans="2:25">
      <c r="B32" s="40">
        <v>24</v>
      </c>
      <c r="C32" s="56">
        <f t="shared" si="0"/>
        <v>134299.71612370681</v>
      </c>
      <c r="D32" s="56"/>
      <c r="E32" s="40">
        <v>2018</v>
      </c>
      <c r="F32" s="8">
        <v>43634</v>
      </c>
      <c r="G32" s="47" t="s">
        <v>3</v>
      </c>
      <c r="H32" s="57">
        <v>127.94</v>
      </c>
      <c r="I32" s="57"/>
      <c r="J32" s="40">
        <v>18</v>
      </c>
      <c r="K32" s="58">
        <f t="shared" si="3"/>
        <v>4028.9914837112042</v>
      </c>
      <c r="L32" s="59"/>
      <c r="M32" s="6">
        <f>IF(J32="","",(K32/J32)/LOOKUP(RIGHT($D$2,3),定数!$A$6:$A$13,定数!$B$6:$B$13))</f>
        <v>2.2383286020617801</v>
      </c>
      <c r="N32" s="40">
        <v>2018</v>
      </c>
      <c r="O32" s="8">
        <v>43634</v>
      </c>
      <c r="P32" s="57">
        <v>128.15</v>
      </c>
      <c r="Q32" s="57"/>
      <c r="R32" s="60">
        <f>IF(P32="","",T32*M32*LOOKUP(RIGHT($D$2,3),定数!$A$6:$A$13,定数!$B$6:$B$13))</f>
        <v>-4700.490064329917</v>
      </c>
      <c r="S32" s="60"/>
      <c r="T32" s="61">
        <f t="shared" si="4"/>
        <v>-21.000000000000796</v>
      </c>
      <c r="U32" s="61"/>
      <c r="V32" t="str">
        <f t="shared" si="7"/>
        <v/>
      </c>
      <c r="W32">
        <f t="shared" si="2"/>
        <v>4</v>
      </c>
      <c r="X32" s="41">
        <f t="shared" si="5"/>
        <v>148160.74671431494</v>
      </c>
      <c r="Y32" s="42">
        <f t="shared" si="6"/>
        <v>9.3554000624302414E-2</v>
      </c>
    </row>
    <row r="33" spans="2:25">
      <c r="B33" s="40">
        <v>25</v>
      </c>
      <c r="C33" s="56">
        <f t="shared" si="0"/>
        <v>129599.22605937689</v>
      </c>
      <c r="D33" s="56"/>
      <c r="E33" s="40">
        <v>2018</v>
      </c>
      <c r="F33" s="8">
        <v>43643</v>
      </c>
      <c r="G33" s="47" t="s">
        <v>3</v>
      </c>
      <c r="H33" s="57">
        <v>127.82</v>
      </c>
      <c r="I33" s="57"/>
      <c r="J33" s="40">
        <v>35</v>
      </c>
      <c r="K33" s="58">
        <f t="shared" si="3"/>
        <v>3887.9767817813063</v>
      </c>
      <c r="L33" s="59"/>
      <c r="M33" s="6">
        <f>IF(J33="","",(K33/J33)/LOOKUP(RIGHT($D$2,3),定数!$A$6:$A$13,定数!$B$6:$B$13))</f>
        <v>1.1108505090803731</v>
      </c>
      <c r="N33" s="40">
        <v>2018</v>
      </c>
      <c r="O33" s="8">
        <v>43643</v>
      </c>
      <c r="P33" s="57">
        <v>128.19999999999999</v>
      </c>
      <c r="Q33" s="57"/>
      <c r="R33" s="60">
        <f>IF(P33="","",T33*M33*LOOKUP(RIGHT($D$2,3),定数!$A$6:$A$13,定数!$B$6:$B$13))</f>
        <v>-4221.2319345053675</v>
      </c>
      <c r="S33" s="60"/>
      <c r="T33" s="61">
        <f t="shared" si="4"/>
        <v>-37.999999999999545</v>
      </c>
      <c r="U33" s="61"/>
      <c r="V33" t="str">
        <f t="shared" si="7"/>
        <v/>
      </c>
      <c r="W33">
        <f t="shared" si="2"/>
        <v>5</v>
      </c>
      <c r="X33" s="41">
        <f t="shared" si="5"/>
        <v>148160.74671431494</v>
      </c>
      <c r="Y33" s="42">
        <f t="shared" si="6"/>
        <v>0.12527961060245307</v>
      </c>
    </row>
    <row r="34" spans="2:25">
      <c r="B34" s="40">
        <v>26</v>
      </c>
      <c r="C34" s="56">
        <f t="shared" si="0"/>
        <v>125377.99412487152</v>
      </c>
      <c r="D34" s="56"/>
      <c r="E34" s="40">
        <v>2018</v>
      </c>
      <c r="F34" s="8">
        <v>43650</v>
      </c>
      <c r="G34" s="47" t="s">
        <v>3</v>
      </c>
      <c r="H34" s="57">
        <v>128.80000000000001</v>
      </c>
      <c r="I34" s="57"/>
      <c r="J34" s="40">
        <v>13</v>
      </c>
      <c r="K34" s="58">
        <f t="shared" si="3"/>
        <v>3761.3398237461456</v>
      </c>
      <c r="L34" s="59"/>
      <c r="M34" s="6">
        <f>IF(J34="","",(K34/J34)/LOOKUP(RIGHT($D$2,3),定数!$A$6:$A$13,定数!$B$6:$B$13))</f>
        <v>2.8933383259585734</v>
      </c>
      <c r="N34" s="40">
        <v>2018</v>
      </c>
      <c r="O34" s="8">
        <v>43650</v>
      </c>
      <c r="P34" s="57">
        <v>128.63</v>
      </c>
      <c r="Q34" s="57"/>
      <c r="R34" s="60">
        <f>IF(P34="","",T34*M34*LOOKUP(RIGHT($D$2,3),定数!$A$6:$A$13,定数!$B$6:$B$13))</f>
        <v>4918.6751541300355</v>
      </c>
      <c r="S34" s="60"/>
      <c r="T34" s="61">
        <f t="shared" si="4"/>
        <v>17.000000000001592</v>
      </c>
      <c r="U34" s="61"/>
      <c r="V34" t="str">
        <f t="shared" si="7"/>
        <v/>
      </c>
      <c r="W34">
        <f t="shared" si="2"/>
        <v>0</v>
      </c>
      <c r="X34" s="41">
        <f t="shared" si="5"/>
        <v>148160.74671431494</v>
      </c>
      <c r="Y34" s="42">
        <f t="shared" si="6"/>
        <v>0.15377050328568709</v>
      </c>
    </row>
    <row r="35" spans="2:25">
      <c r="B35" s="40">
        <v>27</v>
      </c>
      <c r="C35" s="56">
        <f t="shared" si="0"/>
        <v>130296.66927900155</v>
      </c>
      <c r="D35" s="56"/>
      <c r="E35" s="40">
        <v>2018</v>
      </c>
      <c r="F35" s="8">
        <v>43655</v>
      </c>
      <c r="G35" s="47" t="s">
        <v>4</v>
      </c>
      <c r="H35" s="57">
        <v>130.1</v>
      </c>
      <c r="I35" s="57"/>
      <c r="J35" s="40">
        <v>23</v>
      </c>
      <c r="K35" s="58">
        <f t="shared" si="3"/>
        <v>3908.9000783700462</v>
      </c>
      <c r="L35" s="59"/>
      <c r="M35" s="6">
        <f>IF(J35="","",(K35/J35)/LOOKUP(RIGHT($D$2,3),定数!$A$6:$A$13,定数!$B$6:$B$13))</f>
        <v>1.6995217732043679</v>
      </c>
      <c r="N35" s="40">
        <v>2018</v>
      </c>
      <c r="O35" s="8">
        <v>43656</v>
      </c>
      <c r="P35" s="57">
        <v>130.38999999999999</v>
      </c>
      <c r="Q35" s="57"/>
      <c r="R35" s="60">
        <f>IF(P35="","",T35*M35*LOOKUP(RIGHT($D$2,3),定数!$A$6:$A$13,定数!$B$6:$B$13))</f>
        <v>4928.6131422925318</v>
      </c>
      <c r="S35" s="60"/>
      <c r="T35" s="61">
        <f t="shared" si="4"/>
        <v>28.999999999999204</v>
      </c>
      <c r="U35" s="61"/>
      <c r="V35" t="str">
        <f t="shared" si="7"/>
        <v/>
      </c>
      <c r="W35">
        <f t="shared" si="2"/>
        <v>0</v>
      </c>
      <c r="X35" s="41">
        <f t="shared" si="5"/>
        <v>148160.74671431494</v>
      </c>
      <c r="Y35" s="42">
        <f t="shared" si="6"/>
        <v>0.12057226918381481</v>
      </c>
    </row>
    <row r="36" spans="2:25">
      <c r="B36" s="40">
        <v>28</v>
      </c>
      <c r="C36" s="56">
        <f t="shared" si="0"/>
        <v>135225.28242129408</v>
      </c>
      <c r="D36" s="56"/>
      <c r="E36" s="40">
        <v>2018</v>
      </c>
      <c r="F36" s="8">
        <v>43656</v>
      </c>
      <c r="G36" s="47" t="s">
        <v>4</v>
      </c>
      <c r="H36" s="57">
        <v>130.22999999999999</v>
      </c>
      <c r="I36" s="57"/>
      <c r="J36" s="40">
        <v>10</v>
      </c>
      <c r="K36" s="58">
        <f t="shared" si="3"/>
        <v>4056.7584726388222</v>
      </c>
      <c r="L36" s="59"/>
      <c r="M36" s="6">
        <f>IF(J36="","",(K36/J36)/LOOKUP(RIGHT($D$2,3),定数!$A$6:$A$13,定数!$B$6:$B$13))</f>
        <v>4.0567584726388226</v>
      </c>
      <c r="N36" s="40">
        <v>2018</v>
      </c>
      <c r="O36" s="8">
        <v>43656</v>
      </c>
      <c r="P36" s="57">
        <v>130.35</v>
      </c>
      <c r="Q36" s="57"/>
      <c r="R36" s="60">
        <f>IF(P36="","",T36*M36*LOOKUP(RIGHT($D$2,3),定数!$A$6:$A$13,定数!$B$6:$B$13))</f>
        <v>4868.110167166772</v>
      </c>
      <c r="S36" s="60"/>
      <c r="T36" s="61">
        <f t="shared" si="4"/>
        <v>12.000000000000455</v>
      </c>
      <c r="U36" s="61"/>
      <c r="V36" t="str">
        <f t="shared" si="7"/>
        <v/>
      </c>
      <c r="W36">
        <f t="shared" si="2"/>
        <v>0</v>
      </c>
      <c r="X36" s="41">
        <f t="shared" si="5"/>
        <v>148160.74671431494</v>
      </c>
      <c r="Y36" s="42">
        <f t="shared" si="6"/>
        <v>8.7306959365986203E-2</v>
      </c>
    </row>
    <row r="37" spans="2:25">
      <c r="B37" s="40">
        <v>29</v>
      </c>
      <c r="C37" s="56">
        <f t="shared" si="0"/>
        <v>140093.39258846085</v>
      </c>
      <c r="D37" s="56"/>
      <c r="E37" s="40">
        <v>2018</v>
      </c>
      <c r="F37" s="8">
        <v>43669</v>
      </c>
      <c r="G37" s="47" t="s">
        <v>3</v>
      </c>
      <c r="H37" s="57">
        <v>130.02000000000001</v>
      </c>
      <c r="I37" s="57"/>
      <c r="J37" s="40">
        <v>26</v>
      </c>
      <c r="K37" s="58">
        <f t="shared" si="3"/>
        <v>4202.8017776538254</v>
      </c>
      <c r="L37" s="59"/>
      <c r="M37" s="6">
        <f>IF(J37="","",(K37/J37)/LOOKUP(RIGHT($D$2,3),定数!$A$6:$A$13,定数!$B$6:$B$13))</f>
        <v>1.6164622221745484</v>
      </c>
      <c r="N37" s="40">
        <v>2018</v>
      </c>
      <c r="O37" s="8">
        <v>43669</v>
      </c>
      <c r="P37" s="57">
        <v>130.31</v>
      </c>
      <c r="Q37" s="57"/>
      <c r="R37" s="60">
        <f>IF(P37="","",T37*M37*LOOKUP(RIGHT($D$2,3),定数!$A$6:$A$13,定数!$B$6:$B$13))</f>
        <v>-4687.7404443060623</v>
      </c>
      <c r="S37" s="60"/>
      <c r="T37" s="61">
        <f t="shared" si="4"/>
        <v>-28.999999999999204</v>
      </c>
      <c r="U37" s="61"/>
      <c r="V37" t="str">
        <f t="shared" si="7"/>
        <v/>
      </c>
      <c r="W37">
        <f t="shared" si="2"/>
        <v>1</v>
      </c>
      <c r="X37" s="41">
        <f t="shared" si="5"/>
        <v>148160.74671431494</v>
      </c>
      <c r="Y37" s="42">
        <f t="shared" si="6"/>
        <v>5.4450009903160401E-2</v>
      </c>
    </row>
    <row r="38" spans="2:25">
      <c r="B38" s="40">
        <v>30</v>
      </c>
      <c r="C38" s="56">
        <f t="shared" si="0"/>
        <v>135405.6521441548</v>
      </c>
      <c r="D38" s="56"/>
      <c r="E38" s="40">
        <v>2018</v>
      </c>
      <c r="F38" s="8">
        <v>43673</v>
      </c>
      <c r="G38" s="47" t="s">
        <v>3</v>
      </c>
      <c r="H38" s="57">
        <v>129.24</v>
      </c>
      <c r="I38" s="57"/>
      <c r="J38" s="40">
        <v>18</v>
      </c>
      <c r="K38" s="58">
        <f t="shared" si="3"/>
        <v>4062.1695643246439</v>
      </c>
      <c r="L38" s="59"/>
      <c r="M38" s="6">
        <f>IF(J38="","",(K38/J38)/LOOKUP(RIGHT($D$2,3),定数!$A$6:$A$13,定数!$B$6:$B$13))</f>
        <v>2.2567608690692467</v>
      </c>
      <c r="N38" s="40">
        <v>2018</v>
      </c>
      <c r="O38" s="8">
        <v>43674</v>
      </c>
      <c r="P38" s="57">
        <v>129.44</v>
      </c>
      <c r="Q38" s="57"/>
      <c r="R38" s="60">
        <f>IF(P38="","",T38*M38*LOOKUP(RIGHT($D$2,3),定数!$A$6:$A$13,定数!$B$6:$B$13))</f>
        <v>-4513.5217381382372</v>
      </c>
      <c r="S38" s="60"/>
      <c r="T38" s="61">
        <f t="shared" si="4"/>
        <v>-19.999999999998863</v>
      </c>
      <c r="U38" s="61"/>
      <c r="V38" t="str">
        <f t="shared" si="7"/>
        <v/>
      </c>
      <c r="W38">
        <f t="shared" si="2"/>
        <v>2</v>
      </c>
      <c r="X38" s="41">
        <f t="shared" si="5"/>
        <v>148160.74671431494</v>
      </c>
      <c r="Y38" s="42">
        <f t="shared" si="6"/>
        <v>8.6089567264092226E-2</v>
      </c>
    </row>
    <row r="39" spans="2:25">
      <c r="B39" s="40">
        <v>31</v>
      </c>
      <c r="C39" s="56">
        <f t="shared" si="0"/>
        <v>130892.13040601656</v>
      </c>
      <c r="D39" s="56"/>
      <c r="E39" s="40">
        <v>2018</v>
      </c>
      <c r="F39" s="8">
        <v>43680</v>
      </c>
      <c r="G39" s="47" t="s">
        <v>3</v>
      </c>
      <c r="H39" s="57">
        <v>129.16999999999999</v>
      </c>
      <c r="I39" s="57"/>
      <c r="J39" s="40">
        <v>33</v>
      </c>
      <c r="K39" s="58">
        <f t="shared" si="3"/>
        <v>3926.7639121804964</v>
      </c>
      <c r="L39" s="59"/>
      <c r="M39" s="6">
        <f>IF(J39="","",(K39/J39)/LOOKUP(RIGHT($D$2,3),定数!$A$6:$A$13,定数!$B$6:$B$13))</f>
        <v>1.1899284582365142</v>
      </c>
      <c r="N39" s="40">
        <v>2018</v>
      </c>
      <c r="O39" s="8">
        <v>43680</v>
      </c>
      <c r="P39" s="57">
        <v>128.76</v>
      </c>
      <c r="Q39" s="57"/>
      <c r="R39" s="60">
        <f>IF(P39="","",T39*M39*LOOKUP(RIGHT($D$2,3),定数!$A$6:$A$13,定数!$B$6:$B$13))</f>
        <v>4878.7066787696676</v>
      </c>
      <c r="S39" s="60"/>
      <c r="T39" s="61">
        <f t="shared" si="4"/>
        <v>40.999999999999659</v>
      </c>
      <c r="U39" s="61"/>
      <c r="V39" t="str">
        <f t="shared" si="7"/>
        <v/>
      </c>
      <c r="W39">
        <f t="shared" si="2"/>
        <v>0</v>
      </c>
      <c r="X39" s="41">
        <f t="shared" si="5"/>
        <v>148160.74671431494</v>
      </c>
      <c r="Y39" s="42">
        <f t="shared" si="6"/>
        <v>0.11655324835528746</v>
      </c>
    </row>
    <row r="40" spans="2:25">
      <c r="B40" s="40">
        <v>32</v>
      </c>
      <c r="C40" s="56">
        <f t="shared" si="0"/>
        <v>135770.83708478621</v>
      </c>
      <c r="D40" s="56"/>
      <c r="E40" s="40">
        <v>2018</v>
      </c>
      <c r="F40" s="8">
        <v>43684</v>
      </c>
      <c r="G40" s="48" t="s">
        <v>4</v>
      </c>
      <c r="H40" s="57">
        <v>128.96</v>
      </c>
      <c r="I40" s="57"/>
      <c r="J40" s="40">
        <v>17</v>
      </c>
      <c r="K40" s="58">
        <f t="shared" si="3"/>
        <v>4073.1251125435861</v>
      </c>
      <c r="L40" s="59"/>
      <c r="M40" s="6">
        <f>IF(J40="","",(K40/J40)/LOOKUP(RIGHT($D$2,3),定数!$A$6:$A$13,定数!$B$6:$B$13))</f>
        <v>2.3959559485550503</v>
      </c>
      <c r="N40" s="40">
        <v>2018</v>
      </c>
      <c r="O40" s="8">
        <v>43685</v>
      </c>
      <c r="P40" s="57">
        <v>129.16999999999999</v>
      </c>
      <c r="Q40" s="57"/>
      <c r="R40" s="60">
        <f>IF(P40="","",T40*M40*LOOKUP(RIGHT($D$2,3),定数!$A$6:$A$13,定数!$B$6:$B$13))</f>
        <v>5031.5074919651152</v>
      </c>
      <c r="S40" s="60"/>
      <c r="T40" s="61">
        <f t="shared" si="4"/>
        <v>20.999999999997954</v>
      </c>
      <c r="U40" s="61"/>
      <c r="V40" t="str">
        <f t="shared" si="7"/>
        <v/>
      </c>
      <c r="W40">
        <f t="shared" si="2"/>
        <v>0</v>
      </c>
      <c r="X40" s="41">
        <f t="shared" si="5"/>
        <v>148160.74671431494</v>
      </c>
      <c r="Y40" s="42">
        <f t="shared" si="6"/>
        <v>8.3624778521257603E-2</v>
      </c>
    </row>
    <row r="41" spans="2:25">
      <c r="B41" s="40">
        <v>33</v>
      </c>
      <c r="C41" s="56">
        <f t="shared" si="0"/>
        <v>140802.34457675132</v>
      </c>
      <c r="D41" s="56"/>
      <c r="E41" s="40">
        <v>2018</v>
      </c>
      <c r="F41" s="8">
        <v>43686</v>
      </c>
      <c r="G41" s="48" t="s">
        <v>3</v>
      </c>
      <c r="H41" s="57">
        <v>128.57</v>
      </c>
      <c r="I41" s="57"/>
      <c r="J41" s="40">
        <v>21</v>
      </c>
      <c r="K41" s="58">
        <f t="shared" si="3"/>
        <v>4224.070337302539</v>
      </c>
      <c r="L41" s="59"/>
      <c r="M41" s="6">
        <f>IF(J41="","",(K41/J41)/LOOKUP(RIGHT($D$2,3),定数!$A$6:$A$13,定数!$B$6:$B$13))</f>
        <v>2.0114620653821613</v>
      </c>
      <c r="N41" s="40">
        <v>2018</v>
      </c>
      <c r="O41" s="8">
        <v>43686</v>
      </c>
      <c r="P41" s="57">
        <v>128.81</v>
      </c>
      <c r="Q41" s="57"/>
      <c r="R41" s="60">
        <f>IF(P41="","",T41*M41*LOOKUP(RIGHT($D$2,3),定数!$A$6:$A$13,定数!$B$6:$B$13))</f>
        <v>-4827.5089569173706</v>
      </c>
      <c r="S41" s="60"/>
      <c r="T41" s="61">
        <f t="shared" si="4"/>
        <v>-24.000000000000909</v>
      </c>
      <c r="U41" s="61"/>
      <c r="V41" t="str">
        <f t="shared" si="7"/>
        <v/>
      </c>
      <c r="W41">
        <f t="shared" si="2"/>
        <v>1</v>
      </c>
      <c r="X41" s="41">
        <f t="shared" si="5"/>
        <v>148160.74671431494</v>
      </c>
      <c r="Y41" s="42">
        <f t="shared" si="6"/>
        <v>4.966499090175458E-2</v>
      </c>
    </row>
    <row r="42" spans="2:25">
      <c r="B42" s="40">
        <v>34</v>
      </c>
      <c r="C42" s="56">
        <f t="shared" si="0"/>
        <v>135974.83561983396</v>
      </c>
      <c r="D42" s="56"/>
      <c r="E42" s="40">
        <v>2018</v>
      </c>
      <c r="F42" s="8">
        <v>43690</v>
      </c>
      <c r="G42" s="48" t="s">
        <v>3</v>
      </c>
      <c r="H42" s="57">
        <v>125.25</v>
      </c>
      <c r="I42" s="57"/>
      <c r="J42" s="40">
        <v>59</v>
      </c>
      <c r="K42" s="58">
        <f t="shared" si="3"/>
        <v>4079.2450685950189</v>
      </c>
      <c r="L42" s="59"/>
      <c r="M42" s="6">
        <f>IF(J42="","",(K42/J42)/LOOKUP(RIGHT($D$2,3),定数!$A$6:$A$13,定数!$B$6:$B$13))</f>
        <v>0.69139746925339307</v>
      </c>
      <c r="N42" s="40">
        <v>2018</v>
      </c>
      <c r="O42" s="8">
        <v>43690</v>
      </c>
      <c r="P42" s="57">
        <v>125.87</v>
      </c>
      <c r="Q42" s="57"/>
      <c r="R42" s="60">
        <f>IF(P42="","",T42*M42*LOOKUP(RIGHT($D$2,3),定数!$A$6:$A$13,定数!$B$6:$B$13))</f>
        <v>-4286.6643093710682</v>
      </c>
      <c r="S42" s="60"/>
      <c r="T42" s="61">
        <f t="shared" si="4"/>
        <v>-62.000000000000455</v>
      </c>
      <c r="U42" s="61"/>
      <c r="V42" t="str">
        <f t="shared" si="7"/>
        <v/>
      </c>
      <c r="W42">
        <f t="shared" si="2"/>
        <v>2</v>
      </c>
      <c r="X42" s="41">
        <f t="shared" si="5"/>
        <v>148160.74671431494</v>
      </c>
      <c r="Y42" s="42">
        <f t="shared" si="6"/>
        <v>8.2247905499409857E-2</v>
      </c>
    </row>
    <row r="43" spans="2:25">
      <c r="B43" s="40">
        <v>35</v>
      </c>
      <c r="C43" s="56">
        <f t="shared" si="0"/>
        <v>131688.1713104629</v>
      </c>
      <c r="D43" s="56"/>
      <c r="E43" s="40">
        <v>2018</v>
      </c>
      <c r="F43" s="8">
        <v>43698</v>
      </c>
      <c r="G43" s="48" t="s">
        <v>4</v>
      </c>
      <c r="H43" s="57">
        <v>127.32</v>
      </c>
      <c r="I43" s="57"/>
      <c r="J43" s="40">
        <v>46</v>
      </c>
      <c r="K43" s="58">
        <f t="shared" si="3"/>
        <v>3950.6451393138868</v>
      </c>
      <c r="L43" s="59"/>
      <c r="M43" s="6">
        <f>IF(J43="","",(K43/J43)/LOOKUP(RIGHT($D$2,3),定数!$A$6:$A$13,定数!$B$6:$B$13))</f>
        <v>0.85883589985084496</v>
      </c>
      <c r="N43" s="40">
        <v>2018</v>
      </c>
      <c r="O43" s="8">
        <v>43699</v>
      </c>
      <c r="P43" s="57">
        <v>127.9</v>
      </c>
      <c r="Q43" s="57"/>
      <c r="R43" s="60">
        <f>IF(P43="","",T43*M43*LOOKUP(RIGHT($D$2,3),定数!$A$6:$A$13,定数!$B$6:$B$13))</f>
        <v>4981.2482191350082</v>
      </c>
      <c r="S43" s="60"/>
      <c r="T43" s="61">
        <f t="shared" si="4"/>
        <v>58.000000000001251</v>
      </c>
      <c r="U43" s="61"/>
      <c r="V43" t="str">
        <f t="shared" si="7"/>
        <v/>
      </c>
      <c r="W43">
        <f t="shared" si="2"/>
        <v>0</v>
      </c>
      <c r="X43" s="41">
        <f t="shared" si="5"/>
        <v>148160.74671431494</v>
      </c>
      <c r="Y43" s="42">
        <f t="shared" si="6"/>
        <v>0.11118042915654724</v>
      </c>
    </row>
    <row r="44" spans="2:25">
      <c r="B44" s="40">
        <v>36</v>
      </c>
      <c r="C44" s="56">
        <f t="shared" si="0"/>
        <v>136669.41952959792</v>
      </c>
      <c r="D44" s="56"/>
      <c r="E44" s="40">
        <v>2018</v>
      </c>
      <c r="F44" s="8">
        <v>43701</v>
      </c>
      <c r="G44" s="48" t="s">
        <v>4</v>
      </c>
      <c r="H44" s="57">
        <v>128.87</v>
      </c>
      <c r="I44" s="57"/>
      <c r="J44" s="40">
        <v>15</v>
      </c>
      <c r="K44" s="58">
        <f t="shared" si="3"/>
        <v>4100.0825858879371</v>
      </c>
      <c r="L44" s="59"/>
      <c r="M44" s="6">
        <f>IF(J44="","",(K44/J44)/LOOKUP(RIGHT($D$2,3),定数!$A$6:$A$13,定数!$B$6:$B$13))</f>
        <v>2.7333883905919576</v>
      </c>
      <c r="N44" s="40">
        <v>2018</v>
      </c>
      <c r="O44" s="8">
        <v>43701</v>
      </c>
      <c r="P44" s="57">
        <v>129.05000000000001</v>
      </c>
      <c r="Q44" s="57"/>
      <c r="R44" s="60">
        <f>IF(P44="","",T44*M44*LOOKUP(RIGHT($D$2,3),定数!$A$6:$A$13,定数!$B$6:$B$13))</f>
        <v>4920.0991030657096</v>
      </c>
      <c r="S44" s="60"/>
      <c r="T44" s="61">
        <f t="shared" si="4"/>
        <v>18.000000000000682</v>
      </c>
      <c r="U44" s="61"/>
      <c r="V44" t="str">
        <f t="shared" si="7"/>
        <v/>
      </c>
      <c r="W44">
        <f t="shared" si="2"/>
        <v>0</v>
      </c>
      <c r="X44" s="41">
        <f t="shared" si="5"/>
        <v>148160.74671431494</v>
      </c>
      <c r="Y44" s="42">
        <f t="shared" si="6"/>
        <v>7.755986278116378E-2</v>
      </c>
    </row>
    <row r="45" spans="2:25">
      <c r="B45" s="40">
        <v>37</v>
      </c>
      <c r="C45" s="56">
        <f t="shared" si="0"/>
        <v>141589.51863266362</v>
      </c>
      <c r="D45" s="56"/>
      <c r="E45" s="40">
        <v>2018</v>
      </c>
      <c r="F45" s="8">
        <v>43705</v>
      </c>
      <c r="G45" s="48" t="s">
        <v>4</v>
      </c>
      <c r="H45" s="57">
        <v>129.97999999999999</v>
      </c>
      <c r="I45" s="57"/>
      <c r="J45" s="40">
        <v>26</v>
      </c>
      <c r="K45" s="58">
        <f t="shared" si="3"/>
        <v>4247.6855589799088</v>
      </c>
      <c r="L45" s="59"/>
      <c r="M45" s="6">
        <f>IF(J45="","",(K45/J45)/LOOKUP(RIGHT($D$2,3),定数!$A$6:$A$13,定数!$B$6:$B$13))</f>
        <v>1.6337252149922727</v>
      </c>
      <c r="N45" s="40">
        <v>2018</v>
      </c>
      <c r="O45" s="8">
        <v>43706</v>
      </c>
      <c r="P45" s="57">
        <v>129.69999999999999</v>
      </c>
      <c r="Q45" s="57"/>
      <c r="R45" s="60">
        <f>IF(P45="","",T45*M45*LOOKUP(RIGHT($D$2,3),定数!$A$6:$A$13,定数!$B$6:$B$13))</f>
        <v>-4574.4306019783817</v>
      </c>
      <c r="S45" s="60"/>
      <c r="T45" s="61">
        <f t="shared" si="4"/>
        <v>-28.000000000000114</v>
      </c>
      <c r="U45" s="61"/>
      <c r="V45" t="str">
        <f t="shared" si="7"/>
        <v/>
      </c>
      <c r="W45">
        <f t="shared" si="2"/>
        <v>1</v>
      </c>
      <c r="X45" s="41">
        <f t="shared" si="5"/>
        <v>148160.74671431494</v>
      </c>
      <c r="Y45" s="42">
        <f t="shared" si="6"/>
        <v>4.4352017841284397E-2</v>
      </c>
    </row>
    <row r="46" spans="2:25">
      <c r="B46" s="40">
        <v>38</v>
      </c>
      <c r="C46" s="56">
        <f t="shared" si="0"/>
        <v>137015.08803068523</v>
      </c>
      <c r="D46" s="56"/>
      <c r="E46" s="40">
        <v>2018</v>
      </c>
      <c r="F46" s="8">
        <v>43707</v>
      </c>
      <c r="G46" s="48" t="s">
        <v>3</v>
      </c>
      <c r="H46" s="57">
        <v>130.16999999999999</v>
      </c>
      <c r="I46" s="57"/>
      <c r="J46" s="40">
        <v>51</v>
      </c>
      <c r="K46" s="58">
        <f t="shared" si="3"/>
        <v>4110.4526409205573</v>
      </c>
      <c r="L46" s="59"/>
      <c r="M46" s="6">
        <f>IF(J46="","",(K46/J46)/LOOKUP(RIGHT($D$2,3),定数!$A$6:$A$13,定数!$B$6:$B$13))</f>
        <v>0.80597110606285438</v>
      </c>
      <c r="N46" s="40">
        <v>2018</v>
      </c>
      <c r="O46" s="8">
        <v>43708</v>
      </c>
      <c r="P46" s="57">
        <v>129.53</v>
      </c>
      <c r="Q46" s="57"/>
      <c r="R46" s="60">
        <f>IF(P46="","",T46*M46*LOOKUP(RIGHT($D$2,3),定数!$A$6:$A$13,定数!$B$6:$B$13))</f>
        <v>5158.2150788021581</v>
      </c>
      <c r="S46" s="60"/>
      <c r="T46" s="61">
        <f t="shared" si="4"/>
        <v>63.999999999998636</v>
      </c>
      <c r="U46" s="61"/>
      <c r="V46" t="str">
        <f t="shared" si="7"/>
        <v/>
      </c>
      <c r="W46">
        <f t="shared" si="2"/>
        <v>0</v>
      </c>
      <c r="X46" s="41">
        <f t="shared" si="5"/>
        <v>148160.74671431494</v>
      </c>
      <c r="Y46" s="42">
        <f t="shared" si="6"/>
        <v>7.5226798803335382E-2</v>
      </c>
    </row>
    <row r="47" spans="2:25">
      <c r="B47" s="40">
        <v>39</v>
      </c>
      <c r="C47" s="56">
        <f t="shared" si="0"/>
        <v>142173.3031094874</v>
      </c>
      <c r="D47" s="56"/>
      <c r="E47" s="40">
        <v>2018</v>
      </c>
      <c r="F47" s="8">
        <v>43721</v>
      </c>
      <c r="G47" s="48" t="s">
        <v>4</v>
      </c>
      <c r="H47" s="57">
        <v>129.63</v>
      </c>
      <c r="I47" s="57"/>
      <c r="J47" s="40">
        <v>18</v>
      </c>
      <c r="K47" s="58">
        <f t="shared" si="3"/>
        <v>4265.199093284622</v>
      </c>
      <c r="L47" s="59"/>
      <c r="M47" s="6">
        <f>IF(J47="","",(K47/J47)/LOOKUP(RIGHT($D$2,3),定数!$A$6:$A$13,定数!$B$6:$B$13))</f>
        <v>2.3695550518247899</v>
      </c>
      <c r="N47" s="40">
        <v>2018</v>
      </c>
      <c r="O47" s="8">
        <v>43721</v>
      </c>
      <c r="P47" s="57">
        <v>129.85</v>
      </c>
      <c r="Q47" s="57"/>
      <c r="R47" s="60">
        <f>IF(P47="","",T47*M47*LOOKUP(RIGHT($D$2,3),定数!$A$6:$A$13,定数!$B$6:$B$13))</f>
        <v>5213.0211140145111</v>
      </c>
      <c r="S47" s="60"/>
      <c r="T47" s="61">
        <f t="shared" si="4"/>
        <v>21.999999999999886</v>
      </c>
      <c r="U47" s="61"/>
      <c r="V47" t="str">
        <f t="shared" si="7"/>
        <v/>
      </c>
      <c r="W47">
        <f t="shared" si="2"/>
        <v>0</v>
      </c>
      <c r="X47" s="41">
        <f t="shared" si="5"/>
        <v>148160.74671431494</v>
      </c>
      <c r="Y47" s="42">
        <f t="shared" si="6"/>
        <v>4.0411807699461622E-2</v>
      </c>
    </row>
    <row r="48" spans="2:25">
      <c r="B48" s="40">
        <v>40</v>
      </c>
      <c r="C48" s="56">
        <f t="shared" si="0"/>
        <v>147386.3242235019</v>
      </c>
      <c r="D48" s="56"/>
      <c r="E48" s="40">
        <v>2018</v>
      </c>
      <c r="F48" s="8">
        <v>43726</v>
      </c>
      <c r="G48" s="48" t="s">
        <v>4</v>
      </c>
      <c r="H48" s="57">
        <v>131.04</v>
      </c>
      <c r="I48" s="57"/>
      <c r="J48" s="40">
        <v>32</v>
      </c>
      <c r="K48" s="58">
        <f t="shared" si="3"/>
        <v>4421.5897267050568</v>
      </c>
      <c r="L48" s="59"/>
      <c r="M48" s="6">
        <f>IF(J48="","",(K48/J48)/LOOKUP(RIGHT($D$2,3),定数!$A$6:$A$13,定数!$B$6:$B$13))</f>
        <v>1.3817467895953301</v>
      </c>
      <c r="N48" s="40">
        <v>2018</v>
      </c>
      <c r="O48" s="8">
        <v>43726</v>
      </c>
      <c r="P48" s="57">
        <v>131.44</v>
      </c>
      <c r="Q48" s="57"/>
      <c r="R48" s="60">
        <f>IF(P48="","",T48*M48*LOOKUP(RIGHT($D$2,3),定数!$A$6:$A$13,定数!$B$6:$B$13))</f>
        <v>5526.9871583813992</v>
      </c>
      <c r="S48" s="60"/>
      <c r="T48" s="61">
        <f t="shared" si="4"/>
        <v>40.000000000000568</v>
      </c>
      <c r="U48" s="61"/>
      <c r="V48" t="str">
        <f t="shared" si="7"/>
        <v/>
      </c>
      <c r="W48">
        <f t="shared" si="2"/>
        <v>0</v>
      </c>
      <c r="X48" s="41">
        <f t="shared" si="5"/>
        <v>148160.74671431494</v>
      </c>
      <c r="Y48" s="42">
        <f t="shared" si="6"/>
        <v>5.2269073151088863E-3</v>
      </c>
    </row>
    <row r="49" spans="2:25">
      <c r="B49" s="40">
        <v>41</v>
      </c>
      <c r="C49" s="56">
        <f t="shared" si="0"/>
        <v>152913.31138188331</v>
      </c>
      <c r="D49" s="56"/>
      <c r="E49" s="50">
        <v>2018</v>
      </c>
      <c r="F49" s="8">
        <v>43729</v>
      </c>
      <c r="G49" s="50" t="s">
        <v>4</v>
      </c>
      <c r="H49" s="57">
        <v>132.80000000000001</v>
      </c>
      <c r="I49" s="57"/>
      <c r="J49" s="50">
        <v>30</v>
      </c>
      <c r="K49" s="58">
        <f t="shared" si="3"/>
        <v>4587.3993414564993</v>
      </c>
      <c r="L49" s="59"/>
      <c r="M49" s="6">
        <f>IF(J49="","",(K49/J49)/LOOKUP(RIGHT($D$2,3),定数!$A$6:$A$13,定数!$B$6:$B$13))</f>
        <v>1.5291331138188331</v>
      </c>
      <c r="N49" s="50">
        <v>2018</v>
      </c>
      <c r="O49" s="8">
        <v>43729</v>
      </c>
      <c r="P49" s="57">
        <v>132.47</v>
      </c>
      <c r="Q49" s="57"/>
      <c r="R49" s="60">
        <f>IF(P49="","",T49*M49*LOOKUP(RIGHT($D$2,3),定数!$A$6:$A$13,定数!$B$6:$B$13))</f>
        <v>-5046.1392756023406</v>
      </c>
      <c r="S49" s="60"/>
      <c r="T49" s="61">
        <f t="shared" si="4"/>
        <v>-33.000000000001251</v>
      </c>
      <c r="U49" s="61"/>
      <c r="V49" t="str">
        <f t="shared" si="7"/>
        <v/>
      </c>
      <c r="W49">
        <f t="shared" si="2"/>
        <v>1</v>
      </c>
      <c r="X49" s="41">
        <f t="shared" si="5"/>
        <v>152913.31138188331</v>
      </c>
      <c r="Y49" s="42">
        <f t="shared" si="6"/>
        <v>0</v>
      </c>
    </row>
    <row r="50" spans="2:25">
      <c r="B50" s="40">
        <v>42</v>
      </c>
      <c r="C50" s="56">
        <f t="shared" si="0"/>
        <v>147867.17210628098</v>
      </c>
      <c r="D50" s="56"/>
      <c r="E50" s="40">
        <v>2018</v>
      </c>
      <c r="F50" s="8">
        <v>43734</v>
      </c>
      <c r="G50" s="50" t="s">
        <v>3</v>
      </c>
      <c r="H50" s="57">
        <v>132.63999999999999</v>
      </c>
      <c r="I50" s="57"/>
      <c r="J50" s="40">
        <v>21</v>
      </c>
      <c r="K50" s="58">
        <f t="shared" si="3"/>
        <v>4436.0151631884291</v>
      </c>
      <c r="L50" s="59"/>
      <c r="M50" s="6">
        <f>IF(J50="","",(K50/J50)/LOOKUP(RIGHT($D$2,3),定数!$A$6:$A$13,定数!$B$6:$B$13))</f>
        <v>2.1123881729468708</v>
      </c>
      <c r="N50" s="40">
        <v>2018</v>
      </c>
      <c r="O50" s="8">
        <v>43735</v>
      </c>
      <c r="P50" s="57">
        <v>132.87</v>
      </c>
      <c r="Q50" s="57"/>
      <c r="R50" s="60">
        <f>IF(P50="","",T50*M50*LOOKUP(RIGHT($D$2,3),定数!$A$6:$A$13,定数!$B$6:$B$13))</f>
        <v>-4858.4927977781863</v>
      </c>
      <c r="S50" s="60"/>
      <c r="T50" s="61">
        <f t="shared" si="4"/>
        <v>-23.000000000001819</v>
      </c>
      <c r="U50" s="61"/>
      <c r="V50" t="str">
        <f t="shared" si="7"/>
        <v/>
      </c>
      <c r="W50">
        <f t="shared" si="2"/>
        <v>2</v>
      </c>
      <c r="X50" s="41">
        <f t="shared" si="5"/>
        <v>152913.31138188331</v>
      </c>
      <c r="Y50" s="42">
        <f t="shared" si="6"/>
        <v>3.300000000000114E-2</v>
      </c>
    </row>
    <row r="51" spans="2:25">
      <c r="B51" s="40">
        <v>43</v>
      </c>
      <c r="C51" s="56">
        <f t="shared" si="0"/>
        <v>143008.67930850279</v>
      </c>
      <c r="D51" s="56"/>
      <c r="E51" s="40">
        <v>2018</v>
      </c>
      <c r="F51" s="8">
        <v>43735</v>
      </c>
      <c r="G51" s="50" t="s">
        <v>3</v>
      </c>
      <c r="H51" s="57">
        <v>131.66</v>
      </c>
      <c r="I51" s="57"/>
      <c r="J51" s="40">
        <v>82</v>
      </c>
      <c r="K51" s="58">
        <f t="shared" si="3"/>
        <v>4290.2603792550835</v>
      </c>
      <c r="L51" s="59"/>
      <c r="M51" s="6">
        <f>IF(J51="","",(K51/J51)/LOOKUP(RIGHT($D$2,3),定数!$A$6:$A$13,定数!$B$6:$B$13))</f>
        <v>0.52320248527501023</v>
      </c>
      <c r="N51" s="40">
        <v>2018</v>
      </c>
      <c r="O51" s="8">
        <v>43736</v>
      </c>
      <c r="P51" s="57">
        <v>132.5</v>
      </c>
      <c r="Q51" s="57"/>
      <c r="R51" s="60">
        <f>IF(P51="","",T51*M51*LOOKUP(RIGHT($D$2,3),定数!$A$6:$A$13,定数!$B$6:$B$13))</f>
        <v>-4394.9008763101037</v>
      </c>
      <c r="S51" s="60"/>
      <c r="T51" s="61">
        <f t="shared" si="4"/>
        <v>-84.000000000000341</v>
      </c>
      <c r="U51" s="61"/>
      <c r="V51" t="str">
        <f t="shared" si="7"/>
        <v/>
      </c>
      <c r="W51">
        <f t="shared" si="2"/>
        <v>3</v>
      </c>
      <c r="X51" s="41">
        <f t="shared" si="5"/>
        <v>152913.31138188331</v>
      </c>
      <c r="Y51" s="42">
        <f t="shared" si="6"/>
        <v>6.4772857142860851E-2</v>
      </c>
    </row>
    <row r="52" spans="2:25">
      <c r="B52" s="40">
        <v>44</v>
      </c>
      <c r="C52" s="56">
        <f t="shared" si="0"/>
        <v>138613.77843219269</v>
      </c>
      <c r="D52" s="56"/>
      <c r="E52" s="40">
        <v>2018</v>
      </c>
      <c r="F52" s="8">
        <v>43739</v>
      </c>
      <c r="G52" s="50" t="s">
        <v>4</v>
      </c>
      <c r="H52" s="57">
        <v>132.27000000000001</v>
      </c>
      <c r="I52" s="57"/>
      <c r="J52" s="40">
        <v>35</v>
      </c>
      <c r="K52" s="58">
        <f t="shared" si="3"/>
        <v>4158.4133529657802</v>
      </c>
      <c r="L52" s="59"/>
      <c r="M52" s="6">
        <f>IF(J52="","",(K52/J52)/LOOKUP(RIGHT($D$2,3),定数!$A$6:$A$13,定数!$B$6:$B$13))</f>
        <v>1.1881181008473658</v>
      </c>
      <c r="N52" s="40">
        <v>2018</v>
      </c>
      <c r="O52" s="8">
        <v>43739</v>
      </c>
      <c r="P52" s="57">
        <v>131.9</v>
      </c>
      <c r="Q52" s="57"/>
      <c r="R52" s="60">
        <f>IF(P52="","",T52*M52*LOOKUP(RIGHT($D$2,3),定数!$A$6:$A$13,定数!$B$6:$B$13))</f>
        <v>-4396.0369731353076</v>
      </c>
      <c r="S52" s="60"/>
      <c r="T52" s="61">
        <f t="shared" si="4"/>
        <v>-37.000000000000455</v>
      </c>
      <c r="U52" s="61"/>
      <c r="V52" t="str">
        <f t="shared" si="7"/>
        <v/>
      </c>
      <c r="W52">
        <f t="shared" si="2"/>
        <v>4</v>
      </c>
      <c r="X52" s="41">
        <f t="shared" si="5"/>
        <v>152913.31138188331</v>
      </c>
      <c r="Y52" s="42">
        <f t="shared" si="6"/>
        <v>9.3513983972129067E-2</v>
      </c>
    </row>
    <row r="53" spans="2:25">
      <c r="B53" s="40">
        <v>45</v>
      </c>
      <c r="C53" s="56">
        <f t="shared" si="0"/>
        <v>134217.74145905738</v>
      </c>
      <c r="D53" s="56"/>
      <c r="E53" s="40">
        <v>2018</v>
      </c>
      <c r="F53" s="8">
        <v>43740</v>
      </c>
      <c r="G53" s="50" t="s">
        <v>3</v>
      </c>
      <c r="H53" s="57">
        <v>131.38999999999999</v>
      </c>
      <c r="I53" s="57"/>
      <c r="J53" s="40">
        <v>49</v>
      </c>
      <c r="K53" s="58">
        <f t="shared" si="3"/>
        <v>4026.5322437717209</v>
      </c>
      <c r="L53" s="59"/>
      <c r="M53" s="6">
        <f>IF(J53="","",(K53/J53)/LOOKUP(RIGHT($D$2,3),定数!$A$6:$A$13,定数!$B$6:$B$13))</f>
        <v>0.82174127423912668</v>
      </c>
      <c r="N53" s="40">
        <v>2018</v>
      </c>
      <c r="O53" s="8">
        <v>43740</v>
      </c>
      <c r="P53" s="57">
        <v>130.77000000000001</v>
      </c>
      <c r="Q53" s="57"/>
      <c r="R53" s="60">
        <f>IF(P53="","",T53*M53*LOOKUP(RIGHT($D$2,3),定数!$A$6:$A$13,定数!$B$6:$B$13))</f>
        <v>5094.7959002823891</v>
      </c>
      <c r="S53" s="60"/>
      <c r="T53" s="61">
        <f t="shared" si="4"/>
        <v>61.999999999997613</v>
      </c>
      <c r="U53" s="61"/>
      <c r="V53" t="str">
        <f t="shared" si="7"/>
        <v/>
      </c>
      <c r="W53">
        <f t="shared" si="2"/>
        <v>0</v>
      </c>
      <c r="X53" s="41">
        <f t="shared" si="5"/>
        <v>152913.31138188331</v>
      </c>
      <c r="Y53" s="42">
        <f t="shared" si="6"/>
        <v>0.12226254048044194</v>
      </c>
    </row>
    <row r="54" spans="2:25">
      <c r="B54" s="40">
        <v>46</v>
      </c>
      <c r="C54" s="56">
        <f t="shared" si="0"/>
        <v>139312.53735933977</v>
      </c>
      <c r="D54" s="56"/>
      <c r="E54" s="40">
        <v>2018</v>
      </c>
      <c r="F54" s="8">
        <v>43749</v>
      </c>
      <c r="G54" s="50" t="s">
        <v>3</v>
      </c>
      <c r="H54" s="57">
        <v>129.68</v>
      </c>
      <c r="I54" s="57"/>
      <c r="J54" s="40">
        <v>50</v>
      </c>
      <c r="K54" s="58">
        <f t="shared" si="3"/>
        <v>4179.3761207801927</v>
      </c>
      <c r="L54" s="59"/>
      <c r="M54" s="6">
        <f>IF(J54="","",(K54/J54)/LOOKUP(RIGHT($D$2,3),定数!$A$6:$A$13,定数!$B$6:$B$13))</f>
        <v>0.83587522415603854</v>
      </c>
      <c r="N54" s="40">
        <v>2018</v>
      </c>
      <c r="O54" s="8">
        <v>43749</v>
      </c>
      <c r="P54" s="57">
        <v>130.21</v>
      </c>
      <c r="Q54" s="57"/>
      <c r="R54" s="60">
        <f>IF(P54="","",T54*M54*LOOKUP(RIGHT($D$2,3),定数!$A$6:$A$13,定数!$B$6:$B$13))</f>
        <v>-4430.1386880270138</v>
      </c>
      <c r="S54" s="60"/>
      <c r="T54" s="61">
        <f t="shared" si="4"/>
        <v>-53.000000000000114</v>
      </c>
      <c r="U54" s="61"/>
      <c r="V54" t="str">
        <f t="shared" si="7"/>
        <v/>
      </c>
      <c r="W54">
        <f t="shared" si="2"/>
        <v>1</v>
      </c>
      <c r="X54" s="41">
        <f t="shared" si="5"/>
        <v>152913.31138188331</v>
      </c>
      <c r="Y54" s="42">
        <f t="shared" si="6"/>
        <v>8.8944343037455909E-2</v>
      </c>
    </row>
    <row r="55" spans="2:25">
      <c r="B55" s="40">
        <v>47</v>
      </c>
      <c r="C55" s="56">
        <f t="shared" si="0"/>
        <v>134882.39867131275</v>
      </c>
      <c r="D55" s="56"/>
      <c r="E55" s="40">
        <v>2018</v>
      </c>
      <c r="F55" s="8">
        <v>43753</v>
      </c>
      <c r="G55" s="50" t="s">
        <v>3</v>
      </c>
      <c r="H55" s="57">
        <v>129.30000000000001</v>
      </c>
      <c r="I55" s="57"/>
      <c r="J55" s="40">
        <v>33</v>
      </c>
      <c r="K55" s="58">
        <f t="shared" si="3"/>
        <v>4046.4719601393826</v>
      </c>
      <c r="L55" s="59"/>
      <c r="M55" s="6">
        <f>IF(J55="","",(K55/J55)/LOOKUP(RIGHT($D$2,3),定数!$A$6:$A$13,定数!$B$6:$B$13))</f>
        <v>1.2262036242846615</v>
      </c>
      <c r="N55" s="40">
        <v>2018</v>
      </c>
      <c r="O55" s="8">
        <v>43753</v>
      </c>
      <c r="P55" s="57">
        <v>129.65</v>
      </c>
      <c r="Q55" s="57"/>
      <c r="R55" s="60">
        <f>IF(P55="","",T55*M55*LOOKUP(RIGHT($D$2,3),定数!$A$6:$A$13,定数!$B$6:$B$13))</f>
        <v>-4291.7126849962451</v>
      </c>
      <c r="S55" s="60"/>
      <c r="T55" s="61">
        <f t="shared" si="4"/>
        <v>-34.999999999999432</v>
      </c>
      <c r="U55" s="61"/>
      <c r="V55" t="str">
        <f t="shared" si="7"/>
        <v/>
      </c>
      <c r="W55">
        <f t="shared" si="2"/>
        <v>2</v>
      </c>
      <c r="X55" s="41">
        <f t="shared" si="5"/>
        <v>152913.31138188331</v>
      </c>
      <c r="Y55" s="42">
        <f t="shared" si="6"/>
        <v>0.11791591292886483</v>
      </c>
    </row>
    <row r="56" spans="2:25">
      <c r="B56" s="40">
        <v>48</v>
      </c>
      <c r="C56" s="56">
        <f t="shared" si="0"/>
        <v>130590.6859863165</v>
      </c>
      <c r="D56" s="56"/>
      <c r="E56" s="40">
        <v>2018</v>
      </c>
      <c r="F56" s="8">
        <v>43757</v>
      </c>
      <c r="G56" s="50" t="s">
        <v>4</v>
      </c>
      <c r="H56" s="57">
        <v>129.4</v>
      </c>
      <c r="I56" s="57"/>
      <c r="J56" s="40">
        <v>62</v>
      </c>
      <c r="K56" s="58">
        <f t="shared" si="3"/>
        <v>3917.7205795894947</v>
      </c>
      <c r="L56" s="59"/>
      <c r="M56" s="6">
        <f>IF(J56="","",(K56/J56)/LOOKUP(RIGHT($D$2,3),定数!$A$6:$A$13,定数!$B$6:$B$13))</f>
        <v>0.6318904160628217</v>
      </c>
      <c r="N56" s="40">
        <v>2018</v>
      </c>
      <c r="O56" s="8">
        <v>43760</v>
      </c>
      <c r="P56" s="57">
        <v>130.18</v>
      </c>
      <c r="Q56" s="57"/>
      <c r="R56" s="60">
        <f>IF(P56="","",T56*M56*LOOKUP(RIGHT($D$2,3),定数!$A$6:$A$13,定数!$B$6:$B$13))</f>
        <v>4928.7452452900161</v>
      </c>
      <c r="S56" s="60"/>
      <c r="T56" s="61">
        <f t="shared" si="4"/>
        <v>78.000000000000114</v>
      </c>
      <c r="U56" s="61"/>
      <c r="V56" t="str">
        <f t="shared" si="7"/>
        <v/>
      </c>
      <c r="W56">
        <f t="shared" si="2"/>
        <v>0</v>
      </c>
      <c r="X56" s="41">
        <f t="shared" si="5"/>
        <v>152913.31138188331</v>
      </c>
      <c r="Y56" s="42">
        <f t="shared" si="6"/>
        <v>0.14598222479021872</v>
      </c>
    </row>
    <row r="57" spans="2:25">
      <c r="B57" s="40">
        <v>49</v>
      </c>
      <c r="C57" s="56">
        <f t="shared" si="0"/>
        <v>135519.43123160652</v>
      </c>
      <c r="D57" s="56"/>
      <c r="E57" s="40">
        <v>2018</v>
      </c>
      <c r="F57" s="8">
        <v>43761</v>
      </c>
      <c r="G57" s="50" t="s">
        <v>3</v>
      </c>
      <c r="H57" s="57">
        <v>129.25</v>
      </c>
      <c r="I57" s="57"/>
      <c r="J57" s="40">
        <v>10</v>
      </c>
      <c r="K57" s="58">
        <f t="shared" si="3"/>
        <v>4065.5829369481953</v>
      </c>
      <c r="L57" s="59"/>
      <c r="M57" s="6">
        <f>IF(J57="","",(K57/J57)/LOOKUP(RIGHT($D$2,3),定数!$A$6:$A$13,定数!$B$6:$B$13))</f>
        <v>4.0655829369481955</v>
      </c>
      <c r="N57" s="40">
        <v>2018</v>
      </c>
      <c r="O57" s="8">
        <v>43761</v>
      </c>
      <c r="P57" s="57">
        <v>129.13</v>
      </c>
      <c r="Q57" s="57"/>
      <c r="R57" s="60">
        <f>IF(P57="","",T57*M57*LOOKUP(RIGHT($D$2,3),定数!$A$6:$A$13,定数!$B$6:$B$13))</f>
        <v>4878.6995243380197</v>
      </c>
      <c r="S57" s="60"/>
      <c r="T57" s="61">
        <f t="shared" si="4"/>
        <v>12.000000000000455</v>
      </c>
      <c r="U57" s="61"/>
      <c r="V57" t="str">
        <f t="shared" si="7"/>
        <v/>
      </c>
      <c r="W57">
        <f t="shared" si="2"/>
        <v>0</v>
      </c>
      <c r="X57" s="41">
        <f t="shared" si="5"/>
        <v>152913.31138188331</v>
      </c>
      <c r="Y57" s="42">
        <f t="shared" si="6"/>
        <v>0.11374994101617208</v>
      </c>
    </row>
    <row r="58" spans="2:25">
      <c r="B58" s="40">
        <v>50</v>
      </c>
      <c r="C58" s="56">
        <f t="shared" si="0"/>
        <v>140398.13075594453</v>
      </c>
      <c r="D58" s="56"/>
      <c r="E58" s="40">
        <v>2018</v>
      </c>
      <c r="F58" s="8">
        <v>43768</v>
      </c>
      <c r="G58" s="50" t="s">
        <v>4</v>
      </c>
      <c r="H58" s="57">
        <v>128.37</v>
      </c>
      <c r="I58" s="57"/>
      <c r="J58" s="40">
        <v>34</v>
      </c>
      <c r="K58" s="58">
        <f t="shared" si="3"/>
        <v>4211.9439226783361</v>
      </c>
      <c r="L58" s="59"/>
      <c r="M58" s="6">
        <f>IF(J58="","",(K58/J58)/LOOKUP(RIGHT($D$2,3),定数!$A$6:$A$13,定数!$B$6:$B$13))</f>
        <v>1.2388070360818635</v>
      </c>
      <c r="N58" s="40">
        <v>2018</v>
      </c>
      <c r="O58" s="8">
        <v>43769</v>
      </c>
      <c r="P58" s="57">
        <v>128</v>
      </c>
      <c r="Q58" s="57"/>
      <c r="R58" s="60">
        <f>IF(P58="","",T58*M58*LOOKUP(RIGHT($D$2,3),定数!$A$6:$A$13,定数!$B$6:$B$13))</f>
        <v>-4583.586033502952</v>
      </c>
      <c r="S58" s="60"/>
      <c r="T58" s="61">
        <f t="shared" si="4"/>
        <v>-37.000000000000455</v>
      </c>
      <c r="U58" s="61"/>
      <c r="V58" t="str">
        <f t="shared" si="7"/>
        <v/>
      </c>
      <c r="W58">
        <f t="shared" si="2"/>
        <v>1</v>
      </c>
      <c r="X58" s="41">
        <f t="shared" si="5"/>
        <v>152913.31138188331</v>
      </c>
      <c r="Y58" s="42">
        <f t="shared" si="6"/>
        <v>8.1844938892753238E-2</v>
      </c>
    </row>
    <row r="59" spans="2:25">
      <c r="B59" s="40">
        <v>51</v>
      </c>
      <c r="C59" s="56">
        <f t="shared" si="0"/>
        <v>135814.54472244158</v>
      </c>
      <c r="D59" s="56"/>
      <c r="E59" s="40">
        <v>2018</v>
      </c>
      <c r="F59" s="8">
        <v>43770</v>
      </c>
      <c r="G59" s="50" t="s">
        <v>4</v>
      </c>
      <c r="H59" s="57">
        <v>128.62</v>
      </c>
      <c r="I59" s="57"/>
      <c r="J59" s="40">
        <v>25</v>
      </c>
      <c r="K59" s="58">
        <f t="shared" si="3"/>
        <v>4074.4363416732472</v>
      </c>
      <c r="L59" s="59"/>
      <c r="M59" s="6">
        <f>IF(J59="","",(K59/J59)/LOOKUP(RIGHT($D$2,3),定数!$A$6:$A$13,定数!$B$6:$B$13))</f>
        <v>1.6297745366692988</v>
      </c>
      <c r="N59" s="40">
        <v>2018</v>
      </c>
      <c r="O59" s="8">
        <v>43771</v>
      </c>
      <c r="P59" s="57">
        <v>128.93</v>
      </c>
      <c r="Q59" s="57"/>
      <c r="R59" s="60">
        <f>IF(P59="","",T59*M59*LOOKUP(RIGHT($D$2,3),定数!$A$6:$A$13,定数!$B$6:$B$13))</f>
        <v>5052.3010636748641</v>
      </c>
      <c r="S59" s="60"/>
      <c r="T59" s="61">
        <f t="shared" si="4"/>
        <v>31.000000000000227</v>
      </c>
      <c r="U59" s="61"/>
      <c r="V59" t="str">
        <f t="shared" si="7"/>
        <v/>
      </c>
      <c r="W59">
        <f t="shared" si="2"/>
        <v>0</v>
      </c>
      <c r="X59" s="41">
        <f t="shared" si="5"/>
        <v>152913.31138188331</v>
      </c>
      <c r="Y59" s="42">
        <f t="shared" si="6"/>
        <v>0.11182000118184299</v>
      </c>
    </row>
    <row r="60" spans="2:25">
      <c r="B60" s="40">
        <v>52</v>
      </c>
      <c r="C60" s="56">
        <f t="shared" si="0"/>
        <v>140866.84578611644</v>
      </c>
      <c r="D60" s="56"/>
      <c r="E60" s="40">
        <v>2018</v>
      </c>
      <c r="F60" s="8">
        <v>43775</v>
      </c>
      <c r="G60" s="51" t="s">
        <v>4</v>
      </c>
      <c r="H60" s="57">
        <v>129.27000000000001</v>
      </c>
      <c r="I60" s="57"/>
      <c r="J60" s="40">
        <v>10</v>
      </c>
      <c r="K60" s="58">
        <f t="shared" si="3"/>
        <v>4226.0053735834927</v>
      </c>
      <c r="L60" s="59"/>
      <c r="M60" s="6">
        <f>IF(J60="","",(K60/J60)/LOOKUP(RIGHT($D$2,3),定数!$A$6:$A$13,定数!$B$6:$B$13))</f>
        <v>4.2260053735834928</v>
      </c>
      <c r="N60" s="40">
        <v>2018</v>
      </c>
      <c r="O60" s="8">
        <v>43775</v>
      </c>
      <c r="P60" s="57">
        <v>129.38999999999999</v>
      </c>
      <c r="Q60" s="57"/>
      <c r="R60" s="60">
        <f>IF(P60="","",T60*M60*LOOKUP(RIGHT($D$2,3),定数!$A$6:$A$13,定数!$B$6:$B$13))</f>
        <v>5071.2064482991827</v>
      </c>
      <c r="S60" s="60"/>
      <c r="T60" s="61">
        <f t="shared" si="4"/>
        <v>11.999999999997613</v>
      </c>
      <c r="U60" s="61"/>
      <c r="V60" t="str">
        <f t="shared" si="7"/>
        <v/>
      </c>
      <c r="W60">
        <f t="shared" si="2"/>
        <v>0</v>
      </c>
      <c r="X60" s="41">
        <f t="shared" si="5"/>
        <v>152913.31138188331</v>
      </c>
      <c r="Y60" s="42">
        <f t="shared" si="6"/>
        <v>7.8779705225807461E-2</v>
      </c>
    </row>
    <row r="61" spans="2:25">
      <c r="B61" s="40">
        <v>53</v>
      </c>
      <c r="C61" s="56">
        <f t="shared" si="0"/>
        <v>145938.05223441561</v>
      </c>
      <c r="D61" s="56"/>
      <c r="E61" s="40">
        <v>2018</v>
      </c>
      <c r="F61" s="8">
        <v>43789</v>
      </c>
      <c r="G61" s="51" t="s">
        <v>4</v>
      </c>
      <c r="H61" s="57">
        <v>128.96</v>
      </c>
      <c r="I61" s="57"/>
      <c r="J61" s="40">
        <v>16</v>
      </c>
      <c r="K61" s="58">
        <f t="shared" si="3"/>
        <v>4378.1415670324677</v>
      </c>
      <c r="L61" s="59"/>
      <c r="M61" s="6">
        <f>IF(J61="","",(K61/J61)/LOOKUP(RIGHT($D$2,3),定数!$A$6:$A$13,定数!$B$6:$B$13))</f>
        <v>2.7363384793952923</v>
      </c>
      <c r="N61" s="40">
        <v>2018</v>
      </c>
      <c r="O61" s="8">
        <v>43789</v>
      </c>
      <c r="P61" s="57">
        <v>128.78</v>
      </c>
      <c r="Q61" s="57"/>
      <c r="R61" s="60">
        <f>IF(P61="","",T61*M61*LOOKUP(RIGHT($D$2,3),定数!$A$6:$A$13,定数!$B$6:$B$13))</f>
        <v>-4925.4092629117122</v>
      </c>
      <c r="S61" s="60"/>
      <c r="T61" s="61">
        <f t="shared" si="4"/>
        <v>-18.000000000000682</v>
      </c>
      <c r="U61" s="61"/>
      <c r="V61" t="str">
        <f t="shared" si="7"/>
        <v/>
      </c>
      <c r="W61">
        <f t="shared" si="2"/>
        <v>1</v>
      </c>
      <c r="X61" s="41">
        <f t="shared" si="5"/>
        <v>152913.31138188331</v>
      </c>
      <c r="Y61" s="42">
        <f t="shared" si="6"/>
        <v>4.5615774613943172E-2</v>
      </c>
    </row>
    <row r="62" spans="2:25">
      <c r="B62" s="40">
        <v>54</v>
      </c>
      <c r="C62" s="56">
        <f t="shared" si="0"/>
        <v>141012.6429715039</v>
      </c>
      <c r="D62" s="56"/>
      <c r="E62" s="40">
        <v>2018</v>
      </c>
      <c r="F62" s="8">
        <v>43818</v>
      </c>
      <c r="G62" s="51" t="s">
        <v>4</v>
      </c>
      <c r="H62" s="57">
        <v>128.19999999999999</v>
      </c>
      <c r="I62" s="57"/>
      <c r="J62" s="40">
        <v>28</v>
      </c>
      <c r="K62" s="58">
        <f t="shared" si="3"/>
        <v>4230.3792891451167</v>
      </c>
      <c r="L62" s="59"/>
      <c r="M62" s="6">
        <f>IF(J62="","",(K62/J62)/LOOKUP(RIGHT($D$2,3),定数!$A$6:$A$13,定数!$B$6:$B$13))</f>
        <v>1.510849746123256</v>
      </c>
      <c r="N62" s="40">
        <v>2018</v>
      </c>
      <c r="O62" s="8">
        <v>43818</v>
      </c>
      <c r="P62" s="57">
        <v>127.9</v>
      </c>
      <c r="Q62" s="57"/>
      <c r="R62" s="60">
        <f>IF(P62="","",T62*M62*LOOKUP(RIGHT($D$2,3),定数!$A$6:$A$13,定数!$B$6:$B$13))</f>
        <v>-4532.54923836951</v>
      </c>
      <c r="S62" s="60"/>
      <c r="T62" s="61">
        <f t="shared" si="4"/>
        <v>-29.999999999998295</v>
      </c>
      <c r="U62" s="61"/>
      <c r="V62" t="str">
        <f t="shared" si="7"/>
        <v/>
      </c>
      <c r="W62">
        <f t="shared" si="2"/>
        <v>2</v>
      </c>
      <c r="X62" s="41">
        <f t="shared" si="5"/>
        <v>152913.31138188331</v>
      </c>
      <c r="Y62" s="42">
        <f t="shared" si="6"/>
        <v>7.7826242220723763E-2</v>
      </c>
    </row>
    <row r="63" spans="2:25">
      <c r="B63" s="40">
        <v>55</v>
      </c>
      <c r="C63" s="56">
        <f t="shared" si="0"/>
        <v>136480.09373313439</v>
      </c>
      <c r="D63" s="56"/>
      <c r="E63" s="51">
        <v>2018</v>
      </c>
      <c r="F63" s="8">
        <v>43828</v>
      </c>
      <c r="G63" s="51" t="s">
        <v>3</v>
      </c>
      <c r="H63" s="57">
        <v>126.13</v>
      </c>
      <c r="I63" s="57"/>
      <c r="J63" s="51">
        <v>23</v>
      </c>
      <c r="K63" s="58">
        <f t="shared" ref="K63" si="8">IF(J63="","",C63*0.03)</f>
        <v>4094.4028119940317</v>
      </c>
      <c r="L63" s="59"/>
      <c r="M63" s="6">
        <f>IF(J63="","",(K63/J63)/LOOKUP(RIGHT($D$2,3),定数!$A$6:$A$13,定数!$B$6:$B$13))</f>
        <v>1.7801751356495792</v>
      </c>
      <c r="N63" s="51">
        <v>2018</v>
      </c>
      <c r="O63" s="8">
        <v>43830</v>
      </c>
      <c r="P63" s="57">
        <v>126.38</v>
      </c>
      <c r="Q63" s="57"/>
      <c r="R63" s="60">
        <f>IF(P63="","",T63*M63*LOOKUP(RIGHT($D$2,3),定数!$A$6:$A$13,定数!$B$6:$B$13))</f>
        <v>-4450.4378391239479</v>
      </c>
      <c r="S63" s="60"/>
      <c r="T63" s="61">
        <f t="shared" ref="T63:T64" si="9">IF(P63="","",IF(G63="買",(P63-H63),(H63-P63))*IF(RIGHT($D$2,3)="JPY",100,10000))</f>
        <v>-25</v>
      </c>
      <c r="U63" s="61"/>
      <c r="V63" t="str">
        <f t="shared" si="7"/>
        <v/>
      </c>
      <c r="W63">
        <f t="shared" si="2"/>
        <v>3</v>
      </c>
      <c r="X63" s="41">
        <f t="shared" si="5"/>
        <v>152913.31138188331</v>
      </c>
      <c r="Y63" s="42">
        <f t="shared" si="6"/>
        <v>0.10746754157791316</v>
      </c>
    </row>
    <row r="64" spans="2:25">
      <c r="B64" s="40">
        <v>56</v>
      </c>
      <c r="C64" s="56">
        <f t="shared" si="0"/>
        <v>132029.65589401044</v>
      </c>
      <c r="D64" s="56"/>
      <c r="E64" s="40">
        <v>2019</v>
      </c>
      <c r="F64" s="8">
        <v>43479</v>
      </c>
      <c r="G64" s="51" t="s">
        <v>3</v>
      </c>
      <c r="H64" s="57">
        <v>123.93</v>
      </c>
      <c r="I64" s="57"/>
      <c r="J64" s="40">
        <v>26</v>
      </c>
      <c r="K64" s="58">
        <f t="shared" si="3"/>
        <v>3960.8896768203131</v>
      </c>
      <c r="L64" s="59"/>
      <c r="M64" s="6">
        <f>IF(J64="","",(K64/J64)/LOOKUP(RIGHT($D$2,3),定数!$A$6:$A$13,定数!$B$6:$B$13))</f>
        <v>1.523419106469351</v>
      </c>
      <c r="N64" s="52">
        <v>2019</v>
      </c>
      <c r="O64" s="8">
        <v>43480</v>
      </c>
      <c r="P64" s="57">
        <v>124.21</v>
      </c>
      <c r="Q64" s="57"/>
      <c r="R64" s="60">
        <f>IF(P64="","",T64*M64*LOOKUP(RIGHT($D$2,3),定数!$A$6:$A$13,定数!$B$6:$B$13))</f>
        <v>-4265.573498113984</v>
      </c>
      <c r="S64" s="60"/>
      <c r="T64" s="61">
        <f t="shared" si="9"/>
        <v>-27.999999999998693</v>
      </c>
      <c r="U64" s="61"/>
      <c r="V64" t="str">
        <f t="shared" si="7"/>
        <v/>
      </c>
      <c r="W64">
        <f t="shared" si="2"/>
        <v>4</v>
      </c>
      <c r="X64" s="41">
        <f t="shared" si="5"/>
        <v>152913.31138188331</v>
      </c>
      <c r="Y64" s="42">
        <f t="shared" si="6"/>
        <v>0.13657186087428552</v>
      </c>
    </row>
    <row r="65" spans="2:25">
      <c r="B65" s="40">
        <v>57</v>
      </c>
      <c r="C65" s="56">
        <f t="shared" si="0"/>
        <v>127764.08239589646</v>
      </c>
      <c r="D65" s="56"/>
      <c r="E65" s="40">
        <v>2019</v>
      </c>
      <c r="F65" s="8">
        <v>43481</v>
      </c>
      <c r="G65" s="51" t="s">
        <v>3</v>
      </c>
      <c r="H65" s="57">
        <v>123.72</v>
      </c>
      <c r="I65" s="57"/>
      <c r="J65" s="40">
        <v>30</v>
      </c>
      <c r="K65" s="58">
        <f t="shared" si="3"/>
        <v>3832.9224718768937</v>
      </c>
      <c r="L65" s="59"/>
      <c r="M65" s="6">
        <f>IF(J65="","",(K65/J65)/LOOKUP(RIGHT($D$2,3),定数!$A$6:$A$13,定数!$B$6:$B$13))</f>
        <v>1.2776408239589645</v>
      </c>
      <c r="N65" s="52">
        <v>2019</v>
      </c>
      <c r="O65" s="8">
        <v>43481</v>
      </c>
      <c r="P65" s="57">
        <v>124.04</v>
      </c>
      <c r="Q65" s="57"/>
      <c r="R65" s="60">
        <f>IF(P65="","",T65*M65*LOOKUP(RIGHT($D$2,3),定数!$A$6:$A$13,定数!$B$6:$B$13))</f>
        <v>-4088.450636668781</v>
      </c>
      <c r="S65" s="60"/>
      <c r="T65" s="61">
        <f t="shared" si="4"/>
        <v>-32.000000000000739</v>
      </c>
      <c r="U65" s="61"/>
      <c r="V65" t="str">
        <f t="shared" si="7"/>
        <v/>
      </c>
      <c r="W65">
        <f t="shared" si="2"/>
        <v>5</v>
      </c>
      <c r="X65" s="41">
        <f t="shared" si="5"/>
        <v>152913.31138188331</v>
      </c>
      <c r="Y65" s="42">
        <f t="shared" si="6"/>
        <v>0.16446723152296117</v>
      </c>
    </row>
    <row r="66" spans="2:25">
      <c r="B66" s="40">
        <v>58</v>
      </c>
      <c r="C66" s="56">
        <f t="shared" si="0"/>
        <v>123675.63175922768</v>
      </c>
      <c r="D66" s="56"/>
      <c r="E66" s="40">
        <v>2019</v>
      </c>
      <c r="F66" s="8">
        <v>43482</v>
      </c>
      <c r="G66" s="51" t="s">
        <v>4</v>
      </c>
      <c r="H66" s="57">
        <v>124.18</v>
      </c>
      <c r="I66" s="57"/>
      <c r="J66" s="40">
        <v>28</v>
      </c>
      <c r="K66" s="58">
        <f t="shared" si="3"/>
        <v>3710.2689527768302</v>
      </c>
      <c r="L66" s="59"/>
      <c r="M66" s="6">
        <f>IF(J66="","",(K66/J66)/LOOKUP(RIGHT($D$2,3),定数!$A$6:$A$13,定数!$B$6:$B$13))</f>
        <v>1.3250960545631536</v>
      </c>
      <c r="N66" s="52">
        <v>2019</v>
      </c>
      <c r="O66" s="8">
        <v>43482</v>
      </c>
      <c r="P66" s="57">
        <v>123.88</v>
      </c>
      <c r="Q66" s="57"/>
      <c r="R66" s="60">
        <f>IF(P66="","",T66*M66*LOOKUP(RIGHT($D$2,3),定数!$A$6:$A$13,定数!$B$6:$B$13))</f>
        <v>-3975.2881636896113</v>
      </c>
      <c r="S66" s="60"/>
      <c r="T66" s="61">
        <f t="shared" si="4"/>
        <v>-30.000000000001137</v>
      </c>
      <c r="U66" s="61"/>
      <c r="V66" t="str">
        <f t="shared" si="7"/>
        <v/>
      </c>
      <c r="W66">
        <f t="shared" si="2"/>
        <v>6</v>
      </c>
      <c r="X66" s="41">
        <f t="shared" si="5"/>
        <v>152913.31138188331</v>
      </c>
      <c r="Y66" s="42">
        <f t="shared" si="6"/>
        <v>0.19120428011422697</v>
      </c>
    </row>
    <row r="67" spans="2:25">
      <c r="B67" s="40">
        <v>59</v>
      </c>
      <c r="C67" s="56">
        <f t="shared" si="0"/>
        <v>119700.34359553807</v>
      </c>
      <c r="D67" s="56"/>
      <c r="E67" s="40">
        <v>2019</v>
      </c>
      <c r="F67" s="8">
        <v>43483</v>
      </c>
      <c r="G67" s="51" t="s">
        <v>4</v>
      </c>
      <c r="H67" s="57">
        <v>124.58</v>
      </c>
      <c r="I67" s="57"/>
      <c r="J67" s="40">
        <v>34</v>
      </c>
      <c r="K67" s="58">
        <f t="shared" si="3"/>
        <v>3591.0103078661418</v>
      </c>
      <c r="L67" s="59"/>
      <c r="M67" s="6">
        <f>IF(J67="","",(K67/J67)/LOOKUP(RIGHT($D$2,3),定数!$A$6:$A$13,定数!$B$6:$B$13))</f>
        <v>1.0561795023135712</v>
      </c>
      <c r="N67" s="52">
        <v>2019</v>
      </c>
      <c r="O67" s="8">
        <v>43487</v>
      </c>
      <c r="P67" s="57">
        <v>124.22</v>
      </c>
      <c r="Q67" s="57"/>
      <c r="R67" s="60">
        <f>IF(P67="","",T67*M67*LOOKUP(RIGHT($D$2,3),定数!$A$6:$A$13,定数!$B$6:$B$13))</f>
        <v>-3802.2462083288501</v>
      </c>
      <c r="S67" s="60"/>
      <c r="T67" s="61">
        <f t="shared" si="4"/>
        <v>-35.999999999999943</v>
      </c>
      <c r="U67" s="61"/>
      <c r="V67" t="str">
        <f t="shared" si="7"/>
        <v/>
      </c>
      <c r="W67">
        <f t="shared" si="2"/>
        <v>7</v>
      </c>
      <c r="X67" s="41">
        <f t="shared" si="5"/>
        <v>152913.31138188331</v>
      </c>
      <c r="Y67" s="42">
        <f t="shared" si="6"/>
        <v>0.2172012853962707</v>
      </c>
    </row>
    <row r="68" spans="2:25">
      <c r="B68" s="40">
        <v>60</v>
      </c>
      <c r="C68" s="56">
        <f t="shared" si="0"/>
        <v>115898.09738720921</v>
      </c>
      <c r="D68" s="56"/>
      <c r="E68" s="40">
        <v>2019</v>
      </c>
      <c r="F68" s="8">
        <v>43487</v>
      </c>
      <c r="G68" s="51" t="s">
        <v>3</v>
      </c>
      <c r="H68" s="57">
        <v>124.23</v>
      </c>
      <c r="I68" s="57"/>
      <c r="J68" s="40">
        <v>20</v>
      </c>
      <c r="K68" s="58">
        <f t="shared" si="3"/>
        <v>3476.9429216162762</v>
      </c>
      <c r="L68" s="59"/>
      <c r="M68" s="6">
        <f>IF(J68="","",(K68/J68)/LOOKUP(RIGHT($D$2,3),定数!$A$6:$A$13,定数!$B$6:$B$13))</f>
        <v>1.7384714608081382</v>
      </c>
      <c r="N68" s="52">
        <v>2019</v>
      </c>
      <c r="O68" s="8">
        <v>43488</v>
      </c>
      <c r="P68" s="57">
        <v>124.46</v>
      </c>
      <c r="Q68" s="57"/>
      <c r="R68" s="60">
        <f>IF(P68="","",T68*M68*LOOKUP(RIGHT($D$2,3),定数!$A$6:$A$13,定数!$B$6:$B$13))</f>
        <v>-3998.4843598585398</v>
      </c>
      <c r="S68" s="60"/>
      <c r="T68" s="61">
        <f t="shared" si="4"/>
        <v>-22.999999999998977</v>
      </c>
      <c r="U68" s="61"/>
      <c r="V68" t="str">
        <f t="shared" si="7"/>
        <v/>
      </c>
      <c r="W68">
        <f t="shared" si="2"/>
        <v>8</v>
      </c>
      <c r="X68" s="41">
        <f t="shared" si="5"/>
        <v>152913.31138188331</v>
      </c>
      <c r="Y68" s="42">
        <f t="shared" si="6"/>
        <v>0.24206665633074209</v>
      </c>
    </row>
    <row r="69" spans="2:25">
      <c r="B69" s="40">
        <v>61</v>
      </c>
      <c r="C69" s="56">
        <f t="shared" si="0"/>
        <v>111899.61302735067</v>
      </c>
      <c r="D69" s="56"/>
      <c r="E69" s="40">
        <v>2019</v>
      </c>
      <c r="F69" s="8">
        <v>43488</v>
      </c>
      <c r="G69" s="51" t="s">
        <v>4</v>
      </c>
      <c r="H69" s="57">
        <v>124.66</v>
      </c>
      <c r="I69" s="57"/>
      <c r="J69" s="40">
        <v>15</v>
      </c>
      <c r="K69" s="58">
        <f t="shared" si="3"/>
        <v>3356.9883908205202</v>
      </c>
      <c r="L69" s="59"/>
      <c r="M69" s="6">
        <f>IF(J69="","",(K69/J69)/LOOKUP(RIGHT($D$2,3),定数!$A$6:$A$13,定数!$B$6:$B$13))</f>
        <v>2.2379922605470135</v>
      </c>
      <c r="N69" s="52">
        <v>2019</v>
      </c>
      <c r="O69" s="8">
        <v>43488</v>
      </c>
      <c r="P69" s="57">
        <v>124.85</v>
      </c>
      <c r="Q69" s="57"/>
      <c r="R69" s="60">
        <f>IF(P69="","",T69*M69*LOOKUP(RIGHT($D$2,3),定数!$A$6:$A$13,定数!$B$6:$B$13))</f>
        <v>4252.1852950392749</v>
      </c>
      <c r="S69" s="60"/>
      <c r="T69" s="61">
        <f t="shared" si="4"/>
        <v>18.999999999999773</v>
      </c>
      <c r="U69" s="61"/>
      <c r="V69" t="str">
        <f t="shared" si="7"/>
        <v/>
      </c>
      <c r="W69">
        <f t="shared" si="2"/>
        <v>0</v>
      </c>
      <c r="X69" s="41">
        <f t="shared" si="5"/>
        <v>152913.31138188331</v>
      </c>
      <c r="Y69" s="42">
        <f t="shared" si="6"/>
        <v>0.26821535668733032</v>
      </c>
    </row>
    <row r="70" spans="2:25">
      <c r="B70" s="40">
        <v>62</v>
      </c>
      <c r="C70" s="56">
        <f t="shared" si="0"/>
        <v>116151.79832238995</v>
      </c>
      <c r="D70" s="56"/>
      <c r="E70" s="40">
        <v>2019</v>
      </c>
      <c r="F70" s="8">
        <v>43497</v>
      </c>
      <c r="G70" s="52" t="s">
        <v>3</v>
      </c>
      <c r="H70" s="57">
        <v>124.57</v>
      </c>
      <c r="I70" s="57"/>
      <c r="J70" s="40">
        <v>36</v>
      </c>
      <c r="K70" s="58">
        <f t="shared" si="3"/>
        <v>3484.5539496716983</v>
      </c>
      <c r="L70" s="59"/>
      <c r="M70" s="6">
        <f>IF(J70="","",(K70/J70)/LOOKUP(RIGHT($D$2,3),定数!$A$6:$A$13,定数!$B$6:$B$13))</f>
        <v>0.96793165268658288</v>
      </c>
      <c r="N70" s="52">
        <v>2019</v>
      </c>
      <c r="O70" s="8">
        <v>43497</v>
      </c>
      <c r="P70" s="57">
        <v>124.96</v>
      </c>
      <c r="Q70" s="57"/>
      <c r="R70" s="60">
        <f>IF(P70="","",T70*M70*LOOKUP(RIGHT($D$2,3),定数!$A$6:$A$13,定数!$B$6:$B$13))</f>
        <v>-3774.9334454776786</v>
      </c>
      <c r="S70" s="60"/>
      <c r="T70" s="61">
        <f t="shared" si="4"/>
        <v>-39.000000000000057</v>
      </c>
      <c r="U70" s="61"/>
      <c r="V70" t="str">
        <f t="shared" si="7"/>
        <v/>
      </c>
      <c r="W70">
        <f t="shared" si="2"/>
        <v>1</v>
      </c>
      <c r="X70" s="41">
        <f t="shared" si="5"/>
        <v>152913.31138188331</v>
      </c>
      <c r="Y70" s="42">
        <f t="shared" si="6"/>
        <v>0.24040754024144917</v>
      </c>
    </row>
    <row r="71" spans="2:25">
      <c r="B71" s="40">
        <v>63</v>
      </c>
      <c r="C71" s="56">
        <f t="shared" si="0"/>
        <v>112376.86487691227</v>
      </c>
      <c r="D71" s="56"/>
      <c r="E71" s="40">
        <v>2019</v>
      </c>
      <c r="F71" s="8">
        <v>43500</v>
      </c>
      <c r="G71" s="52" t="s">
        <v>4</v>
      </c>
      <c r="H71" s="57">
        <v>125.56</v>
      </c>
      <c r="I71" s="57"/>
      <c r="J71" s="40">
        <v>19</v>
      </c>
      <c r="K71" s="58">
        <f t="shared" si="3"/>
        <v>3371.3059463073678</v>
      </c>
      <c r="L71" s="59"/>
      <c r="M71" s="6">
        <f>IF(J71="","",(K71/J71)/LOOKUP(RIGHT($D$2,3),定数!$A$6:$A$13,定数!$B$6:$B$13))</f>
        <v>1.7743715506880884</v>
      </c>
      <c r="N71" s="52">
        <v>2019</v>
      </c>
      <c r="O71" s="8">
        <v>43500</v>
      </c>
      <c r="P71" s="57">
        <v>125.8</v>
      </c>
      <c r="Q71" s="57"/>
      <c r="R71" s="60">
        <f>IF(P71="","",T71*M71*LOOKUP(RIGHT($D$2,3),定数!$A$6:$A$13,定数!$B$6:$B$13))</f>
        <v>4258.4917216513213</v>
      </c>
      <c r="S71" s="60"/>
      <c r="T71" s="61">
        <f t="shared" si="4"/>
        <v>23.999999999999488</v>
      </c>
      <c r="U71" s="61"/>
      <c r="V71" t="str">
        <f t="shared" si="7"/>
        <v/>
      </c>
      <c r="W71">
        <f t="shared" si="2"/>
        <v>0</v>
      </c>
      <c r="X71" s="41">
        <f t="shared" si="5"/>
        <v>152913.31138188331</v>
      </c>
      <c r="Y71" s="42">
        <f t="shared" si="6"/>
        <v>0.26509429518360217</v>
      </c>
    </row>
    <row r="72" spans="2:25">
      <c r="B72" s="40">
        <v>64</v>
      </c>
      <c r="C72" s="56">
        <f t="shared" si="0"/>
        <v>116635.35659856359</v>
      </c>
      <c r="D72" s="56"/>
      <c r="E72" s="40">
        <v>2019</v>
      </c>
      <c r="F72" s="8">
        <v>43502</v>
      </c>
      <c r="G72" s="52" t="s">
        <v>3</v>
      </c>
      <c r="H72" s="57">
        <v>125.27</v>
      </c>
      <c r="I72" s="57"/>
      <c r="J72" s="40">
        <v>15</v>
      </c>
      <c r="K72" s="58">
        <f t="shared" si="3"/>
        <v>3499.0606979569079</v>
      </c>
      <c r="L72" s="59"/>
      <c r="M72" s="6">
        <f>IF(J72="","",(K72/J72)/LOOKUP(RIGHT($D$2,3),定数!$A$6:$A$13,定数!$B$6:$B$13))</f>
        <v>2.3327071319712722</v>
      </c>
      <c r="N72" s="52">
        <v>2019</v>
      </c>
      <c r="O72" s="8">
        <v>43502</v>
      </c>
      <c r="P72" s="57">
        <v>125.08</v>
      </c>
      <c r="Q72" s="57"/>
      <c r="R72" s="60">
        <f>IF(P72="","",T72*M72*LOOKUP(RIGHT($D$2,3),定数!$A$6:$A$13,定数!$B$6:$B$13))</f>
        <v>4432.1435507453643</v>
      </c>
      <c r="S72" s="60"/>
      <c r="T72" s="61">
        <f t="shared" si="4"/>
        <v>18.999999999999773</v>
      </c>
      <c r="U72" s="61"/>
      <c r="V72" t="str">
        <f t="shared" si="7"/>
        <v/>
      </c>
      <c r="W72">
        <f t="shared" si="2"/>
        <v>0</v>
      </c>
      <c r="X72" s="41">
        <f t="shared" si="5"/>
        <v>152913.31138188331</v>
      </c>
      <c r="Y72" s="42">
        <f t="shared" si="6"/>
        <v>0.23724523689582344</v>
      </c>
    </row>
    <row r="73" spans="2:25">
      <c r="B73" s="40">
        <v>65</v>
      </c>
      <c r="C73" s="56">
        <f t="shared" si="0"/>
        <v>121067.50014930897</v>
      </c>
      <c r="D73" s="56"/>
      <c r="E73" s="40">
        <v>2019</v>
      </c>
      <c r="F73" s="8">
        <v>43511</v>
      </c>
      <c r="G73" s="52" t="s">
        <v>3</v>
      </c>
      <c r="H73" s="57">
        <v>124.82</v>
      </c>
      <c r="I73" s="57"/>
      <c r="J73" s="40">
        <v>17</v>
      </c>
      <c r="K73" s="58">
        <f t="shared" si="3"/>
        <v>3632.0250044792688</v>
      </c>
      <c r="L73" s="59"/>
      <c r="M73" s="6">
        <f>IF(J73="","",(K73/J73)/LOOKUP(RIGHT($D$2,3),定数!$A$6:$A$13,定数!$B$6:$B$13))</f>
        <v>2.136485296752511</v>
      </c>
      <c r="N73" s="52">
        <v>2019</v>
      </c>
      <c r="O73" s="8">
        <v>43511</v>
      </c>
      <c r="P73" s="57">
        <v>124.61</v>
      </c>
      <c r="Q73" s="57"/>
      <c r="R73" s="60">
        <f>IF(P73="","",T73*M73*LOOKUP(RIGHT($D$2,3),定数!$A$6:$A$13,定数!$B$6:$B$13))</f>
        <v>4486.6191231801395</v>
      </c>
      <c r="S73" s="60"/>
      <c r="T73" s="61">
        <f t="shared" si="4"/>
        <v>20.999999999999375</v>
      </c>
      <c r="U73" s="61"/>
      <c r="V73" t="str">
        <f t="shared" si="7"/>
        <v/>
      </c>
      <c r="W73">
        <f t="shared" si="2"/>
        <v>0</v>
      </c>
      <c r="X73" s="41">
        <f t="shared" si="5"/>
        <v>152913.31138188331</v>
      </c>
      <c r="Y73" s="42">
        <f t="shared" si="6"/>
        <v>0.20826055589786496</v>
      </c>
    </row>
    <row r="74" spans="2:25">
      <c r="B74" s="40">
        <v>66</v>
      </c>
      <c r="C74" s="56">
        <f t="shared" ref="C74:C108" si="10">IF(R73="","",C73+R73)</f>
        <v>125554.1192724891</v>
      </c>
      <c r="D74" s="56"/>
      <c r="E74" s="40">
        <v>2019</v>
      </c>
      <c r="F74" s="8">
        <v>43511</v>
      </c>
      <c r="G74" s="52" t="s">
        <v>3</v>
      </c>
      <c r="H74" s="57">
        <v>124.63</v>
      </c>
      <c r="I74" s="57"/>
      <c r="J74" s="40">
        <v>21</v>
      </c>
      <c r="K74" s="58">
        <f t="shared" si="3"/>
        <v>3766.6235781746727</v>
      </c>
      <c r="L74" s="59"/>
      <c r="M74" s="6">
        <f>IF(J74="","",(K74/J74)/LOOKUP(RIGHT($D$2,3),定数!$A$6:$A$13,定数!$B$6:$B$13))</f>
        <v>1.7936302753212727</v>
      </c>
      <c r="N74" s="52">
        <v>2019</v>
      </c>
      <c r="O74" s="8">
        <v>43511</v>
      </c>
      <c r="P74" s="57">
        <v>124.37</v>
      </c>
      <c r="Q74" s="57"/>
      <c r="R74" s="60">
        <f>IF(P74="","",T74*M74*LOOKUP(RIGHT($D$2,3),定数!$A$6:$A$13,定数!$B$6:$B$13))</f>
        <v>4663.4387158351456</v>
      </c>
      <c r="S74" s="60"/>
      <c r="T74" s="61">
        <f t="shared" si="4"/>
        <v>25.999999999999091</v>
      </c>
      <c r="U74" s="61"/>
      <c r="V74" t="str">
        <f t="shared" si="7"/>
        <v/>
      </c>
      <c r="W74">
        <f t="shared" si="7"/>
        <v>0</v>
      </c>
      <c r="X74" s="41">
        <f t="shared" si="5"/>
        <v>152913.31138188331</v>
      </c>
      <c r="Y74" s="42">
        <f t="shared" si="6"/>
        <v>0.17891962355761026</v>
      </c>
    </row>
    <row r="75" spans="2:25">
      <c r="B75" s="40">
        <v>67</v>
      </c>
      <c r="C75" s="56">
        <f t="shared" si="10"/>
        <v>130217.55798832425</v>
      </c>
      <c r="D75" s="56"/>
      <c r="E75" s="40">
        <v>2019</v>
      </c>
      <c r="F75" s="8">
        <v>43516</v>
      </c>
      <c r="G75" s="52" t="s">
        <v>4</v>
      </c>
      <c r="H75" s="57">
        <v>125.81</v>
      </c>
      <c r="I75" s="57"/>
      <c r="J75" s="40">
        <v>20</v>
      </c>
      <c r="K75" s="58">
        <f t="shared" ref="K75:K108" si="11">IF(J75="","",C75*0.03)</f>
        <v>3906.5267396497275</v>
      </c>
      <c r="L75" s="59"/>
      <c r="M75" s="6">
        <f>IF(J75="","",(K75/J75)/LOOKUP(RIGHT($D$2,3),定数!$A$6:$A$13,定数!$B$6:$B$13))</f>
        <v>1.9532633698248636</v>
      </c>
      <c r="N75" s="40">
        <v>2019</v>
      </c>
      <c r="O75" s="8">
        <v>43516</v>
      </c>
      <c r="P75" s="57">
        <v>125.59</v>
      </c>
      <c r="Q75" s="57"/>
      <c r="R75" s="60">
        <f>IF(P75="","",T75*M75*LOOKUP(RIGHT($D$2,3),定数!$A$6:$A$13,定数!$B$6:$B$13))</f>
        <v>-4297.1794136146773</v>
      </c>
      <c r="S75" s="60"/>
      <c r="T75" s="61">
        <f t="shared" si="4"/>
        <v>-21.999999999999886</v>
      </c>
      <c r="U75" s="61"/>
      <c r="V75" t="str">
        <f t="shared" ref="V75:W90" si="12">IF(S75&lt;&gt;"",IF(S75&lt;0,1+V74,0),"")</f>
        <v/>
      </c>
      <c r="W75">
        <f t="shared" si="12"/>
        <v>1</v>
      </c>
      <c r="X75" s="41">
        <f t="shared" si="5"/>
        <v>152913.31138188331</v>
      </c>
      <c r="Y75" s="42">
        <f t="shared" si="6"/>
        <v>0.14842235243260837</v>
      </c>
    </row>
    <row r="76" spans="2:25">
      <c r="B76" s="40">
        <v>68</v>
      </c>
      <c r="C76" s="56">
        <f t="shared" si="10"/>
        <v>125920.37857470957</v>
      </c>
      <c r="D76" s="56"/>
      <c r="E76" s="40">
        <v>2019</v>
      </c>
      <c r="F76" s="8">
        <v>43522</v>
      </c>
      <c r="G76" s="52" t="s">
        <v>4</v>
      </c>
      <c r="H76" s="57">
        <v>126.03</v>
      </c>
      <c r="I76" s="57"/>
      <c r="J76" s="40">
        <v>30</v>
      </c>
      <c r="K76" s="58">
        <f t="shared" si="11"/>
        <v>3777.6113572412869</v>
      </c>
      <c r="L76" s="59"/>
      <c r="M76" s="6">
        <f>IF(J76="","",(K76/J76)/LOOKUP(RIGHT($D$2,3),定数!$A$6:$A$13,定数!$B$6:$B$13))</f>
        <v>1.2592037857470957</v>
      </c>
      <c r="N76" s="40">
        <v>2019</v>
      </c>
      <c r="O76" s="8">
        <v>43523</v>
      </c>
      <c r="P76" s="57">
        <v>125.71</v>
      </c>
      <c r="Q76" s="57"/>
      <c r="R76" s="60">
        <f>IF(P76="","",T76*M76*LOOKUP(RIGHT($D$2,3),定数!$A$6:$A$13,定数!$B$6:$B$13))</f>
        <v>-4029.4521143907991</v>
      </c>
      <c r="S76" s="60"/>
      <c r="T76" s="61">
        <f t="shared" ref="T76:T108" si="13">IF(P76="","",IF(G76="買",(P76-H76),(H76-P76))*IF(RIGHT($D$2,3)="JPY",100,10000))</f>
        <v>-32.000000000000739</v>
      </c>
      <c r="U76" s="61"/>
      <c r="V76" t="str">
        <f t="shared" si="12"/>
        <v/>
      </c>
      <c r="W76">
        <f t="shared" si="12"/>
        <v>2</v>
      </c>
      <c r="X76" s="41">
        <f t="shared" ref="X76:X108" si="14">IF(C76&lt;&gt;"",MAX(X75,C76),"")</f>
        <v>152913.31138188331</v>
      </c>
      <c r="Y76" s="42">
        <f t="shared" ref="Y76:Y108" si="15">IF(X76&lt;&gt;"",1-(C76/X76),"")</f>
        <v>0.17652441480233205</v>
      </c>
    </row>
    <row r="77" spans="2:25">
      <c r="B77" s="40">
        <v>69</v>
      </c>
      <c r="C77" s="56">
        <f t="shared" si="10"/>
        <v>121890.92646031876</v>
      </c>
      <c r="D77" s="56"/>
      <c r="E77" s="40">
        <v>2019</v>
      </c>
      <c r="F77" s="8">
        <v>43525</v>
      </c>
      <c r="G77" s="52" t="s">
        <v>4</v>
      </c>
      <c r="H77" s="57">
        <v>126.87</v>
      </c>
      <c r="I77" s="57"/>
      <c r="J77" s="40">
        <v>26</v>
      </c>
      <c r="K77" s="58">
        <f t="shared" si="11"/>
        <v>3656.7277938095626</v>
      </c>
      <c r="L77" s="59"/>
      <c r="M77" s="6">
        <f>IF(J77="","",(K77/J77)/LOOKUP(RIGHT($D$2,3),定数!$A$6:$A$13,定数!$B$6:$B$13))</f>
        <v>1.4064337668498317</v>
      </c>
      <c r="N77" s="40">
        <v>2019</v>
      </c>
      <c r="O77" s="8">
        <v>43525</v>
      </c>
      <c r="P77" s="57">
        <v>127.2</v>
      </c>
      <c r="Q77" s="57"/>
      <c r="R77" s="60">
        <f>IF(P77="","",T77*M77*LOOKUP(RIGHT($D$2,3),定数!$A$6:$A$13,定数!$B$6:$B$13))</f>
        <v>4641.2314306044209</v>
      </c>
      <c r="S77" s="60"/>
      <c r="T77" s="61">
        <f t="shared" si="13"/>
        <v>32.999999999999829</v>
      </c>
      <c r="U77" s="61"/>
      <c r="V77" t="str">
        <f t="shared" si="12"/>
        <v/>
      </c>
      <c r="W77">
        <f t="shared" si="12"/>
        <v>0</v>
      </c>
      <c r="X77" s="41">
        <f t="shared" si="14"/>
        <v>152913.31138188331</v>
      </c>
      <c r="Y77" s="42">
        <f t="shared" si="15"/>
        <v>0.20287563352865812</v>
      </c>
    </row>
    <row r="78" spans="2:25">
      <c r="B78" s="40">
        <v>70</v>
      </c>
      <c r="C78" s="56">
        <f t="shared" si="10"/>
        <v>126532.15789092318</v>
      </c>
      <c r="D78" s="56"/>
      <c r="E78" s="40">
        <v>2019</v>
      </c>
      <c r="F78" s="8">
        <v>43528</v>
      </c>
      <c r="G78" s="52" t="s">
        <v>3</v>
      </c>
      <c r="H78" s="57">
        <v>126.74</v>
      </c>
      <c r="I78" s="57"/>
      <c r="J78" s="40">
        <v>21</v>
      </c>
      <c r="K78" s="58">
        <f t="shared" si="11"/>
        <v>3795.9647367276953</v>
      </c>
      <c r="L78" s="59"/>
      <c r="M78" s="6">
        <f>IF(J78="","",(K78/J78)/LOOKUP(RIGHT($D$2,3),定数!$A$6:$A$13,定数!$B$6:$B$13))</f>
        <v>1.8076022555846167</v>
      </c>
      <c r="N78" s="40">
        <v>2019</v>
      </c>
      <c r="O78" s="8">
        <v>43529</v>
      </c>
      <c r="P78" s="57">
        <v>126.47</v>
      </c>
      <c r="Q78" s="57"/>
      <c r="R78" s="60">
        <f>IF(P78="","",T78*M78*LOOKUP(RIGHT($D$2,3),定数!$A$6:$A$13,定数!$B$6:$B$13))</f>
        <v>4880.5260900783933</v>
      </c>
      <c r="S78" s="60"/>
      <c r="T78" s="61">
        <f t="shared" si="13"/>
        <v>26.999999999999602</v>
      </c>
      <c r="U78" s="61"/>
      <c r="V78" t="str">
        <f t="shared" si="12"/>
        <v/>
      </c>
      <c r="W78">
        <f t="shared" si="12"/>
        <v>0</v>
      </c>
      <c r="X78" s="41">
        <f t="shared" si="14"/>
        <v>152913.31138188331</v>
      </c>
      <c r="Y78" s="42">
        <f t="shared" si="15"/>
        <v>0.17252359034378806</v>
      </c>
    </row>
    <row r="79" spans="2:25">
      <c r="B79" s="40">
        <v>71</v>
      </c>
      <c r="C79" s="56">
        <f t="shared" si="10"/>
        <v>131412.68398100158</v>
      </c>
      <c r="D79" s="56"/>
      <c r="E79" s="40">
        <v>2019</v>
      </c>
      <c r="F79" s="8">
        <v>43530</v>
      </c>
      <c r="G79" s="52" t="s">
        <v>3</v>
      </c>
      <c r="H79" s="57">
        <v>126.27</v>
      </c>
      <c r="I79" s="57"/>
      <c r="J79" s="40">
        <v>23</v>
      </c>
      <c r="K79" s="58">
        <f t="shared" si="11"/>
        <v>3942.3805194300471</v>
      </c>
      <c r="L79" s="59"/>
      <c r="M79" s="6">
        <f>IF(J79="","",(K79/J79)/LOOKUP(RIGHT($D$2,3),定数!$A$6:$A$13,定数!$B$6:$B$13))</f>
        <v>1.714078486708716</v>
      </c>
      <c r="N79" s="40">
        <v>2019</v>
      </c>
      <c r="O79" s="8">
        <v>43530</v>
      </c>
      <c r="P79" s="57">
        <v>126.52</v>
      </c>
      <c r="Q79" s="57"/>
      <c r="R79" s="60">
        <f>IF(P79="","",T79*M79*LOOKUP(RIGHT($D$2,3),定数!$A$6:$A$13,定数!$B$6:$B$13))</f>
        <v>-4285.1962167717902</v>
      </c>
      <c r="S79" s="60"/>
      <c r="T79" s="61">
        <f t="shared" si="13"/>
        <v>-25</v>
      </c>
      <c r="U79" s="61"/>
      <c r="V79" t="str">
        <f t="shared" si="12"/>
        <v/>
      </c>
      <c r="W79">
        <f t="shared" si="12"/>
        <v>1</v>
      </c>
      <c r="X79" s="41">
        <f t="shared" si="14"/>
        <v>152913.31138188331</v>
      </c>
      <c r="Y79" s="42">
        <f t="shared" si="15"/>
        <v>0.14060664311419169</v>
      </c>
    </row>
    <row r="80" spans="2:25">
      <c r="B80" s="40">
        <v>72</v>
      </c>
      <c r="C80" s="56">
        <f t="shared" si="10"/>
        <v>127127.48776422979</v>
      </c>
      <c r="D80" s="56"/>
      <c r="E80" s="40">
        <v>2019</v>
      </c>
      <c r="F80" s="8">
        <v>43536</v>
      </c>
      <c r="G80" s="53" t="s">
        <v>4</v>
      </c>
      <c r="H80" s="57">
        <v>125.14</v>
      </c>
      <c r="I80" s="57"/>
      <c r="J80" s="40">
        <v>15</v>
      </c>
      <c r="K80" s="58">
        <f t="shared" si="11"/>
        <v>3813.8246329268936</v>
      </c>
      <c r="L80" s="59"/>
      <c r="M80" s="6">
        <f>IF(J80="","",(K80/J80)/LOOKUP(RIGHT($D$2,3),定数!$A$6:$A$13,定数!$B$6:$B$13))</f>
        <v>2.5425497552845955</v>
      </c>
      <c r="N80" s="40">
        <v>2019</v>
      </c>
      <c r="O80" s="8">
        <v>43536</v>
      </c>
      <c r="P80" s="57">
        <v>125.33</v>
      </c>
      <c r="Q80" s="57"/>
      <c r="R80" s="60">
        <f>IF(P80="","",T80*M80*LOOKUP(RIGHT($D$2,3),定数!$A$6:$A$13,定数!$B$6:$B$13))</f>
        <v>4830.8445350406737</v>
      </c>
      <c r="S80" s="60"/>
      <c r="T80" s="61">
        <f t="shared" si="13"/>
        <v>18.999999999999773</v>
      </c>
      <c r="U80" s="61"/>
      <c r="V80" t="str">
        <f t="shared" si="12"/>
        <v/>
      </c>
      <c r="W80">
        <f t="shared" si="12"/>
        <v>0</v>
      </c>
      <c r="X80" s="41">
        <f t="shared" si="14"/>
        <v>152913.31138188331</v>
      </c>
      <c r="Y80" s="42">
        <f t="shared" si="15"/>
        <v>0.168630339534381</v>
      </c>
    </row>
    <row r="81" spans="2:25">
      <c r="B81" s="40">
        <v>73</v>
      </c>
      <c r="C81" s="56">
        <f t="shared" si="10"/>
        <v>131958.33229927046</v>
      </c>
      <c r="D81" s="56"/>
      <c r="E81" s="40">
        <v>2019</v>
      </c>
      <c r="F81" s="8">
        <v>43546</v>
      </c>
      <c r="G81" s="53" t="s">
        <v>3</v>
      </c>
      <c r="H81" s="57">
        <v>125.9</v>
      </c>
      <c r="I81" s="57"/>
      <c r="J81" s="40">
        <v>21</v>
      </c>
      <c r="K81" s="58">
        <f t="shared" si="11"/>
        <v>3958.7499689781139</v>
      </c>
      <c r="L81" s="59"/>
      <c r="M81" s="6">
        <f>IF(J81="","",(K81/J81)/LOOKUP(RIGHT($D$2,3),定数!$A$6:$A$13,定数!$B$6:$B$13))</f>
        <v>1.8851190328467209</v>
      </c>
      <c r="N81" s="40">
        <v>2019</v>
      </c>
      <c r="O81" s="8">
        <v>43546</v>
      </c>
      <c r="P81" s="57">
        <v>126.14</v>
      </c>
      <c r="Q81" s="57"/>
      <c r="R81" s="60">
        <f>IF(P81="","",T81*M81*LOOKUP(RIGHT($D$2,3),定数!$A$6:$A$13,定数!$B$6:$B$13))</f>
        <v>-4524.2856788320341</v>
      </c>
      <c r="S81" s="60"/>
      <c r="T81" s="61">
        <f t="shared" si="13"/>
        <v>-23.999999999999488</v>
      </c>
      <c r="U81" s="61"/>
      <c r="V81" t="str">
        <f t="shared" si="12"/>
        <v/>
      </c>
      <c r="W81">
        <f t="shared" si="12"/>
        <v>1</v>
      </c>
      <c r="X81" s="41">
        <f t="shared" si="14"/>
        <v>152913.31138188331</v>
      </c>
      <c r="Y81" s="42">
        <f t="shared" si="15"/>
        <v>0.13703829243668797</v>
      </c>
    </row>
    <row r="82" spans="2:25">
      <c r="B82" s="40">
        <v>74</v>
      </c>
      <c r="C82" s="56">
        <f t="shared" si="10"/>
        <v>127434.04662043843</v>
      </c>
      <c r="D82" s="56"/>
      <c r="E82" s="40">
        <v>2019</v>
      </c>
      <c r="F82" s="8">
        <v>43549</v>
      </c>
      <c r="G82" s="53" t="s">
        <v>3</v>
      </c>
      <c r="H82" s="57">
        <v>123.91</v>
      </c>
      <c r="I82" s="57"/>
      <c r="J82" s="40">
        <v>50</v>
      </c>
      <c r="K82" s="58">
        <f t="shared" si="11"/>
        <v>3823.0213986131525</v>
      </c>
      <c r="L82" s="59"/>
      <c r="M82" s="6">
        <f>IF(J82="","",(K82/J82)/LOOKUP(RIGHT($D$2,3),定数!$A$6:$A$13,定数!$B$6:$B$13))</f>
        <v>0.76460427972263045</v>
      </c>
      <c r="N82" s="40">
        <v>2019</v>
      </c>
      <c r="O82" s="8">
        <v>43549</v>
      </c>
      <c r="P82" s="57">
        <v>124.43</v>
      </c>
      <c r="Q82" s="57"/>
      <c r="R82" s="60">
        <f>IF(P82="","",T82*M82*LOOKUP(RIGHT($D$2,3),定数!$A$6:$A$13,定数!$B$6:$B$13))</f>
        <v>-3975.9422545577563</v>
      </c>
      <c r="S82" s="60"/>
      <c r="T82" s="61">
        <f t="shared" si="13"/>
        <v>-52.000000000001023</v>
      </c>
      <c r="U82" s="61"/>
      <c r="V82" t="str">
        <f t="shared" si="12"/>
        <v/>
      </c>
      <c r="W82">
        <f t="shared" si="12"/>
        <v>2</v>
      </c>
      <c r="X82" s="41">
        <f t="shared" si="14"/>
        <v>152913.31138188331</v>
      </c>
      <c r="Y82" s="42">
        <f t="shared" si="15"/>
        <v>0.16662555098171516</v>
      </c>
    </row>
    <row r="83" spans="2:25">
      <c r="B83" s="40">
        <v>75</v>
      </c>
      <c r="C83" s="56">
        <f t="shared" si="10"/>
        <v>123458.10436588067</v>
      </c>
      <c r="D83" s="56"/>
      <c r="E83" s="40">
        <v>2019</v>
      </c>
      <c r="F83" s="8">
        <v>43571</v>
      </c>
      <c r="G83" s="53" t="s">
        <v>3</v>
      </c>
      <c r="H83" s="57">
        <v>126.41</v>
      </c>
      <c r="I83" s="57"/>
      <c r="J83" s="40">
        <v>25</v>
      </c>
      <c r="K83" s="58">
        <f t="shared" si="11"/>
        <v>3703.7431309764202</v>
      </c>
      <c r="L83" s="59"/>
      <c r="M83" s="6">
        <f>IF(J83="","",(K83/J83)/LOOKUP(RIGHT($D$2,3),定数!$A$6:$A$13,定数!$B$6:$B$13))</f>
        <v>1.4814972523905681</v>
      </c>
      <c r="N83" s="40">
        <v>2019</v>
      </c>
      <c r="O83" s="8">
        <v>43572</v>
      </c>
      <c r="P83" s="57">
        <v>126.68</v>
      </c>
      <c r="Q83" s="57"/>
      <c r="R83" s="60">
        <f>IF(P83="","",T83*M83*LOOKUP(RIGHT($D$2,3),定数!$A$6:$A$13,定数!$B$6:$B$13))</f>
        <v>-4000.0425814546852</v>
      </c>
      <c r="S83" s="60"/>
      <c r="T83" s="61">
        <f t="shared" si="13"/>
        <v>-27.000000000001023</v>
      </c>
      <c r="U83" s="61"/>
      <c r="V83" t="str">
        <f t="shared" si="12"/>
        <v/>
      </c>
      <c r="W83">
        <f t="shared" si="12"/>
        <v>3</v>
      </c>
      <c r="X83" s="41">
        <f t="shared" si="14"/>
        <v>152913.31138188331</v>
      </c>
      <c r="Y83" s="42">
        <f t="shared" si="15"/>
        <v>0.19262683379108614</v>
      </c>
    </row>
    <row r="84" spans="2:25">
      <c r="B84" s="40">
        <v>76</v>
      </c>
      <c r="C84" s="56">
        <f t="shared" si="10"/>
        <v>119458.06178442598</v>
      </c>
      <c r="D84" s="56"/>
      <c r="E84" s="40">
        <v>2019</v>
      </c>
      <c r="F84" s="8">
        <v>43572</v>
      </c>
      <c r="G84" s="53" t="s">
        <v>3</v>
      </c>
      <c r="H84" s="57">
        <v>126.34</v>
      </c>
      <c r="I84" s="57"/>
      <c r="J84" s="40">
        <v>22</v>
      </c>
      <c r="K84" s="58">
        <f t="shared" si="11"/>
        <v>3583.7418535327793</v>
      </c>
      <c r="L84" s="59"/>
      <c r="M84" s="6">
        <f>IF(J84="","",(K84/J84)/LOOKUP(RIGHT($D$2,3),定数!$A$6:$A$13,定数!$B$6:$B$13))</f>
        <v>1.6289735697876271</v>
      </c>
      <c r="N84" s="40">
        <v>2019</v>
      </c>
      <c r="O84" s="8">
        <v>43572</v>
      </c>
      <c r="P84" s="57">
        <v>126.59</v>
      </c>
      <c r="Q84" s="57"/>
      <c r="R84" s="60">
        <f>IF(P84="","",T84*M84*LOOKUP(RIGHT($D$2,3),定数!$A$6:$A$13,定数!$B$6:$B$13))</f>
        <v>-4072.4339244690677</v>
      </c>
      <c r="S84" s="60"/>
      <c r="T84" s="61">
        <f t="shared" si="13"/>
        <v>-25</v>
      </c>
      <c r="U84" s="61"/>
      <c r="V84" t="str">
        <f t="shared" si="12"/>
        <v/>
      </c>
      <c r="W84">
        <f t="shared" si="12"/>
        <v>4</v>
      </c>
      <c r="X84" s="41">
        <f t="shared" si="14"/>
        <v>152913.31138188331</v>
      </c>
      <c r="Y84" s="42">
        <f t="shared" si="15"/>
        <v>0.21878572437625599</v>
      </c>
    </row>
    <row r="85" spans="2:25">
      <c r="B85" s="40">
        <v>77</v>
      </c>
      <c r="C85" s="56">
        <f t="shared" si="10"/>
        <v>115385.62785995692</v>
      </c>
      <c r="D85" s="56"/>
      <c r="E85" s="40">
        <v>2019</v>
      </c>
      <c r="F85" s="8">
        <v>43573</v>
      </c>
      <c r="G85" s="53" t="s">
        <v>3</v>
      </c>
      <c r="H85" s="57">
        <v>125.98</v>
      </c>
      <c r="I85" s="57"/>
      <c r="J85" s="40">
        <v>49</v>
      </c>
      <c r="K85" s="58">
        <f t="shared" si="11"/>
        <v>3461.5688357987074</v>
      </c>
      <c r="L85" s="59"/>
      <c r="M85" s="6">
        <f>IF(J85="","",(K85/J85)/LOOKUP(RIGHT($D$2,3),定数!$A$6:$A$13,定数!$B$6:$B$13))</f>
        <v>0.7064426195507566</v>
      </c>
      <c r="N85" s="40">
        <v>2019</v>
      </c>
      <c r="O85" s="8">
        <v>43578</v>
      </c>
      <c r="P85" s="57">
        <v>125.37</v>
      </c>
      <c r="Q85" s="57"/>
      <c r="R85" s="60">
        <f>IF(P85="","",T85*M85*LOOKUP(RIGHT($D$2,3),定数!$A$6:$A$13,定数!$B$6:$B$13))</f>
        <v>4309.2999792596111</v>
      </c>
      <c r="S85" s="60"/>
      <c r="T85" s="61">
        <f t="shared" si="13"/>
        <v>60.999999999999943</v>
      </c>
      <c r="U85" s="61"/>
      <c r="V85" t="str">
        <f t="shared" si="12"/>
        <v/>
      </c>
      <c r="W85">
        <f t="shared" si="12"/>
        <v>0</v>
      </c>
      <c r="X85" s="41">
        <f t="shared" si="14"/>
        <v>152913.31138188331</v>
      </c>
      <c r="Y85" s="42">
        <f t="shared" si="15"/>
        <v>0.24541802922706535</v>
      </c>
    </row>
    <row r="86" spans="2:25">
      <c r="B86" s="40">
        <v>78</v>
      </c>
      <c r="C86" s="56">
        <f t="shared" si="10"/>
        <v>119694.92783921653</v>
      </c>
      <c r="D86" s="56"/>
      <c r="E86" s="40">
        <v>2019</v>
      </c>
      <c r="F86" s="8">
        <v>43588</v>
      </c>
      <c r="G86" s="53" t="s">
        <v>3</v>
      </c>
      <c r="H86" s="57">
        <v>124.48</v>
      </c>
      <c r="I86" s="57"/>
      <c r="J86" s="40">
        <v>11</v>
      </c>
      <c r="K86" s="58">
        <f t="shared" si="11"/>
        <v>3590.8478351764957</v>
      </c>
      <c r="L86" s="59"/>
      <c r="M86" s="6">
        <f>IF(J86="","",(K86/J86)/LOOKUP(RIGHT($D$2,3),定数!$A$6:$A$13,定数!$B$6:$B$13))</f>
        <v>3.2644071228877234</v>
      </c>
      <c r="N86" s="40">
        <v>2019</v>
      </c>
      <c r="O86" s="8">
        <v>43588</v>
      </c>
      <c r="P86" s="57">
        <v>124.35</v>
      </c>
      <c r="Q86" s="57"/>
      <c r="R86" s="60">
        <f>IF(P86="","",T86*M86*LOOKUP(RIGHT($D$2,3),定数!$A$6:$A$13,定数!$B$6:$B$13))</f>
        <v>4243.7292597543565</v>
      </c>
      <c r="S86" s="60"/>
      <c r="T86" s="61">
        <f t="shared" si="13"/>
        <v>13.000000000000966</v>
      </c>
      <c r="U86" s="61"/>
      <c r="V86" t="str">
        <f t="shared" si="12"/>
        <v/>
      </c>
      <c r="W86">
        <f t="shared" si="12"/>
        <v>0</v>
      </c>
      <c r="X86" s="41">
        <f t="shared" si="14"/>
        <v>152913.31138188331</v>
      </c>
      <c r="Y86" s="42">
        <f t="shared" si="15"/>
        <v>0.2172367025635048</v>
      </c>
    </row>
    <row r="87" spans="2:25">
      <c r="B87" s="40">
        <v>79</v>
      </c>
      <c r="C87" s="56">
        <f t="shared" si="10"/>
        <v>123938.65709897089</v>
      </c>
      <c r="D87" s="56"/>
      <c r="E87" s="53">
        <v>2019</v>
      </c>
      <c r="F87" s="8">
        <v>43588</v>
      </c>
      <c r="G87" s="53" t="s">
        <v>3</v>
      </c>
      <c r="H87" s="57">
        <v>124.43</v>
      </c>
      <c r="I87" s="57"/>
      <c r="J87" s="53">
        <v>13</v>
      </c>
      <c r="K87" s="58">
        <f t="shared" si="11"/>
        <v>3718.1597129691263</v>
      </c>
      <c r="L87" s="59"/>
      <c r="M87" s="6">
        <f>IF(J87="","",(K87/J87)/LOOKUP(RIGHT($D$2,3),定数!$A$6:$A$13,定数!$B$6:$B$13))</f>
        <v>2.8601228561300975</v>
      </c>
      <c r="N87" s="53">
        <v>2019</v>
      </c>
      <c r="O87" s="8">
        <v>43591</v>
      </c>
      <c r="P87" s="57">
        <v>124.27</v>
      </c>
      <c r="Q87" s="57"/>
      <c r="R87" s="60">
        <f>IF(P87="","",T87*M87*LOOKUP(RIGHT($D$2,3),定数!$A$6:$A$13,定数!$B$6:$B$13))</f>
        <v>4576.196569808465</v>
      </c>
      <c r="S87" s="60"/>
      <c r="T87" s="61">
        <f t="shared" si="13"/>
        <v>16.00000000000108</v>
      </c>
      <c r="U87" s="61"/>
      <c r="V87" t="str">
        <f t="shared" si="12"/>
        <v/>
      </c>
      <c r="W87">
        <f t="shared" si="12"/>
        <v>0</v>
      </c>
      <c r="X87" s="41">
        <f t="shared" si="14"/>
        <v>152913.31138188331</v>
      </c>
      <c r="Y87" s="42">
        <f t="shared" si="15"/>
        <v>0.18948418565439062</v>
      </c>
    </row>
    <row r="88" spans="2:25">
      <c r="B88" s="40">
        <v>80</v>
      </c>
      <c r="C88" s="56">
        <f t="shared" si="10"/>
        <v>128514.85366877935</v>
      </c>
      <c r="D88" s="56"/>
      <c r="E88" s="40">
        <v>2019</v>
      </c>
      <c r="F88" s="8">
        <v>43588</v>
      </c>
      <c r="G88" s="53" t="s">
        <v>3</v>
      </c>
      <c r="H88" s="57">
        <v>124.28</v>
      </c>
      <c r="I88" s="57"/>
      <c r="J88" s="40">
        <v>23</v>
      </c>
      <c r="K88" s="58">
        <f t="shared" si="11"/>
        <v>3855.4456100633806</v>
      </c>
      <c r="L88" s="59"/>
      <c r="M88" s="6">
        <f>IF(J88="","",(K88/J88)/LOOKUP(RIGHT($D$2,3),定数!$A$6:$A$13,定数!$B$6:$B$13))</f>
        <v>1.676280700027557</v>
      </c>
      <c r="N88" s="40">
        <v>2019</v>
      </c>
      <c r="O88" s="8">
        <v>43589</v>
      </c>
      <c r="P88" s="57">
        <v>124.53</v>
      </c>
      <c r="Q88" s="57"/>
      <c r="R88" s="60">
        <f>IF(P88="","",T88*M88*LOOKUP(RIGHT($D$2,3),定数!$A$6:$A$13,定数!$B$6:$B$13))</f>
        <v>-4190.7017500688926</v>
      </c>
      <c r="S88" s="60"/>
      <c r="T88" s="61">
        <f t="shared" si="13"/>
        <v>-25</v>
      </c>
      <c r="U88" s="61"/>
      <c r="V88" t="str">
        <f t="shared" si="12"/>
        <v/>
      </c>
      <c r="W88">
        <f t="shared" si="12"/>
        <v>1</v>
      </c>
      <c r="X88" s="41">
        <f t="shared" si="14"/>
        <v>152913.31138188331</v>
      </c>
      <c r="Y88" s="42">
        <f t="shared" si="15"/>
        <v>0.15955744789393533</v>
      </c>
    </row>
    <row r="89" spans="2:25">
      <c r="B89" s="40">
        <v>81</v>
      </c>
      <c r="C89" s="56">
        <f t="shared" si="10"/>
        <v>124324.15191871046</v>
      </c>
      <c r="D89" s="56"/>
      <c r="E89" s="40">
        <v>2019</v>
      </c>
      <c r="F89" s="8">
        <v>43594</v>
      </c>
      <c r="G89" s="53" t="s">
        <v>3</v>
      </c>
      <c r="H89" s="57">
        <v>122.97</v>
      </c>
      <c r="I89" s="57"/>
      <c r="J89" s="40">
        <v>13</v>
      </c>
      <c r="K89" s="58">
        <f t="shared" si="11"/>
        <v>3729.7245575613138</v>
      </c>
      <c r="L89" s="59"/>
      <c r="M89" s="6">
        <f>IF(J89="","",(K89/J89)/LOOKUP(RIGHT($D$2,3),定数!$A$6:$A$13,定数!$B$6:$B$13))</f>
        <v>2.8690188904317795</v>
      </c>
      <c r="N89" s="40">
        <v>2019</v>
      </c>
      <c r="O89" s="8">
        <v>43594</v>
      </c>
      <c r="P89" s="57">
        <v>122.81</v>
      </c>
      <c r="Q89" s="57"/>
      <c r="R89" s="60">
        <f>IF(P89="","",T89*M89*LOOKUP(RIGHT($D$2,3),定数!$A$6:$A$13,定数!$B$6:$B$13))</f>
        <v>4590.4302246907491</v>
      </c>
      <c r="S89" s="60"/>
      <c r="T89" s="61">
        <f t="shared" si="13"/>
        <v>15.999999999999659</v>
      </c>
      <c r="U89" s="61"/>
      <c r="V89" t="str">
        <f t="shared" si="12"/>
        <v/>
      </c>
      <c r="W89">
        <f t="shared" si="12"/>
        <v>0</v>
      </c>
      <c r="X89" s="41">
        <f t="shared" si="14"/>
        <v>152913.31138188331</v>
      </c>
      <c r="Y89" s="42">
        <f t="shared" si="15"/>
        <v>0.18696318328869832</v>
      </c>
    </row>
    <row r="90" spans="2:25">
      <c r="B90" s="40">
        <v>82</v>
      </c>
      <c r="C90" s="56">
        <f t="shared" si="10"/>
        <v>128914.5821434012</v>
      </c>
      <c r="D90" s="56"/>
      <c r="E90" s="40">
        <v>2019</v>
      </c>
      <c r="F90" s="8">
        <v>43600</v>
      </c>
      <c r="G90" s="54" t="s">
        <v>3</v>
      </c>
      <c r="H90" s="57">
        <v>122.84</v>
      </c>
      <c r="I90" s="57"/>
      <c r="J90" s="40">
        <v>17</v>
      </c>
      <c r="K90" s="58">
        <f t="shared" si="11"/>
        <v>3867.437464302036</v>
      </c>
      <c r="L90" s="59"/>
      <c r="M90" s="6">
        <f>IF(J90="","",(K90/J90)/LOOKUP(RIGHT($D$2,3),定数!$A$6:$A$13,定数!$B$6:$B$13))</f>
        <v>2.2749632142953153</v>
      </c>
      <c r="N90" s="40">
        <v>2019</v>
      </c>
      <c r="O90" s="8">
        <v>43600</v>
      </c>
      <c r="P90" s="57">
        <v>122.63</v>
      </c>
      <c r="Q90" s="57"/>
      <c r="R90" s="60">
        <f>IF(P90="","",T90*M90*LOOKUP(RIGHT($D$2,3),定数!$A$6:$A$13,定数!$B$6:$B$13))</f>
        <v>4777.4227500203433</v>
      </c>
      <c r="S90" s="60"/>
      <c r="T90" s="61">
        <f t="shared" si="13"/>
        <v>21.000000000000796</v>
      </c>
      <c r="U90" s="61"/>
      <c r="V90" t="str">
        <f t="shared" si="12"/>
        <v/>
      </c>
      <c r="W90">
        <f t="shared" si="12"/>
        <v>0</v>
      </c>
      <c r="X90" s="41">
        <f t="shared" si="14"/>
        <v>152913.31138188331</v>
      </c>
      <c r="Y90" s="42">
        <f t="shared" si="15"/>
        <v>0.15694336236397399</v>
      </c>
    </row>
    <row r="91" spans="2:25">
      <c r="B91" s="40">
        <v>83</v>
      </c>
      <c r="C91" s="56">
        <f t="shared" si="10"/>
        <v>133692.00489342154</v>
      </c>
      <c r="D91" s="56"/>
      <c r="E91" s="40">
        <v>2019</v>
      </c>
      <c r="F91" s="8">
        <v>43602</v>
      </c>
      <c r="G91" s="54" t="s">
        <v>3</v>
      </c>
      <c r="H91" s="57">
        <v>122.42</v>
      </c>
      <c r="I91" s="57"/>
      <c r="J91" s="40">
        <v>27</v>
      </c>
      <c r="K91" s="58">
        <f t="shared" si="11"/>
        <v>4010.760146802646</v>
      </c>
      <c r="L91" s="59"/>
      <c r="M91" s="6">
        <f>IF(J91="","",(K91/J91)/LOOKUP(RIGHT($D$2,3),定数!$A$6:$A$13,定数!$B$6:$B$13))</f>
        <v>1.485466721038017</v>
      </c>
      <c r="N91" s="40">
        <v>2019</v>
      </c>
      <c r="O91" s="8">
        <v>43602</v>
      </c>
      <c r="P91" s="57">
        <v>122.71</v>
      </c>
      <c r="Q91" s="57"/>
      <c r="R91" s="60">
        <f>IF(P91="","",T91*M91*LOOKUP(RIGHT($D$2,3),定数!$A$6:$A$13,定数!$B$6:$B$13))</f>
        <v>-4307.8534910101307</v>
      </c>
      <c r="S91" s="60"/>
      <c r="T91" s="61">
        <f t="shared" si="13"/>
        <v>-28.999999999999204</v>
      </c>
      <c r="U91" s="61"/>
      <c r="V91" t="str">
        <f t="shared" ref="V91:W106" si="16">IF(S91&lt;&gt;"",IF(S91&lt;0,1+V90,0),"")</f>
        <v/>
      </c>
      <c r="W91">
        <f t="shared" si="16"/>
        <v>1</v>
      </c>
      <c r="X91" s="41">
        <f t="shared" si="14"/>
        <v>152913.31138188331</v>
      </c>
      <c r="Y91" s="42">
        <f t="shared" si="15"/>
        <v>0.12570067520452011</v>
      </c>
    </row>
    <row r="92" spans="2:25">
      <c r="B92" s="40">
        <v>84</v>
      </c>
      <c r="C92" s="56">
        <f t="shared" si="10"/>
        <v>129384.15140241141</v>
      </c>
      <c r="D92" s="56"/>
      <c r="E92" s="40">
        <v>2019</v>
      </c>
      <c r="F92" s="8">
        <v>43608</v>
      </c>
      <c r="G92" s="54" t="s">
        <v>3</v>
      </c>
      <c r="H92" s="57">
        <v>122.92</v>
      </c>
      <c r="I92" s="57"/>
      <c r="J92" s="40">
        <v>14</v>
      </c>
      <c r="K92" s="58">
        <f t="shared" si="11"/>
        <v>3881.5245420723422</v>
      </c>
      <c r="L92" s="59"/>
      <c r="M92" s="6">
        <f>IF(J92="","",(K92/J92)/LOOKUP(RIGHT($D$2,3),定数!$A$6:$A$13,定数!$B$6:$B$13))</f>
        <v>2.7725175300516729</v>
      </c>
      <c r="N92" s="40">
        <v>2019</v>
      </c>
      <c r="O92" s="8">
        <v>43608</v>
      </c>
      <c r="P92" s="57">
        <v>122.75</v>
      </c>
      <c r="Q92" s="57"/>
      <c r="R92" s="60">
        <f>IF(P92="","",T92*M92*LOOKUP(RIGHT($D$2,3),定数!$A$6:$A$13,定数!$B$6:$B$13))</f>
        <v>4713.2798010878914</v>
      </c>
      <c r="S92" s="60"/>
      <c r="T92" s="61">
        <f t="shared" si="13"/>
        <v>17.000000000000171</v>
      </c>
      <c r="U92" s="61"/>
      <c r="V92" t="str">
        <f t="shared" si="16"/>
        <v/>
      </c>
      <c r="W92">
        <f t="shared" si="16"/>
        <v>0</v>
      </c>
      <c r="X92" s="41">
        <f t="shared" si="14"/>
        <v>152913.31138188331</v>
      </c>
      <c r="Y92" s="42">
        <f t="shared" si="15"/>
        <v>0.15387254233681813</v>
      </c>
    </row>
    <row r="93" spans="2:25">
      <c r="B93" s="40">
        <v>85</v>
      </c>
      <c r="C93" s="56">
        <f t="shared" si="10"/>
        <v>134097.43120349932</v>
      </c>
      <c r="D93" s="56"/>
      <c r="E93" s="40">
        <v>2019</v>
      </c>
      <c r="F93" s="8">
        <v>43614</v>
      </c>
      <c r="G93" s="54" t="s">
        <v>3</v>
      </c>
      <c r="H93" s="57">
        <v>122.26</v>
      </c>
      <c r="I93" s="57"/>
      <c r="J93" s="40">
        <v>19</v>
      </c>
      <c r="K93" s="58">
        <f t="shared" si="11"/>
        <v>4022.9229361049793</v>
      </c>
      <c r="L93" s="59"/>
      <c r="M93" s="6">
        <f>IF(J93="","",(K93/J93)/LOOKUP(RIGHT($D$2,3),定数!$A$6:$A$13,定数!$B$6:$B$13))</f>
        <v>2.1173278611078841</v>
      </c>
      <c r="N93" s="40">
        <v>2019</v>
      </c>
      <c r="O93" s="8">
        <v>43614</v>
      </c>
      <c r="P93" s="57">
        <v>122.03</v>
      </c>
      <c r="Q93" s="57"/>
      <c r="R93" s="60">
        <f>IF(P93="","",T93*M93*LOOKUP(RIGHT($D$2,3),定数!$A$6:$A$13,定数!$B$6:$B$13))</f>
        <v>4869.8540805482171</v>
      </c>
      <c r="S93" s="60"/>
      <c r="T93" s="61">
        <f t="shared" si="13"/>
        <v>23.000000000000398</v>
      </c>
      <c r="U93" s="61"/>
      <c r="V93" t="str">
        <f t="shared" si="16"/>
        <v/>
      </c>
      <c r="W93">
        <f t="shared" si="16"/>
        <v>0</v>
      </c>
      <c r="X93" s="41">
        <f t="shared" si="14"/>
        <v>152913.31138188331</v>
      </c>
      <c r="Y93" s="42">
        <f t="shared" si="15"/>
        <v>0.12304932780765898</v>
      </c>
    </row>
    <row r="94" spans="2:25">
      <c r="B94" s="40">
        <v>86</v>
      </c>
      <c r="C94" s="56">
        <f t="shared" si="10"/>
        <v>138967.28528404754</v>
      </c>
      <c r="D94" s="56"/>
      <c r="E94" s="40">
        <v>2019</v>
      </c>
      <c r="F94" s="8">
        <v>43614</v>
      </c>
      <c r="G94" s="54" t="s">
        <v>3</v>
      </c>
      <c r="H94" s="57">
        <v>121.78</v>
      </c>
      <c r="I94" s="57"/>
      <c r="J94" s="40">
        <v>28</v>
      </c>
      <c r="K94" s="58">
        <f t="shared" si="11"/>
        <v>4169.0185585214258</v>
      </c>
      <c r="L94" s="59"/>
      <c r="M94" s="6">
        <f>IF(J94="","",(K94/J94)/LOOKUP(RIGHT($D$2,3),定数!$A$6:$A$13,定数!$B$6:$B$13))</f>
        <v>1.4889351994719378</v>
      </c>
      <c r="N94" s="40">
        <v>2019</v>
      </c>
      <c r="O94" s="8">
        <v>43615</v>
      </c>
      <c r="P94" s="57">
        <v>122.08</v>
      </c>
      <c r="Q94" s="57"/>
      <c r="R94" s="60">
        <f>IF(P94="","",T94*M94*LOOKUP(RIGHT($D$2,3),定数!$A$6:$A$13,定数!$B$6:$B$13))</f>
        <v>-4466.8055984157709</v>
      </c>
      <c r="S94" s="60"/>
      <c r="T94" s="61">
        <f t="shared" si="13"/>
        <v>-29.999999999999716</v>
      </c>
      <c r="U94" s="61"/>
      <c r="V94" t="str">
        <f t="shared" si="16"/>
        <v/>
      </c>
      <c r="W94">
        <f t="shared" si="16"/>
        <v>1</v>
      </c>
      <c r="X94" s="41">
        <f t="shared" si="14"/>
        <v>152913.31138188331</v>
      </c>
      <c r="Y94" s="42">
        <f t="shared" si="15"/>
        <v>9.1202171817515443E-2</v>
      </c>
    </row>
    <row r="95" spans="2:25">
      <c r="B95" s="40">
        <v>87</v>
      </c>
      <c r="C95" s="56">
        <f t="shared" si="10"/>
        <v>134500.47968563176</v>
      </c>
      <c r="D95" s="56"/>
      <c r="E95" s="40">
        <v>2019</v>
      </c>
      <c r="F95" s="8">
        <v>43620</v>
      </c>
      <c r="G95" s="54" t="s">
        <v>4</v>
      </c>
      <c r="H95" s="57">
        <v>121.69</v>
      </c>
      <c r="I95" s="57"/>
      <c r="J95" s="40">
        <v>25</v>
      </c>
      <c r="K95" s="58">
        <f t="shared" si="11"/>
        <v>4035.0143905689524</v>
      </c>
      <c r="L95" s="59"/>
      <c r="M95" s="6">
        <f>IF(J95="","",(K95/J95)/LOOKUP(RIGHT($D$2,3),定数!$A$6:$A$13,定数!$B$6:$B$13))</f>
        <v>1.6140057562275809</v>
      </c>
      <c r="N95" s="40">
        <v>2019</v>
      </c>
      <c r="O95" s="8">
        <v>43621</v>
      </c>
      <c r="P95" s="57">
        <v>122</v>
      </c>
      <c r="Q95" s="57"/>
      <c r="R95" s="60">
        <f>IF(P95="","",T95*M95*LOOKUP(RIGHT($D$2,3),定数!$A$6:$A$13,定数!$B$6:$B$13))</f>
        <v>5003.4178443055371</v>
      </c>
      <c r="S95" s="60"/>
      <c r="T95" s="61">
        <f t="shared" si="13"/>
        <v>31.000000000000227</v>
      </c>
      <c r="U95" s="61"/>
      <c r="V95" t="str">
        <f t="shared" si="16"/>
        <v/>
      </c>
      <c r="W95">
        <f t="shared" si="16"/>
        <v>0</v>
      </c>
      <c r="X95" s="41">
        <f t="shared" si="14"/>
        <v>152913.31138188331</v>
      </c>
      <c r="Y95" s="42">
        <f t="shared" si="15"/>
        <v>0.12041353058052373</v>
      </c>
    </row>
    <row r="96" spans="2:25">
      <c r="B96" s="40">
        <v>88</v>
      </c>
      <c r="C96" s="56">
        <f t="shared" si="10"/>
        <v>139503.8975299373</v>
      </c>
      <c r="D96" s="56"/>
      <c r="E96" s="40">
        <v>2019</v>
      </c>
      <c r="F96" s="8">
        <v>43622</v>
      </c>
      <c r="G96" s="54" t="s">
        <v>3</v>
      </c>
      <c r="H96" s="57">
        <v>121.49</v>
      </c>
      <c r="I96" s="57"/>
      <c r="J96" s="40">
        <v>22</v>
      </c>
      <c r="K96" s="58">
        <f t="shared" si="11"/>
        <v>4185.116925898119</v>
      </c>
      <c r="L96" s="59"/>
      <c r="M96" s="6">
        <f>IF(J96="","",(K96/J96)/LOOKUP(RIGHT($D$2,3),定数!$A$6:$A$13,定数!$B$6:$B$13))</f>
        <v>1.9023258754082359</v>
      </c>
      <c r="N96" s="40">
        <v>2019</v>
      </c>
      <c r="O96" s="8">
        <v>43622</v>
      </c>
      <c r="P96" s="57">
        <v>121.73</v>
      </c>
      <c r="Q96" s="57"/>
      <c r="R96" s="60">
        <f>IF(P96="","",T96*M96*LOOKUP(RIGHT($D$2,3),定数!$A$6:$A$13,定数!$B$6:$B$13))</f>
        <v>-4565.5821009799392</v>
      </c>
      <c r="S96" s="60"/>
      <c r="T96" s="61">
        <f t="shared" si="13"/>
        <v>-24.000000000000909</v>
      </c>
      <c r="U96" s="61"/>
      <c r="V96" t="str">
        <f t="shared" si="16"/>
        <v/>
      </c>
      <c r="W96">
        <f t="shared" si="16"/>
        <v>1</v>
      </c>
      <c r="X96" s="41">
        <f t="shared" si="14"/>
        <v>152913.31138188331</v>
      </c>
      <c r="Y96" s="42">
        <f t="shared" si="15"/>
        <v>8.7692913918118953E-2</v>
      </c>
    </row>
    <row r="97" spans="2:25">
      <c r="B97" s="40">
        <v>89</v>
      </c>
      <c r="C97" s="56">
        <f t="shared" si="10"/>
        <v>134938.31542895737</v>
      </c>
      <c r="D97" s="56"/>
      <c r="E97" s="40">
        <v>2019</v>
      </c>
      <c r="F97" s="8">
        <v>43642</v>
      </c>
      <c r="G97" s="54" t="s">
        <v>4</v>
      </c>
      <c r="H97" s="57">
        <v>122.41</v>
      </c>
      <c r="I97" s="57"/>
      <c r="J97" s="40">
        <v>40</v>
      </c>
      <c r="K97" s="58">
        <f t="shared" si="11"/>
        <v>4048.149462868721</v>
      </c>
      <c r="L97" s="59"/>
      <c r="M97" s="6">
        <f>IF(J97="","",(K97/J97)/LOOKUP(RIGHT($D$2,3),定数!$A$6:$A$13,定数!$B$6:$B$13))</f>
        <v>1.0120373657171802</v>
      </c>
      <c r="N97" s="40">
        <v>2019</v>
      </c>
      <c r="O97" s="8">
        <v>43647</v>
      </c>
      <c r="P97" s="57">
        <v>122.91</v>
      </c>
      <c r="Q97" s="57"/>
      <c r="R97" s="60">
        <f>IF(P97="","",T97*M97*LOOKUP(RIGHT($D$2,3),定数!$A$6:$A$13,定数!$B$6:$B$13))</f>
        <v>5060.1868285859009</v>
      </c>
      <c r="S97" s="60"/>
      <c r="T97" s="61">
        <f t="shared" si="13"/>
        <v>50</v>
      </c>
      <c r="U97" s="61"/>
      <c r="V97" t="str">
        <f t="shared" si="16"/>
        <v/>
      </c>
      <c r="W97">
        <f t="shared" si="16"/>
        <v>0</v>
      </c>
      <c r="X97" s="41">
        <f t="shared" si="14"/>
        <v>152913.31138188331</v>
      </c>
      <c r="Y97" s="42">
        <f t="shared" si="15"/>
        <v>0.11755023673534515</v>
      </c>
    </row>
    <row r="98" spans="2:25">
      <c r="B98" s="40">
        <v>90</v>
      </c>
      <c r="C98" s="56">
        <f t="shared" si="10"/>
        <v>139998.50225754327</v>
      </c>
      <c r="D98" s="56"/>
      <c r="E98" s="40">
        <v>2019</v>
      </c>
      <c r="F98" s="8">
        <v>43648</v>
      </c>
      <c r="G98" s="54" t="s">
        <v>3</v>
      </c>
      <c r="H98" s="57">
        <v>122.23</v>
      </c>
      <c r="I98" s="57"/>
      <c r="J98" s="40">
        <v>16</v>
      </c>
      <c r="K98" s="58">
        <f t="shared" si="11"/>
        <v>4199.9550677262978</v>
      </c>
      <c r="L98" s="59"/>
      <c r="M98" s="6">
        <f>IF(J98="","",(K98/J98)/LOOKUP(RIGHT($D$2,3),定数!$A$6:$A$13,定数!$B$6:$B$13))</f>
        <v>2.6249719173289363</v>
      </c>
      <c r="N98" s="40">
        <v>2019</v>
      </c>
      <c r="O98" s="8">
        <v>43648</v>
      </c>
      <c r="P98" s="57">
        <v>122.41</v>
      </c>
      <c r="Q98" s="57"/>
      <c r="R98" s="60">
        <f>IF(P98="","",T98*M98*LOOKUP(RIGHT($D$2,3),定数!$A$6:$A$13,定数!$B$6:$B$13))</f>
        <v>-4724.9494511918911</v>
      </c>
      <c r="S98" s="60"/>
      <c r="T98" s="61">
        <f t="shared" si="13"/>
        <v>-17.999999999999261</v>
      </c>
      <c r="U98" s="61"/>
      <c r="V98" t="str">
        <f t="shared" si="16"/>
        <v/>
      </c>
      <c r="W98">
        <f t="shared" si="16"/>
        <v>1</v>
      </c>
      <c r="X98" s="41">
        <f t="shared" si="14"/>
        <v>152913.31138188331</v>
      </c>
      <c r="Y98" s="42">
        <f t="shared" si="15"/>
        <v>8.4458370612920719E-2</v>
      </c>
    </row>
    <row r="99" spans="2:25">
      <c r="B99" s="40">
        <v>91</v>
      </c>
      <c r="C99" s="56">
        <f t="shared" si="10"/>
        <v>135273.55280635136</v>
      </c>
      <c r="D99" s="56"/>
      <c r="E99" s="40">
        <v>2019</v>
      </c>
      <c r="F99" s="8">
        <v>43648</v>
      </c>
      <c r="G99" s="54" t="s">
        <v>3</v>
      </c>
      <c r="H99" s="57">
        <v>122.16</v>
      </c>
      <c r="I99" s="57"/>
      <c r="J99" s="40">
        <v>28</v>
      </c>
      <c r="K99" s="58">
        <f t="shared" si="11"/>
        <v>4058.2065841905405</v>
      </c>
      <c r="L99" s="59"/>
      <c r="M99" s="6">
        <f>IF(J99="","",(K99/J99)/LOOKUP(RIGHT($D$2,3),定数!$A$6:$A$13,定数!$B$6:$B$13))</f>
        <v>1.4493594943537644</v>
      </c>
      <c r="N99" s="40">
        <v>2019</v>
      </c>
      <c r="O99" s="8">
        <v>43648</v>
      </c>
      <c r="P99" s="57">
        <v>122.46</v>
      </c>
      <c r="Q99" s="57"/>
      <c r="R99" s="60">
        <f>IF(P99="","",T99*M99*LOOKUP(RIGHT($D$2,3),定数!$A$6:$A$13,定数!$B$6:$B$13))</f>
        <v>-4348.078483061252</v>
      </c>
      <c r="S99" s="60"/>
      <c r="T99" s="61">
        <f t="shared" si="13"/>
        <v>-29.999999999999716</v>
      </c>
      <c r="U99" s="61"/>
      <c r="V99" t="str">
        <f t="shared" si="16"/>
        <v/>
      </c>
      <c r="W99">
        <f t="shared" si="16"/>
        <v>2</v>
      </c>
      <c r="X99" s="41">
        <f t="shared" si="14"/>
        <v>152913.31138188331</v>
      </c>
      <c r="Y99" s="42">
        <f t="shared" si="15"/>
        <v>0.11535790060473339</v>
      </c>
    </row>
    <row r="100" spans="2:25">
      <c r="B100" s="40">
        <v>92</v>
      </c>
      <c r="C100" s="56">
        <f t="shared" si="10"/>
        <v>130925.47432329011</v>
      </c>
      <c r="D100" s="56"/>
      <c r="E100" s="40">
        <v>2019</v>
      </c>
      <c r="F100" s="8">
        <v>43669</v>
      </c>
      <c r="G100" s="54" t="s">
        <v>3</v>
      </c>
      <c r="H100" s="57">
        <v>120.9</v>
      </c>
      <c r="I100" s="57"/>
      <c r="J100" s="40">
        <v>12</v>
      </c>
      <c r="K100" s="58">
        <f t="shared" si="11"/>
        <v>3927.7642296987033</v>
      </c>
      <c r="L100" s="59"/>
      <c r="M100" s="6">
        <f>IF(J100="","",(K100/J100)/LOOKUP(RIGHT($D$2,3),定数!$A$6:$A$13,定数!$B$6:$B$13))</f>
        <v>3.2731368580822529</v>
      </c>
      <c r="N100" s="40">
        <v>2019</v>
      </c>
      <c r="O100" s="8">
        <v>43669</v>
      </c>
      <c r="P100" s="57">
        <v>121.05</v>
      </c>
      <c r="Q100" s="57"/>
      <c r="R100" s="60">
        <f>IF(P100="","",T100*M100*LOOKUP(RIGHT($D$2,3),定数!$A$6:$A$13,定数!$B$6:$B$13))</f>
        <v>-4909.7052871230999</v>
      </c>
      <c r="S100" s="60"/>
      <c r="T100" s="61">
        <f t="shared" si="13"/>
        <v>-14.999999999999147</v>
      </c>
      <c r="U100" s="61"/>
      <c r="V100" t="str">
        <f t="shared" si="16"/>
        <v/>
      </c>
      <c r="W100">
        <f t="shared" si="16"/>
        <v>3</v>
      </c>
      <c r="X100" s="41">
        <f t="shared" si="14"/>
        <v>152913.31138188331</v>
      </c>
      <c r="Y100" s="42">
        <f t="shared" si="15"/>
        <v>0.1437928252281524</v>
      </c>
    </row>
    <row r="101" spans="2:25">
      <c r="B101" s="40">
        <v>93</v>
      </c>
      <c r="C101" s="56">
        <f t="shared" si="10"/>
        <v>126015.76903616701</v>
      </c>
      <c r="D101" s="56"/>
      <c r="E101" s="40">
        <v>2019</v>
      </c>
      <c r="F101" s="8">
        <v>43670</v>
      </c>
      <c r="G101" s="54" t="s">
        <v>3</v>
      </c>
      <c r="H101" s="57">
        <v>120.54</v>
      </c>
      <c r="I101" s="57"/>
      <c r="J101" s="40">
        <v>14</v>
      </c>
      <c r="K101" s="58">
        <f t="shared" si="11"/>
        <v>3780.4730710850104</v>
      </c>
      <c r="L101" s="59"/>
      <c r="M101" s="6">
        <f>IF(J101="","",(K101/J101)/LOOKUP(RIGHT($D$2,3),定数!$A$6:$A$13,定数!$B$6:$B$13))</f>
        <v>2.7003379079178642</v>
      </c>
      <c r="N101" s="40">
        <v>2019</v>
      </c>
      <c r="O101" s="8">
        <v>43670</v>
      </c>
      <c r="P101" s="57">
        <v>120.37</v>
      </c>
      <c r="Q101" s="57"/>
      <c r="R101" s="60">
        <f>IF(P101="","",T101*M101*LOOKUP(RIGHT($D$2,3),定数!$A$6:$A$13,定数!$B$6:$B$13))</f>
        <v>4590.5744434604148</v>
      </c>
      <c r="S101" s="60"/>
      <c r="T101" s="61">
        <f t="shared" si="13"/>
        <v>17.000000000000171</v>
      </c>
      <c r="U101" s="61"/>
      <c r="V101" t="str">
        <f t="shared" si="16"/>
        <v/>
      </c>
      <c r="W101">
        <f t="shared" si="16"/>
        <v>0</v>
      </c>
      <c r="X101" s="41">
        <f t="shared" si="14"/>
        <v>152913.31138188331</v>
      </c>
      <c r="Y101" s="42">
        <f t="shared" si="15"/>
        <v>0.17590059428209492</v>
      </c>
    </row>
    <row r="102" spans="2:25">
      <c r="B102" s="40">
        <v>94</v>
      </c>
      <c r="C102" s="56">
        <f t="shared" si="10"/>
        <v>130606.34347962742</v>
      </c>
      <c r="D102" s="56"/>
      <c r="E102" s="40">
        <v>2019</v>
      </c>
      <c r="F102" s="8">
        <v>43689</v>
      </c>
      <c r="G102" s="54" t="s">
        <v>3</v>
      </c>
      <c r="H102" s="57">
        <v>117.98</v>
      </c>
      <c r="I102" s="57"/>
      <c r="J102" s="40">
        <v>40</v>
      </c>
      <c r="K102" s="58">
        <f t="shared" si="11"/>
        <v>3918.1903043888224</v>
      </c>
      <c r="L102" s="59"/>
      <c r="M102" s="6">
        <f>IF(J102="","",(K102/J102)/LOOKUP(RIGHT($D$2,3),定数!$A$6:$A$13,定数!$B$6:$B$13))</f>
        <v>0.97954757609720555</v>
      </c>
      <c r="N102" s="40">
        <v>2019</v>
      </c>
      <c r="O102" s="8">
        <v>43690</v>
      </c>
      <c r="P102" s="57">
        <v>118.41</v>
      </c>
      <c r="Q102" s="57"/>
      <c r="R102" s="60">
        <f>IF(P102="","",T102*M102*LOOKUP(RIGHT($D$2,3),定数!$A$6:$A$13,定数!$B$6:$B$13))</f>
        <v>-4212.0545772179112</v>
      </c>
      <c r="S102" s="60"/>
      <c r="T102" s="61">
        <f t="shared" si="13"/>
        <v>-42.999999999999261</v>
      </c>
      <c r="U102" s="61"/>
      <c r="V102" t="str">
        <f t="shared" si="16"/>
        <v/>
      </c>
      <c r="W102">
        <f t="shared" si="16"/>
        <v>1</v>
      </c>
      <c r="X102" s="41">
        <f t="shared" si="14"/>
        <v>152913.31138188331</v>
      </c>
      <c r="Y102" s="42">
        <f t="shared" si="15"/>
        <v>0.14587983021665663</v>
      </c>
    </row>
    <row r="103" spans="2:25">
      <c r="B103" s="40">
        <v>95</v>
      </c>
      <c r="C103" s="56">
        <f t="shared" si="10"/>
        <v>126394.28890240951</v>
      </c>
      <c r="D103" s="56"/>
      <c r="E103" s="40">
        <v>2019</v>
      </c>
      <c r="F103" s="8">
        <v>43690</v>
      </c>
      <c r="G103" s="54" t="s">
        <v>3</v>
      </c>
      <c r="H103" s="57">
        <v>117.94</v>
      </c>
      <c r="I103" s="57"/>
      <c r="J103" s="40">
        <v>16</v>
      </c>
      <c r="K103" s="58">
        <f t="shared" si="11"/>
        <v>3791.828667072285</v>
      </c>
      <c r="L103" s="59"/>
      <c r="M103" s="6">
        <f>IF(J103="","",(K103/J103)/LOOKUP(RIGHT($D$2,3),定数!$A$6:$A$13,定数!$B$6:$B$13))</f>
        <v>2.3698929169201781</v>
      </c>
      <c r="N103" s="40">
        <v>2019</v>
      </c>
      <c r="O103" s="8">
        <v>43690</v>
      </c>
      <c r="P103" s="57">
        <v>117.73</v>
      </c>
      <c r="Q103" s="57"/>
      <c r="R103" s="60">
        <f>IF(P103="","",T103*M103*LOOKUP(RIGHT($D$2,3),定数!$A$6:$A$13,定数!$B$6:$B$13))</f>
        <v>4976.7751255322264</v>
      </c>
      <c r="S103" s="60"/>
      <c r="T103" s="61">
        <f t="shared" si="13"/>
        <v>20.999999999999375</v>
      </c>
      <c r="U103" s="61"/>
      <c r="V103" t="str">
        <f t="shared" si="16"/>
        <v/>
      </c>
      <c r="W103">
        <f t="shared" si="16"/>
        <v>0</v>
      </c>
      <c r="X103" s="41">
        <f t="shared" si="14"/>
        <v>152913.31138188331</v>
      </c>
      <c r="Y103" s="42">
        <f t="shared" si="15"/>
        <v>0.17342520569216902</v>
      </c>
    </row>
    <row r="104" spans="2:25">
      <c r="B104" s="40">
        <v>96</v>
      </c>
      <c r="C104" s="56">
        <f t="shared" si="10"/>
        <v>131371.06402794173</v>
      </c>
      <c r="D104" s="56"/>
      <c r="E104" s="40"/>
      <c r="F104" s="8"/>
      <c r="G104" s="40"/>
      <c r="H104" s="57"/>
      <c r="I104" s="57"/>
      <c r="J104" s="40"/>
      <c r="K104" s="58" t="str">
        <f t="shared" si="11"/>
        <v/>
      </c>
      <c r="L104" s="59"/>
      <c r="M104" s="6" t="str">
        <f>IF(J104="","",(K104/J104)/LOOKUP(RIGHT($D$2,3),定数!$A$6:$A$13,定数!$B$6:$B$13))</f>
        <v/>
      </c>
      <c r="N104" s="40"/>
      <c r="O104" s="8"/>
      <c r="P104" s="57"/>
      <c r="Q104" s="57"/>
      <c r="R104" s="60" t="str">
        <f>IF(P104="","",T104*M104*LOOKUP(RIGHT($D$2,3),定数!$A$6:$A$13,定数!$B$6:$B$13))</f>
        <v/>
      </c>
      <c r="S104" s="60"/>
      <c r="T104" s="61" t="str">
        <f t="shared" si="13"/>
        <v/>
      </c>
      <c r="U104" s="61"/>
      <c r="V104" t="str">
        <f t="shared" si="16"/>
        <v/>
      </c>
      <c r="W104" t="str">
        <f t="shared" si="16"/>
        <v/>
      </c>
      <c r="X104" s="41">
        <f t="shared" si="14"/>
        <v>152913.31138188331</v>
      </c>
      <c r="Y104" s="42">
        <f t="shared" si="15"/>
        <v>0.14087882316629918</v>
      </c>
    </row>
    <row r="105" spans="2:25">
      <c r="B105" s="40">
        <v>97</v>
      </c>
      <c r="C105" s="56" t="str">
        <f t="shared" si="10"/>
        <v/>
      </c>
      <c r="D105" s="56"/>
      <c r="E105" s="40"/>
      <c r="F105" s="8"/>
      <c r="G105" s="40"/>
      <c r="H105" s="57"/>
      <c r="I105" s="57"/>
      <c r="J105" s="40"/>
      <c r="K105" s="58" t="str">
        <f t="shared" si="11"/>
        <v/>
      </c>
      <c r="L105" s="59"/>
      <c r="M105" s="6" t="str">
        <f>IF(J105="","",(K105/J105)/LOOKUP(RIGHT($D$2,3),定数!$A$6:$A$13,定数!$B$6:$B$13))</f>
        <v/>
      </c>
      <c r="N105" s="40"/>
      <c r="O105" s="8"/>
      <c r="P105" s="57"/>
      <c r="Q105" s="57"/>
      <c r="R105" s="60" t="str">
        <f>IF(P105="","",T105*M105*LOOKUP(RIGHT($D$2,3),定数!$A$6:$A$13,定数!$B$6:$B$13))</f>
        <v/>
      </c>
      <c r="S105" s="60"/>
      <c r="T105" s="61" t="str">
        <f t="shared" si="13"/>
        <v/>
      </c>
      <c r="U105" s="61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40">
        <v>98</v>
      </c>
      <c r="C106" s="56" t="str">
        <f t="shared" si="10"/>
        <v/>
      </c>
      <c r="D106" s="56"/>
      <c r="E106" s="40"/>
      <c r="F106" s="8"/>
      <c r="G106" s="40"/>
      <c r="H106" s="57"/>
      <c r="I106" s="57"/>
      <c r="J106" s="40"/>
      <c r="K106" s="58" t="str">
        <f t="shared" si="11"/>
        <v/>
      </c>
      <c r="L106" s="59"/>
      <c r="M106" s="6" t="str">
        <f>IF(J106="","",(K106/J106)/LOOKUP(RIGHT($D$2,3),定数!$A$6:$A$13,定数!$B$6:$B$13))</f>
        <v/>
      </c>
      <c r="N106" s="40"/>
      <c r="O106" s="8"/>
      <c r="P106" s="57"/>
      <c r="Q106" s="57"/>
      <c r="R106" s="60" t="str">
        <f>IF(P106="","",T106*M106*LOOKUP(RIGHT($D$2,3),定数!$A$6:$A$13,定数!$B$6:$B$13))</f>
        <v/>
      </c>
      <c r="S106" s="60"/>
      <c r="T106" s="61" t="str">
        <f t="shared" si="13"/>
        <v/>
      </c>
      <c r="U106" s="61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40">
        <v>99</v>
      </c>
      <c r="C107" s="56" t="str">
        <f t="shared" si="10"/>
        <v/>
      </c>
      <c r="D107" s="56"/>
      <c r="E107" s="40"/>
      <c r="F107" s="8"/>
      <c r="G107" s="40"/>
      <c r="H107" s="57"/>
      <c r="I107" s="57"/>
      <c r="J107" s="40"/>
      <c r="K107" s="58" t="str">
        <f t="shared" si="11"/>
        <v/>
      </c>
      <c r="L107" s="59"/>
      <c r="M107" s="6" t="str">
        <f>IF(J107="","",(K107/J107)/LOOKUP(RIGHT($D$2,3),定数!$A$6:$A$13,定数!$B$6:$B$13))</f>
        <v/>
      </c>
      <c r="N107" s="40"/>
      <c r="O107" s="8"/>
      <c r="P107" s="57"/>
      <c r="Q107" s="57"/>
      <c r="R107" s="60" t="str">
        <f>IF(P107="","",T107*M107*LOOKUP(RIGHT($D$2,3),定数!$A$6:$A$13,定数!$B$6:$B$13))</f>
        <v/>
      </c>
      <c r="S107" s="60"/>
      <c r="T107" s="61" t="str">
        <f t="shared" si="13"/>
        <v/>
      </c>
      <c r="U107" s="6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40">
        <v>100</v>
      </c>
      <c r="C108" s="56" t="str">
        <f t="shared" si="10"/>
        <v/>
      </c>
      <c r="D108" s="56"/>
      <c r="E108" s="40"/>
      <c r="F108" s="8"/>
      <c r="G108" s="40"/>
      <c r="H108" s="57"/>
      <c r="I108" s="57"/>
      <c r="J108" s="40"/>
      <c r="K108" s="58" t="str">
        <f t="shared" si="11"/>
        <v/>
      </c>
      <c r="L108" s="59"/>
      <c r="M108" s="6" t="str">
        <f>IF(J108="","",(K108/J108)/LOOKUP(RIGHT($D$2,3),定数!$A$6:$A$13,定数!$B$6:$B$13))</f>
        <v/>
      </c>
      <c r="N108" s="40"/>
      <c r="O108" s="8"/>
      <c r="P108" s="57"/>
      <c r="Q108" s="57"/>
      <c r="R108" s="60" t="str">
        <f>IF(P108="","",T108*M108*LOOKUP(RIGHT($D$2,3),定数!$A$6:$A$13,定数!$B$6:$B$13))</f>
        <v/>
      </c>
      <c r="S108" s="60"/>
      <c r="T108" s="61" t="str">
        <f t="shared" si="13"/>
        <v/>
      </c>
      <c r="U108" s="6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4:I64"/>
    <mergeCell ref="K63:L63"/>
    <mergeCell ref="P63:Q63"/>
    <mergeCell ref="R63:S63"/>
    <mergeCell ref="T63:U63"/>
    <mergeCell ref="C64:D64"/>
    <mergeCell ref="K64:L64"/>
    <mergeCell ref="P64:Q64"/>
    <mergeCell ref="R64:S64"/>
    <mergeCell ref="T64:U64"/>
    <mergeCell ref="H63:I63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9:G108">
    <cfRule type="cellIs" dxfId="417" priority="9" stopIfTrue="1" operator="equal">
      <formula>"買"</formula>
    </cfRule>
    <cfRule type="cellIs" dxfId="416" priority="10" stopIfTrue="1" operator="equal">
      <formula>"売"</formula>
    </cfRule>
  </conditionalFormatting>
  <conditionalFormatting sqref="G87">
    <cfRule type="cellIs" dxfId="415" priority="1" stopIfTrue="1" operator="equal">
      <formula>"買"</formula>
    </cfRule>
    <cfRule type="cellIs" dxfId="41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82" t="s">
        <v>5</v>
      </c>
      <c r="C2" s="82"/>
      <c r="D2" s="93" t="s">
        <v>65</v>
      </c>
      <c r="E2" s="93"/>
      <c r="F2" s="82" t="s">
        <v>6</v>
      </c>
      <c r="G2" s="82"/>
      <c r="H2" s="85" t="s">
        <v>66</v>
      </c>
      <c r="I2" s="85"/>
      <c r="J2" s="82" t="s">
        <v>7</v>
      </c>
      <c r="K2" s="82"/>
      <c r="L2" s="92">
        <v>100000</v>
      </c>
      <c r="M2" s="93"/>
      <c r="N2" s="82" t="s">
        <v>8</v>
      </c>
      <c r="O2" s="82"/>
      <c r="P2" s="87">
        <f>SUM(L2,D4)</f>
        <v>146206.20845799602</v>
      </c>
      <c r="Q2" s="85"/>
      <c r="R2" s="1"/>
      <c r="S2" s="1"/>
      <c r="T2" s="1"/>
    </row>
    <row r="3" spans="2:25" ht="57" customHeight="1">
      <c r="B3" s="82" t="s">
        <v>9</v>
      </c>
      <c r="C3" s="82"/>
      <c r="D3" s="94" t="s">
        <v>67</v>
      </c>
      <c r="E3" s="94"/>
      <c r="F3" s="94"/>
      <c r="G3" s="94"/>
      <c r="H3" s="94"/>
      <c r="I3" s="94"/>
      <c r="J3" s="82" t="s">
        <v>10</v>
      </c>
      <c r="K3" s="82"/>
      <c r="L3" s="94" t="s">
        <v>58</v>
      </c>
      <c r="M3" s="95"/>
      <c r="N3" s="95"/>
      <c r="O3" s="95"/>
      <c r="P3" s="95"/>
      <c r="Q3" s="95"/>
      <c r="R3" s="1"/>
      <c r="S3" s="1"/>
    </row>
    <row r="4" spans="2:25">
      <c r="B4" s="82" t="s">
        <v>11</v>
      </c>
      <c r="C4" s="82"/>
      <c r="D4" s="83">
        <f>SUM($R$9:$S$993)</f>
        <v>46206.208457996006</v>
      </c>
      <c r="E4" s="83"/>
      <c r="F4" s="82" t="s">
        <v>12</v>
      </c>
      <c r="G4" s="82"/>
      <c r="H4" s="84">
        <f>SUM($T$9:$U$108)</f>
        <v>-174.00000000000659</v>
      </c>
      <c r="I4" s="85"/>
      <c r="J4" s="86" t="s">
        <v>57</v>
      </c>
      <c r="K4" s="86"/>
      <c r="L4" s="87">
        <f>MAX($C$9:$D$990)-C9</f>
        <v>67764.332463400817</v>
      </c>
      <c r="M4" s="87"/>
      <c r="N4" s="86" t="s">
        <v>56</v>
      </c>
      <c r="O4" s="86"/>
      <c r="P4" s="88">
        <f>MAX(Y:Y)</f>
        <v>0.34920440655127638</v>
      </c>
      <c r="Q4" s="88"/>
      <c r="R4" s="1"/>
      <c r="S4" s="1"/>
      <c r="T4" s="1"/>
    </row>
    <row r="5" spans="2:25">
      <c r="B5" s="39" t="s">
        <v>15</v>
      </c>
      <c r="C5" s="2">
        <f>COUNTIF($R$9:$R$990,"&gt;0")</f>
        <v>46</v>
      </c>
      <c r="D5" s="38" t="s">
        <v>16</v>
      </c>
      <c r="E5" s="15">
        <f>COUNTIF($R$9:$R$990,"&lt;0")</f>
        <v>49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0.48421052631578948</v>
      </c>
      <c r="J5" s="89" t="s">
        <v>19</v>
      </c>
      <c r="K5" s="82"/>
      <c r="L5" s="90">
        <f>MAX(V9:V993)</f>
        <v>4</v>
      </c>
      <c r="M5" s="91"/>
      <c r="N5" s="17" t="s">
        <v>20</v>
      </c>
      <c r="O5" s="9"/>
      <c r="P5" s="90">
        <f>MAX(W9:W993)</f>
        <v>8</v>
      </c>
      <c r="Q5" s="91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/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55</v>
      </c>
    </row>
    <row r="9" spans="2:25">
      <c r="B9" s="40">
        <v>1</v>
      </c>
      <c r="C9" s="56">
        <f>L2</f>
        <v>100000</v>
      </c>
      <c r="D9" s="56"/>
      <c r="E9" s="45">
        <v>2018</v>
      </c>
      <c r="F9" s="8">
        <v>43474</v>
      </c>
      <c r="G9" s="45" t="s">
        <v>3</v>
      </c>
      <c r="H9" s="57">
        <v>135.19</v>
      </c>
      <c r="I9" s="57"/>
      <c r="J9" s="45">
        <v>26</v>
      </c>
      <c r="K9" s="56">
        <f>IF(J9="","",C9*0.03)</f>
        <v>3000</v>
      </c>
      <c r="L9" s="56"/>
      <c r="M9" s="6">
        <f>IF(J9="","",(K9/J9)/LOOKUP(RIGHT($D$2,3),定数!$A$6:$A$13,定数!$B$6:$B$13))</f>
        <v>1.153846153846154</v>
      </c>
      <c r="N9" s="45">
        <v>2018</v>
      </c>
      <c r="O9" s="8">
        <v>43474</v>
      </c>
      <c r="P9" s="57">
        <v>134.81</v>
      </c>
      <c r="Q9" s="57"/>
      <c r="R9" s="60">
        <f>IF(P9="","",T9*M9*LOOKUP(RIGHT($D$2,3),定数!$A$6:$A$13,定数!$B$6:$B$13))</f>
        <v>4384.6153846153329</v>
      </c>
      <c r="S9" s="60"/>
      <c r="T9" s="61">
        <f>IF(P9="","",IF(G9="買",(P9-H9),(H9-P9))*IF(RIGHT($D$2,3)="JPY",100,10000))</f>
        <v>37.999999999999545</v>
      </c>
      <c r="U9" s="61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56">
        <f t="shared" ref="C10:C73" si="0">IF(R9="","",C9+R9)</f>
        <v>104384.61538461533</v>
      </c>
      <c r="D10" s="56"/>
      <c r="E10" s="45">
        <v>2018</v>
      </c>
      <c r="F10" s="8">
        <v>43487</v>
      </c>
      <c r="G10" s="45" t="s">
        <v>4</v>
      </c>
      <c r="H10" s="57">
        <v>135.71</v>
      </c>
      <c r="I10" s="57"/>
      <c r="J10" s="45">
        <v>12</v>
      </c>
      <c r="K10" s="58">
        <f>IF(J10="","",C10*0.03)</f>
        <v>3131.5384615384601</v>
      </c>
      <c r="L10" s="59"/>
      <c r="M10" s="6">
        <f>IF(J10="","",(K10/J10)/LOOKUP(RIGHT($D$2,3),定数!$A$6:$A$13,定数!$B$6:$B$13))</f>
        <v>2.6096153846153833</v>
      </c>
      <c r="N10" s="45">
        <v>2018</v>
      </c>
      <c r="O10" s="8">
        <v>43488</v>
      </c>
      <c r="P10" s="57">
        <v>135.88999999999999</v>
      </c>
      <c r="Q10" s="57"/>
      <c r="R10" s="60">
        <f>IF(P10="","",T10*M10*LOOKUP(RIGHT($D$2,3),定数!$A$6:$A$13,定数!$B$6:$B$13))</f>
        <v>4697.3076923071258</v>
      </c>
      <c r="S10" s="60"/>
      <c r="T10" s="61">
        <f>IF(P10="","",IF(G10="買",(P10-H10),(H10-P10))*IF(RIGHT($D$2,3)="JPY",100,10000))</f>
        <v>17.99999999999784</v>
      </c>
      <c r="U10" s="6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104384.61538461533</v>
      </c>
    </row>
    <row r="11" spans="2:25">
      <c r="B11" s="40">
        <v>3</v>
      </c>
      <c r="C11" s="56">
        <f t="shared" si="0"/>
        <v>109081.92307692245</v>
      </c>
      <c r="D11" s="56"/>
      <c r="E11" s="45">
        <v>2018</v>
      </c>
      <c r="F11" s="8">
        <v>43498</v>
      </c>
      <c r="G11" s="45" t="s">
        <v>4</v>
      </c>
      <c r="H11" s="57">
        <v>136.43</v>
      </c>
      <c r="I11" s="57"/>
      <c r="J11" s="45">
        <v>44</v>
      </c>
      <c r="K11" s="58">
        <f t="shared" ref="K11:K74" si="3">IF(J11="","",C11*0.03)</f>
        <v>3272.4576923076734</v>
      </c>
      <c r="L11" s="59"/>
      <c r="M11" s="6">
        <f>IF(J11="","",(K11/J11)/LOOKUP(RIGHT($D$2,3),定数!$A$6:$A$13,定数!$B$6:$B$13))</f>
        <v>0.74374038461538039</v>
      </c>
      <c r="N11" s="45">
        <v>2018</v>
      </c>
      <c r="O11" s="8">
        <v>43498</v>
      </c>
      <c r="P11" s="57">
        <v>137.09</v>
      </c>
      <c r="Q11" s="57"/>
      <c r="R11" s="60">
        <f>IF(P11="","",T11*M11*LOOKUP(RIGHT($D$2,3),定数!$A$6:$A$13,定数!$B$6:$B$13))</f>
        <v>4908.6865384614857</v>
      </c>
      <c r="S11" s="60"/>
      <c r="T11" s="61">
        <f>IF(P11="","",IF(G11="買",(P11-H11),(H11-P11))*IF(RIGHT($D$2,3)="JPY",100,10000))</f>
        <v>65.999999999999659</v>
      </c>
      <c r="U11" s="61"/>
      <c r="V11" s="22">
        <f t="shared" si="1"/>
        <v>3</v>
      </c>
      <c r="W11">
        <f t="shared" si="2"/>
        <v>0</v>
      </c>
      <c r="X11" s="41">
        <f>IF(C11&lt;&gt;"",MAX(X10,C11),"")</f>
        <v>109081.92307692245</v>
      </c>
      <c r="Y11" s="42">
        <f>IF(X11&lt;&gt;"",1-(C11/X11),"")</f>
        <v>0</v>
      </c>
    </row>
    <row r="12" spans="2:25">
      <c r="B12" s="40">
        <v>4</v>
      </c>
      <c r="C12" s="56">
        <f t="shared" si="0"/>
        <v>113990.60961538393</v>
      </c>
      <c r="D12" s="56"/>
      <c r="E12" s="45">
        <v>2018</v>
      </c>
      <c r="F12" s="8">
        <v>43503</v>
      </c>
      <c r="G12" s="45" t="s">
        <v>3</v>
      </c>
      <c r="H12" s="57">
        <v>134.65</v>
      </c>
      <c r="I12" s="57"/>
      <c r="J12" s="45">
        <v>40</v>
      </c>
      <c r="K12" s="58">
        <f t="shared" si="3"/>
        <v>3419.7182884615177</v>
      </c>
      <c r="L12" s="59"/>
      <c r="M12" s="6">
        <f>IF(J12="","",(K12/J12)/LOOKUP(RIGHT($D$2,3),定数!$A$6:$A$13,定数!$B$6:$B$13))</f>
        <v>0.85492957211537945</v>
      </c>
      <c r="N12" s="45">
        <v>2018</v>
      </c>
      <c r="O12" s="8">
        <v>43504</v>
      </c>
      <c r="P12" s="57">
        <v>134.05000000000001</v>
      </c>
      <c r="Q12" s="57"/>
      <c r="R12" s="60">
        <f>IF(P12="","",T12*M12*LOOKUP(RIGHT($D$2,3),定数!$A$6:$A$13,定数!$B$6:$B$13))</f>
        <v>5129.5774326922283</v>
      </c>
      <c r="S12" s="60"/>
      <c r="T12" s="61">
        <f t="shared" ref="T12:T75" si="4">IF(P12="","",IF(G12="買",(P12-H12),(H12-P12))*IF(RIGHT($D$2,3)="JPY",100,10000))</f>
        <v>59.999999999999432</v>
      </c>
      <c r="U12" s="61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113990.60961538393</v>
      </c>
      <c r="Y12" s="42">
        <f t="shared" ref="Y12:Y75" si="6">IF(X12&lt;&gt;"",1-(C12/X12),"")</f>
        <v>0</v>
      </c>
    </row>
    <row r="13" spans="2:25">
      <c r="B13" s="40">
        <v>5</v>
      </c>
      <c r="C13" s="56">
        <f t="shared" si="0"/>
        <v>119120.18704807616</v>
      </c>
      <c r="D13" s="56"/>
      <c r="E13" s="45">
        <v>2018</v>
      </c>
      <c r="F13" s="8">
        <v>43504</v>
      </c>
      <c r="G13" s="45" t="s">
        <v>3</v>
      </c>
      <c r="H13" s="57">
        <v>134.02000000000001</v>
      </c>
      <c r="I13" s="57"/>
      <c r="J13" s="45">
        <v>54</v>
      </c>
      <c r="K13" s="58">
        <f t="shared" si="3"/>
        <v>3573.6056114422845</v>
      </c>
      <c r="L13" s="59"/>
      <c r="M13" s="6">
        <f>IF(J13="","",(K13/J13)/LOOKUP(RIGHT($D$2,3),定数!$A$6:$A$13,定数!$B$6:$B$13))</f>
        <v>0.6617788169337564</v>
      </c>
      <c r="N13" s="45">
        <v>2018</v>
      </c>
      <c r="O13" s="8">
        <v>43504</v>
      </c>
      <c r="P13" s="57">
        <v>134.58000000000001</v>
      </c>
      <c r="Q13" s="57"/>
      <c r="R13" s="60">
        <f>IF(P13="","",T13*M13*LOOKUP(RIGHT($D$2,3),定数!$A$6:$A$13,定数!$B$6:$B$13))</f>
        <v>-3705.9613748290508</v>
      </c>
      <c r="S13" s="60"/>
      <c r="T13" s="61">
        <f t="shared" si="4"/>
        <v>-56.000000000000227</v>
      </c>
      <c r="U13" s="61"/>
      <c r="V13" s="22">
        <f t="shared" si="1"/>
        <v>0</v>
      </c>
      <c r="W13">
        <f t="shared" si="2"/>
        <v>1</v>
      </c>
      <c r="X13" s="41">
        <f t="shared" si="5"/>
        <v>119120.18704807616</v>
      </c>
      <c r="Y13" s="42">
        <f t="shared" si="6"/>
        <v>0</v>
      </c>
    </row>
    <row r="14" spans="2:25">
      <c r="B14" s="40">
        <v>6</v>
      </c>
      <c r="C14" s="56">
        <f t="shared" si="0"/>
        <v>115414.2256732471</v>
      </c>
      <c r="D14" s="56"/>
      <c r="E14" s="45">
        <v>2018</v>
      </c>
      <c r="F14" s="8">
        <v>43517</v>
      </c>
      <c r="G14" s="45" t="s">
        <v>4</v>
      </c>
      <c r="H14" s="57">
        <v>132.41999999999999</v>
      </c>
      <c r="I14" s="57"/>
      <c r="J14" s="45">
        <v>14</v>
      </c>
      <c r="K14" s="58">
        <f t="shared" si="3"/>
        <v>3462.4267701974127</v>
      </c>
      <c r="L14" s="59"/>
      <c r="M14" s="6">
        <f>IF(J14="","",(K14/J14)/LOOKUP(RIGHT($D$2,3),定数!$A$6:$A$13,定数!$B$6:$B$13))</f>
        <v>2.4731619787124375</v>
      </c>
      <c r="N14" s="45">
        <v>2018</v>
      </c>
      <c r="O14" s="8">
        <v>43517</v>
      </c>
      <c r="P14" s="57">
        <v>132.62</v>
      </c>
      <c r="Q14" s="57"/>
      <c r="R14" s="60">
        <f>IF(P14="","",T14*M14*LOOKUP(RIGHT($D$2,3),定数!$A$6:$A$13,定数!$B$6:$B$13))</f>
        <v>4946.3239574252966</v>
      </c>
      <c r="S14" s="60"/>
      <c r="T14" s="61">
        <f t="shared" si="4"/>
        <v>20.000000000001705</v>
      </c>
      <c r="U14" s="61"/>
      <c r="V14" s="22">
        <f t="shared" si="1"/>
        <v>1</v>
      </c>
      <c r="W14">
        <f t="shared" si="2"/>
        <v>0</v>
      </c>
      <c r="X14" s="41">
        <f t="shared" si="5"/>
        <v>119120.18704807616</v>
      </c>
      <c r="Y14" s="42">
        <f t="shared" si="6"/>
        <v>3.1111111111111311E-2</v>
      </c>
    </row>
    <row r="15" spans="2:25">
      <c r="B15" s="40">
        <v>7</v>
      </c>
      <c r="C15" s="56">
        <f t="shared" si="0"/>
        <v>120360.54963067239</v>
      </c>
      <c r="D15" s="56"/>
      <c r="E15" s="45">
        <v>2018</v>
      </c>
      <c r="F15" s="8">
        <v>43540</v>
      </c>
      <c r="G15" s="45" t="s">
        <v>3</v>
      </c>
      <c r="H15" s="57">
        <v>130.63</v>
      </c>
      <c r="I15" s="57"/>
      <c r="J15" s="45">
        <v>24</v>
      </c>
      <c r="K15" s="58">
        <f t="shared" si="3"/>
        <v>3610.8164889201717</v>
      </c>
      <c r="L15" s="59"/>
      <c r="M15" s="6">
        <f>IF(J15="","",(K15/J15)/LOOKUP(RIGHT($D$2,3),定数!$A$6:$A$13,定数!$B$6:$B$13))</f>
        <v>1.5045068703834048</v>
      </c>
      <c r="N15" s="45">
        <v>2018</v>
      </c>
      <c r="O15" s="8">
        <v>43540</v>
      </c>
      <c r="P15" s="57">
        <v>130.28</v>
      </c>
      <c r="Q15" s="57"/>
      <c r="R15" s="60">
        <f>IF(P15="","",T15*M15*LOOKUP(RIGHT($D$2,3),定数!$A$6:$A$13,定数!$B$6:$B$13))</f>
        <v>5265.7740463418313</v>
      </c>
      <c r="S15" s="60"/>
      <c r="T15" s="61">
        <f t="shared" si="4"/>
        <v>34.999999999999432</v>
      </c>
      <c r="U15" s="61"/>
      <c r="V15" s="22">
        <f t="shared" si="1"/>
        <v>2</v>
      </c>
      <c r="W15">
        <f t="shared" si="2"/>
        <v>0</v>
      </c>
      <c r="X15" s="41">
        <f t="shared" si="5"/>
        <v>120360.54963067239</v>
      </c>
      <c r="Y15" s="42">
        <f t="shared" si="6"/>
        <v>0</v>
      </c>
    </row>
    <row r="16" spans="2:25">
      <c r="B16" s="40">
        <v>8</v>
      </c>
      <c r="C16" s="56">
        <f t="shared" si="0"/>
        <v>125626.32367701422</v>
      </c>
      <c r="D16" s="56"/>
      <c r="E16" s="45">
        <v>2018</v>
      </c>
      <c r="F16" s="8">
        <v>43540</v>
      </c>
      <c r="G16" s="45" t="s">
        <v>3</v>
      </c>
      <c r="H16" s="57">
        <v>130.12</v>
      </c>
      <c r="I16" s="57"/>
      <c r="J16" s="45">
        <v>45</v>
      </c>
      <c r="K16" s="58">
        <f t="shared" si="3"/>
        <v>3768.7897103104265</v>
      </c>
      <c r="L16" s="59"/>
      <c r="M16" s="6">
        <f>IF(J16="","",(K16/J16)/LOOKUP(RIGHT($D$2,3),定数!$A$6:$A$13,定数!$B$6:$B$13))</f>
        <v>0.83750882451342801</v>
      </c>
      <c r="N16" s="45">
        <v>2018</v>
      </c>
      <c r="O16" s="8">
        <v>43543</v>
      </c>
      <c r="P16" s="57">
        <v>130.59</v>
      </c>
      <c r="Q16" s="57"/>
      <c r="R16" s="60">
        <f>IF(P16="","",T16*M16*LOOKUP(RIGHT($D$2,3),定数!$A$6:$A$13,定数!$B$6:$B$13))</f>
        <v>-3936.2914752131019</v>
      </c>
      <c r="S16" s="60"/>
      <c r="T16" s="61">
        <f t="shared" si="4"/>
        <v>-46.999999999999886</v>
      </c>
      <c r="U16" s="61"/>
      <c r="V16" s="22">
        <f t="shared" si="1"/>
        <v>0</v>
      </c>
      <c r="W16">
        <f t="shared" si="2"/>
        <v>1</v>
      </c>
      <c r="X16" s="41">
        <f t="shared" si="5"/>
        <v>125626.32367701422</v>
      </c>
      <c r="Y16" s="42">
        <f t="shared" si="6"/>
        <v>0</v>
      </c>
    </row>
    <row r="17" spans="2:25">
      <c r="B17" s="40">
        <v>9</v>
      </c>
      <c r="C17" s="56">
        <f t="shared" si="0"/>
        <v>121690.03220180112</v>
      </c>
      <c r="D17" s="56"/>
      <c r="E17" s="45">
        <v>2018</v>
      </c>
      <c r="F17" s="8">
        <v>43544</v>
      </c>
      <c r="G17" s="45" t="s">
        <v>4</v>
      </c>
      <c r="H17" s="57">
        <v>131.02000000000001</v>
      </c>
      <c r="I17" s="57"/>
      <c r="J17" s="45">
        <v>28</v>
      </c>
      <c r="K17" s="58">
        <f t="shared" si="3"/>
        <v>3650.7009660540334</v>
      </c>
      <c r="L17" s="59"/>
      <c r="M17" s="6">
        <f>IF(J17="","",(K17/J17)/LOOKUP(RIGHT($D$2,3),定数!$A$6:$A$13,定数!$B$6:$B$13))</f>
        <v>1.303821773590726</v>
      </c>
      <c r="N17" s="45">
        <v>2018</v>
      </c>
      <c r="O17" s="8">
        <v>43544</v>
      </c>
      <c r="P17" s="57">
        <v>131.44</v>
      </c>
      <c r="Q17" s="57"/>
      <c r="R17" s="60">
        <f>IF(P17="","",T17*M17*LOOKUP(RIGHT($D$2,3),定数!$A$6:$A$13,定数!$B$6:$B$13))</f>
        <v>5476.0514490808864</v>
      </c>
      <c r="S17" s="60"/>
      <c r="T17" s="61">
        <f t="shared" si="4"/>
        <v>41.999999999998749</v>
      </c>
      <c r="U17" s="61"/>
      <c r="V17" s="22">
        <f t="shared" si="1"/>
        <v>1</v>
      </c>
      <c r="W17">
        <f t="shared" si="2"/>
        <v>0</v>
      </c>
      <c r="X17" s="41">
        <f t="shared" si="5"/>
        <v>125626.32367701422</v>
      </c>
      <c r="Y17" s="42">
        <f t="shared" si="6"/>
        <v>3.1333333333333213E-2</v>
      </c>
    </row>
    <row r="18" spans="2:25">
      <c r="B18" s="40">
        <v>10</v>
      </c>
      <c r="C18" s="56">
        <f t="shared" si="0"/>
        <v>127166.08365088201</v>
      </c>
      <c r="D18" s="56"/>
      <c r="E18" s="45">
        <v>2018</v>
      </c>
      <c r="F18" s="8">
        <v>43568</v>
      </c>
      <c r="G18" s="45" t="s">
        <v>4</v>
      </c>
      <c r="H18" s="57">
        <v>132.34</v>
      </c>
      <c r="I18" s="57"/>
      <c r="J18" s="45">
        <v>22</v>
      </c>
      <c r="K18" s="58">
        <f t="shared" si="3"/>
        <v>3814.98250952646</v>
      </c>
      <c r="L18" s="59"/>
      <c r="M18" s="6">
        <f>IF(J18="","",(K18/J18)/LOOKUP(RIGHT($D$2,3),定数!$A$6:$A$13,定数!$B$6:$B$13))</f>
        <v>1.7340829588756637</v>
      </c>
      <c r="N18" s="45">
        <v>2018</v>
      </c>
      <c r="O18" s="8">
        <v>43568</v>
      </c>
      <c r="P18" s="57">
        <v>132.66</v>
      </c>
      <c r="Q18" s="57"/>
      <c r="R18" s="60">
        <f>IF(P18="","",T18*M18*LOOKUP(RIGHT($D$2,3),定数!$A$6:$A$13,定数!$B$6:$B$13))</f>
        <v>5549.0654684020055</v>
      </c>
      <c r="S18" s="60"/>
      <c r="T18" s="61">
        <f t="shared" si="4"/>
        <v>31.999999999999318</v>
      </c>
      <c r="U18" s="61"/>
      <c r="V18" s="22">
        <f t="shared" si="1"/>
        <v>2</v>
      </c>
      <c r="W18">
        <f t="shared" si="2"/>
        <v>0</v>
      </c>
      <c r="X18" s="41">
        <f t="shared" si="5"/>
        <v>127166.08365088201</v>
      </c>
      <c r="Y18" s="42">
        <f t="shared" si="6"/>
        <v>0</v>
      </c>
    </row>
    <row r="19" spans="2:25">
      <c r="B19" s="40">
        <v>11</v>
      </c>
      <c r="C19" s="56">
        <f t="shared" si="0"/>
        <v>132715.149119284</v>
      </c>
      <c r="D19" s="56"/>
      <c r="E19" s="46">
        <v>2018</v>
      </c>
      <c r="F19" s="8">
        <v>43582</v>
      </c>
      <c r="G19" s="46" t="s">
        <v>3</v>
      </c>
      <c r="H19" s="57">
        <v>131.88</v>
      </c>
      <c r="I19" s="57"/>
      <c r="J19" s="46">
        <v>32</v>
      </c>
      <c r="K19" s="58">
        <f t="shared" si="3"/>
        <v>3981.4544735785198</v>
      </c>
      <c r="L19" s="59"/>
      <c r="M19" s="6">
        <f>IF(J19="","",(K19/J19)/LOOKUP(RIGHT($D$2,3),定数!$A$6:$A$13,定数!$B$6:$B$13))</f>
        <v>1.2442045229932874</v>
      </c>
      <c r="N19" s="46">
        <v>2018</v>
      </c>
      <c r="O19" s="8">
        <v>43583</v>
      </c>
      <c r="P19" s="57">
        <v>132.22999999999999</v>
      </c>
      <c r="Q19" s="57"/>
      <c r="R19" s="60">
        <f>IF(P19="","",T19*M19*LOOKUP(RIGHT($D$2,3),定数!$A$6:$A$13,定数!$B$6:$B$13))</f>
        <v>-4354.7158304764353</v>
      </c>
      <c r="S19" s="60"/>
      <c r="T19" s="61">
        <f t="shared" si="4"/>
        <v>-34.999999999999432</v>
      </c>
      <c r="U19" s="61"/>
      <c r="V19" s="22">
        <f t="shared" si="1"/>
        <v>0</v>
      </c>
      <c r="W19">
        <f t="shared" si="2"/>
        <v>1</v>
      </c>
      <c r="X19" s="41">
        <f t="shared" si="5"/>
        <v>132715.149119284</v>
      </c>
      <c r="Y19" s="42">
        <f t="shared" si="6"/>
        <v>0</v>
      </c>
    </row>
    <row r="20" spans="2:25">
      <c r="B20" s="40">
        <v>12</v>
      </c>
      <c r="C20" s="56">
        <f t="shared" si="0"/>
        <v>128360.43328880757</v>
      </c>
      <c r="D20" s="56"/>
      <c r="E20" s="46">
        <v>2018</v>
      </c>
      <c r="F20" s="8">
        <v>43589</v>
      </c>
      <c r="G20" s="46" t="s">
        <v>3</v>
      </c>
      <c r="H20" s="57">
        <v>130.72</v>
      </c>
      <c r="I20" s="57"/>
      <c r="J20" s="46">
        <v>14</v>
      </c>
      <c r="K20" s="58">
        <f t="shared" si="3"/>
        <v>3850.8129986642271</v>
      </c>
      <c r="L20" s="59"/>
      <c r="M20" s="6">
        <f>IF(J20="","",(K20/J20)/LOOKUP(RIGHT($D$2,3),定数!$A$6:$A$13,定数!$B$6:$B$13))</f>
        <v>2.7505807133315909</v>
      </c>
      <c r="N20" s="46">
        <v>2018</v>
      </c>
      <c r="O20" s="8">
        <v>43589</v>
      </c>
      <c r="P20" s="57">
        <v>130.51</v>
      </c>
      <c r="Q20" s="57"/>
      <c r="R20" s="60">
        <f>IF(P20="","",T20*M20*LOOKUP(RIGHT($D$2,3),定数!$A$6:$A$13,定数!$B$6:$B$13))</f>
        <v>5776.2194979965598</v>
      </c>
      <c r="S20" s="60"/>
      <c r="T20" s="61">
        <f t="shared" si="4"/>
        <v>21.000000000000796</v>
      </c>
      <c r="U20" s="61"/>
      <c r="V20" s="22">
        <f t="shared" si="1"/>
        <v>1</v>
      </c>
      <c r="W20">
        <f t="shared" si="2"/>
        <v>0</v>
      </c>
      <c r="X20" s="41">
        <f t="shared" si="5"/>
        <v>132715.149119284</v>
      </c>
      <c r="Y20" s="42">
        <f t="shared" si="6"/>
        <v>3.2812499999999467E-2</v>
      </c>
    </row>
    <row r="21" spans="2:25">
      <c r="B21" s="40">
        <v>13</v>
      </c>
      <c r="C21" s="56">
        <f t="shared" si="0"/>
        <v>134136.65278680413</v>
      </c>
      <c r="D21" s="56"/>
      <c r="E21" s="46">
        <v>2018</v>
      </c>
      <c r="F21" s="8">
        <v>43593</v>
      </c>
      <c r="G21" s="46" t="s">
        <v>3</v>
      </c>
      <c r="H21" s="57">
        <v>129.97</v>
      </c>
      <c r="I21" s="57"/>
      <c r="J21" s="46">
        <v>13</v>
      </c>
      <c r="K21" s="58">
        <f t="shared" si="3"/>
        <v>4024.0995836041238</v>
      </c>
      <c r="L21" s="59"/>
      <c r="M21" s="6">
        <f>IF(J21="","",(K21/J21)/LOOKUP(RIGHT($D$2,3),定数!$A$6:$A$13,定数!$B$6:$B$13))</f>
        <v>3.0954612181570185</v>
      </c>
      <c r="N21" s="46">
        <v>2018</v>
      </c>
      <c r="O21" s="8">
        <v>43593</v>
      </c>
      <c r="P21" s="57">
        <v>129.77000000000001</v>
      </c>
      <c r="Q21" s="57"/>
      <c r="R21" s="60">
        <f>IF(P21="","",T21*M21*LOOKUP(RIGHT($D$2,3),定数!$A$6:$A$13,定数!$B$6:$B$13))</f>
        <v>6190.9224363136855</v>
      </c>
      <c r="S21" s="60"/>
      <c r="T21" s="61">
        <f t="shared" si="4"/>
        <v>19.999999999998863</v>
      </c>
      <c r="U21" s="61"/>
      <c r="V21" s="22">
        <f t="shared" si="1"/>
        <v>2</v>
      </c>
      <c r="W21">
        <f t="shared" si="2"/>
        <v>0</v>
      </c>
      <c r="X21" s="41">
        <f t="shared" si="5"/>
        <v>134136.65278680413</v>
      </c>
      <c r="Y21" s="42">
        <f t="shared" si="6"/>
        <v>0</v>
      </c>
    </row>
    <row r="22" spans="2:25">
      <c r="B22" s="40">
        <v>14</v>
      </c>
      <c r="C22" s="56">
        <f t="shared" si="0"/>
        <v>140327.5752231178</v>
      </c>
      <c r="D22" s="56"/>
      <c r="E22" s="46">
        <v>2018</v>
      </c>
      <c r="F22" s="8">
        <v>43593</v>
      </c>
      <c r="G22" s="46" t="s">
        <v>3</v>
      </c>
      <c r="H22" s="57">
        <v>129.87</v>
      </c>
      <c r="I22" s="57"/>
      <c r="J22" s="46">
        <v>12</v>
      </c>
      <c r="K22" s="58">
        <f t="shared" si="3"/>
        <v>4209.8272566935339</v>
      </c>
      <c r="L22" s="59"/>
      <c r="M22" s="6">
        <f>IF(J22="","",(K22/J22)/LOOKUP(RIGHT($D$2,3),定数!$A$6:$A$13,定数!$B$6:$B$13))</f>
        <v>3.5081893805779445</v>
      </c>
      <c r="N22" s="46">
        <v>2018</v>
      </c>
      <c r="O22" s="8">
        <v>43593</v>
      </c>
      <c r="P22" s="57">
        <v>129.69</v>
      </c>
      <c r="Q22" s="57"/>
      <c r="R22" s="60">
        <f>IF(P22="","",T22*M22*LOOKUP(RIGHT($D$2,3),定数!$A$6:$A$13,定数!$B$6:$B$13))</f>
        <v>6314.7408850405391</v>
      </c>
      <c r="S22" s="60"/>
      <c r="T22" s="61">
        <f t="shared" si="4"/>
        <v>18.000000000000682</v>
      </c>
      <c r="U22" s="61"/>
      <c r="V22" s="22">
        <f t="shared" si="1"/>
        <v>3</v>
      </c>
      <c r="W22">
        <f t="shared" si="2"/>
        <v>0</v>
      </c>
      <c r="X22" s="41">
        <f t="shared" si="5"/>
        <v>140327.5752231178</v>
      </c>
      <c r="Y22" s="42">
        <f t="shared" si="6"/>
        <v>0</v>
      </c>
    </row>
    <row r="23" spans="2:25">
      <c r="B23" s="40">
        <v>15</v>
      </c>
      <c r="C23" s="56">
        <f t="shared" si="0"/>
        <v>146642.31610815835</v>
      </c>
      <c r="D23" s="56"/>
      <c r="E23" s="46">
        <v>2018</v>
      </c>
      <c r="F23" s="8">
        <v>43608</v>
      </c>
      <c r="G23" s="46" t="s">
        <v>3</v>
      </c>
      <c r="H23" s="57">
        <v>129.81</v>
      </c>
      <c r="I23" s="57"/>
      <c r="J23" s="46">
        <v>82</v>
      </c>
      <c r="K23" s="58">
        <f t="shared" si="3"/>
        <v>4399.2694832447505</v>
      </c>
      <c r="L23" s="59"/>
      <c r="M23" s="6">
        <f>IF(J23="","",(K23/J23)/LOOKUP(RIGHT($D$2,3),定数!$A$6:$A$13,定数!$B$6:$B$13))</f>
        <v>0.53649627844448178</v>
      </c>
      <c r="N23" s="46">
        <v>2018</v>
      </c>
      <c r="O23" s="8">
        <v>43608</v>
      </c>
      <c r="P23" s="57">
        <v>128.57</v>
      </c>
      <c r="Q23" s="57"/>
      <c r="R23" s="60">
        <f>IF(P23="","",T23*M23*LOOKUP(RIGHT($D$2,3),定数!$A$6:$A$13,定数!$B$6:$B$13))</f>
        <v>6652.5538527116223</v>
      </c>
      <c r="S23" s="60"/>
      <c r="T23" s="61">
        <f t="shared" si="4"/>
        <v>124.00000000000091</v>
      </c>
      <c r="U23" s="61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146642.31610815835</v>
      </c>
      <c r="Y23" s="42">
        <f t="shared" si="6"/>
        <v>0</v>
      </c>
    </row>
    <row r="24" spans="2:25">
      <c r="B24" s="40">
        <v>16</v>
      </c>
      <c r="C24" s="56">
        <f t="shared" si="0"/>
        <v>153294.86996086998</v>
      </c>
      <c r="D24" s="56"/>
      <c r="E24" s="46">
        <v>2018</v>
      </c>
      <c r="F24" s="8">
        <v>43610</v>
      </c>
      <c r="G24" s="46" t="s">
        <v>3</v>
      </c>
      <c r="H24" s="57">
        <v>128.13999999999999</v>
      </c>
      <c r="I24" s="57"/>
      <c r="J24" s="46">
        <v>25</v>
      </c>
      <c r="K24" s="58">
        <f t="shared" si="3"/>
        <v>4598.8460988260995</v>
      </c>
      <c r="L24" s="59"/>
      <c r="M24" s="6">
        <f>IF(J24="","",(K24/J24)/LOOKUP(RIGHT($D$2,3),定数!$A$6:$A$13,定数!$B$6:$B$13))</f>
        <v>1.8395384395304399</v>
      </c>
      <c r="N24" s="46">
        <v>2018</v>
      </c>
      <c r="O24" s="8">
        <v>43610</v>
      </c>
      <c r="P24" s="57">
        <v>128.41999999999999</v>
      </c>
      <c r="Q24" s="57"/>
      <c r="R24" s="60">
        <f>IF(P24="","",T24*M24*LOOKUP(RIGHT($D$2,3),定数!$A$6:$A$13,定数!$B$6:$B$13))</f>
        <v>-5150.7076306852523</v>
      </c>
      <c r="S24" s="60"/>
      <c r="T24" s="61">
        <f t="shared" si="4"/>
        <v>-28.000000000000114</v>
      </c>
      <c r="U24" s="61"/>
      <c r="V24" t="str">
        <f t="shared" si="7"/>
        <v/>
      </c>
      <c r="W24">
        <f t="shared" si="2"/>
        <v>1</v>
      </c>
      <c r="X24" s="41">
        <f t="shared" si="5"/>
        <v>153294.86996086998</v>
      </c>
      <c r="Y24" s="42">
        <f t="shared" si="6"/>
        <v>0</v>
      </c>
    </row>
    <row r="25" spans="2:25">
      <c r="B25" s="40">
        <v>17</v>
      </c>
      <c r="C25" s="56">
        <f t="shared" si="0"/>
        <v>148144.16233018474</v>
      </c>
      <c r="D25" s="56"/>
      <c r="E25" s="46">
        <v>2018</v>
      </c>
      <c r="F25" s="8">
        <v>43616</v>
      </c>
      <c r="G25" s="46" t="s">
        <v>4</v>
      </c>
      <c r="H25" s="57">
        <v>127.46</v>
      </c>
      <c r="I25" s="57"/>
      <c r="J25" s="46">
        <v>69</v>
      </c>
      <c r="K25" s="58">
        <f t="shared" si="3"/>
        <v>4444.3248699055421</v>
      </c>
      <c r="L25" s="59"/>
      <c r="M25" s="6">
        <f>IF(J25="","",(K25/J25)/LOOKUP(RIGHT($D$2,3),定数!$A$6:$A$13,定数!$B$6:$B$13))</f>
        <v>0.64410505360949888</v>
      </c>
      <c r="N25" s="46">
        <v>2018</v>
      </c>
      <c r="O25" s="8">
        <v>43616</v>
      </c>
      <c r="P25" s="57">
        <v>126.74</v>
      </c>
      <c r="Q25" s="57"/>
      <c r="R25" s="60">
        <f>IF(P25="","",T25*M25*LOOKUP(RIGHT($D$2,3),定数!$A$6:$A$13,定数!$B$6:$B$13))</f>
        <v>-4637.556385988385</v>
      </c>
      <c r="S25" s="60"/>
      <c r="T25" s="61">
        <f t="shared" si="4"/>
        <v>-71.999999999999886</v>
      </c>
      <c r="U25" s="61"/>
      <c r="V25" t="str">
        <f t="shared" si="7"/>
        <v/>
      </c>
      <c r="W25">
        <f t="shared" si="2"/>
        <v>2</v>
      </c>
      <c r="X25" s="41">
        <f t="shared" si="5"/>
        <v>153294.86996086998</v>
      </c>
      <c r="Y25" s="42">
        <f t="shared" si="6"/>
        <v>3.3600000000000074E-2</v>
      </c>
    </row>
    <row r="26" spans="2:25">
      <c r="B26" s="40">
        <v>18</v>
      </c>
      <c r="C26" s="56">
        <f t="shared" si="0"/>
        <v>143506.60594419634</v>
      </c>
      <c r="D26" s="56"/>
      <c r="E26" s="46">
        <v>2018</v>
      </c>
      <c r="F26" s="8">
        <v>43617</v>
      </c>
      <c r="G26" s="46" t="s">
        <v>4</v>
      </c>
      <c r="H26" s="57">
        <v>127.62</v>
      </c>
      <c r="I26" s="57"/>
      <c r="J26" s="46">
        <v>40</v>
      </c>
      <c r="K26" s="58">
        <f t="shared" si="3"/>
        <v>4305.1981783258898</v>
      </c>
      <c r="L26" s="59"/>
      <c r="M26" s="6">
        <f>IF(J26="","",(K26/J26)/LOOKUP(RIGHT($D$2,3),定数!$A$6:$A$13,定数!$B$6:$B$13))</f>
        <v>1.0762995445814725</v>
      </c>
      <c r="N26" s="46">
        <v>2018</v>
      </c>
      <c r="O26" s="8">
        <v>43617</v>
      </c>
      <c r="P26" s="57">
        <v>127.2</v>
      </c>
      <c r="Q26" s="57"/>
      <c r="R26" s="60">
        <f>IF(P26="","",T26*M26*LOOKUP(RIGHT($D$2,3),定数!$A$6:$A$13,定数!$B$6:$B$13))</f>
        <v>-4520.458087242203</v>
      </c>
      <c r="S26" s="60"/>
      <c r="T26" s="61">
        <f t="shared" si="4"/>
        <v>-42.000000000000171</v>
      </c>
      <c r="U26" s="61"/>
      <c r="V26" t="str">
        <f t="shared" si="7"/>
        <v/>
      </c>
      <c r="W26">
        <f t="shared" si="2"/>
        <v>3</v>
      </c>
      <c r="X26" s="41">
        <f t="shared" si="5"/>
        <v>153294.86996086998</v>
      </c>
      <c r="Y26" s="42">
        <f t="shared" si="6"/>
        <v>6.3852521739130585E-2</v>
      </c>
    </row>
    <row r="27" spans="2:25">
      <c r="B27" s="40">
        <v>19</v>
      </c>
      <c r="C27" s="56">
        <f t="shared" si="0"/>
        <v>138986.14785695414</v>
      </c>
      <c r="D27" s="56"/>
      <c r="E27" s="46">
        <v>2018</v>
      </c>
      <c r="F27" s="8">
        <v>43623</v>
      </c>
      <c r="G27" s="46" t="s">
        <v>4</v>
      </c>
      <c r="H27" s="57">
        <v>129.69999999999999</v>
      </c>
      <c r="I27" s="57"/>
      <c r="J27" s="46">
        <v>27</v>
      </c>
      <c r="K27" s="58">
        <f t="shared" si="3"/>
        <v>4169.5844357086244</v>
      </c>
      <c r="L27" s="59"/>
      <c r="M27" s="6">
        <f>IF(J27="","",(K27/J27)/LOOKUP(RIGHT($D$2,3),定数!$A$6:$A$13,定数!$B$6:$B$13))</f>
        <v>1.5442905317439348</v>
      </c>
      <c r="N27" s="46">
        <v>2018</v>
      </c>
      <c r="O27" s="8">
        <v>43623</v>
      </c>
      <c r="P27" s="57">
        <v>130.1</v>
      </c>
      <c r="Q27" s="57"/>
      <c r="R27" s="60">
        <f>IF(P27="","",T27*M27*LOOKUP(RIGHT($D$2,3),定数!$A$6:$A$13,定数!$B$6:$B$13))</f>
        <v>6177.1621269758271</v>
      </c>
      <c r="S27" s="60"/>
      <c r="T27" s="61">
        <f t="shared" si="4"/>
        <v>40.000000000000568</v>
      </c>
      <c r="U27" s="61"/>
      <c r="V27" t="str">
        <f t="shared" si="7"/>
        <v/>
      </c>
      <c r="W27">
        <f t="shared" si="2"/>
        <v>0</v>
      </c>
      <c r="X27" s="41">
        <f t="shared" si="5"/>
        <v>153294.86996086998</v>
      </c>
      <c r="Y27" s="42">
        <f t="shared" si="6"/>
        <v>9.3341167304348049E-2</v>
      </c>
    </row>
    <row r="28" spans="2:25">
      <c r="B28" s="40">
        <v>20</v>
      </c>
      <c r="C28" s="56">
        <f t="shared" si="0"/>
        <v>145163.30998392997</v>
      </c>
      <c r="D28" s="56"/>
      <c r="E28" s="46">
        <v>2018</v>
      </c>
      <c r="F28" s="8">
        <v>43624</v>
      </c>
      <c r="G28" s="46" t="s">
        <v>3</v>
      </c>
      <c r="H28" s="57">
        <v>129.38999999999999</v>
      </c>
      <c r="I28" s="57"/>
      <c r="J28" s="46">
        <v>16</v>
      </c>
      <c r="K28" s="58">
        <f t="shared" si="3"/>
        <v>4354.8992995178987</v>
      </c>
      <c r="L28" s="59"/>
      <c r="M28" s="6">
        <f>IF(J28="","",(K28/J28)/LOOKUP(RIGHT($D$2,3),定数!$A$6:$A$13,定数!$B$6:$B$13))</f>
        <v>2.7218120621986865</v>
      </c>
      <c r="N28" s="46">
        <v>2018</v>
      </c>
      <c r="O28" s="8">
        <v>43624</v>
      </c>
      <c r="P28" s="57">
        <v>129.15</v>
      </c>
      <c r="Q28" s="57"/>
      <c r="R28" s="60">
        <f>IF(P28="","",T28*M28*LOOKUP(RIGHT($D$2,3),定数!$A$6:$A$13,定数!$B$6:$B$13))</f>
        <v>6532.3489492763219</v>
      </c>
      <c r="S28" s="60"/>
      <c r="T28" s="61">
        <f t="shared" si="4"/>
        <v>23.999999999998067</v>
      </c>
      <c r="U28" s="61"/>
      <c r="V28" t="str">
        <f t="shared" si="7"/>
        <v/>
      </c>
      <c r="W28">
        <f t="shared" si="2"/>
        <v>0</v>
      </c>
      <c r="X28" s="41">
        <f t="shared" si="5"/>
        <v>153294.86996086998</v>
      </c>
      <c r="Y28" s="42">
        <f t="shared" si="6"/>
        <v>5.3045219184540748E-2</v>
      </c>
    </row>
    <row r="29" spans="2:25">
      <c r="B29" s="40">
        <v>21</v>
      </c>
      <c r="C29" s="56">
        <f t="shared" si="0"/>
        <v>151695.65893320629</v>
      </c>
      <c r="D29" s="56"/>
      <c r="E29" s="47">
        <v>2018</v>
      </c>
      <c r="F29" s="8">
        <v>43624</v>
      </c>
      <c r="G29" s="47" t="s">
        <v>3</v>
      </c>
      <c r="H29" s="57">
        <v>128.88</v>
      </c>
      <c r="I29" s="57"/>
      <c r="J29" s="47">
        <v>65</v>
      </c>
      <c r="K29" s="58">
        <f t="shared" si="3"/>
        <v>4550.8697679961888</v>
      </c>
      <c r="L29" s="59"/>
      <c r="M29" s="6">
        <f>IF(J29="","",(K29/J29)/LOOKUP(RIGHT($D$2,3),定数!$A$6:$A$13,定数!$B$6:$B$13))</f>
        <v>0.70013381046095224</v>
      </c>
      <c r="N29" s="47">
        <v>2018</v>
      </c>
      <c r="O29" s="8">
        <v>43627</v>
      </c>
      <c r="P29" s="57">
        <v>129.56</v>
      </c>
      <c r="Q29" s="57"/>
      <c r="R29" s="60">
        <f>IF(P29="","",T29*M29*LOOKUP(RIGHT($D$2,3),定数!$A$6:$A$13,定数!$B$6:$B$13))</f>
        <v>-4760.9099111345231</v>
      </c>
      <c r="S29" s="60"/>
      <c r="T29" s="61">
        <f t="shared" si="4"/>
        <v>-68.000000000000682</v>
      </c>
      <c r="U29" s="61"/>
      <c r="V29" t="str">
        <f t="shared" si="7"/>
        <v/>
      </c>
      <c r="W29">
        <f t="shared" si="2"/>
        <v>1</v>
      </c>
      <c r="X29" s="41">
        <f t="shared" si="5"/>
        <v>153294.86996086998</v>
      </c>
      <c r="Y29" s="42">
        <f t="shared" si="6"/>
        <v>1.0432254047848533E-2</v>
      </c>
    </row>
    <row r="30" spans="2:25">
      <c r="B30" s="40">
        <v>22</v>
      </c>
      <c r="C30" s="56">
        <f t="shared" si="0"/>
        <v>146934.74902207177</v>
      </c>
      <c r="D30" s="56"/>
      <c r="E30" s="47">
        <v>2018</v>
      </c>
      <c r="F30" s="8">
        <v>43628</v>
      </c>
      <c r="G30" s="47" t="s">
        <v>4</v>
      </c>
      <c r="H30" s="57">
        <v>130.19</v>
      </c>
      <c r="I30" s="57"/>
      <c r="J30" s="47">
        <v>45</v>
      </c>
      <c r="K30" s="58">
        <f t="shared" si="3"/>
        <v>4408.0424706621534</v>
      </c>
      <c r="L30" s="59"/>
      <c r="M30" s="6">
        <f>IF(J30="","",(K30/J30)/LOOKUP(RIGHT($D$2,3),定数!$A$6:$A$13,定数!$B$6:$B$13))</f>
        <v>0.97956499348047854</v>
      </c>
      <c r="N30" s="47">
        <v>2018</v>
      </c>
      <c r="O30" s="8">
        <v>43629</v>
      </c>
      <c r="P30" s="57">
        <v>129.72</v>
      </c>
      <c r="Q30" s="57"/>
      <c r="R30" s="60">
        <f>IF(P30="","",T30*M30*LOOKUP(RIGHT($D$2,3),定数!$A$6:$A$13,定数!$B$6:$B$13))</f>
        <v>-4603.9554693582386</v>
      </c>
      <c r="S30" s="60"/>
      <c r="T30" s="61">
        <f t="shared" si="4"/>
        <v>-46.999999999999886</v>
      </c>
      <c r="U30" s="61"/>
      <c r="V30" t="str">
        <f t="shared" si="7"/>
        <v/>
      </c>
      <c r="W30">
        <f t="shared" si="2"/>
        <v>2</v>
      </c>
      <c r="X30" s="41">
        <f t="shared" si="5"/>
        <v>153294.86996086998</v>
      </c>
      <c r="Y30" s="42">
        <f t="shared" si="6"/>
        <v>4.1489457151577813E-2</v>
      </c>
    </row>
    <row r="31" spans="2:25">
      <c r="B31" s="40">
        <v>23</v>
      </c>
      <c r="C31" s="56">
        <f t="shared" si="0"/>
        <v>142330.79355271353</v>
      </c>
      <c r="D31" s="56"/>
      <c r="E31" s="47">
        <v>2018</v>
      </c>
      <c r="F31" s="8">
        <v>43628</v>
      </c>
      <c r="G31" s="47" t="s">
        <v>4</v>
      </c>
      <c r="H31" s="57">
        <v>130.09</v>
      </c>
      <c r="I31" s="57"/>
      <c r="J31" s="47">
        <v>23</v>
      </c>
      <c r="K31" s="58">
        <f t="shared" si="3"/>
        <v>4269.9238065814061</v>
      </c>
      <c r="L31" s="59"/>
      <c r="M31" s="6">
        <f>IF(J31="","",(K31/J31)/LOOKUP(RIGHT($D$2,3),定数!$A$6:$A$13,定数!$B$6:$B$13))</f>
        <v>1.8564886115571333</v>
      </c>
      <c r="N31" s="47">
        <v>2018</v>
      </c>
      <c r="O31" s="8">
        <v>43629</v>
      </c>
      <c r="P31" s="57">
        <v>129.83000000000001</v>
      </c>
      <c r="Q31" s="57"/>
      <c r="R31" s="60">
        <f>IF(P31="","",T31*M31*LOOKUP(RIGHT($D$2,3),定数!$A$6:$A$13,定数!$B$6:$B$13))</f>
        <v>-4826.8703900483779</v>
      </c>
      <c r="S31" s="60"/>
      <c r="T31" s="61">
        <f t="shared" si="4"/>
        <v>-25.999999999999091</v>
      </c>
      <c r="U31" s="61"/>
      <c r="V31" t="str">
        <f t="shared" si="7"/>
        <v/>
      </c>
      <c r="W31">
        <f t="shared" si="2"/>
        <v>3</v>
      </c>
      <c r="X31" s="41">
        <f t="shared" si="5"/>
        <v>153294.86996086998</v>
      </c>
      <c r="Y31" s="42">
        <f t="shared" si="6"/>
        <v>7.1522787494161744E-2</v>
      </c>
    </row>
    <row r="32" spans="2:25">
      <c r="B32" s="40">
        <v>24</v>
      </c>
      <c r="C32" s="56">
        <f t="shared" si="0"/>
        <v>137503.92316266516</v>
      </c>
      <c r="D32" s="56"/>
      <c r="E32" s="47">
        <v>2018</v>
      </c>
      <c r="F32" s="8">
        <v>43634</v>
      </c>
      <c r="G32" s="47" t="s">
        <v>3</v>
      </c>
      <c r="H32" s="57">
        <v>127.94</v>
      </c>
      <c r="I32" s="57"/>
      <c r="J32" s="47">
        <v>18</v>
      </c>
      <c r="K32" s="58">
        <f t="shared" si="3"/>
        <v>4125.1176948799548</v>
      </c>
      <c r="L32" s="59"/>
      <c r="M32" s="6">
        <f>IF(J32="","",(K32/J32)/LOOKUP(RIGHT($D$2,3),定数!$A$6:$A$13,定数!$B$6:$B$13))</f>
        <v>2.2917320527110858</v>
      </c>
      <c r="N32" s="47">
        <v>2018</v>
      </c>
      <c r="O32" s="8">
        <v>43634</v>
      </c>
      <c r="P32" s="57">
        <v>128.15</v>
      </c>
      <c r="Q32" s="57"/>
      <c r="R32" s="60">
        <f>IF(P32="","",T32*M32*LOOKUP(RIGHT($D$2,3),定数!$A$6:$A$13,定数!$B$6:$B$13))</f>
        <v>-4812.6373106934625</v>
      </c>
      <c r="S32" s="60"/>
      <c r="T32" s="61">
        <f t="shared" si="4"/>
        <v>-21.000000000000796</v>
      </c>
      <c r="U32" s="61"/>
      <c r="V32" t="str">
        <f t="shared" si="7"/>
        <v/>
      </c>
      <c r="W32">
        <f t="shared" si="2"/>
        <v>4</v>
      </c>
      <c r="X32" s="41">
        <f t="shared" si="5"/>
        <v>153294.86996086998</v>
      </c>
      <c r="Y32" s="42">
        <f t="shared" si="6"/>
        <v>0.10301027557044551</v>
      </c>
    </row>
    <row r="33" spans="2:25">
      <c r="B33" s="40">
        <v>25</v>
      </c>
      <c r="C33" s="56">
        <f t="shared" si="0"/>
        <v>132691.28585197171</v>
      </c>
      <c r="D33" s="56"/>
      <c r="E33" s="47">
        <v>2018</v>
      </c>
      <c r="F33" s="8">
        <v>43643</v>
      </c>
      <c r="G33" s="47" t="s">
        <v>3</v>
      </c>
      <c r="H33" s="57">
        <v>127.82</v>
      </c>
      <c r="I33" s="57"/>
      <c r="J33" s="47">
        <v>35</v>
      </c>
      <c r="K33" s="58">
        <f t="shared" si="3"/>
        <v>3980.7385755591513</v>
      </c>
      <c r="L33" s="59"/>
      <c r="M33" s="6">
        <f>IF(J33="","",(K33/J33)/LOOKUP(RIGHT($D$2,3),定数!$A$6:$A$13,定数!$B$6:$B$13))</f>
        <v>1.1373538787311861</v>
      </c>
      <c r="N33" s="47">
        <v>2018</v>
      </c>
      <c r="O33" s="8">
        <v>43643</v>
      </c>
      <c r="P33" s="57">
        <v>128.19999999999999</v>
      </c>
      <c r="Q33" s="57"/>
      <c r="R33" s="60">
        <f>IF(P33="","",T33*M33*LOOKUP(RIGHT($D$2,3),定数!$A$6:$A$13,定数!$B$6:$B$13))</f>
        <v>-4321.9447391784552</v>
      </c>
      <c r="S33" s="60"/>
      <c r="T33" s="61">
        <f t="shared" si="4"/>
        <v>-37.999999999999545</v>
      </c>
      <c r="U33" s="61"/>
      <c r="V33" t="str">
        <f t="shared" si="7"/>
        <v/>
      </c>
      <c r="W33">
        <f t="shared" si="2"/>
        <v>5</v>
      </c>
      <c r="X33" s="41">
        <f t="shared" si="5"/>
        <v>153294.86996086998</v>
      </c>
      <c r="Y33" s="42">
        <f t="shared" si="6"/>
        <v>0.13440491592548098</v>
      </c>
    </row>
    <row r="34" spans="2:25">
      <c r="B34" s="40">
        <v>26</v>
      </c>
      <c r="C34" s="56">
        <f t="shared" si="0"/>
        <v>128369.34111279326</v>
      </c>
      <c r="D34" s="56"/>
      <c r="E34" s="47">
        <v>2018</v>
      </c>
      <c r="F34" s="8">
        <v>43650</v>
      </c>
      <c r="G34" s="47" t="s">
        <v>3</v>
      </c>
      <c r="H34" s="57">
        <v>128.80000000000001</v>
      </c>
      <c r="I34" s="57"/>
      <c r="J34" s="47">
        <v>13</v>
      </c>
      <c r="K34" s="58">
        <f t="shared" si="3"/>
        <v>3851.0802333837978</v>
      </c>
      <c r="L34" s="59"/>
      <c r="M34" s="6">
        <f>IF(J34="","",(K34/J34)/LOOKUP(RIGHT($D$2,3),定数!$A$6:$A$13,定数!$B$6:$B$13))</f>
        <v>2.9623694102952287</v>
      </c>
      <c r="N34" s="47">
        <v>2018</v>
      </c>
      <c r="O34" s="8">
        <v>43650</v>
      </c>
      <c r="P34" s="57">
        <v>128.6</v>
      </c>
      <c r="Q34" s="57"/>
      <c r="R34" s="60">
        <f>IF(P34="","",T34*M34*LOOKUP(RIGHT($D$2,3),定数!$A$6:$A$13,定数!$B$6:$B$13))</f>
        <v>5924.738820590962</v>
      </c>
      <c r="S34" s="60"/>
      <c r="T34" s="61">
        <f t="shared" si="4"/>
        <v>20.000000000001705</v>
      </c>
      <c r="U34" s="61"/>
      <c r="V34" t="str">
        <f t="shared" si="7"/>
        <v/>
      </c>
      <c r="W34">
        <f t="shared" si="2"/>
        <v>0</v>
      </c>
      <c r="X34" s="41">
        <f t="shared" si="5"/>
        <v>153294.86996086998</v>
      </c>
      <c r="Y34" s="42">
        <f t="shared" si="6"/>
        <v>0.16259858437819352</v>
      </c>
    </row>
    <row r="35" spans="2:25">
      <c r="B35" s="40">
        <v>27</v>
      </c>
      <c r="C35" s="56">
        <f t="shared" si="0"/>
        <v>134294.07993338423</v>
      </c>
      <c r="D35" s="56"/>
      <c r="E35" s="47">
        <v>2018</v>
      </c>
      <c r="F35" s="8">
        <v>43655</v>
      </c>
      <c r="G35" s="47" t="s">
        <v>4</v>
      </c>
      <c r="H35" s="57">
        <v>130.1</v>
      </c>
      <c r="I35" s="57"/>
      <c r="J35" s="47">
        <v>23</v>
      </c>
      <c r="K35" s="58">
        <f t="shared" si="3"/>
        <v>4028.8223980015268</v>
      </c>
      <c r="L35" s="59"/>
      <c r="M35" s="6">
        <f>IF(J35="","",(K35/J35)/LOOKUP(RIGHT($D$2,3),定数!$A$6:$A$13,定数!$B$6:$B$13))</f>
        <v>1.7516619121745769</v>
      </c>
      <c r="N35" s="47">
        <v>2018</v>
      </c>
      <c r="O35" s="8">
        <v>43656</v>
      </c>
      <c r="P35" s="57">
        <v>130.44</v>
      </c>
      <c r="Q35" s="57"/>
      <c r="R35" s="60">
        <f>IF(P35="","",T35*M35*LOOKUP(RIGHT($D$2,3),定数!$A$6:$A$13,定数!$B$6:$B$13))</f>
        <v>5955.6505013936212</v>
      </c>
      <c r="S35" s="60"/>
      <c r="T35" s="61">
        <f t="shared" si="4"/>
        <v>34.000000000000341</v>
      </c>
      <c r="U35" s="61"/>
      <c r="V35" t="str">
        <f t="shared" si="7"/>
        <v/>
      </c>
      <c r="W35">
        <f t="shared" si="2"/>
        <v>0</v>
      </c>
      <c r="X35" s="41">
        <f t="shared" si="5"/>
        <v>153294.86996086998</v>
      </c>
      <c r="Y35" s="42">
        <f t="shared" si="6"/>
        <v>0.12394928827256835</v>
      </c>
    </row>
    <row r="36" spans="2:25">
      <c r="B36" s="40">
        <v>28</v>
      </c>
      <c r="C36" s="56">
        <f t="shared" si="0"/>
        <v>140249.73043477786</v>
      </c>
      <c r="D36" s="56"/>
      <c r="E36" s="47">
        <v>2018</v>
      </c>
      <c r="F36" s="8">
        <v>43656</v>
      </c>
      <c r="G36" s="47" t="s">
        <v>4</v>
      </c>
      <c r="H36" s="57">
        <v>130.22999999999999</v>
      </c>
      <c r="I36" s="57"/>
      <c r="J36" s="47">
        <v>10</v>
      </c>
      <c r="K36" s="58">
        <f t="shared" si="3"/>
        <v>4207.4919130433354</v>
      </c>
      <c r="L36" s="59"/>
      <c r="M36" s="6">
        <f>IF(J36="","",(K36/J36)/LOOKUP(RIGHT($D$2,3),定数!$A$6:$A$13,定数!$B$6:$B$13))</f>
        <v>4.2074919130433353</v>
      </c>
      <c r="N36" s="47">
        <v>2018</v>
      </c>
      <c r="O36" s="8">
        <v>43656</v>
      </c>
      <c r="P36" s="57">
        <v>130.38</v>
      </c>
      <c r="Q36" s="57"/>
      <c r="R36" s="60">
        <f>IF(P36="","",T36*M36*LOOKUP(RIGHT($D$2,3),定数!$A$6:$A$13,定数!$B$6:$B$13))</f>
        <v>6311.2378695652415</v>
      </c>
      <c r="S36" s="60"/>
      <c r="T36" s="61">
        <f t="shared" si="4"/>
        <v>15.000000000000568</v>
      </c>
      <c r="U36" s="61"/>
      <c r="V36" t="str">
        <f t="shared" si="7"/>
        <v/>
      </c>
      <c r="W36">
        <f t="shared" si="2"/>
        <v>0</v>
      </c>
      <c r="X36" s="41">
        <f t="shared" si="5"/>
        <v>153294.86996086998</v>
      </c>
      <c r="Y36" s="42">
        <f t="shared" si="6"/>
        <v>8.5098343665525267E-2</v>
      </c>
    </row>
    <row r="37" spans="2:25">
      <c r="B37" s="40">
        <v>29</v>
      </c>
      <c r="C37" s="56">
        <f t="shared" si="0"/>
        <v>146560.96830434309</v>
      </c>
      <c r="D37" s="56"/>
      <c r="E37" s="47">
        <v>2018</v>
      </c>
      <c r="F37" s="8">
        <v>43669</v>
      </c>
      <c r="G37" s="47" t="s">
        <v>3</v>
      </c>
      <c r="H37" s="57">
        <v>130.02000000000001</v>
      </c>
      <c r="I37" s="57"/>
      <c r="J37" s="47">
        <v>26</v>
      </c>
      <c r="K37" s="58">
        <f t="shared" si="3"/>
        <v>4396.8290491302923</v>
      </c>
      <c r="L37" s="59"/>
      <c r="M37" s="6">
        <f>IF(J37="","",(K37/J37)/LOOKUP(RIGHT($D$2,3),定数!$A$6:$A$13,定数!$B$6:$B$13))</f>
        <v>1.6910880958193431</v>
      </c>
      <c r="N37" s="47">
        <v>2018</v>
      </c>
      <c r="O37" s="8">
        <v>43669</v>
      </c>
      <c r="P37" s="57">
        <v>130.31</v>
      </c>
      <c r="Q37" s="57"/>
      <c r="R37" s="60">
        <f>IF(P37="","",T37*M37*LOOKUP(RIGHT($D$2,3),定数!$A$6:$A$13,定数!$B$6:$B$13))</f>
        <v>-4904.1554778759601</v>
      </c>
      <c r="S37" s="60"/>
      <c r="T37" s="61">
        <f t="shared" si="4"/>
        <v>-28.999999999999204</v>
      </c>
      <c r="U37" s="61"/>
      <c r="V37" t="str">
        <f t="shared" si="7"/>
        <v/>
      </c>
      <c r="W37">
        <f t="shared" si="2"/>
        <v>1</v>
      </c>
      <c r="X37" s="41">
        <f t="shared" si="5"/>
        <v>153294.86996086998</v>
      </c>
      <c r="Y37" s="42">
        <f t="shared" si="6"/>
        <v>4.3927769130472472E-2</v>
      </c>
    </row>
    <row r="38" spans="2:25">
      <c r="B38" s="40">
        <v>30</v>
      </c>
      <c r="C38" s="56">
        <f t="shared" si="0"/>
        <v>141656.81282646712</v>
      </c>
      <c r="D38" s="56"/>
      <c r="E38" s="47">
        <v>2018</v>
      </c>
      <c r="F38" s="8">
        <v>43673</v>
      </c>
      <c r="G38" s="47" t="s">
        <v>3</v>
      </c>
      <c r="H38" s="57">
        <v>129.24</v>
      </c>
      <c r="I38" s="57"/>
      <c r="J38" s="47">
        <v>18</v>
      </c>
      <c r="K38" s="58">
        <f t="shared" si="3"/>
        <v>4249.704384794014</v>
      </c>
      <c r="L38" s="59"/>
      <c r="M38" s="6">
        <f>IF(J38="","",(K38/J38)/LOOKUP(RIGHT($D$2,3),定数!$A$6:$A$13,定数!$B$6:$B$13))</f>
        <v>2.3609468804411189</v>
      </c>
      <c r="N38" s="47">
        <v>2018</v>
      </c>
      <c r="O38" s="8">
        <v>43674</v>
      </c>
      <c r="P38" s="57">
        <v>129.44</v>
      </c>
      <c r="Q38" s="57"/>
      <c r="R38" s="60">
        <f>IF(P38="","",T38*M38*LOOKUP(RIGHT($D$2,3),定数!$A$6:$A$13,定数!$B$6:$B$13))</f>
        <v>-4721.8937608819697</v>
      </c>
      <c r="S38" s="60"/>
      <c r="T38" s="61">
        <f t="shared" si="4"/>
        <v>-19.999999999998863</v>
      </c>
      <c r="U38" s="61"/>
      <c r="V38" t="str">
        <f t="shared" si="7"/>
        <v/>
      </c>
      <c r="W38">
        <f t="shared" si="2"/>
        <v>2</v>
      </c>
      <c r="X38" s="41">
        <f t="shared" si="5"/>
        <v>153294.86996086998</v>
      </c>
      <c r="Y38" s="42">
        <f t="shared" si="6"/>
        <v>7.5919416855721122E-2</v>
      </c>
    </row>
    <row r="39" spans="2:25">
      <c r="B39" s="40">
        <v>31</v>
      </c>
      <c r="C39" s="56">
        <f t="shared" si="0"/>
        <v>136934.91906558516</v>
      </c>
      <c r="D39" s="56"/>
      <c r="E39" s="48">
        <v>2018</v>
      </c>
      <c r="F39" s="8">
        <v>43680</v>
      </c>
      <c r="G39" s="48" t="s">
        <v>3</v>
      </c>
      <c r="H39" s="57">
        <v>129.16999999999999</v>
      </c>
      <c r="I39" s="57"/>
      <c r="J39" s="48">
        <v>33</v>
      </c>
      <c r="K39" s="58">
        <f t="shared" si="3"/>
        <v>4108.0475719675542</v>
      </c>
      <c r="L39" s="59"/>
      <c r="M39" s="6">
        <f>IF(J39="","",(K39/J39)/LOOKUP(RIGHT($D$2,3),定数!$A$6:$A$13,定数!$B$6:$B$13))</f>
        <v>1.2448629005962286</v>
      </c>
      <c r="N39" s="48">
        <v>2018</v>
      </c>
      <c r="O39" s="8">
        <v>43680</v>
      </c>
      <c r="P39" s="57">
        <v>128.68</v>
      </c>
      <c r="Q39" s="57"/>
      <c r="R39" s="60">
        <f>IF(P39="","",T39*M39*LOOKUP(RIGHT($D$2,3),定数!$A$6:$A$13,定数!$B$6:$B$13))</f>
        <v>6099.8282129212794</v>
      </c>
      <c r="S39" s="60"/>
      <c r="T39" s="61">
        <f t="shared" si="4"/>
        <v>48.999999999998067</v>
      </c>
      <c r="U39" s="61"/>
      <c r="V39" t="str">
        <f t="shared" si="7"/>
        <v/>
      </c>
      <c r="W39">
        <f t="shared" si="2"/>
        <v>0</v>
      </c>
      <c r="X39" s="41">
        <f t="shared" si="5"/>
        <v>153294.86996086998</v>
      </c>
      <c r="Y39" s="42">
        <f t="shared" si="6"/>
        <v>0.10672210296052875</v>
      </c>
    </row>
    <row r="40" spans="2:25">
      <c r="B40" s="40">
        <v>32</v>
      </c>
      <c r="C40" s="56">
        <f t="shared" si="0"/>
        <v>143034.74727850643</v>
      </c>
      <c r="D40" s="56"/>
      <c r="E40" s="48">
        <v>2018</v>
      </c>
      <c r="F40" s="8">
        <v>43684</v>
      </c>
      <c r="G40" s="48" t="s">
        <v>4</v>
      </c>
      <c r="H40" s="57">
        <v>128.96</v>
      </c>
      <c r="I40" s="57"/>
      <c r="J40" s="48">
        <v>17</v>
      </c>
      <c r="K40" s="58">
        <f t="shared" si="3"/>
        <v>4291.0424183551931</v>
      </c>
      <c r="L40" s="59"/>
      <c r="M40" s="6">
        <f>IF(J40="","",(K40/J40)/LOOKUP(RIGHT($D$2,3),定数!$A$6:$A$13,定数!$B$6:$B$13))</f>
        <v>2.5241425990324666</v>
      </c>
      <c r="N40" s="48">
        <v>2018</v>
      </c>
      <c r="O40" s="8">
        <v>43685</v>
      </c>
      <c r="P40" s="57">
        <v>129.21</v>
      </c>
      <c r="Q40" s="57"/>
      <c r="R40" s="60">
        <f>IF(P40="","",T40*M40*LOOKUP(RIGHT($D$2,3),定数!$A$6:$A$13,定数!$B$6:$B$13))</f>
        <v>6310.3564975811669</v>
      </c>
      <c r="S40" s="60"/>
      <c r="T40" s="61">
        <f t="shared" si="4"/>
        <v>25</v>
      </c>
      <c r="U40" s="61"/>
      <c r="V40" t="str">
        <f t="shared" si="7"/>
        <v/>
      </c>
      <c r="W40">
        <f t="shared" si="2"/>
        <v>0</v>
      </c>
      <c r="X40" s="41">
        <f t="shared" si="5"/>
        <v>153294.86996086998</v>
      </c>
      <c r="Y40" s="42">
        <f t="shared" si="6"/>
        <v>6.6930633001499373E-2</v>
      </c>
    </row>
    <row r="41" spans="2:25">
      <c r="B41" s="40">
        <v>33</v>
      </c>
      <c r="C41" s="56">
        <f t="shared" si="0"/>
        <v>149345.10377608761</v>
      </c>
      <c r="D41" s="56"/>
      <c r="E41" s="48">
        <v>2018</v>
      </c>
      <c r="F41" s="8">
        <v>43686</v>
      </c>
      <c r="G41" s="48" t="s">
        <v>3</v>
      </c>
      <c r="H41" s="57">
        <v>128.57</v>
      </c>
      <c r="I41" s="57"/>
      <c r="J41" s="48">
        <v>21</v>
      </c>
      <c r="K41" s="58">
        <f t="shared" si="3"/>
        <v>4480.3531132826283</v>
      </c>
      <c r="L41" s="59"/>
      <c r="M41" s="6">
        <f>IF(J41="","",(K41/J41)/LOOKUP(RIGHT($D$2,3),定数!$A$6:$A$13,定数!$B$6:$B$13))</f>
        <v>2.1335014825155372</v>
      </c>
      <c r="N41" s="48">
        <v>2018</v>
      </c>
      <c r="O41" s="8">
        <v>43686</v>
      </c>
      <c r="P41" s="57">
        <v>128.81</v>
      </c>
      <c r="Q41" s="57"/>
      <c r="R41" s="60">
        <f>IF(P41="","",T41*M41*LOOKUP(RIGHT($D$2,3),定数!$A$6:$A$13,定数!$B$6:$B$13))</f>
        <v>-5120.4035580374839</v>
      </c>
      <c r="S41" s="60"/>
      <c r="T41" s="61">
        <f t="shared" si="4"/>
        <v>-24.000000000000909</v>
      </c>
      <c r="U41" s="61"/>
      <c r="V41" t="str">
        <f t="shared" si="7"/>
        <v/>
      </c>
      <c r="W41">
        <f t="shared" si="2"/>
        <v>1</v>
      </c>
      <c r="X41" s="41">
        <f t="shared" si="5"/>
        <v>153294.86996086998</v>
      </c>
      <c r="Y41" s="42">
        <f t="shared" si="6"/>
        <v>2.5765807986859568E-2</v>
      </c>
    </row>
    <row r="42" spans="2:25">
      <c r="B42" s="40">
        <v>34</v>
      </c>
      <c r="C42" s="56">
        <f t="shared" si="0"/>
        <v>144224.70021805013</v>
      </c>
      <c r="D42" s="56"/>
      <c r="E42" s="48">
        <v>2018</v>
      </c>
      <c r="F42" s="8">
        <v>43690</v>
      </c>
      <c r="G42" s="48" t="s">
        <v>3</v>
      </c>
      <c r="H42" s="57">
        <v>125.25</v>
      </c>
      <c r="I42" s="57"/>
      <c r="J42" s="48">
        <v>59</v>
      </c>
      <c r="K42" s="58">
        <f t="shared" si="3"/>
        <v>4326.7410065415033</v>
      </c>
      <c r="L42" s="59"/>
      <c r="M42" s="6">
        <f>IF(J42="","",(K42/J42)/LOOKUP(RIGHT($D$2,3),定数!$A$6:$A$13,定数!$B$6:$B$13))</f>
        <v>0.73334593331211917</v>
      </c>
      <c r="N42" s="48">
        <v>2018</v>
      </c>
      <c r="O42" s="8">
        <v>43690</v>
      </c>
      <c r="P42" s="57">
        <v>125.87</v>
      </c>
      <c r="Q42" s="57"/>
      <c r="R42" s="60">
        <f>IF(P42="","",T42*M42*LOOKUP(RIGHT($D$2,3),定数!$A$6:$A$13,定数!$B$6:$B$13))</f>
        <v>-4546.7447865351724</v>
      </c>
      <c r="S42" s="60"/>
      <c r="T42" s="61">
        <f t="shared" si="4"/>
        <v>-62.000000000000455</v>
      </c>
      <c r="U42" s="61"/>
      <c r="V42" t="str">
        <f t="shared" si="7"/>
        <v/>
      </c>
      <c r="W42">
        <f t="shared" si="2"/>
        <v>2</v>
      </c>
      <c r="X42" s="41">
        <f t="shared" si="5"/>
        <v>153294.86996086998</v>
      </c>
      <c r="Y42" s="42">
        <f t="shared" si="6"/>
        <v>5.9168123141597029E-2</v>
      </c>
    </row>
    <row r="43" spans="2:25">
      <c r="B43" s="40">
        <v>35</v>
      </c>
      <c r="C43" s="56">
        <f t="shared" si="0"/>
        <v>139677.95543151494</v>
      </c>
      <c r="D43" s="56"/>
      <c r="E43" s="48">
        <v>2018</v>
      </c>
      <c r="F43" s="8">
        <v>43698</v>
      </c>
      <c r="G43" s="48" t="s">
        <v>4</v>
      </c>
      <c r="H43" s="57">
        <v>127.32</v>
      </c>
      <c r="I43" s="57"/>
      <c r="J43" s="48">
        <v>46</v>
      </c>
      <c r="K43" s="58">
        <f t="shared" si="3"/>
        <v>4190.338662945448</v>
      </c>
      <c r="L43" s="59"/>
      <c r="M43" s="6">
        <f>IF(J43="","",(K43/J43)/LOOKUP(RIGHT($D$2,3),定数!$A$6:$A$13,定数!$B$6:$B$13))</f>
        <v>0.91094318759683657</v>
      </c>
      <c r="N43" s="48">
        <v>2018</v>
      </c>
      <c r="O43" s="8">
        <v>43699</v>
      </c>
      <c r="P43" s="57">
        <v>128</v>
      </c>
      <c r="Q43" s="57"/>
      <c r="R43" s="60">
        <f>IF(P43="","",T43*M43*LOOKUP(RIGHT($D$2,3),定数!$A$6:$A$13,定数!$B$6:$B$13))</f>
        <v>6194.4136756585503</v>
      </c>
      <c r="S43" s="60"/>
      <c r="T43" s="61">
        <f t="shared" si="4"/>
        <v>68.000000000000682</v>
      </c>
      <c r="U43" s="61"/>
      <c r="V43" t="str">
        <f t="shared" si="7"/>
        <v/>
      </c>
      <c r="W43">
        <f t="shared" si="2"/>
        <v>0</v>
      </c>
      <c r="X43" s="41">
        <f t="shared" si="5"/>
        <v>153294.86996086998</v>
      </c>
      <c r="Y43" s="42">
        <f t="shared" si="6"/>
        <v>8.8828246717133408E-2</v>
      </c>
    </row>
    <row r="44" spans="2:25">
      <c r="B44" s="40">
        <v>36</v>
      </c>
      <c r="C44" s="56">
        <f t="shared" si="0"/>
        <v>145872.36910717349</v>
      </c>
      <c r="D44" s="56"/>
      <c r="E44" s="48">
        <v>2018</v>
      </c>
      <c r="F44" s="8">
        <v>43701</v>
      </c>
      <c r="G44" s="48" t="s">
        <v>4</v>
      </c>
      <c r="H44" s="57">
        <v>128.87</v>
      </c>
      <c r="I44" s="57"/>
      <c r="J44" s="48">
        <v>15</v>
      </c>
      <c r="K44" s="58">
        <f t="shared" si="3"/>
        <v>4376.1710732152051</v>
      </c>
      <c r="L44" s="59"/>
      <c r="M44" s="6">
        <f>IF(J44="","",(K44/J44)/LOOKUP(RIGHT($D$2,3),定数!$A$6:$A$13,定数!$B$6:$B$13))</f>
        <v>2.9174473821434703</v>
      </c>
      <c r="N44" s="48">
        <v>2018</v>
      </c>
      <c r="O44" s="8">
        <v>43701</v>
      </c>
      <c r="P44" s="57">
        <v>129.09</v>
      </c>
      <c r="Q44" s="57"/>
      <c r="R44" s="60">
        <f>IF(P44="","",T44*M44*LOOKUP(RIGHT($D$2,3),定数!$A$6:$A$13,定数!$B$6:$B$13))</f>
        <v>6418.3842407156026</v>
      </c>
      <c r="S44" s="60"/>
      <c r="T44" s="61">
        <f t="shared" si="4"/>
        <v>21.999999999999886</v>
      </c>
      <c r="U44" s="61"/>
      <c r="V44" t="str">
        <f t="shared" si="7"/>
        <v/>
      </c>
      <c r="W44">
        <f t="shared" si="2"/>
        <v>0</v>
      </c>
      <c r="X44" s="41">
        <f t="shared" si="5"/>
        <v>153294.86996086998</v>
      </c>
      <c r="Y44" s="42">
        <f t="shared" si="6"/>
        <v>4.8419760267197187E-2</v>
      </c>
    </row>
    <row r="45" spans="2:25">
      <c r="B45" s="40">
        <v>37</v>
      </c>
      <c r="C45" s="56">
        <f t="shared" si="0"/>
        <v>152290.75334788908</v>
      </c>
      <c r="D45" s="56"/>
      <c r="E45" s="48">
        <v>2018</v>
      </c>
      <c r="F45" s="8">
        <v>43705</v>
      </c>
      <c r="G45" s="48" t="s">
        <v>4</v>
      </c>
      <c r="H45" s="57">
        <v>129.97999999999999</v>
      </c>
      <c r="I45" s="57"/>
      <c r="J45" s="48">
        <v>26</v>
      </c>
      <c r="K45" s="58">
        <f t="shared" si="3"/>
        <v>4568.7226004366721</v>
      </c>
      <c r="L45" s="59"/>
      <c r="M45" s="6">
        <f>IF(J45="","",(K45/J45)/LOOKUP(RIGHT($D$2,3),定数!$A$6:$A$13,定数!$B$6:$B$13))</f>
        <v>1.7572010001679508</v>
      </c>
      <c r="N45" s="48">
        <v>2018</v>
      </c>
      <c r="O45" s="8">
        <v>43706</v>
      </c>
      <c r="P45" s="57">
        <v>129.69999999999999</v>
      </c>
      <c r="Q45" s="57"/>
      <c r="R45" s="60">
        <f>IF(P45="","",T45*M45*LOOKUP(RIGHT($D$2,3),定数!$A$6:$A$13,定数!$B$6:$B$13))</f>
        <v>-4920.1628004702816</v>
      </c>
      <c r="S45" s="60"/>
      <c r="T45" s="61">
        <f t="shared" si="4"/>
        <v>-28.000000000000114</v>
      </c>
      <c r="U45" s="61"/>
      <c r="V45" t="str">
        <f t="shared" si="7"/>
        <v/>
      </c>
      <c r="W45">
        <f t="shared" si="2"/>
        <v>1</v>
      </c>
      <c r="X45" s="41">
        <f t="shared" si="5"/>
        <v>153294.86996086998</v>
      </c>
      <c r="Y45" s="42">
        <f t="shared" si="6"/>
        <v>6.550229718954137E-3</v>
      </c>
    </row>
    <row r="46" spans="2:25">
      <c r="B46" s="40">
        <v>38</v>
      </c>
      <c r="C46" s="56">
        <f t="shared" si="0"/>
        <v>147370.5905474188</v>
      </c>
      <c r="D46" s="56"/>
      <c r="E46" s="48">
        <v>2018</v>
      </c>
      <c r="F46" s="8">
        <v>43707</v>
      </c>
      <c r="G46" s="48" t="s">
        <v>3</v>
      </c>
      <c r="H46" s="57">
        <v>130.16999999999999</v>
      </c>
      <c r="I46" s="57"/>
      <c r="J46" s="48">
        <v>51</v>
      </c>
      <c r="K46" s="58">
        <f t="shared" si="3"/>
        <v>4421.1177164225637</v>
      </c>
      <c r="L46" s="59"/>
      <c r="M46" s="6">
        <f>IF(J46="","",(K46/J46)/LOOKUP(RIGHT($D$2,3),定数!$A$6:$A$13,定数!$B$6:$B$13))</f>
        <v>0.8668858267495223</v>
      </c>
      <c r="N46" s="48">
        <v>2018</v>
      </c>
      <c r="O46" s="8">
        <v>43708</v>
      </c>
      <c r="P46" s="57">
        <v>129.41999999999999</v>
      </c>
      <c r="Q46" s="57"/>
      <c r="R46" s="60">
        <f>IF(P46="","",T46*M46*LOOKUP(RIGHT($D$2,3),定数!$A$6:$A$13,定数!$B$6:$B$13))</f>
        <v>6501.6437006214173</v>
      </c>
      <c r="S46" s="60"/>
      <c r="T46" s="61">
        <f t="shared" si="4"/>
        <v>75</v>
      </c>
      <c r="U46" s="61"/>
      <c r="V46" t="str">
        <f t="shared" si="7"/>
        <v/>
      </c>
      <c r="W46">
        <f t="shared" si="2"/>
        <v>0</v>
      </c>
      <c r="X46" s="41">
        <f t="shared" si="5"/>
        <v>153294.86996086998</v>
      </c>
      <c r="Y46" s="42">
        <f t="shared" si="6"/>
        <v>3.8646299220341906E-2</v>
      </c>
    </row>
    <row r="47" spans="2:25">
      <c r="B47" s="40">
        <v>39</v>
      </c>
      <c r="C47" s="56">
        <f t="shared" si="0"/>
        <v>153872.23424804021</v>
      </c>
      <c r="D47" s="56"/>
      <c r="E47" s="48">
        <v>2018</v>
      </c>
      <c r="F47" s="8">
        <v>43721</v>
      </c>
      <c r="G47" s="48" t="s">
        <v>4</v>
      </c>
      <c r="H47" s="57">
        <v>129.63</v>
      </c>
      <c r="I47" s="57"/>
      <c r="J47" s="48">
        <v>18</v>
      </c>
      <c r="K47" s="58">
        <f t="shared" si="3"/>
        <v>4616.1670274412063</v>
      </c>
      <c r="L47" s="59"/>
      <c r="M47" s="6">
        <f>IF(J47="","",(K47/J47)/LOOKUP(RIGHT($D$2,3),定数!$A$6:$A$13,定数!$B$6:$B$13))</f>
        <v>2.5645372374673365</v>
      </c>
      <c r="N47" s="48">
        <v>2018</v>
      </c>
      <c r="O47" s="8">
        <v>43721</v>
      </c>
      <c r="P47" s="57">
        <v>129.88999999999999</v>
      </c>
      <c r="Q47" s="57"/>
      <c r="R47" s="60">
        <f>IF(P47="","",T47*M47*LOOKUP(RIGHT($D$2,3),定数!$A$6:$A$13,定数!$B$6:$B$13))</f>
        <v>6667.7968174148418</v>
      </c>
      <c r="S47" s="60"/>
      <c r="T47" s="61">
        <f t="shared" si="4"/>
        <v>25.999999999999091</v>
      </c>
      <c r="U47" s="61"/>
      <c r="V47" t="str">
        <f t="shared" si="7"/>
        <v/>
      </c>
      <c r="W47">
        <f t="shared" si="2"/>
        <v>0</v>
      </c>
      <c r="X47" s="41">
        <f t="shared" si="5"/>
        <v>153872.23424804021</v>
      </c>
      <c r="Y47" s="42">
        <f t="shared" si="6"/>
        <v>0</v>
      </c>
    </row>
    <row r="48" spans="2:25">
      <c r="B48" s="40">
        <v>40</v>
      </c>
      <c r="C48" s="56">
        <f t="shared" si="0"/>
        <v>160540.03106545506</v>
      </c>
      <c r="D48" s="56"/>
      <c r="E48" s="48">
        <v>2018</v>
      </c>
      <c r="F48" s="8">
        <v>43726</v>
      </c>
      <c r="G48" s="48" t="s">
        <v>4</v>
      </c>
      <c r="H48" s="57">
        <v>131.04</v>
      </c>
      <c r="I48" s="57"/>
      <c r="J48" s="48">
        <v>32</v>
      </c>
      <c r="K48" s="58">
        <f t="shared" si="3"/>
        <v>4816.2009319636518</v>
      </c>
      <c r="L48" s="59"/>
      <c r="M48" s="6">
        <f>IF(J48="","",(K48/J48)/LOOKUP(RIGHT($D$2,3),定数!$A$6:$A$13,定数!$B$6:$B$13))</f>
        <v>1.5050627912386412</v>
      </c>
      <c r="N48" s="48">
        <v>2018</v>
      </c>
      <c r="O48" s="8">
        <v>43727</v>
      </c>
      <c r="P48" s="57">
        <v>131.52000000000001</v>
      </c>
      <c r="Q48" s="57"/>
      <c r="R48" s="60">
        <f>IF(P48="","",T48*M48*LOOKUP(RIGHT($D$2,3),定数!$A$6:$A$13,定数!$B$6:$B$13))</f>
        <v>7224.3013979457519</v>
      </c>
      <c r="S48" s="60"/>
      <c r="T48" s="61">
        <f t="shared" si="4"/>
        <v>48.000000000001819</v>
      </c>
      <c r="U48" s="61"/>
      <c r="V48" t="str">
        <f t="shared" si="7"/>
        <v/>
      </c>
      <c r="W48">
        <f t="shared" si="2"/>
        <v>0</v>
      </c>
      <c r="X48" s="41">
        <f t="shared" si="5"/>
        <v>160540.03106545506</v>
      </c>
      <c r="Y48" s="42">
        <f t="shared" si="6"/>
        <v>0</v>
      </c>
    </row>
    <row r="49" spans="2:25">
      <c r="B49" s="40">
        <v>41</v>
      </c>
      <c r="C49" s="56">
        <f t="shared" si="0"/>
        <v>167764.33246340082</v>
      </c>
      <c r="D49" s="56"/>
      <c r="E49" s="50">
        <v>2018</v>
      </c>
      <c r="F49" s="8">
        <v>43729</v>
      </c>
      <c r="G49" s="50" t="s">
        <v>4</v>
      </c>
      <c r="H49" s="57">
        <v>132.80000000000001</v>
      </c>
      <c r="I49" s="57"/>
      <c r="J49" s="50">
        <v>30</v>
      </c>
      <c r="K49" s="58">
        <f t="shared" si="3"/>
        <v>5032.9299739020244</v>
      </c>
      <c r="L49" s="59"/>
      <c r="M49" s="6">
        <f>IF(J49="","",(K49/J49)/LOOKUP(RIGHT($D$2,3),定数!$A$6:$A$13,定数!$B$6:$B$13))</f>
        <v>1.6776433246340081</v>
      </c>
      <c r="N49" s="50">
        <v>2018</v>
      </c>
      <c r="O49" s="8">
        <v>43729</v>
      </c>
      <c r="P49" s="57">
        <v>132.47</v>
      </c>
      <c r="Q49" s="57"/>
      <c r="R49" s="60">
        <f>IF(P49="","",T49*M49*LOOKUP(RIGHT($D$2,3),定数!$A$6:$A$13,定数!$B$6:$B$13))</f>
        <v>-5536.2229712924363</v>
      </c>
      <c r="S49" s="60"/>
      <c r="T49" s="61">
        <f t="shared" si="4"/>
        <v>-33.000000000001251</v>
      </c>
      <c r="U49" s="61"/>
      <c r="V49" t="str">
        <f t="shared" si="7"/>
        <v/>
      </c>
      <c r="W49">
        <f t="shared" si="2"/>
        <v>1</v>
      </c>
      <c r="X49" s="41">
        <f t="shared" si="5"/>
        <v>167764.33246340082</v>
      </c>
      <c r="Y49" s="42">
        <f t="shared" si="6"/>
        <v>0</v>
      </c>
    </row>
    <row r="50" spans="2:25">
      <c r="B50" s="40">
        <v>42</v>
      </c>
      <c r="C50" s="56">
        <f t="shared" si="0"/>
        <v>162228.10949210837</v>
      </c>
      <c r="D50" s="56"/>
      <c r="E50" s="50">
        <v>2018</v>
      </c>
      <c r="F50" s="8">
        <v>43734</v>
      </c>
      <c r="G50" s="50" t="s">
        <v>3</v>
      </c>
      <c r="H50" s="57">
        <v>132.63999999999999</v>
      </c>
      <c r="I50" s="57"/>
      <c r="J50" s="50">
        <v>21</v>
      </c>
      <c r="K50" s="58">
        <f t="shared" si="3"/>
        <v>4866.8432847632512</v>
      </c>
      <c r="L50" s="59"/>
      <c r="M50" s="6">
        <f>IF(J50="","",(K50/J50)/LOOKUP(RIGHT($D$2,3),定数!$A$6:$A$13,定数!$B$6:$B$13))</f>
        <v>2.317544421315834</v>
      </c>
      <c r="N50" s="50">
        <v>2018</v>
      </c>
      <c r="O50" s="8">
        <v>43735</v>
      </c>
      <c r="P50" s="57">
        <v>132.87</v>
      </c>
      <c r="Q50" s="57"/>
      <c r="R50" s="60">
        <f>IF(P50="","",T50*M50*LOOKUP(RIGHT($D$2,3),定数!$A$6:$A$13,定数!$B$6:$B$13))</f>
        <v>-5330.3521690268399</v>
      </c>
      <c r="S50" s="60"/>
      <c r="T50" s="61">
        <f t="shared" si="4"/>
        <v>-23.000000000001819</v>
      </c>
      <c r="U50" s="61"/>
      <c r="V50" t="str">
        <f t="shared" si="7"/>
        <v/>
      </c>
      <c r="W50">
        <f t="shared" si="2"/>
        <v>2</v>
      </c>
      <c r="X50" s="41">
        <f t="shared" si="5"/>
        <v>167764.33246340082</v>
      </c>
      <c r="Y50" s="42">
        <f t="shared" si="6"/>
        <v>3.3000000000001251E-2</v>
      </c>
    </row>
    <row r="51" spans="2:25">
      <c r="B51" s="40">
        <v>43</v>
      </c>
      <c r="C51" s="56">
        <f t="shared" si="0"/>
        <v>156897.75732308152</v>
      </c>
      <c r="D51" s="56"/>
      <c r="E51" s="50">
        <v>2018</v>
      </c>
      <c r="F51" s="8">
        <v>43735</v>
      </c>
      <c r="G51" s="50" t="s">
        <v>3</v>
      </c>
      <c r="H51" s="57">
        <v>131.66</v>
      </c>
      <c r="I51" s="57"/>
      <c r="J51" s="50">
        <v>82</v>
      </c>
      <c r="K51" s="58">
        <f t="shared" si="3"/>
        <v>4706.9327196924451</v>
      </c>
      <c r="L51" s="59"/>
      <c r="M51" s="6">
        <f>IF(J51="","",(K51/J51)/LOOKUP(RIGHT($D$2,3),定数!$A$6:$A$13,定数!$B$6:$B$13))</f>
        <v>0.57401618532834697</v>
      </c>
      <c r="N51" s="50">
        <v>2018</v>
      </c>
      <c r="O51" s="8">
        <v>43736</v>
      </c>
      <c r="P51" s="57">
        <v>132.5</v>
      </c>
      <c r="Q51" s="57"/>
      <c r="R51" s="60">
        <f>IF(P51="","",T51*M51*LOOKUP(RIGHT($D$2,3),定数!$A$6:$A$13,定数!$B$6:$B$13))</f>
        <v>-4821.7359567581343</v>
      </c>
      <c r="S51" s="60"/>
      <c r="T51" s="61">
        <f t="shared" si="4"/>
        <v>-84.000000000000341</v>
      </c>
      <c r="U51" s="61"/>
      <c r="V51" t="str">
        <f t="shared" si="7"/>
        <v/>
      </c>
      <c r="W51">
        <f t="shared" si="2"/>
        <v>3</v>
      </c>
      <c r="X51" s="41">
        <f t="shared" si="5"/>
        <v>167764.33246340082</v>
      </c>
      <c r="Y51" s="42">
        <f t="shared" si="6"/>
        <v>6.4772857142860962E-2</v>
      </c>
    </row>
    <row r="52" spans="2:25">
      <c r="B52" s="40">
        <v>44</v>
      </c>
      <c r="C52" s="56">
        <f t="shared" si="0"/>
        <v>152076.02136632337</v>
      </c>
      <c r="D52" s="56"/>
      <c r="E52" s="50">
        <v>2018</v>
      </c>
      <c r="F52" s="8">
        <v>43739</v>
      </c>
      <c r="G52" s="50" t="s">
        <v>4</v>
      </c>
      <c r="H52" s="57">
        <v>132.27000000000001</v>
      </c>
      <c r="I52" s="57"/>
      <c r="J52" s="50">
        <v>35</v>
      </c>
      <c r="K52" s="58">
        <f t="shared" si="3"/>
        <v>4562.2806409897012</v>
      </c>
      <c r="L52" s="59"/>
      <c r="M52" s="6">
        <f>IF(J52="","",(K52/J52)/LOOKUP(RIGHT($D$2,3),定数!$A$6:$A$13,定数!$B$6:$B$13))</f>
        <v>1.303508754568486</v>
      </c>
      <c r="N52" s="50">
        <v>2018</v>
      </c>
      <c r="O52" s="8">
        <v>43739</v>
      </c>
      <c r="P52" s="57">
        <v>131.9</v>
      </c>
      <c r="Q52" s="57"/>
      <c r="R52" s="60">
        <f>IF(P52="","",T52*M52*LOOKUP(RIGHT($D$2,3),定数!$A$6:$A$13,定数!$B$6:$B$13))</f>
        <v>-4822.982391903457</v>
      </c>
      <c r="S52" s="60"/>
      <c r="T52" s="61">
        <f t="shared" si="4"/>
        <v>-37.000000000000455</v>
      </c>
      <c r="U52" s="61"/>
      <c r="V52" t="str">
        <f t="shared" si="7"/>
        <v/>
      </c>
      <c r="W52">
        <f t="shared" si="2"/>
        <v>4</v>
      </c>
      <c r="X52" s="41">
        <f t="shared" si="5"/>
        <v>167764.33246340082</v>
      </c>
      <c r="Y52" s="42">
        <f t="shared" si="6"/>
        <v>9.35139839721294E-2</v>
      </c>
    </row>
    <row r="53" spans="2:25">
      <c r="B53" s="40">
        <v>45</v>
      </c>
      <c r="C53" s="56">
        <f t="shared" si="0"/>
        <v>147253.03897441991</v>
      </c>
      <c r="D53" s="56"/>
      <c r="E53" s="50">
        <v>2018</v>
      </c>
      <c r="F53" s="8">
        <v>43740</v>
      </c>
      <c r="G53" s="50" t="s">
        <v>3</v>
      </c>
      <c r="H53" s="57">
        <v>131.38999999999999</v>
      </c>
      <c r="I53" s="57"/>
      <c r="J53" s="50">
        <v>49</v>
      </c>
      <c r="K53" s="58">
        <f t="shared" si="3"/>
        <v>4417.5911692325972</v>
      </c>
      <c r="L53" s="59"/>
      <c r="M53" s="6">
        <f>IF(J53="","",(K53/J53)/LOOKUP(RIGHT($D$2,3),定数!$A$6:$A$13,定数!$B$6:$B$13))</f>
        <v>0.90154921821073419</v>
      </c>
      <c r="N53" s="50">
        <v>2018</v>
      </c>
      <c r="O53" s="8">
        <v>43741</v>
      </c>
      <c r="P53" s="57">
        <v>131.9</v>
      </c>
      <c r="Q53" s="57"/>
      <c r="R53" s="60">
        <f>IF(P53="","",T53*M53*LOOKUP(RIGHT($D$2,3),定数!$A$6:$A$13,定数!$B$6:$B$13))</f>
        <v>-4597.9010128749187</v>
      </c>
      <c r="S53" s="60"/>
      <c r="T53" s="61">
        <f t="shared" si="4"/>
        <v>-51.000000000001933</v>
      </c>
      <c r="U53" s="61"/>
      <c r="V53" t="str">
        <f t="shared" si="7"/>
        <v/>
      </c>
      <c r="W53">
        <f t="shared" si="2"/>
        <v>5</v>
      </c>
      <c r="X53" s="41">
        <f t="shared" si="5"/>
        <v>167764.33246340082</v>
      </c>
      <c r="Y53" s="42">
        <f t="shared" si="6"/>
        <v>0.12226254048044227</v>
      </c>
    </row>
    <row r="54" spans="2:25">
      <c r="B54" s="40">
        <v>46</v>
      </c>
      <c r="C54" s="56">
        <f t="shared" si="0"/>
        <v>142655.137961545</v>
      </c>
      <c r="D54" s="56"/>
      <c r="E54" s="50">
        <v>2018</v>
      </c>
      <c r="F54" s="8">
        <v>43749</v>
      </c>
      <c r="G54" s="50" t="s">
        <v>3</v>
      </c>
      <c r="H54" s="57">
        <v>129.68</v>
      </c>
      <c r="I54" s="57"/>
      <c r="J54" s="50">
        <v>50</v>
      </c>
      <c r="K54" s="58">
        <f t="shared" si="3"/>
        <v>4279.6541388463502</v>
      </c>
      <c r="L54" s="59"/>
      <c r="M54" s="6">
        <f>IF(J54="","",(K54/J54)/LOOKUP(RIGHT($D$2,3),定数!$A$6:$A$13,定数!$B$6:$B$13))</f>
        <v>0.8559308277692701</v>
      </c>
      <c r="N54" s="50">
        <v>2018</v>
      </c>
      <c r="O54" s="8">
        <v>43749</v>
      </c>
      <c r="P54" s="57">
        <v>130.21</v>
      </c>
      <c r="Q54" s="57"/>
      <c r="R54" s="60">
        <f>IF(P54="","",T54*M54*LOOKUP(RIGHT($D$2,3),定数!$A$6:$A$13,定数!$B$6:$B$13))</f>
        <v>-4536.4333871771414</v>
      </c>
      <c r="S54" s="60"/>
      <c r="T54" s="61">
        <f t="shared" si="4"/>
        <v>-53.000000000000114</v>
      </c>
      <c r="U54" s="61"/>
      <c r="V54" t="str">
        <f t="shared" si="7"/>
        <v/>
      </c>
      <c r="W54">
        <f t="shared" si="2"/>
        <v>6</v>
      </c>
      <c r="X54" s="41">
        <f t="shared" si="5"/>
        <v>167764.33246340082</v>
      </c>
      <c r="Y54" s="42">
        <f t="shared" si="6"/>
        <v>0.14966944482870692</v>
      </c>
    </row>
    <row r="55" spans="2:25">
      <c r="B55" s="40">
        <v>47</v>
      </c>
      <c r="C55" s="56">
        <f t="shared" si="0"/>
        <v>138118.70457436785</v>
      </c>
      <c r="D55" s="56"/>
      <c r="E55" s="50">
        <v>2018</v>
      </c>
      <c r="F55" s="8">
        <v>43753</v>
      </c>
      <c r="G55" s="50" t="s">
        <v>3</v>
      </c>
      <c r="H55" s="57">
        <v>129.30000000000001</v>
      </c>
      <c r="I55" s="57"/>
      <c r="J55" s="50">
        <v>33</v>
      </c>
      <c r="K55" s="58">
        <f t="shared" si="3"/>
        <v>4143.561137231035</v>
      </c>
      <c r="L55" s="59"/>
      <c r="M55" s="6">
        <f>IF(J55="","",(K55/J55)/LOOKUP(RIGHT($D$2,3),定数!$A$6:$A$13,定数!$B$6:$B$13))</f>
        <v>1.2556245870397076</v>
      </c>
      <c r="N55" s="50">
        <v>2018</v>
      </c>
      <c r="O55" s="8">
        <v>43753</v>
      </c>
      <c r="P55" s="57">
        <v>129.65</v>
      </c>
      <c r="Q55" s="57"/>
      <c r="R55" s="60">
        <f>IF(P55="","",T55*M55*LOOKUP(RIGHT($D$2,3),定数!$A$6:$A$13,定数!$B$6:$B$13))</f>
        <v>-4394.6860546389053</v>
      </c>
      <c r="S55" s="60"/>
      <c r="T55" s="61">
        <f t="shared" si="4"/>
        <v>-34.999999999999432</v>
      </c>
      <c r="U55" s="61"/>
      <c r="V55" t="str">
        <f t="shared" si="7"/>
        <v/>
      </c>
      <c r="W55">
        <f t="shared" si="2"/>
        <v>7</v>
      </c>
      <c r="X55" s="41">
        <f t="shared" si="5"/>
        <v>167764.33246340082</v>
      </c>
      <c r="Y55" s="42">
        <f t="shared" si="6"/>
        <v>0.17670995648315424</v>
      </c>
    </row>
    <row r="56" spans="2:25">
      <c r="B56" s="40">
        <v>48</v>
      </c>
      <c r="C56" s="56">
        <f t="shared" si="0"/>
        <v>133724.01851972894</v>
      </c>
      <c r="D56" s="56"/>
      <c r="E56" s="50">
        <v>2018</v>
      </c>
      <c r="F56" s="8">
        <v>43757</v>
      </c>
      <c r="G56" s="50" t="s">
        <v>4</v>
      </c>
      <c r="H56" s="57">
        <v>129.4</v>
      </c>
      <c r="I56" s="57"/>
      <c r="J56" s="50">
        <v>62</v>
      </c>
      <c r="K56" s="58">
        <f t="shared" si="3"/>
        <v>4011.7205555918681</v>
      </c>
      <c r="L56" s="59"/>
      <c r="M56" s="6">
        <f>IF(J56="","",(K56/J56)/LOOKUP(RIGHT($D$2,3),定数!$A$6:$A$13,定数!$B$6:$B$13))</f>
        <v>0.64705170251481747</v>
      </c>
      <c r="N56" s="50">
        <v>2018</v>
      </c>
      <c r="O56" s="8">
        <v>43761</v>
      </c>
      <c r="P56" s="57">
        <v>128.76</v>
      </c>
      <c r="Q56" s="57"/>
      <c r="R56" s="60">
        <f>IF(P56="","",T56*M56*LOOKUP(RIGHT($D$2,3),定数!$A$6:$A$13,定数!$B$6:$B$13))</f>
        <v>-4141.1308960949282</v>
      </c>
      <c r="S56" s="60"/>
      <c r="T56" s="61">
        <f t="shared" si="4"/>
        <v>-64.000000000001478</v>
      </c>
      <c r="U56" s="61"/>
      <c r="V56" t="str">
        <f t="shared" si="7"/>
        <v/>
      </c>
      <c r="W56">
        <f t="shared" si="2"/>
        <v>8</v>
      </c>
      <c r="X56" s="41">
        <f t="shared" si="5"/>
        <v>167764.33246340082</v>
      </c>
      <c r="Y56" s="42">
        <f t="shared" si="6"/>
        <v>0.20290554877687161</v>
      </c>
    </row>
    <row r="57" spans="2:25">
      <c r="B57" s="40">
        <v>49</v>
      </c>
      <c r="C57" s="56">
        <f t="shared" si="0"/>
        <v>129582.88762363401</v>
      </c>
      <c r="D57" s="56"/>
      <c r="E57" s="50">
        <v>2018</v>
      </c>
      <c r="F57" s="8">
        <v>43761</v>
      </c>
      <c r="G57" s="50" t="s">
        <v>3</v>
      </c>
      <c r="H57" s="57">
        <v>129.25</v>
      </c>
      <c r="I57" s="57"/>
      <c r="J57" s="50">
        <v>10</v>
      </c>
      <c r="K57" s="58">
        <f t="shared" si="3"/>
        <v>3887.4866287090204</v>
      </c>
      <c r="L57" s="59"/>
      <c r="M57" s="6">
        <f>IF(J57="","",(K57/J57)/LOOKUP(RIGHT($D$2,3),定数!$A$6:$A$13,定数!$B$6:$B$13))</f>
        <v>3.8874866287090204</v>
      </c>
      <c r="N57" s="50">
        <v>2018</v>
      </c>
      <c r="O57" s="8">
        <v>43761</v>
      </c>
      <c r="P57" s="57">
        <v>129.1</v>
      </c>
      <c r="Q57" s="57"/>
      <c r="R57" s="60">
        <f>IF(P57="","",T57*M57*LOOKUP(RIGHT($D$2,3),定数!$A$6:$A$13,定数!$B$6:$B$13))</f>
        <v>5831.2299430637513</v>
      </c>
      <c r="S57" s="60"/>
      <c r="T57" s="61">
        <f t="shared" si="4"/>
        <v>15.000000000000568</v>
      </c>
      <c r="U57" s="61"/>
      <c r="V57" t="str">
        <f t="shared" si="7"/>
        <v/>
      </c>
      <c r="W57">
        <f t="shared" si="2"/>
        <v>0</v>
      </c>
      <c r="X57" s="41">
        <f t="shared" si="5"/>
        <v>167764.33246340082</v>
      </c>
      <c r="Y57" s="42">
        <f t="shared" si="6"/>
        <v>0.22758976404055609</v>
      </c>
    </row>
    <row r="58" spans="2:25">
      <c r="B58" s="40">
        <v>50</v>
      </c>
      <c r="C58" s="56">
        <f t="shared" si="0"/>
        <v>135414.11756669777</v>
      </c>
      <c r="D58" s="56"/>
      <c r="E58" s="50">
        <v>2018</v>
      </c>
      <c r="F58" s="8">
        <v>43768</v>
      </c>
      <c r="G58" s="50" t="s">
        <v>4</v>
      </c>
      <c r="H58" s="57">
        <v>128.37</v>
      </c>
      <c r="I58" s="57"/>
      <c r="J58" s="50">
        <v>34</v>
      </c>
      <c r="K58" s="58">
        <f t="shared" si="3"/>
        <v>4062.4235270009326</v>
      </c>
      <c r="L58" s="59"/>
      <c r="M58" s="6">
        <f>IF(J58="","",(K58/J58)/LOOKUP(RIGHT($D$2,3),定数!$A$6:$A$13,定数!$B$6:$B$13))</f>
        <v>1.1948304491179214</v>
      </c>
      <c r="N58" s="50">
        <v>2018</v>
      </c>
      <c r="O58" s="8">
        <v>43769</v>
      </c>
      <c r="P58" s="57">
        <v>128</v>
      </c>
      <c r="Q58" s="57"/>
      <c r="R58" s="60">
        <f>IF(P58="","",T58*M58*LOOKUP(RIGHT($D$2,3),定数!$A$6:$A$13,定数!$B$6:$B$13))</f>
        <v>-4420.8726617363627</v>
      </c>
      <c r="S58" s="60"/>
      <c r="T58" s="61">
        <f t="shared" si="4"/>
        <v>-37.000000000000455</v>
      </c>
      <c r="U58" s="61"/>
      <c r="V58" t="str">
        <f t="shared" si="7"/>
        <v/>
      </c>
      <c r="W58">
        <f t="shared" si="2"/>
        <v>1</v>
      </c>
      <c r="X58" s="41">
        <f t="shared" si="5"/>
        <v>167764.33246340082</v>
      </c>
      <c r="Y58" s="42">
        <f t="shared" si="6"/>
        <v>0.19283130342237986</v>
      </c>
    </row>
    <row r="59" spans="2:25">
      <c r="B59" s="40">
        <v>51</v>
      </c>
      <c r="C59" s="56">
        <f t="shared" si="0"/>
        <v>130993.24490496141</v>
      </c>
      <c r="D59" s="56"/>
      <c r="E59" s="51">
        <v>2018</v>
      </c>
      <c r="F59" s="8">
        <v>43770</v>
      </c>
      <c r="G59" s="51" t="s">
        <v>4</v>
      </c>
      <c r="H59" s="57">
        <v>128.62</v>
      </c>
      <c r="I59" s="57"/>
      <c r="J59" s="51">
        <v>25</v>
      </c>
      <c r="K59" s="58">
        <f t="shared" si="3"/>
        <v>3929.7973471488422</v>
      </c>
      <c r="L59" s="59"/>
      <c r="M59" s="6">
        <f>IF(J59="","",(K59/J59)/LOOKUP(RIGHT($D$2,3),定数!$A$6:$A$13,定数!$B$6:$B$13))</f>
        <v>1.5719189388595367</v>
      </c>
      <c r="N59" s="51">
        <v>2018</v>
      </c>
      <c r="O59" s="8">
        <v>43771</v>
      </c>
      <c r="P59" s="57">
        <v>128.97999999999999</v>
      </c>
      <c r="Q59" s="57"/>
      <c r="R59" s="60">
        <f>IF(P59="","",T59*M59*LOOKUP(RIGHT($D$2,3),定数!$A$6:$A$13,定数!$B$6:$B$13))</f>
        <v>5658.9081798940997</v>
      </c>
      <c r="S59" s="60"/>
      <c r="T59" s="61">
        <f t="shared" si="4"/>
        <v>35.999999999998522</v>
      </c>
      <c r="U59" s="61"/>
      <c r="V59" t="str">
        <f t="shared" si="7"/>
        <v/>
      </c>
      <c r="W59">
        <f t="shared" si="2"/>
        <v>0</v>
      </c>
      <c r="X59" s="41">
        <f t="shared" si="5"/>
        <v>167764.33246340082</v>
      </c>
      <c r="Y59" s="42">
        <f t="shared" si="6"/>
        <v>0.21918298734006125</v>
      </c>
    </row>
    <row r="60" spans="2:25">
      <c r="B60" s="40">
        <v>52</v>
      </c>
      <c r="C60" s="56">
        <f t="shared" si="0"/>
        <v>136652.1530848555</v>
      </c>
      <c r="D60" s="56"/>
      <c r="E60" s="51">
        <v>2018</v>
      </c>
      <c r="F60" s="8">
        <v>43775</v>
      </c>
      <c r="G60" s="51" t="s">
        <v>4</v>
      </c>
      <c r="H60" s="57">
        <v>129.27000000000001</v>
      </c>
      <c r="I60" s="57"/>
      <c r="J60" s="51">
        <v>10</v>
      </c>
      <c r="K60" s="58">
        <f t="shared" si="3"/>
        <v>4099.5645925456647</v>
      </c>
      <c r="L60" s="59"/>
      <c r="M60" s="6">
        <f>IF(J60="","",(K60/J60)/LOOKUP(RIGHT($D$2,3),定数!$A$6:$A$13,定数!$B$6:$B$13))</f>
        <v>4.099564592545665</v>
      </c>
      <c r="N60" s="51">
        <v>2018</v>
      </c>
      <c r="O60" s="8">
        <v>43775</v>
      </c>
      <c r="P60" s="57">
        <v>129.41</v>
      </c>
      <c r="Q60" s="57"/>
      <c r="R60" s="60">
        <f>IF(P60="","",T60*M60*LOOKUP(RIGHT($D$2,3),定数!$A$6:$A$13,定数!$B$6:$B$13))</f>
        <v>5739.390429563372</v>
      </c>
      <c r="S60" s="60"/>
      <c r="T60" s="61">
        <f t="shared" si="4"/>
        <v>13.999999999998636</v>
      </c>
      <c r="U60" s="61"/>
      <c r="V60" t="str">
        <f t="shared" si="7"/>
        <v/>
      </c>
      <c r="W60">
        <f t="shared" si="2"/>
        <v>0</v>
      </c>
      <c r="X60" s="41">
        <f t="shared" si="5"/>
        <v>167764.33246340082</v>
      </c>
      <c r="Y60" s="42">
        <f t="shared" si="6"/>
        <v>0.1854516923931534</v>
      </c>
    </row>
    <row r="61" spans="2:25">
      <c r="B61" s="40">
        <v>53</v>
      </c>
      <c r="C61" s="56">
        <f t="shared" si="0"/>
        <v>142391.54351441888</v>
      </c>
      <c r="D61" s="56"/>
      <c r="E61" s="51">
        <v>2018</v>
      </c>
      <c r="F61" s="8">
        <v>43789</v>
      </c>
      <c r="G61" s="51" t="s">
        <v>4</v>
      </c>
      <c r="H61" s="57">
        <v>128.96</v>
      </c>
      <c r="I61" s="57"/>
      <c r="J61" s="51">
        <v>16</v>
      </c>
      <c r="K61" s="58">
        <f t="shared" si="3"/>
        <v>4271.7463054325663</v>
      </c>
      <c r="L61" s="59"/>
      <c r="M61" s="6">
        <f>IF(J61="","",(K61/J61)/LOOKUP(RIGHT($D$2,3),定数!$A$6:$A$13,定数!$B$6:$B$13))</f>
        <v>2.6698414408953539</v>
      </c>
      <c r="N61" s="51">
        <v>2018</v>
      </c>
      <c r="O61" s="8">
        <v>43789</v>
      </c>
      <c r="P61" s="57">
        <v>128.78</v>
      </c>
      <c r="Q61" s="57"/>
      <c r="R61" s="60">
        <f>IF(P61="","",T61*M61*LOOKUP(RIGHT($D$2,3),定数!$A$6:$A$13,定数!$B$6:$B$13))</f>
        <v>-4805.7145936118186</v>
      </c>
      <c r="S61" s="60"/>
      <c r="T61" s="61">
        <f t="shared" si="4"/>
        <v>-18.000000000000682</v>
      </c>
      <c r="U61" s="61"/>
      <c r="V61" t="str">
        <f t="shared" si="7"/>
        <v/>
      </c>
      <c r="W61">
        <f t="shared" si="2"/>
        <v>1</v>
      </c>
      <c r="X61" s="41">
        <f t="shared" si="5"/>
        <v>167764.33246340082</v>
      </c>
      <c r="Y61" s="42">
        <f t="shared" si="6"/>
        <v>0.15124066347366905</v>
      </c>
    </row>
    <row r="62" spans="2:25">
      <c r="B62" s="40">
        <v>54</v>
      </c>
      <c r="C62" s="56">
        <f t="shared" si="0"/>
        <v>137585.82892080705</v>
      </c>
      <c r="D62" s="56"/>
      <c r="E62" s="51">
        <v>2018</v>
      </c>
      <c r="F62" s="8">
        <v>43818</v>
      </c>
      <c r="G62" s="51" t="s">
        <v>4</v>
      </c>
      <c r="H62" s="57">
        <v>128.19999999999999</v>
      </c>
      <c r="I62" s="57"/>
      <c r="J62" s="51">
        <v>28</v>
      </c>
      <c r="K62" s="58">
        <f t="shared" si="3"/>
        <v>4127.574867624211</v>
      </c>
      <c r="L62" s="59"/>
      <c r="M62" s="6">
        <f>IF(J62="","",(K62/J62)/LOOKUP(RIGHT($D$2,3),定数!$A$6:$A$13,定数!$B$6:$B$13))</f>
        <v>1.474133881294361</v>
      </c>
      <c r="N62" s="51">
        <v>2018</v>
      </c>
      <c r="O62" s="8">
        <v>43818</v>
      </c>
      <c r="P62" s="57">
        <v>127.9</v>
      </c>
      <c r="Q62" s="57"/>
      <c r="R62" s="60">
        <f>IF(P62="","",T62*M62*LOOKUP(RIGHT($D$2,3),定数!$A$6:$A$13,定数!$B$6:$B$13))</f>
        <v>-4422.4016438828312</v>
      </c>
      <c r="S62" s="60"/>
      <c r="T62" s="61">
        <f t="shared" si="4"/>
        <v>-29.999999999998295</v>
      </c>
      <c r="U62" s="61"/>
      <c r="V62" t="str">
        <f t="shared" si="7"/>
        <v/>
      </c>
      <c r="W62">
        <f t="shared" si="2"/>
        <v>2</v>
      </c>
      <c r="X62" s="41">
        <f t="shared" si="5"/>
        <v>167764.33246340082</v>
      </c>
      <c r="Y62" s="42">
        <f t="shared" si="6"/>
        <v>0.17988629108143384</v>
      </c>
    </row>
    <row r="63" spans="2:25">
      <c r="B63" s="40">
        <v>55</v>
      </c>
      <c r="C63" s="56">
        <f t="shared" si="0"/>
        <v>133163.42727692422</v>
      </c>
      <c r="D63" s="56"/>
      <c r="E63" s="51">
        <v>2018</v>
      </c>
      <c r="F63" s="8">
        <v>43828</v>
      </c>
      <c r="G63" s="51" t="s">
        <v>3</v>
      </c>
      <c r="H63" s="57">
        <v>126.13</v>
      </c>
      <c r="I63" s="57"/>
      <c r="J63" s="51">
        <v>23</v>
      </c>
      <c r="K63" s="58">
        <f t="shared" si="3"/>
        <v>3994.9028183077266</v>
      </c>
      <c r="L63" s="59"/>
      <c r="M63" s="6">
        <f>IF(J63="","",(K63/J63)/LOOKUP(RIGHT($D$2,3),定数!$A$6:$A$13,定数!$B$6:$B$13))</f>
        <v>1.7369142688294463</v>
      </c>
      <c r="N63" s="51">
        <v>2018</v>
      </c>
      <c r="O63" s="8">
        <v>43830</v>
      </c>
      <c r="P63" s="57">
        <v>126.38</v>
      </c>
      <c r="Q63" s="57"/>
      <c r="R63" s="60">
        <f>IF(P63="","",T63*M63*LOOKUP(RIGHT($D$2,3),定数!$A$6:$A$13,定数!$B$6:$B$13))</f>
        <v>-4342.2856720736154</v>
      </c>
      <c r="S63" s="60"/>
      <c r="T63" s="61">
        <f t="shared" si="4"/>
        <v>-25</v>
      </c>
      <c r="U63" s="61"/>
      <c r="V63" t="str">
        <f t="shared" si="7"/>
        <v/>
      </c>
      <c r="W63">
        <f t="shared" si="2"/>
        <v>3</v>
      </c>
      <c r="X63" s="41">
        <f t="shared" si="5"/>
        <v>167764.33246340082</v>
      </c>
      <c r="Y63" s="42">
        <f t="shared" si="6"/>
        <v>0.2062470888681005</v>
      </c>
    </row>
    <row r="64" spans="2:25">
      <c r="B64" s="40">
        <v>56</v>
      </c>
      <c r="C64" s="56">
        <f t="shared" si="0"/>
        <v>128821.14160485061</v>
      </c>
      <c r="D64" s="56"/>
      <c r="E64" s="51">
        <v>2019</v>
      </c>
      <c r="F64" s="8">
        <v>43479</v>
      </c>
      <c r="G64" s="51" t="s">
        <v>3</v>
      </c>
      <c r="H64" s="57">
        <v>123.93</v>
      </c>
      <c r="I64" s="57"/>
      <c r="J64" s="51">
        <v>26</v>
      </c>
      <c r="K64" s="58">
        <f t="shared" si="3"/>
        <v>3864.6342481455181</v>
      </c>
      <c r="L64" s="59"/>
      <c r="M64" s="6">
        <f>IF(J64="","",(K64/J64)/LOOKUP(RIGHT($D$2,3),定数!$A$6:$A$13,定数!$B$6:$B$13))</f>
        <v>1.4863977877482761</v>
      </c>
      <c r="N64" s="52">
        <v>2019</v>
      </c>
      <c r="O64" s="8">
        <v>43480</v>
      </c>
      <c r="P64" s="57">
        <v>124.21</v>
      </c>
      <c r="Q64" s="57"/>
      <c r="R64" s="60">
        <f>IF(P64="","",T64*M64*LOOKUP(RIGHT($D$2,3),定数!$A$6:$A$13,定数!$B$6:$B$13))</f>
        <v>-4161.9138056949787</v>
      </c>
      <c r="S64" s="60"/>
      <c r="T64" s="61">
        <f t="shared" si="4"/>
        <v>-27.999999999998693</v>
      </c>
      <c r="U64" s="61"/>
      <c r="V64" t="str">
        <f t="shared" si="7"/>
        <v/>
      </c>
      <c r="W64">
        <f t="shared" si="2"/>
        <v>4</v>
      </c>
      <c r="X64" s="41">
        <f t="shared" si="5"/>
        <v>167764.33246340082</v>
      </c>
      <c r="Y64" s="42">
        <f t="shared" si="6"/>
        <v>0.2321303359702277</v>
      </c>
    </row>
    <row r="65" spans="2:25">
      <c r="B65" s="40">
        <v>57</v>
      </c>
      <c r="C65" s="56">
        <f t="shared" si="0"/>
        <v>124659.22779915563</v>
      </c>
      <c r="D65" s="56"/>
      <c r="E65" s="51">
        <v>2019</v>
      </c>
      <c r="F65" s="8">
        <v>43481</v>
      </c>
      <c r="G65" s="51" t="s">
        <v>3</v>
      </c>
      <c r="H65" s="57">
        <v>123.72</v>
      </c>
      <c r="I65" s="57"/>
      <c r="J65" s="51">
        <v>30</v>
      </c>
      <c r="K65" s="58">
        <f t="shared" si="3"/>
        <v>3739.776833974669</v>
      </c>
      <c r="L65" s="59"/>
      <c r="M65" s="6">
        <f>IF(J65="","",(K65/J65)/LOOKUP(RIGHT($D$2,3),定数!$A$6:$A$13,定数!$B$6:$B$13))</f>
        <v>1.2465922779915564</v>
      </c>
      <c r="N65" s="52">
        <v>2019</v>
      </c>
      <c r="O65" s="8">
        <v>43481</v>
      </c>
      <c r="P65" s="57">
        <v>124.04</v>
      </c>
      <c r="Q65" s="57"/>
      <c r="R65" s="60">
        <f>IF(P65="","",T65*M65*LOOKUP(RIGHT($D$2,3),定数!$A$6:$A$13,定数!$B$6:$B$13))</f>
        <v>-3989.0952895730729</v>
      </c>
      <c r="S65" s="60"/>
      <c r="T65" s="61">
        <f t="shared" si="4"/>
        <v>-32.000000000000739</v>
      </c>
      <c r="U65" s="61"/>
      <c r="V65" t="str">
        <f t="shared" si="7"/>
        <v/>
      </c>
      <c r="W65">
        <f t="shared" si="2"/>
        <v>5</v>
      </c>
      <c r="X65" s="41">
        <f t="shared" si="5"/>
        <v>167764.33246340082</v>
      </c>
      <c r="Y65" s="42">
        <f t="shared" si="6"/>
        <v>0.25693843280811146</v>
      </c>
    </row>
    <row r="66" spans="2:25">
      <c r="B66" s="40">
        <v>58</v>
      </c>
      <c r="C66" s="56">
        <f t="shared" si="0"/>
        <v>120670.13250958256</v>
      </c>
      <c r="D66" s="56"/>
      <c r="E66" s="51">
        <v>2019</v>
      </c>
      <c r="F66" s="8">
        <v>43482</v>
      </c>
      <c r="G66" s="51" t="s">
        <v>4</v>
      </c>
      <c r="H66" s="57">
        <v>124.18</v>
      </c>
      <c r="I66" s="57"/>
      <c r="J66" s="51">
        <v>28</v>
      </c>
      <c r="K66" s="58">
        <f t="shared" si="3"/>
        <v>3620.1039752874767</v>
      </c>
      <c r="L66" s="59"/>
      <c r="M66" s="6">
        <f>IF(J66="","",(K66/J66)/LOOKUP(RIGHT($D$2,3),定数!$A$6:$A$13,定数!$B$6:$B$13))</f>
        <v>1.2928942768883847</v>
      </c>
      <c r="N66" s="52">
        <v>2019</v>
      </c>
      <c r="O66" s="8">
        <v>43482</v>
      </c>
      <c r="P66" s="57">
        <v>123.88</v>
      </c>
      <c r="Q66" s="57"/>
      <c r="R66" s="60">
        <f>IF(P66="","",T66*M66*LOOKUP(RIGHT($D$2,3),定数!$A$6:$A$13,定数!$B$6:$B$13))</f>
        <v>-3878.6828306653006</v>
      </c>
      <c r="S66" s="60"/>
      <c r="T66" s="61">
        <f t="shared" si="4"/>
        <v>-30.000000000001137</v>
      </c>
      <c r="U66" s="61"/>
      <c r="V66" t="str">
        <f t="shared" si="7"/>
        <v/>
      </c>
      <c r="W66">
        <f t="shared" si="2"/>
        <v>6</v>
      </c>
      <c r="X66" s="41">
        <f t="shared" si="5"/>
        <v>167764.33246340082</v>
      </c>
      <c r="Y66" s="42">
        <f t="shared" si="6"/>
        <v>0.28071640295825251</v>
      </c>
    </row>
    <row r="67" spans="2:25">
      <c r="B67" s="40">
        <v>59</v>
      </c>
      <c r="C67" s="56">
        <f t="shared" si="0"/>
        <v>116791.44967891726</v>
      </c>
      <c r="D67" s="56"/>
      <c r="E67" s="51">
        <v>2019</v>
      </c>
      <c r="F67" s="8">
        <v>43483</v>
      </c>
      <c r="G67" s="51" t="s">
        <v>4</v>
      </c>
      <c r="H67" s="57">
        <v>124.58</v>
      </c>
      <c r="I67" s="57"/>
      <c r="J67" s="51">
        <v>34</v>
      </c>
      <c r="K67" s="58">
        <f t="shared" si="3"/>
        <v>3503.7434903675176</v>
      </c>
      <c r="L67" s="59"/>
      <c r="M67" s="6">
        <f>IF(J67="","",(K67/J67)/LOOKUP(RIGHT($D$2,3),定数!$A$6:$A$13,定数!$B$6:$B$13))</f>
        <v>1.030512791284564</v>
      </c>
      <c r="N67" s="52">
        <v>2019</v>
      </c>
      <c r="O67" s="8">
        <v>43487</v>
      </c>
      <c r="P67" s="57">
        <v>124.22</v>
      </c>
      <c r="Q67" s="57"/>
      <c r="R67" s="60">
        <f>IF(P67="","",T67*M67*LOOKUP(RIGHT($D$2,3),定数!$A$6:$A$13,定数!$B$6:$B$13))</f>
        <v>-3709.8460486244244</v>
      </c>
      <c r="S67" s="60"/>
      <c r="T67" s="61">
        <f t="shared" si="4"/>
        <v>-35.999999999999943</v>
      </c>
      <c r="U67" s="61"/>
      <c r="V67" t="str">
        <f t="shared" si="7"/>
        <v/>
      </c>
      <c r="W67">
        <f t="shared" si="2"/>
        <v>7</v>
      </c>
      <c r="X67" s="41">
        <f t="shared" si="5"/>
        <v>167764.33246340082</v>
      </c>
      <c r="Y67" s="42">
        <f t="shared" si="6"/>
        <v>0.30383623286316663</v>
      </c>
    </row>
    <row r="68" spans="2:25">
      <c r="B68" s="40">
        <v>60</v>
      </c>
      <c r="C68" s="56">
        <f t="shared" si="0"/>
        <v>113081.60363029283</v>
      </c>
      <c r="D68" s="56"/>
      <c r="E68" s="51">
        <v>2019</v>
      </c>
      <c r="F68" s="8">
        <v>43487</v>
      </c>
      <c r="G68" s="51" t="s">
        <v>3</v>
      </c>
      <c r="H68" s="57">
        <v>124.23</v>
      </c>
      <c r="I68" s="57"/>
      <c r="J68" s="51">
        <v>20</v>
      </c>
      <c r="K68" s="58">
        <f t="shared" si="3"/>
        <v>3392.4481089087844</v>
      </c>
      <c r="L68" s="59"/>
      <c r="M68" s="6">
        <f>IF(J68="","",(K68/J68)/LOOKUP(RIGHT($D$2,3),定数!$A$6:$A$13,定数!$B$6:$B$13))</f>
        <v>1.6962240544543923</v>
      </c>
      <c r="N68" s="52">
        <v>2019</v>
      </c>
      <c r="O68" s="8">
        <v>43488</v>
      </c>
      <c r="P68" s="57">
        <v>124.46</v>
      </c>
      <c r="Q68" s="57"/>
      <c r="R68" s="60">
        <f>IF(P68="","",T68*M68*LOOKUP(RIGHT($D$2,3),定数!$A$6:$A$13,定数!$B$6:$B$13))</f>
        <v>-3901.3153252449283</v>
      </c>
      <c r="S68" s="60"/>
      <c r="T68" s="61">
        <f t="shared" si="4"/>
        <v>-22.999999999998977</v>
      </c>
      <c r="U68" s="61"/>
      <c r="V68" t="str">
        <f t="shared" si="7"/>
        <v/>
      </c>
      <c r="W68">
        <f t="shared" si="2"/>
        <v>8</v>
      </c>
      <c r="X68" s="41">
        <f t="shared" si="5"/>
        <v>167764.33246340082</v>
      </c>
      <c r="Y68" s="42">
        <f t="shared" si="6"/>
        <v>0.32594967017221899</v>
      </c>
    </row>
    <row r="69" spans="2:25">
      <c r="B69" s="40">
        <v>61</v>
      </c>
      <c r="C69" s="56">
        <f t="shared" si="0"/>
        <v>109180.2883050479</v>
      </c>
      <c r="D69" s="56"/>
      <c r="E69" s="52">
        <v>2019</v>
      </c>
      <c r="F69" s="8">
        <v>43488</v>
      </c>
      <c r="G69" s="52" t="s">
        <v>4</v>
      </c>
      <c r="H69" s="57">
        <v>124.66</v>
      </c>
      <c r="I69" s="57"/>
      <c r="J69" s="52">
        <v>15</v>
      </c>
      <c r="K69" s="58">
        <f t="shared" si="3"/>
        <v>3275.4086491514367</v>
      </c>
      <c r="L69" s="59"/>
      <c r="M69" s="6">
        <f>IF(J69="","",(K69/J69)/LOOKUP(RIGHT($D$2,3),定数!$A$6:$A$13,定数!$B$6:$B$13))</f>
        <v>2.1836057661009578</v>
      </c>
      <c r="N69" s="52">
        <v>2019</v>
      </c>
      <c r="O69" s="8">
        <v>43488</v>
      </c>
      <c r="P69" s="57">
        <v>124.89</v>
      </c>
      <c r="Q69" s="57"/>
      <c r="R69" s="60">
        <f>IF(P69="","",T69*M69*LOOKUP(RIGHT($D$2,3),定数!$A$6:$A$13,定数!$B$6:$B$13))</f>
        <v>5022.2932620322899</v>
      </c>
      <c r="S69" s="60"/>
      <c r="T69" s="61">
        <f t="shared" si="4"/>
        <v>23.000000000000398</v>
      </c>
      <c r="U69" s="61"/>
      <c r="V69" t="str">
        <f t="shared" si="7"/>
        <v/>
      </c>
      <c r="W69">
        <f t="shared" si="2"/>
        <v>0</v>
      </c>
      <c r="X69" s="41">
        <f t="shared" si="5"/>
        <v>167764.33246340082</v>
      </c>
      <c r="Y69" s="42">
        <f t="shared" si="6"/>
        <v>0.34920440655127638</v>
      </c>
    </row>
    <row r="70" spans="2:25">
      <c r="B70" s="40">
        <v>62</v>
      </c>
      <c r="C70" s="56">
        <f t="shared" si="0"/>
        <v>114202.5815670802</v>
      </c>
      <c r="D70" s="56"/>
      <c r="E70" s="52">
        <v>2019</v>
      </c>
      <c r="F70" s="8">
        <v>43497</v>
      </c>
      <c r="G70" s="52" t="s">
        <v>3</v>
      </c>
      <c r="H70" s="57">
        <v>124.57</v>
      </c>
      <c r="I70" s="57"/>
      <c r="J70" s="52">
        <v>36</v>
      </c>
      <c r="K70" s="58">
        <f t="shared" si="3"/>
        <v>3426.0774470124056</v>
      </c>
      <c r="L70" s="59"/>
      <c r="M70" s="6">
        <f>IF(J70="","",(K70/J70)/LOOKUP(RIGHT($D$2,3),定数!$A$6:$A$13,定数!$B$6:$B$13))</f>
        <v>0.95168817972566833</v>
      </c>
      <c r="N70" s="52">
        <v>2019</v>
      </c>
      <c r="O70" s="8">
        <v>43497</v>
      </c>
      <c r="P70" s="57">
        <v>124.96</v>
      </c>
      <c r="Q70" s="57"/>
      <c r="R70" s="60">
        <f>IF(P70="","",T70*M70*LOOKUP(RIGHT($D$2,3),定数!$A$6:$A$13,定数!$B$6:$B$13))</f>
        <v>-3711.5839009301121</v>
      </c>
      <c r="S70" s="60"/>
      <c r="T70" s="61">
        <f t="shared" si="4"/>
        <v>-39.000000000000057</v>
      </c>
      <c r="U70" s="61"/>
      <c r="V70" t="str">
        <f t="shared" si="7"/>
        <v/>
      </c>
      <c r="W70">
        <f t="shared" si="2"/>
        <v>1</v>
      </c>
      <c r="X70" s="41">
        <f t="shared" si="5"/>
        <v>167764.33246340082</v>
      </c>
      <c r="Y70" s="42">
        <f t="shared" si="6"/>
        <v>0.31926780925263454</v>
      </c>
    </row>
    <row r="71" spans="2:25">
      <c r="B71" s="40">
        <v>63</v>
      </c>
      <c r="C71" s="56">
        <f t="shared" si="0"/>
        <v>110490.99766615008</v>
      </c>
      <c r="D71" s="56"/>
      <c r="E71" s="52">
        <v>2019</v>
      </c>
      <c r="F71" s="8">
        <v>43500</v>
      </c>
      <c r="G71" s="52" t="s">
        <v>4</v>
      </c>
      <c r="H71" s="57">
        <v>125.56</v>
      </c>
      <c r="I71" s="57"/>
      <c r="J71" s="52">
        <v>19</v>
      </c>
      <c r="K71" s="58">
        <f t="shared" si="3"/>
        <v>3314.7299299845022</v>
      </c>
      <c r="L71" s="59"/>
      <c r="M71" s="6">
        <f>IF(J71="","",(K71/J71)/LOOKUP(RIGHT($D$2,3),定数!$A$6:$A$13,定数!$B$6:$B$13))</f>
        <v>1.7445946999918434</v>
      </c>
      <c r="N71" s="52">
        <v>2019</v>
      </c>
      <c r="O71" s="8">
        <v>43500</v>
      </c>
      <c r="P71" s="57">
        <v>125.84</v>
      </c>
      <c r="Q71" s="57"/>
      <c r="R71" s="60">
        <f>IF(P71="","",T71*M71*LOOKUP(RIGHT($D$2,3),定数!$A$6:$A$13,定数!$B$6:$B$13))</f>
        <v>4884.8651599771811</v>
      </c>
      <c r="S71" s="60"/>
      <c r="T71" s="61">
        <f t="shared" si="4"/>
        <v>28.000000000000114</v>
      </c>
      <c r="U71" s="61"/>
      <c r="V71" t="str">
        <f t="shared" si="7"/>
        <v/>
      </c>
      <c r="W71">
        <f t="shared" si="2"/>
        <v>0</v>
      </c>
      <c r="X71" s="41">
        <f t="shared" si="5"/>
        <v>167764.33246340082</v>
      </c>
      <c r="Y71" s="42">
        <f t="shared" si="6"/>
        <v>0.34139160545192393</v>
      </c>
    </row>
    <row r="72" spans="2:25">
      <c r="B72" s="40">
        <v>64</v>
      </c>
      <c r="C72" s="56">
        <f t="shared" si="0"/>
        <v>115375.86282612727</v>
      </c>
      <c r="D72" s="56"/>
      <c r="E72" s="52">
        <v>2019</v>
      </c>
      <c r="F72" s="8">
        <v>43502</v>
      </c>
      <c r="G72" s="52" t="s">
        <v>3</v>
      </c>
      <c r="H72" s="57">
        <v>125.27</v>
      </c>
      <c r="I72" s="57"/>
      <c r="J72" s="52">
        <v>15</v>
      </c>
      <c r="K72" s="58">
        <f t="shared" si="3"/>
        <v>3461.2758847838181</v>
      </c>
      <c r="L72" s="59"/>
      <c r="M72" s="6">
        <f>IF(J72="","",(K72/J72)/LOOKUP(RIGHT($D$2,3),定数!$A$6:$A$13,定数!$B$6:$B$13))</f>
        <v>2.3075172565225457</v>
      </c>
      <c r="N72" s="52">
        <v>2019</v>
      </c>
      <c r="O72" s="8">
        <v>43502</v>
      </c>
      <c r="P72" s="57">
        <v>125.05</v>
      </c>
      <c r="Q72" s="57"/>
      <c r="R72" s="60">
        <f>IF(P72="","",T72*M72*LOOKUP(RIGHT($D$2,3),定数!$A$6:$A$13,定数!$B$6:$B$13))</f>
        <v>5076.5379643495744</v>
      </c>
      <c r="S72" s="60"/>
      <c r="T72" s="61">
        <f t="shared" si="4"/>
        <v>21.999999999999886</v>
      </c>
      <c r="U72" s="61"/>
      <c r="V72" t="str">
        <f t="shared" si="7"/>
        <v/>
      </c>
      <c r="W72">
        <f t="shared" si="2"/>
        <v>0</v>
      </c>
      <c r="X72" s="41">
        <f t="shared" si="5"/>
        <v>167764.33246340082</v>
      </c>
      <c r="Y72" s="42">
        <f t="shared" si="6"/>
        <v>0.31227418169295629</v>
      </c>
    </row>
    <row r="73" spans="2:25">
      <c r="B73" s="40">
        <v>65</v>
      </c>
      <c r="C73" s="56">
        <f t="shared" si="0"/>
        <v>120452.40079047684</v>
      </c>
      <c r="D73" s="56"/>
      <c r="E73" s="52">
        <v>2019</v>
      </c>
      <c r="F73" s="8">
        <v>43511</v>
      </c>
      <c r="G73" s="52" t="s">
        <v>3</v>
      </c>
      <c r="H73" s="57">
        <v>124.82</v>
      </c>
      <c r="I73" s="57"/>
      <c r="J73" s="52">
        <v>17</v>
      </c>
      <c r="K73" s="58">
        <f t="shared" si="3"/>
        <v>3613.572023714305</v>
      </c>
      <c r="L73" s="59"/>
      <c r="M73" s="6">
        <f>IF(J73="","",(K73/J73)/LOOKUP(RIGHT($D$2,3),定数!$A$6:$A$13,定数!$B$6:$B$13))</f>
        <v>2.1256306021848856</v>
      </c>
      <c r="N73" s="52">
        <v>2019</v>
      </c>
      <c r="O73" s="8">
        <v>43511</v>
      </c>
      <c r="P73" s="57">
        <v>124.57</v>
      </c>
      <c r="Q73" s="57"/>
      <c r="R73" s="60">
        <f>IF(P73="","",T73*M73*LOOKUP(RIGHT($D$2,3),定数!$A$6:$A$13,定数!$B$6:$B$13))</f>
        <v>5314.0765054622143</v>
      </c>
      <c r="S73" s="60"/>
      <c r="T73" s="61">
        <f t="shared" si="4"/>
        <v>25</v>
      </c>
      <c r="U73" s="61"/>
      <c r="V73" t="str">
        <f t="shared" si="7"/>
        <v/>
      </c>
      <c r="W73">
        <f t="shared" si="2"/>
        <v>0</v>
      </c>
      <c r="X73" s="41">
        <f t="shared" si="5"/>
        <v>167764.33246340082</v>
      </c>
      <c r="Y73" s="42">
        <f t="shared" si="6"/>
        <v>0.28201424568744649</v>
      </c>
    </row>
    <row r="74" spans="2:25">
      <c r="B74" s="40">
        <v>66</v>
      </c>
      <c r="C74" s="56">
        <f t="shared" ref="C74:C108" si="8">IF(R73="","",C73+R73)</f>
        <v>125766.47729593905</v>
      </c>
      <c r="D74" s="56"/>
      <c r="E74" s="52">
        <v>2019</v>
      </c>
      <c r="F74" s="8">
        <v>43511</v>
      </c>
      <c r="G74" s="52" t="s">
        <v>3</v>
      </c>
      <c r="H74" s="57">
        <v>124.63</v>
      </c>
      <c r="I74" s="57"/>
      <c r="J74" s="52">
        <v>21</v>
      </c>
      <c r="K74" s="58">
        <f t="shared" si="3"/>
        <v>3772.9943188781713</v>
      </c>
      <c r="L74" s="59"/>
      <c r="M74" s="6">
        <f>IF(J74="","",(K74/J74)/LOOKUP(RIGHT($D$2,3),定数!$A$6:$A$13,定数!$B$6:$B$13))</f>
        <v>1.7966639613705579</v>
      </c>
      <c r="N74" s="52">
        <v>2019</v>
      </c>
      <c r="O74" s="8">
        <v>43511</v>
      </c>
      <c r="P74" s="57">
        <v>124.32</v>
      </c>
      <c r="Q74" s="57"/>
      <c r="R74" s="60">
        <f>IF(P74="","",T74*M74*LOOKUP(RIGHT($D$2,3),定数!$A$6:$A$13,定数!$B$6:$B$13))</f>
        <v>5569.6582802487701</v>
      </c>
      <c r="S74" s="60"/>
      <c r="T74" s="61">
        <f t="shared" si="4"/>
        <v>31.000000000000227</v>
      </c>
      <c r="U74" s="61"/>
      <c r="V74" t="str">
        <f t="shared" si="7"/>
        <v/>
      </c>
      <c r="W74">
        <f t="shared" si="7"/>
        <v>0</v>
      </c>
      <c r="X74" s="41">
        <f t="shared" si="5"/>
        <v>167764.33246340082</v>
      </c>
      <c r="Y74" s="42">
        <f t="shared" si="6"/>
        <v>0.25033840358542214</v>
      </c>
    </row>
    <row r="75" spans="2:25">
      <c r="B75" s="40">
        <v>67</v>
      </c>
      <c r="C75" s="56">
        <f t="shared" si="8"/>
        <v>131336.13557618784</v>
      </c>
      <c r="D75" s="56"/>
      <c r="E75" s="52">
        <v>2019</v>
      </c>
      <c r="F75" s="8">
        <v>43516</v>
      </c>
      <c r="G75" s="52" t="s">
        <v>4</v>
      </c>
      <c r="H75" s="57">
        <v>125.81</v>
      </c>
      <c r="I75" s="57"/>
      <c r="J75" s="52">
        <v>20</v>
      </c>
      <c r="K75" s="58">
        <f t="shared" ref="K75:K103" si="9">IF(J75="","",C75*0.03)</f>
        <v>3940.0840672856348</v>
      </c>
      <c r="L75" s="59"/>
      <c r="M75" s="6">
        <f>IF(J75="","",(K75/J75)/LOOKUP(RIGHT($D$2,3),定数!$A$6:$A$13,定数!$B$6:$B$13))</f>
        <v>1.9700420336428175</v>
      </c>
      <c r="N75" s="52">
        <v>2019</v>
      </c>
      <c r="O75" s="8">
        <v>43516</v>
      </c>
      <c r="P75" s="57">
        <v>125.59</v>
      </c>
      <c r="Q75" s="57"/>
      <c r="R75" s="60">
        <f>IF(P75="","",T75*M75*LOOKUP(RIGHT($D$2,3),定数!$A$6:$A$13,定数!$B$6:$B$13))</f>
        <v>-4334.0924740141763</v>
      </c>
      <c r="S75" s="60"/>
      <c r="T75" s="61">
        <f t="shared" si="4"/>
        <v>-21.999999999999886</v>
      </c>
      <c r="U75" s="61"/>
      <c r="V75" t="str">
        <f t="shared" ref="V75:W90" si="10">IF(S75&lt;&gt;"",IF(S75&lt;0,1+V74,0),"")</f>
        <v/>
      </c>
      <c r="W75">
        <f t="shared" si="10"/>
        <v>1</v>
      </c>
      <c r="X75" s="41">
        <f t="shared" si="5"/>
        <v>167764.33246340082</v>
      </c>
      <c r="Y75" s="42">
        <f t="shared" si="6"/>
        <v>0.21713910431563332</v>
      </c>
    </row>
    <row r="76" spans="2:25">
      <c r="B76" s="40">
        <v>68</v>
      </c>
      <c r="C76" s="56">
        <f t="shared" si="8"/>
        <v>127002.04310217366</v>
      </c>
      <c r="D76" s="56"/>
      <c r="E76" s="52">
        <v>2019</v>
      </c>
      <c r="F76" s="8">
        <v>43522</v>
      </c>
      <c r="G76" s="52" t="s">
        <v>4</v>
      </c>
      <c r="H76" s="57">
        <v>126.03</v>
      </c>
      <c r="I76" s="57"/>
      <c r="J76" s="52">
        <v>30</v>
      </c>
      <c r="K76" s="58">
        <f t="shared" si="9"/>
        <v>3810.0612930652096</v>
      </c>
      <c r="L76" s="59"/>
      <c r="M76" s="6">
        <f>IF(J76="","",(K76/J76)/LOOKUP(RIGHT($D$2,3),定数!$A$6:$A$13,定数!$B$6:$B$13))</f>
        <v>1.2700204310217367</v>
      </c>
      <c r="N76" s="52">
        <v>2019</v>
      </c>
      <c r="O76" s="8">
        <v>43523</v>
      </c>
      <c r="P76" s="57">
        <v>125.71</v>
      </c>
      <c r="Q76" s="57"/>
      <c r="R76" s="60">
        <f>IF(P76="","",T76*M76*LOOKUP(RIGHT($D$2,3),定数!$A$6:$A$13,定数!$B$6:$B$13))</f>
        <v>-4064.0653792696512</v>
      </c>
      <c r="S76" s="60"/>
      <c r="T76" s="61">
        <f t="shared" ref="T76:T108" si="11">IF(P76="","",IF(G76="買",(P76-H76),(H76-P76))*IF(RIGHT($D$2,3)="JPY",100,10000))</f>
        <v>-32.000000000000739</v>
      </c>
      <c r="U76" s="61"/>
      <c r="V76" t="str">
        <f t="shared" si="10"/>
        <v/>
      </c>
      <c r="W76">
        <f t="shared" si="10"/>
        <v>2</v>
      </c>
      <c r="X76" s="41">
        <f t="shared" ref="X76:X108" si="12">IF(C76&lt;&gt;"",MAX(X75,C76),"")</f>
        <v>167764.33246340082</v>
      </c>
      <c r="Y76" s="42">
        <f t="shared" ref="Y76:Y108" si="13">IF(X76&lt;&gt;"",1-(C76/X76),"")</f>
        <v>0.24297351387321731</v>
      </c>
    </row>
    <row r="77" spans="2:25">
      <c r="B77" s="40">
        <v>69</v>
      </c>
      <c r="C77" s="56">
        <f t="shared" si="8"/>
        <v>122937.977722904</v>
      </c>
      <c r="D77" s="56"/>
      <c r="E77" s="52">
        <v>2019</v>
      </c>
      <c r="F77" s="8">
        <v>43525</v>
      </c>
      <c r="G77" s="52" t="s">
        <v>4</v>
      </c>
      <c r="H77" s="57">
        <v>126.87</v>
      </c>
      <c r="I77" s="57"/>
      <c r="J77" s="52">
        <v>26</v>
      </c>
      <c r="K77" s="58">
        <f t="shared" si="9"/>
        <v>3688.1393316871199</v>
      </c>
      <c r="L77" s="59"/>
      <c r="M77" s="6">
        <f>IF(J77="","",(K77/J77)/LOOKUP(RIGHT($D$2,3),定数!$A$6:$A$13,定数!$B$6:$B$13))</f>
        <v>1.4185151275719692</v>
      </c>
      <c r="N77" s="52">
        <v>2019</v>
      </c>
      <c r="O77" s="8">
        <v>43525</v>
      </c>
      <c r="P77" s="57">
        <v>127.27</v>
      </c>
      <c r="Q77" s="57"/>
      <c r="R77" s="60">
        <f>IF(P77="","",T77*M77*LOOKUP(RIGHT($D$2,3),定数!$A$6:$A$13,定数!$B$6:$B$13))</f>
        <v>5674.0605102877562</v>
      </c>
      <c r="S77" s="60"/>
      <c r="T77" s="61">
        <f t="shared" si="11"/>
        <v>39.999999999999147</v>
      </c>
      <c r="U77" s="61"/>
      <c r="V77" t="str">
        <f t="shared" si="10"/>
        <v/>
      </c>
      <c r="W77">
        <f t="shared" si="10"/>
        <v>0</v>
      </c>
      <c r="X77" s="41">
        <f t="shared" si="12"/>
        <v>167764.33246340082</v>
      </c>
      <c r="Y77" s="42">
        <f t="shared" si="13"/>
        <v>0.26719836142927489</v>
      </c>
    </row>
    <row r="78" spans="2:25">
      <c r="B78" s="40">
        <v>70</v>
      </c>
      <c r="C78" s="56">
        <f t="shared" si="8"/>
        <v>128612.03823319176</v>
      </c>
      <c r="D78" s="56"/>
      <c r="E78" s="52">
        <v>2019</v>
      </c>
      <c r="F78" s="8">
        <v>43528</v>
      </c>
      <c r="G78" s="52" t="s">
        <v>3</v>
      </c>
      <c r="H78" s="57">
        <v>126.74</v>
      </c>
      <c r="I78" s="57"/>
      <c r="J78" s="52">
        <v>21</v>
      </c>
      <c r="K78" s="58">
        <f t="shared" si="9"/>
        <v>3858.3611469957527</v>
      </c>
      <c r="L78" s="59"/>
      <c r="M78" s="6">
        <f>IF(J78="","",(K78/J78)/LOOKUP(RIGHT($D$2,3),定数!$A$6:$A$13,定数!$B$6:$B$13))</f>
        <v>1.8373148319027393</v>
      </c>
      <c r="N78" s="52">
        <v>2019</v>
      </c>
      <c r="O78" s="8">
        <v>43530</v>
      </c>
      <c r="P78" s="57">
        <v>126.42</v>
      </c>
      <c r="Q78" s="57"/>
      <c r="R78" s="60">
        <f>IF(P78="","",T78*M78*LOOKUP(RIGHT($D$2,3),定数!$A$6:$A$13,定数!$B$6:$B$13))</f>
        <v>5879.4074620886404</v>
      </c>
      <c r="S78" s="60"/>
      <c r="T78" s="61">
        <f t="shared" si="11"/>
        <v>31.999999999999318</v>
      </c>
      <c r="U78" s="61"/>
      <c r="V78" t="str">
        <f t="shared" si="10"/>
        <v/>
      </c>
      <c r="W78">
        <f t="shared" si="10"/>
        <v>0</v>
      </c>
      <c r="X78" s="41">
        <f t="shared" si="12"/>
        <v>167764.33246340082</v>
      </c>
      <c r="Y78" s="42">
        <f t="shared" si="13"/>
        <v>0.23337674734139602</v>
      </c>
    </row>
    <row r="79" spans="2:25">
      <c r="B79" s="40">
        <v>71</v>
      </c>
      <c r="C79" s="56">
        <f t="shared" si="8"/>
        <v>134491.44569528042</v>
      </c>
      <c r="D79" s="56"/>
      <c r="E79" s="53">
        <v>2019</v>
      </c>
      <c r="F79" s="8">
        <v>43530</v>
      </c>
      <c r="G79" s="53" t="s">
        <v>3</v>
      </c>
      <c r="H79" s="57">
        <v>126.27</v>
      </c>
      <c r="I79" s="57"/>
      <c r="J79" s="53">
        <v>23</v>
      </c>
      <c r="K79" s="58">
        <f t="shared" si="9"/>
        <v>4034.7433708584122</v>
      </c>
      <c r="L79" s="59"/>
      <c r="M79" s="6">
        <f>IF(J79="","",(K79/J79)/LOOKUP(RIGHT($D$2,3),定数!$A$6:$A$13,定数!$B$6:$B$13))</f>
        <v>1.7542362481993095</v>
      </c>
      <c r="N79" s="53">
        <v>2019</v>
      </c>
      <c r="O79" s="8">
        <v>43530</v>
      </c>
      <c r="P79" s="57">
        <v>126.52</v>
      </c>
      <c r="Q79" s="57"/>
      <c r="R79" s="60">
        <f>IF(P79="","",T79*M79*LOOKUP(RIGHT($D$2,3),定数!$A$6:$A$13,定数!$B$6:$B$13))</f>
        <v>-4385.5906204982739</v>
      </c>
      <c r="S79" s="60"/>
      <c r="T79" s="61">
        <f t="shared" si="11"/>
        <v>-25</v>
      </c>
      <c r="U79" s="61"/>
      <c r="V79" t="str">
        <f t="shared" si="10"/>
        <v/>
      </c>
      <c r="W79">
        <f t="shared" si="10"/>
        <v>1</v>
      </c>
      <c r="X79" s="41">
        <f t="shared" si="12"/>
        <v>167764.33246340082</v>
      </c>
      <c r="Y79" s="42">
        <f t="shared" si="13"/>
        <v>0.19833111293414618</v>
      </c>
    </row>
    <row r="80" spans="2:25">
      <c r="B80" s="40">
        <v>72</v>
      </c>
      <c r="C80" s="56">
        <f t="shared" si="8"/>
        <v>130105.85507478214</v>
      </c>
      <c r="D80" s="56"/>
      <c r="E80" s="53">
        <v>2019</v>
      </c>
      <c r="F80" s="8">
        <v>43536</v>
      </c>
      <c r="G80" s="53" t="s">
        <v>4</v>
      </c>
      <c r="H80" s="57">
        <v>125.14</v>
      </c>
      <c r="I80" s="57"/>
      <c r="J80" s="53">
        <v>15</v>
      </c>
      <c r="K80" s="58">
        <f t="shared" si="9"/>
        <v>3903.1756522434644</v>
      </c>
      <c r="L80" s="59"/>
      <c r="M80" s="6">
        <f>IF(J80="","",(K80/J80)/LOOKUP(RIGHT($D$2,3),定数!$A$6:$A$13,定数!$B$6:$B$13))</f>
        <v>2.6021171014956428</v>
      </c>
      <c r="N80" s="53">
        <v>2019</v>
      </c>
      <c r="O80" s="8">
        <v>43536</v>
      </c>
      <c r="P80" s="57">
        <v>125.36</v>
      </c>
      <c r="Q80" s="57"/>
      <c r="R80" s="60">
        <f>IF(P80="","",T80*M80*LOOKUP(RIGHT($D$2,3),定数!$A$6:$A$13,定数!$B$6:$B$13))</f>
        <v>5724.6576232903844</v>
      </c>
      <c r="S80" s="60"/>
      <c r="T80" s="61">
        <f t="shared" si="11"/>
        <v>21.999999999999886</v>
      </c>
      <c r="U80" s="61"/>
      <c r="V80" t="str">
        <f t="shared" si="10"/>
        <v/>
      </c>
      <c r="W80">
        <f t="shared" si="10"/>
        <v>0</v>
      </c>
      <c r="X80" s="41">
        <f t="shared" si="12"/>
        <v>167764.33246340082</v>
      </c>
      <c r="Y80" s="42">
        <f t="shared" si="13"/>
        <v>0.22447248968629363</v>
      </c>
    </row>
    <row r="81" spans="2:25">
      <c r="B81" s="40">
        <v>73</v>
      </c>
      <c r="C81" s="56">
        <f t="shared" si="8"/>
        <v>135830.51269807253</v>
      </c>
      <c r="D81" s="56"/>
      <c r="E81" s="53">
        <v>2019</v>
      </c>
      <c r="F81" s="8">
        <v>43546</v>
      </c>
      <c r="G81" s="53" t="s">
        <v>3</v>
      </c>
      <c r="H81" s="57">
        <v>125.9</v>
      </c>
      <c r="I81" s="57"/>
      <c r="J81" s="53">
        <v>21</v>
      </c>
      <c r="K81" s="58">
        <f t="shared" si="9"/>
        <v>4074.9153809421759</v>
      </c>
      <c r="L81" s="59"/>
      <c r="M81" s="6">
        <f>IF(J81="","",(K81/J81)/LOOKUP(RIGHT($D$2,3),定数!$A$6:$A$13,定数!$B$6:$B$13))</f>
        <v>1.9404358956867502</v>
      </c>
      <c r="N81" s="53">
        <v>2019</v>
      </c>
      <c r="O81" s="8">
        <v>43546</v>
      </c>
      <c r="P81" s="57">
        <v>126.14</v>
      </c>
      <c r="Q81" s="57"/>
      <c r="R81" s="60">
        <f>IF(P81="","",T81*M81*LOOKUP(RIGHT($D$2,3),定数!$A$6:$A$13,定数!$B$6:$B$13))</f>
        <v>-4657.0461496481021</v>
      </c>
      <c r="S81" s="60"/>
      <c r="T81" s="61">
        <f t="shared" si="11"/>
        <v>-23.999999999999488</v>
      </c>
      <c r="U81" s="61"/>
      <c r="V81" t="str">
        <f t="shared" si="10"/>
        <v/>
      </c>
      <c r="W81">
        <f t="shared" si="10"/>
        <v>1</v>
      </c>
      <c r="X81" s="41">
        <f t="shared" si="12"/>
        <v>167764.33246340082</v>
      </c>
      <c r="Y81" s="42">
        <f t="shared" si="13"/>
        <v>0.19034927923249068</v>
      </c>
    </row>
    <row r="82" spans="2:25">
      <c r="B82" s="40">
        <v>74</v>
      </c>
      <c r="C82" s="56">
        <f t="shared" si="8"/>
        <v>131173.46654842442</v>
      </c>
      <c r="D82" s="56"/>
      <c r="E82" s="53">
        <v>2019</v>
      </c>
      <c r="F82" s="8">
        <v>43549</v>
      </c>
      <c r="G82" s="53" t="s">
        <v>3</v>
      </c>
      <c r="H82" s="57">
        <v>123.91</v>
      </c>
      <c r="I82" s="57"/>
      <c r="J82" s="53">
        <v>50</v>
      </c>
      <c r="K82" s="58">
        <f t="shared" si="9"/>
        <v>3935.2039964527326</v>
      </c>
      <c r="L82" s="59"/>
      <c r="M82" s="6">
        <f>IF(J82="","",(K82/J82)/LOOKUP(RIGHT($D$2,3),定数!$A$6:$A$13,定数!$B$6:$B$13))</f>
        <v>0.7870407992905466</v>
      </c>
      <c r="N82" s="53">
        <v>2019</v>
      </c>
      <c r="O82" s="8">
        <v>43549</v>
      </c>
      <c r="P82" s="57">
        <v>124.43</v>
      </c>
      <c r="Q82" s="57"/>
      <c r="R82" s="60">
        <f>IF(P82="","",T82*M82*LOOKUP(RIGHT($D$2,3),定数!$A$6:$A$13,定数!$B$6:$B$13))</f>
        <v>-4092.6121563109227</v>
      </c>
      <c r="S82" s="60"/>
      <c r="T82" s="61">
        <f t="shared" si="11"/>
        <v>-52.000000000001023</v>
      </c>
      <c r="U82" s="61"/>
      <c r="V82" t="str">
        <f t="shared" si="10"/>
        <v/>
      </c>
      <c r="W82">
        <f t="shared" si="10"/>
        <v>2</v>
      </c>
      <c r="X82" s="41">
        <f t="shared" si="12"/>
        <v>167764.33246340082</v>
      </c>
      <c r="Y82" s="42">
        <f t="shared" si="13"/>
        <v>0.21810873251594765</v>
      </c>
    </row>
    <row r="83" spans="2:25">
      <c r="B83" s="40">
        <v>75</v>
      </c>
      <c r="C83" s="56">
        <f t="shared" si="8"/>
        <v>127080.8543921135</v>
      </c>
      <c r="D83" s="56"/>
      <c r="E83" s="53">
        <v>2019</v>
      </c>
      <c r="F83" s="8">
        <v>43571</v>
      </c>
      <c r="G83" s="53" t="s">
        <v>3</v>
      </c>
      <c r="H83" s="57">
        <v>126.41</v>
      </c>
      <c r="I83" s="57"/>
      <c r="J83" s="53">
        <v>25</v>
      </c>
      <c r="K83" s="58">
        <f t="shared" si="9"/>
        <v>3812.4256317634049</v>
      </c>
      <c r="L83" s="59"/>
      <c r="M83" s="6">
        <f>IF(J83="","",(K83/J83)/LOOKUP(RIGHT($D$2,3),定数!$A$6:$A$13,定数!$B$6:$B$13))</f>
        <v>1.5249702527053619</v>
      </c>
      <c r="N83" s="53">
        <v>2019</v>
      </c>
      <c r="O83" s="8">
        <v>43572</v>
      </c>
      <c r="P83" s="57">
        <v>126.68</v>
      </c>
      <c r="Q83" s="57"/>
      <c r="R83" s="60">
        <f>IF(P83="","",T83*M83*LOOKUP(RIGHT($D$2,3),定数!$A$6:$A$13,定数!$B$6:$B$13))</f>
        <v>-4117.4196823046332</v>
      </c>
      <c r="S83" s="60"/>
      <c r="T83" s="61">
        <f t="shared" si="11"/>
        <v>-27.000000000001023</v>
      </c>
      <c r="U83" s="61"/>
      <c r="V83" t="str">
        <f t="shared" si="10"/>
        <v/>
      </c>
      <c r="W83">
        <f t="shared" si="10"/>
        <v>3</v>
      </c>
      <c r="X83" s="41">
        <f t="shared" si="12"/>
        <v>167764.33246340082</v>
      </c>
      <c r="Y83" s="42">
        <f t="shared" si="13"/>
        <v>0.24250374006145048</v>
      </c>
    </row>
    <row r="84" spans="2:25">
      <c r="B84" s="40">
        <v>76</v>
      </c>
      <c r="C84" s="56">
        <f t="shared" si="8"/>
        <v>122963.43470980886</v>
      </c>
      <c r="D84" s="56"/>
      <c r="E84" s="53">
        <v>2019</v>
      </c>
      <c r="F84" s="8">
        <v>43572</v>
      </c>
      <c r="G84" s="53" t="s">
        <v>3</v>
      </c>
      <c r="H84" s="57">
        <v>126.34</v>
      </c>
      <c r="I84" s="57"/>
      <c r="J84" s="53">
        <v>22</v>
      </c>
      <c r="K84" s="58">
        <f t="shared" si="9"/>
        <v>3688.9030412942657</v>
      </c>
      <c r="L84" s="59"/>
      <c r="M84" s="6">
        <f>IF(J84="","",(K84/J84)/LOOKUP(RIGHT($D$2,3),定数!$A$6:$A$13,定数!$B$6:$B$13))</f>
        <v>1.6767741096792117</v>
      </c>
      <c r="N84" s="53">
        <v>2019</v>
      </c>
      <c r="O84" s="8">
        <v>43572</v>
      </c>
      <c r="P84" s="57">
        <v>126.59</v>
      </c>
      <c r="Q84" s="57"/>
      <c r="R84" s="60">
        <f>IF(P84="","",T84*M84*LOOKUP(RIGHT($D$2,3),定数!$A$6:$A$13,定数!$B$6:$B$13))</f>
        <v>-4191.9352741980292</v>
      </c>
      <c r="S84" s="60"/>
      <c r="T84" s="61">
        <f t="shared" si="11"/>
        <v>-25</v>
      </c>
      <c r="U84" s="61"/>
      <c r="V84" t="str">
        <f t="shared" si="10"/>
        <v/>
      </c>
      <c r="W84">
        <f t="shared" si="10"/>
        <v>4</v>
      </c>
      <c r="X84" s="41">
        <f t="shared" si="12"/>
        <v>167764.33246340082</v>
      </c>
      <c r="Y84" s="42">
        <f t="shared" si="13"/>
        <v>0.26704661888346048</v>
      </c>
    </row>
    <row r="85" spans="2:25">
      <c r="B85" s="40">
        <v>77</v>
      </c>
      <c r="C85" s="56">
        <f t="shared" si="8"/>
        <v>118771.49943561084</v>
      </c>
      <c r="D85" s="56"/>
      <c r="E85" s="53">
        <v>2019</v>
      </c>
      <c r="F85" s="8">
        <v>43573</v>
      </c>
      <c r="G85" s="53" t="s">
        <v>3</v>
      </c>
      <c r="H85" s="57">
        <v>125.98</v>
      </c>
      <c r="I85" s="57"/>
      <c r="J85" s="53">
        <v>49</v>
      </c>
      <c r="K85" s="58">
        <f t="shared" si="9"/>
        <v>3563.144983068325</v>
      </c>
      <c r="L85" s="59"/>
      <c r="M85" s="6">
        <f>IF(J85="","",(K85/J85)/LOOKUP(RIGHT($D$2,3),定数!$A$6:$A$13,定数!$B$6:$B$13))</f>
        <v>0.72717244552414795</v>
      </c>
      <c r="N85" s="53">
        <v>2019</v>
      </c>
      <c r="O85" s="8">
        <v>43579</v>
      </c>
      <c r="P85" s="57">
        <v>125.28</v>
      </c>
      <c r="Q85" s="57"/>
      <c r="R85" s="60">
        <f>IF(P85="","",T85*M85*LOOKUP(RIGHT($D$2,3),定数!$A$6:$A$13,定数!$B$6:$B$13))</f>
        <v>5090.2071186690564</v>
      </c>
      <c r="S85" s="60"/>
      <c r="T85" s="61">
        <f t="shared" si="11"/>
        <v>70.000000000000284</v>
      </c>
      <c r="U85" s="61"/>
      <c r="V85" t="str">
        <f t="shared" si="10"/>
        <v/>
      </c>
      <c r="W85">
        <f t="shared" si="10"/>
        <v>0</v>
      </c>
      <c r="X85" s="41">
        <f t="shared" si="12"/>
        <v>167764.33246340082</v>
      </c>
      <c r="Y85" s="42">
        <f t="shared" si="13"/>
        <v>0.29203366596697888</v>
      </c>
    </row>
    <row r="86" spans="2:25">
      <c r="B86" s="40">
        <v>78</v>
      </c>
      <c r="C86" s="56">
        <f t="shared" si="8"/>
        <v>123861.7065542799</v>
      </c>
      <c r="D86" s="56"/>
      <c r="E86" s="53">
        <v>2019</v>
      </c>
      <c r="F86" s="8">
        <v>43588</v>
      </c>
      <c r="G86" s="53" t="s">
        <v>3</v>
      </c>
      <c r="H86" s="57">
        <v>124.48</v>
      </c>
      <c r="I86" s="57"/>
      <c r="J86" s="53">
        <v>11</v>
      </c>
      <c r="K86" s="58">
        <f t="shared" si="9"/>
        <v>3715.8511966283968</v>
      </c>
      <c r="L86" s="59"/>
      <c r="M86" s="6">
        <f>IF(J86="","",(K86/J86)/LOOKUP(RIGHT($D$2,3),定数!$A$6:$A$13,定数!$B$6:$B$13))</f>
        <v>3.3780465423894515</v>
      </c>
      <c r="N86" s="53">
        <v>2019</v>
      </c>
      <c r="O86" s="8">
        <v>43588</v>
      </c>
      <c r="P86" s="57">
        <v>124.32</v>
      </c>
      <c r="Q86" s="57"/>
      <c r="R86" s="60">
        <f>IF(P86="","",T86*M86*LOOKUP(RIGHT($D$2,3),定数!$A$6:$A$13,定数!$B$6:$B$13))</f>
        <v>5404.8744678234871</v>
      </c>
      <c r="S86" s="60"/>
      <c r="T86" s="61">
        <f t="shared" si="11"/>
        <v>16.00000000000108</v>
      </c>
      <c r="U86" s="61"/>
      <c r="V86" t="str">
        <f t="shared" si="10"/>
        <v/>
      </c>
      <c r="W86">
        <f t="shared" si="10"/>
        <v>0</v>
      </c>
      <c r="X86" s="41">
        <f t="shared" si="12"/>
        <v>167764.33246340082</v>
      </c>
      <c r="Y86" s="42">
        <f t="shared" si="13"/>
        <v>0.26169225165127785</v>
      </c>
    </row>
    <row r="87" spans="2:25">
      <c r="B87" s="40">
        <v>79</v>
      </c>
      <c r="C87" s="56">
        <f t="shared" si="8"/>
        <v>129266.58102210338</v>
      </c>
      <c r="D87" s="56"/>
      <c r="E87" s="53">
        <v>2019</v>
      </c>
      <c r="F87" s="8">
        <v>43588</v>
      </c>
      <c r="G87" s="53" t="s">
        <v>3</v>
      </c>
      <c r="H87" s="57">
        <v>124.43</v>
      </c>
      <c r="I87" s="57"/>
      <c r="J87" s="53">
        <v>13</v>
      </c>
      <c r="K87" s="58">
        <f t="shared" si="9"/>
        <v>3877.9974306631011</v>
      </c>
      <c r="L87" s="59"/>
      <c r="M87" s="6">
        <f>IF(J87="","",(K87/J87)/LOOKUP(RIGHT($D$2,3),定数!$A$6:$A$13,定数!$B$6:$B$13))</f>
        <v>2.9830749466639244</v>
      </c>
      <c r="N87" s="53">
        <v>2019</v>
      </c>
      <c r="O87" s="8">
        <v>43591</v>
      </c>
      <c r="P87" s="57">
        <v>124.23</v>
      </c>
      <c r="Q87" s="57"/>
      <c r="R87" s="60">
        <f>IF(P87="","",T87*M87*LOOKUP(RIGHT($D$2,3),定数!$A$6:$A$13,定数!$B$6:$B$13))</f>
        <v>5966.1498933279336</v>
      </c>
      <c r="S87" s="60"/>
      <c r="T87" s="61">
        <f t="shared" si="11"/>
        <v>20.000000000000284</v>
      </c>
      <c r="U87" s="61"/>
      <c r="V87" t="str">
        <f t="shared" si="10"/>
        <v/>
      </c>
      <c r="W87">
        <f t="shared" si="10"/>
        <v>0</v>
      </c>
      <c r="X87" s="41">
        <f t="shared" si="12"/>
        <v>167764.33246340082</v>
      </c>
      <c r="Y87" s="42">
        <f t="shared" si="13"/>
        <v>0.22947518626878594</v>
      </c>
    </row>
    <row r="88" spans="2:25">
      <c r="B88" s="40">
        <v>80</v>
      </c>
      <c r="C88" s="56">
        <f t="shared" si="8"/>
        <v>135232.73091543131</v>
      </c>
      <c r="D88" s="56"/>
      <c r="E88" s="53">
        <v>2019</v>
      </c>
      <c r="F88" s="8">
        <v>43588</v>
      </c>
      <c r="G88" s="53" t="s">
        <v>3</v>
      </c>
      <c r="H88" s="57">
        <v>124.28</v>
      </c>
      <c r="I88" s="57"/>
      <c r="J88" s="53">
        <v>23</v>
      </c>
      <c r="K88" s="58">
        <f t="shared" si="9"/>
        <v>4056.981927462939</v>
      </c>
      <c r="L88" s="59"/>
      <c r="M88" s="6">
        <f>IF(J88="","",(K88/J88)/LOOKUP(RIGHT($D$2,3),定数!$A$6:$A$13,定数!$B$6:$B$13))</f>
        <v>1.7639051858534518</v>
      </c>
      <c r="N88" s="53">
        <v>2019</v>
      </c>
      <c r="O88" s="8">
        <v>43589</v>
      </c>
      <c r="P88" s="57">
        <v>124.53</v>
      </c>
      <c r="Q88" s="57"/>
      <c r="R88" s="60">
        <f>IF(P88="","",T88*M88*LOOKUP(RIGHT($D$2,3),定数!$A$6:$A$13,定数!$B$6:$B$13))</f>
        <v>-4409.7629646336291</v>
      </c>
      <c r="S88" s="60"/>
      <c r="T88" s="61">
        <f t="shared" si="11"/>
        <v>-25</v>
      </c>
      <c r="U88" s="61"/>
      <c r="V88" t="str">
        <f t="shared" si="10"/>
        <v/>
      </c>
      <c r="W88">
        <f t="shared" si="10"/>
        <v>1</v>
      </c>
      <c r="X88" s="41">
        <f t="shared" si="12"/>
        <v>167764.33246340082</v>
      </c>
      <c r="Y88" s="42">
        <f t="shared" si="13"/>
        <v>0.19391250255811399</v>
      </c>
    </row>
    <row r="89" spans="2:25">
      <c r="B89" s="40">
        <v>81</v>
      </c>
      <c r="C89" s="56">
        <f t="shared" si="8"/>
        <v>130822.96795079768</v>
      </c>
      <c r="D89" s="56"/>
      <c r="E89" s="54">
        <v>2019</v>
      </c>
      <c r="F89" s="8">
        <v>43594</v>
      </c>
      <c r="G89" s="54" t="s">
        <v>3</v>
      </c>
      <c r="H89" s="57">
        <v>122.97</v>
      </c>
      <c r="I89" s="57"/>
      <c r="J89" s="54">
        <v>13</v>
      </c>
      <c r="K89" s="58">
        <f t="shared" si="9"/>
        <v>3924.6890385239303</v>
      </c>
      <c r="L89" s="59"/>
      <c r="M89" s="6">
        <f>IF(J89="","",(K89/J89)/LOOKUP(RIGHT($D$2,3),定数!$A$6:$A$13,定数!$B$6:$B$13))</f>
        <v>3.018991568095331</v>
      </c>
      <c r="N89" s="54">
        <v>2019</v>
      </c>
      <c r="O89" s="8">
        <v>43594</v>
      </c>
      <c r="P89" s="57">
        <v>122.78</v>
      </c>
      <c r="Q89" s="57"/>
      <c r="R89" s="60">
        <f>IF(P89="","",T89*M89*LOOKUP(RIGHT($D$2,3),定数!$A$6:$A$13,定数!$B$6:$B$13))</f>
        <v>5736.0839793810601</v>
      </c>
      <c r="S89" s="60"/>
      <c r="T89" s="61">
        <f t="shared" si="11"/>
        <v>18.999999999999773</v>
      </c>
      <c r="U89" s="61"/>
      <c r="V89" t="str">
        <f t="shared" si="10"/>
        <v/>
      </c>
      <c r="W89">
        <f t="shared" si="10"/>
        <v>0</v>
      </c>
      <c r="X89" s="41">
        <f t="shared" si="12"/>
        <v>167764.33246340082</v>
      </c>
      <c r="Y89" s="42">
        <f t="shared" si="13"/>
        <v>0.22019796443121897</v>
      </c>
    </row>
    <row r="90" spans="2:25">
      <c r="B90" s="40">
        <v>82</v>
      </c>
      <c r="C90" s="56">
        <f t="shared" si="8"/>
        <v>136559.05193017874</v>
      </c>
      <c r="D90" s="56"/>
      <c r="E90" s="54">
        <v>2019</v>
      </c>
      <c r="F90" s="8">
        <v>43600</v>
      </c>
      <c r="G90" s="54" t="s">
        <v>3</v>
      </c>
      <c r="H90" s="57">
        <v>122.84</v>
      </c>
      <c r="I90" s="57"/>
      <c r="J90" s="54">
        <v>17</v>
      </c>
      <c r="K90" s="58">
        <f t="shared" si="9"/>
        <v>4096.771557905362</v>
      </c>
      <c r="L90" s="59"/>
      <c r="M90" s="6">
        <f>IF(J90="","",(K90/J90)/LOOKUP(RIGHT($D$2,3),定数!$A$6:$A$13,定数!$B$6:$B$13))</f>
        <v>2.4098656222972719</v>
      </c>
      <c r="N90" s="54">
        <v>2019</v>
      </c>
      <c r="O90" s="8">
        <v>43600</v>
      </c>
      <c r="P90" s="57">
        <v>122.59</v>
      </c>
      <c r="Q90" s="57"/>
      <c r="R90" s="60">
        <f>IF(P90="","",T90*M90*LOOKUP(RIGHT($D$2,3),定数!$A$6:$A$13,定数!$B$6:$B$13))</f>
        <v>6024.6640557431792</v>
      </c>
      <c r="S90" s="60"/>
      <c r="T90" s="61">
        <f t="shared" si="11"/>
        <v>25</v>
      </c>
      <c r="U90" s="61"/>
      <c r="V90" t="str">
        <f t="shared" si="10"/>
        <v/>
      </c>
      <c r="W90">
        <f t="shared" si="10"/>
        <v>0</v>
      </c>
      <c r="X90" s="41">
        <f t="shared" si="12"/>
        <v>167764.33246340082</v>
      </c>
      <c r="Y90" s="42">
        <f t="shared" si="13"/>
        <v>0.18600664441012671</v>
      </c>
    </row>
    <row r="91" spans="2:25">
      <c r="B91" s="40">
        <v>83</v>
      </c>
      <c r="C91" s="56">
        <f t="shared" si="8"/>
        <v>142583.71598592191</v>
      </c>
      <c r="D91" s="56"/>
      <c r="E91" s="54">
        <v>2019</v>
      </c>
      <c r="F91" s="8">
        <v>43602</v>
      </c>
      <c r="G91" s="54" t="s">
        <v>3</v>
      </c>
      <c r="H91" s="57">
        <v>122.42</v>
      </c>
      <c r="I91" s="57"/>
      <c r="J91" s="54">
        <v>27</v>
      </c>
      <c r="K91" s="58">
        <f t="shared" si="9"/>
        <v>4277.5114795776572</v>
      </c>
      <c r="L91" s="59"/>
      <c r="M91" s="6">
        <f>IF(J91="","",(K91/J91)/LOOKUP(RIGHT($D$2,3),定数!$A$6:$A$13,定数!$B$6:$B$13))</f>
        <v>1.5842635109546879</v>
      </c>
      <c r="N91" s="54">
        <v>2019</v>
      </c>
      <c r="O91" s="8">
        <v>43602</v>
      </c>
      <c r="P91" s="57">
        <v>122.71</v>
      </c>
      <c r="Q91" s="57"/>
      <c r="R91" s="60">
        <f>IF(P91="","",T91*M91*LOOKUP(RIGHT($D$2,3),定数!$A$6:$A$13,定数!$B$6:$B$13))</f>
        <v>-4594.3641817684684</v>
      </c>
      <c r="S91" s="60"/>
      <c r="T91" s="61">
        <f t="shared" si="11"/>
        <v>-28.999999999999204</v>
      </c>
      <c r="U91" s="61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167764.33246340082</v>
      </c>
      <c r="Y91" s="42">
        <f t="shared" si="13"/>
        <v>0.1500951728399853</v>
      </c>
    </row>
    <row r="92" spans="2:25">
      <c r="B92" s="40">
        <v>84</v>
      </c>
      <c r="C92" s="56">
        <f t="shared" si="8"/>
        <v>137989.35180415344</v>
      </c>
      <c r="D92" s="56"/>
      <c r="E92" s="54">
        <v>2019</v>
      </c>
      <c r="F92" s="8">
        <v>43608</v>
      </c>
      <c r="G92" s="54" t="s">
        <v>3</v>
      </c>
      <c r="H92" s="57">
        <v>122.92</v>
      </c>
      <c r="I92" s="57"/>
      <c r="J92" s="54">
        <v>14</v>
      </c>
      <c r="K92" s="58">
        <f t="shared" si="9"/>
        <v>4139.6805541246031</v>
      </c>
      <c r="L92" s="59"/>
      <c r="M92" s="6">
        <f>IF(J92="","",(K92/J92)/LOOKUP(RIGHT($D$2,3),定数!$A$6:$A$13,定数!$B$6:$B$13))</f>
        <v>2.9569146815175738</v>
      </c>
      <c r="N92" s="54">
        <v>2019</v>
      </c>
      <c r="O92" s="8">
        <v>43608</v>
      </c>
      <c r="P92" s="57">
        <v>122.72</v>
      </c>
      <c r="Q92" s="57"/>
      <c r="R92" s="60">
        <f>IF(P92="","",T92*M92*LOOKUP(RIGHT($D$2,3),定数!$A$6:$A$13,定数!$B$6:$B$13))</f>
        <v>5913.8293630352318</v>
      </c>
      <c r="S92" s="60"/>
      <c r="T92" s="61">
        <f t="shared" si="11"/>
        <v>20.000000000000284</v>
      </c>
      <c r="U92" s="61"/>
      <c r="V92" t="str">
        <f t="shared" si="14"/>
        <v/>
      </c>
      <c r="W92">
        <f t="shared" si="14"/>
        <v>0</v>
      </c>
      <c r="X92" s="41">
        <f t="shared" si="12"/>
        <v>167764.33246340082</v>
      </c>
      <c r="Y92" s="42">
        <f t="shared" si="13"/>
        <v>0.17748099504847392</v>
      </c>
    </row>
    <row r="93" spans="2:25">
      <c r="B93" s="40">
        <v>85</v>
      </c>
      <c r="C93" s="56">
        <f t="shared" si="8"/>
        <v>143903.18116718868</v>
      </c>
      <c r="D93" s="56"/>
      <c r="E93" s="54">
        <v>2019</v>
      </c>
      <c r="F93" s="8">
        <v>43614</v>
      </c>
      <c r="G93" s="54" t="s">
        <v>3</v>
      </c>
      <c r="H93" s="57">
        <v>122.26</v>
      </c>
      <c r="I93" s="57"/>
      <c r="J93" s="54">
        <v>19</v>
      </c>
      <c r="K93" s="58">
        <f t="shared" si="9"/>
        <v>4317.0954350156608</v>
      </c>
      <c r="L93" s="59"/>
      <c r="M93" s="6">
        <f>IF(J93="","",(K93/J93)/LOOKUP(RIGHT($D$2,3),定数!$A$6:$A$13,定数!$B$6:$B$13))</f>
        <v>2.2721554921135056</v>
      </c>
      <c r="N93" s="54">
        <v>2019</v>
      </c>
      <c r="O93" s="8">
        <v>43614</v>
      </c>
      <c r="P93" s="57">
        <v>121.98</v>
      </c>
      <c r="Q93" s="57"/>
      <c r="R93" s="60">
        <f>IF(P93="","",T93*M93*LOOKUP(RIGHT($D$2,3),定数!$A$6:$A$13,定数!$B$6:$B$13))</f>
        <v>6362.0353779178413</v>
      </c>
      <c r="S93" s="60"/>
      <c r="T93" s="61">
        <f t="shared" si="11"/>
        <v>28.000000000000114</v>
      </c>
      <c r="U93" s="61"/>
      <c r="V93" t="str">
        <f t="shared" si="14"/>
        <v/>
      </c>
      <c r="W93">
        <f t="shared" si="14"/>
        <v>0</v>
      </c>
      <c r="X93" s="41">
        <f t="shared" si="12"/>
        <v>167764.33246340082</v>
      </c>
      <c r="Y93" s="42">
        <f t="shared" si="13"/>
        <v>0.14223018055055081</v>
      </c>
    </row>
    <row r="94" spans="2:25">
      <c r="B94" s="40">
        <v>86</v>
      </c>
      <c r="C94" s="56">
        <f t="shared" si="8"/>
        <v>150265.21654510652</v>
      </c>
      <c r="D94" s="56"/>
      <c r="E94" s="54">
        <v>2019</v>
      </c>
      <c r="F94" s="8">
        <v>43614</v>
      </c>
      <c r="G94" s="54" t="s">
        <v>3</v>
      </c>
      <c r="H94" s="57">
        <v>121.78</v>
      </c>
      <c r="I94" s="57"/>
      <c r="J94" s="54">
        <v>28</v>
      </c>
      <c r="K94" s="58">
        <f t="shared" si="9"/>
        <v>4507.9564963531957</v>
      </c>
      <c r="L94" s="59"/>
      <c r="M94" s="6">
        <f>IF(J94="","",(K94/J94)/LOOKUP(RIGHT($D$2,3),定数!$A$6:$A$13,定数!$B$6:$B$13))</f>
        <v>1.6099844629832842</v>
      </c>
      <c r="N94" s="54">
        <v>2019</v>
      </c>
      <c r="O94" s="8">
        <v>43615</v>
      </c>
      <c r="P94" s="57">
        <v>122.08</v>
      </c>
      <c r="Q94" s="57"/>
      <c r="R94" s="60">
        <f>IF(P94="","",T94*M94*LOOKUP(RIGHT($D$2,3),定数!$A$6:$A$13,定数!$B$6:$B$13))</f>
        <v>-4829.953388949807</v>
      </c>
      <c r="S94" s="60"/>
      <c r="T94" s="61">
        <f t="shared" si="11"/>
        <v>-29.999999999999716</v>
      </c>
      <c r="U94" s="61"/>
      <c r="V94" t="str">
        <f t="shared" si="14"/>
        <v/>
      </c>
      <c r="W94">
        <f t="shared" si="14"/>
        <v>1</v>
      </c>
      <c r="X94" s="41">
        <f t="shared" si="12"/>
        <v>167764.33246340082</v>
      </c>
      <c r="Y94" s="42">
        <f t="shared" si="13"/>
        <v>0.10430772537489086</v>
      </c>
    </row>
    <row r="95" spans="2:25">
      <c r="B95" s="40">
        <v>87</v>
      </c>
      <c r="C95" s="56">
        <f t="shared" si="8"/>
        <v>145435.26315615673</v>
      </c>
      <c r="D95" s="56"/>
      <c r="E95" s="54">
        <v>2019</v>
      </c>
      <c r="F95" s="8">
        <v>43620</v>
      </c>
      <c r="G95" s="54" t="s">
        <v>4</v>
      </c>
      <c r="H95" s="57">
        <v>121.69</v>
      </c>
      <c r="I95" s="57"/>
      <c r="J95" s="54">
        <v>25</v>
      </c>
      <c r="K95" s="58">
        <f t="shared" si="9"/>
        <v>4363.0578946847018</v>
      </c>
      <c r="L95" s="59"/>
      <c r="M95" s="6">
        <f>IF(J95="","",(K95/J95)/LOOKUP(RIGHT($D$2,3),定数!$A$6:$A$13,定数!$B$6:$B$13))</f>
        <v>1.7452231578738806</v>
      </c>
      <c r="N95" s="54">
        <v>2019</v>
      </c>
      <c r="O95" s="8">
        <v>43621</v>
      </c>
      <c r="P95" s="57">
        <v>122.06</v>
      </c>
      <c r="Q95" s="57"/>
      <c r="R95" s="60">
        <f>IF(P95="","",T95*M95*LOOKUP(RIGHT($D$2,3),定数!$A$6:$A$13,定数!$B$6:$B$13))</f>
        <v>6457.3256841334369</v>
      </c>
      <c r="S95" s="60"/>
      <c r="T95" s="61">
        <f t="shared" si="11"/>
        <v>37.000000000000455</v>
      </c>
      <c r="U95" s="61"/>
      <c r="V95" t="str">
        <f t="shared" si="14"/>
        <v/>
      </c>
      <c r="W95">
        <f t="shared" si="14"/>
        <v>0</v>
      </c>
      <c r="X95" s="41">
        <f t="shared" si="12"/>
        <v>167764.33246340082</v>
      </c>
      <c r="Y95" s="42">
        <f t="shared" si="13"/>
        <v>0.13309783420212618</v>
      </c>
    </row>
    <row r="96" spans="2:25">
      <c r="B96" s="40">
        <v>88</v>
      </c>
      <c r="C96" s="56">
        <f t="shared" si="8"/>
        <v>151892.58884029015</v>
      </c>
      <c r="D96" s="56"/>
      <c r="E96" s="54">
        <v>2019</v>
      </c>
      <c r="F96" s="8">
        <v>43622</v>
      </c>
      <c r="G96" s="54" t="s">
        <v>3</v>
      </c>
      <c r="H96" s="57">
        <v>121.49</v>
      </c>
      <c r="I96" s="57"/>
      <c r="J96" s="54">
        <v>22</v>
      </c>
      <c r="K96" s="58">
        <f t="shared" si="9"/>
        <v>4556.7776652087041</v>
      </c>
      <c r="L96" s="59"/>
      <c r="M96" s="6">
        <f>IF(J96="","",(K96/J96)/LOOKUP(RIGHT($D$2,3),定数!$A$6:$A$13,定数!$B$6:$B$13))</f>
        <v>2.0712625750948654</v>
      </c>
      <c r="N96" s="54">
        <v>2019</v>
      </c>
      <c r="O96" s="8">
        <v>43622</v>
      </c>
      <c r="P96" s="57">
        <v>121.73</v>
      </c>
      <c r="Q96" s="57"/>
      <c r="R96" s="60">
        <f>IF(P96="","",T96*M96*LOOKUP(RIGHT($D$2,3),定数!$A$6:$A$13,定数!$B$6:$B$13))</f>
        <v>-4971.0301802278655</v>
      </c>
      <c r="S96" s="60"/>
      <c r="T96" s="61">
        <f t="shared" si="11"/>
        <v>-24.000000000000909</v>
      </c>
      <c r="U96" s="61"/>
      <c r="V96" t="str">
        <f t="shared" si="14"/>
        <v/>
      </c>
      <c r="W96">
        <f t="shared" si="14"/>
        <v>1</v>
      </c>
      <c r="X96" s="41">
        <f t="shared" si="12"/>
        <v>167764.33246340082</v>
      </c>
      <c r="Y96" s="42">
        <f t="shared" si="13"/>
        <v>9.4607378040700185E-2</v>
      </c>
    </row>
    <row r="97" spans="2:25">
      <c r="B97" s="40">
        <v>89</v>
      </c>
      <c r="C97" s="56">
        <f t="shared" si="8"/>
        <v>146921.55866006229</v>
      </c>
      <c r="D97" s="56"/>
      <c r="E97" s="54">
        <v>2019</v>
      </c>
      <c r="F97" s="8">
        <v>43642</v>
      </c>
      <c r="G97" s="54" t="s">
        <v>4</v>
      </c>
      <c r="H97" s="57">
        <v>122.41</v>
      </c>
      <c r="I97" s="57"/>
      <c r="J97" s="54">
        <v>40</v>
      </c>
      <c r="K97" s="58">
        <f t="shared" si="9"/>
        <v>4407.6467598018689</v>
      </c>
      <c r="L97" s="59"/>
      <c r="M97" s="6">
        <f>IF(J97="","",(K97/J97)/LOOKUP(RIGHT($D$2,3),定数!$A$6:$A$13,定数!$B$6:$B$13))</f>
        <v>1.1019116899504673</v>
      </c>
      <c r="N97" s="54">
        <v>2019</v>
      </c>
      <c r="O97" s="8">
        <v>43647</v>
      </c>
      <c r="P97" s="57">
        <v>123</v>
      </c>
      <c r="Q97" s="57"/>
      <c r="R97" s="60">
        <f>IF(P97="","",T97*M97*LOOKUP(RIGHT($D$2,3),定数!$A$6:$A$13,定数!$B$6:$B$13))</f>
        <v>6501.2789707077945</v>
      </c>
      <c r="S97" s="60"/>
      <c r="T97" s="61">
        <f t="shared" si="11"/>
        <v>59.000000000000341</v>
      </c>
      <c r="U97" s="61"/>
      <c r="V97" t="str">
        <f t="shared" si="14"/>
        <v/>
      </c>
      <c r="W97">
        <f t="shared" si="14"/>
        <v>0</v>
      </c>
      <c r="X97" s="41">
        <f t="shared" si="12"/>
        <v>167764.33246340082</v>
      </c>
      <c r="Y97" s="42">
        <f t="shared" si="13"/>
        <v>0.12423840930482377</v>
      </c>
    </row>
    <row r="98" spans="2:25">
      <c r="B98" s="40">
        <v>90</v>
      </c>
      <c r="C98" s="56">
        <f t="shared" si="8"/>
        <v>153422.83763077008</v>
      </c>
      <c r="D98" s="56"/>
      <c r="E98" s="54">
        <v>2019</v>
      </c>
      <c r="F98" s="8">
        <v>43648</v>
      </c>
      <c r="G98" s="54" t="s">
        <v>3</v>
      </c>
      <c r="H98" s="57">
        <v>122.23</v>
      </c>
      <c r="I98" s="57"/>
      <c r="J98" s="54">
        <v>16</v>
      </c>
      <c r="K98" s="58">
        <f t="shared" si="9"/>
        <v>4602.6851289231026</v>
      </c>
      <c r="L98" s="59"/>
      <c r="M98" s="6">
        <f>IF(J98="","",(K98/J98)/LOOKUP(RIGHT($D$2,3),定数!$A$6:$A$13,定数!$B$6:$B$13))</f>
        <v>2.8766782055769391</v>
      </c>
      <c r="N98" s="54">
        <v>2019</v>
      </c>
      <c r="O98" s="8">
        <v>43648</v>
      </c>
      <c r="P98" s="57">
        <v>122.41</v>
      </c>
      <c r="Q98" s="57"/>
      <c r="R98" s="60">
        <f>IF(P98="","",T98*M98*LOOKUP(RIGHT($D$2,3),定数!$A$6:$A$13,定数!$B$6:$B$13))</f>
        <v>-5178.0207700382771</v>
      </c>
      <c r="S98" s="60"/>
      <c r="T98" s="61">
        <f t="shared" si="11"/>
        <v>-17.999999999999261</v>
      </c>
      <c r="U98" s="61"/>
      <c r="V98" t="str">
        <f t="shared" si="14"/>
        <v/>
      </c>
      <c r="W98">
        <f t="shared" si="14"/>
        <v>1</v>
      </c>
      <c r="X98" s="41">
        <f t="shared" si="12"/>
        <v>167764.33246340082</v>
      </c>
      <c r="Y98" s="42">
        <f t="shared" si="13"/>
        <v>8.5485958916562077E-2</v>
      </c>
    </row>
    <row r="99" spans="2:25">
      <c r="B99" s="40">
        <v>91</v>
      </c>
      <c r="C99" s="56">
        <f t="shared" si="8"/>
        <v>148244.81686073181</v>
      </c>
      <c r="D99" s="56"/>
      <c r="E99" s="54">
        <v>2019</v>
      </c>
      <c r="F99" s="8">
        <v>43648</v>
      </c>
      <c r="G99" s="54" t="s">
        <v>3</v>
      </c>
      <c r="H99" s="57">
        <v>122.16</v>
      </c>
      <c r="I99" s="57"/>
      <c r="J99" s="54">
        <v>28</v>
      </c>
      <c r="K99" s="58">
        <f t="shared" si="9"/>
        <v>4447.344505821954</v>
      </c>
      <c r="L99" s="59"/>
      <c r="M99" s="6">
        <f>IF(J99="","",(K99/J99)/LOOKUP(RIGHT($D$2,3),定数!$A$6:$A$13,定数!$B$6:$B$13))</f>
        <v>1.5883373235078406</v>
      </c>
      <c r="N99" s="54">
        <v>2019</v>
      </c>
      <c r="O99" s="8">
        <v>43648</v>
      </c>
      <c r="P99" s="57">
        <v>122.46</v>
      </c>
      <c r="Q99" s="57"/>
      <c r="R99" s="60">
        <f>IF(P99="","",T99*M99*LOOKUP(RIGHT($D$2,3),定数!$A$6:$A$13,定数!$B$6:$B$13))</f>
        <v>-4765.0119705234765</v>
      </c>
      <c r="S99" s="60"/>
      <c r="T99" s="61">
        <f t="shared" si="11"/>
        <v>-29.999999999999716</v>
      </c>
      <c r="U99" s="61"/>
      <c r="V99" t="str">
        <f t="shared" si="14"/>
        <v/>
      </c>
      <c r="W99">
        <f t="shared" si="14"/>
        <v>2</v>
      </c>
      <c r="X99" s="41">
        <f t="shared" si="12"/>
        <v>167764.33246340082</v>
      </c>
      <c r="Y99" s="42">
        <f t="shared" si="13"/>
        <v>0.11635080780312679</v>
      </c>
    </row>
    <row r="100" spans="2:25">
      <c r="B100" s="40">
        <v>92</v>
      </c>
      <c r="C100" s="56">
        <f t="shared" si="8"/>
        <v>143479.80489020832</v>
      </c>
      <c r="D100" s="56"/>
      <c r="E100" s="54">
        <v>2019</v>
      </c>
      <c r="F100" s="8">
        <v>43669</v>
      </c>
      <c r="G100" s="54" t="s">
        <v>3</v>
      </c>
      <c r="H100" s="57">
        <v>120.9</v>
      </c>
      <c r="I100" s="57"/>
      <c r="J100" s="54">
        <v>12</v>
      </c>
      <c r="K100" s="58">
        <f t="shared" si="9"/>
        <v>4304.3941467062496</v>
      </c>
      <c r="L100" s="59"/>
      <c r="M100" s="6">
        <f>IF(J100="","",(K100/J100)/LOOKUP(RIGHT($D$2,3),定数!$A$6:$A$13,定数!$B$6:$B$13))</f>
        <v>3.5869951222552077</v>
      </c>
      <c r="N100" s="54">
        <v>2019</v>
      </c>
      <c r="O100" s="8">
        <v>43669</v>
      </c>
      <c r="P100" s="57">
        <v>121.05</v>
      </c>
      <c r="Q100" s="57"/>
      <c r="R100" s="60">
        <f>IF(P100="","",T100*M100*LOOKUP(RIGHT($D$2,3),定数!$A$6:$A$13,定数!$B$6:$B$13))</f>
        <v>-5380.4926833825057</v>
      </c>
      <c r="S100" s="60"/>
      <c r="T100" s="61">
        <f t="shared" si="11"/>
        <v>-14.999999999999147</v>
      </c>
      <c r="U100" s="61"/>
      <c r="V100" t="str">
        <f t="shared" si="14"/>
        <v/>
      </c>
      <c r="W100">
        <f t="shared" si="14"/>
        <v>3</v>
      </c>
      <c r="X100" s="41">
        <f t="shared" si="12"/>
        <v>167764.33246340082</v>
      </c>
      <c r="Y100" s="42">
        <f t="shared" si="13"/>
        <v>0.14475381755231176</v>
      </c>
    </row>
    <row r="101" spans="2:25">
      <c r="B101" s="40">
        <v>93</v>
      </c>
      <c r="C101" s="56">
        <f t="shared" si="8"/>
        <v>138099.31220682582</v>
      </c>
      <c r="D101" s="56"/>
      <c r="E101" s="54">
        <v>2019</v>
      </c>
      <c r="F101" s="8">
        <v>43670</v>
      </c>
      <c r="G101" s="54" t="s">
        <v>3</v>
      </c>
      <c r="H101" s="57">
        <v>120.54</v>
      </c>
      <c r="I101" s="57"/>
      <c r="J101" s="54">
        <v>14</v>
      </c>
      <c r="K101" s="58">
        <f t="shared" si="9"/>
        <v>4142.9793662047741</v>
      </c>
      <c r="L101" s="59"/>
      <c r="M101" s="6">
        <f>IF(J101="","",(K101/J101)/LOOKUP(RIGHT($D$2,3),定数!$A$6:$A$13,定数!$B$6:$B$13))</f>
        <v>2.9592709758605533</v>
      </c>
      <c r="N101" s="54">
        <v>2019</v>
      </c>
      <c r="O101" s="8">
        <v>43670</v>
      </c>
      <c r="P101" s="57">
        <v>120.33</v>
      </c>
      <c r="Q101" s="57"/>
      <c r="R101" s="60">
        <f>IF(P101="","",T101*M101*LOOKUP(RIGHT($D$2,3),定数!$A$6:$A$13,定数!$B$6:$B$13))</f>
        <v>6214.4690493073977</v>
      </c>
      <c r="S101" s="60"/>
      <c r="T101" s="61">
        <f t="shared" si="11"/>
        <v>21.000000000000796</v>
      </c>
      <c r="U101" s="61"/>
      <c r="V101" t="str">
        <f t="shared" si="14"/>
        <v/>
      </c>
      <c r="W101">
        <f t="shared" si="14"/>
        <v>0</v>
      </c>
      <c r="X101" s="41">
        <f t="shared" si="12"/>
        <v>167764.33246340082</v>
      </c>
      <c r="Y101" s="42">
        <f t="shared" si="13"/>
        <v>0.17682554939409822</v>
      </c>
    </row>
    <row r="102" spans="2:25">
      <c r="B102" s="40">
        <v>94</v>
      </c>
      <c r="C102" s="56">
        <f t="shared" si="8"/>
        <v>144313.78125613322</v>
      </c>
      <c r="D102" s="56"/>
      <c r="E102" s="55">
        <v>2019</v>
      </c>
      <c r="F102" s="8">
        <v>43689</v>
      </c>
      <c r="G102" s="55" t="s">
        <v>3</v>
      </c>
      <c r="H102" s="57">
        <v>117.98</v>
      </c>
      <c r="I102" s="57"/>
      <c r="J102" s="55">
        <v>40</v>
      </c>
      <c r="K102" s="58">
        <f t="shared" si="9"/>
        <v>4329.4134376839966</v>
      </c>
      <c r="L102" s="59"/>
      <c r="M102" s="6">
        <f>IF(J102="","",(K102/J102)/LOOKUP(RIGHT($D$2,3),定数!$A$6:$A$13,定数!$B$6:$B$13))</f>
        <v>1.0823533594209991</v>
      </c>
      <c r="N102" s="55">
        <v>2019</v>
      </c>
      <c r="O102" s="8">
        <v>43690</v>
      </c>
      <c r="P102" s="57">
        <v>118.41</v>
      </c>
      <c r="Q102" s="57"/>
      <c r="R102" s="60">
        <f>IF(P102="","",T102*M102*LOOKUP(RIGHT($D$2,3),定数!$A$6:$A$13,定数!$B$6:$B$13))</f>
        <v>-4654.1194455102159</v>
      </c>
      <c r="S102" s="60"/>
      <c r="T102" s="61">
        <f t="shared" si="11"/>
        <v>-42.999999999999261</v>
      </c>
      <c r="U102" s="61"/>
      <c r="V102" t="str">
        <f t="shared" si="14"/>
        <v/>
      </c>
      <c r="W102">
        <f t="shared" si="14"/>
        <v>1</v>
      </c>
      <c r="X102" s="41">
        <f t="shared" si="12"/>
        <v>167764.33246340082</v>
      </c>
      <c r="Y102" s="42">
        <f t="shared" si="13"/>
        <v>0.13978269911683117</v>
      </c>
    </row>
    <row r="103" spans="2:25">
      <c r="B103" s="40">
        <v>95</v>
      </c>
      <c r="C103" s="56">
        <f t="shared" si="8"/>
        <v>139659.66181062302</v>
      </c>
      <c r="D103" s="56"/>
      <c r="E103" s="54">
        <v>2019</v>
      </c>
      <c r="F103" s="8">
        <v>43690</v>
      </c>
      <c r="G103" s="54" t="s">
        <v>3</v>
      </c>
      <c r="H103" s="57">
        <v>117.94</v>
      </c>
      <c r="I103" s="57"/>
      <c r="J103" s="54">
        <v>16</v>
      </c>
      <c r="K103" s="58">
        <f t="shared" si="9"/>
        <v>4189.7898543186902</v>
      </c>
      <c r="L103" s="59"/>
      <c r="M103" s="6">
        <f>IF(J103="","",(K103/J103)/LOOKUP(RIGHT($D$2,3),定数!$A$6:$A$13,定数!$B$6:$B$13))</f>
        <v>2.6186186589491816</v>
      </c>
      <c r="N103" s="54">
        <v>2019</v>
      </c>
      <c r="O103" s="8">
        <v>43690</v>
      </c>
      <c r="P103" s="57">
        <v>117.69</v>
      </c>
      <c r="Q103" s="57"/>
      <c r="R103" s="60">
        <f>IF(P103="","",T103*M103*LOOKUP(RIGHT($D$2,3),定数!$A$6:$A$13,定数!$B$6:$B$13))</f>
        <v>6546.5466473729539</v>
      </c>
      <c r="S103" s="60"/>
      <c r="T103" s="61">
        <f t="shared" si="11"/>
        <v>25</v>
      </c>
      <c r="U103" s="61"/>
      <c r="V103" t="str">
        <f t="shared" si="14"/>
        <v/>
      </c>
      <c r="W103">
        <f t="shared" si="14"/>
        <v>0</v>
      </c>
      <c r="X103" s="41">
        <f t="shared" si="12"/>
        <v>167764.33246340082</v>
      </c>
      <c r="Y103" s="42">
        <f t="shared" si="13"/>
        <v>0.16752470707031286</v>
      </c>
    </row>
    <row r="104" spans="2:25">
      <c r="B104" s="40">
        <v>96</v>
      </c>
      <c r="C104" s="56">
        <f t="shared" si="8"/>
        <v>146206.20845799596</v>
      </c>
      <c r="D104" s="56"/>
      <c r="E104" s="40"/>
      <c r="F104" s="8"/>
      <c r="G104" s="40"/>
      <c r="H104" s="57"/>
      <c r="I104" s="57"/>
      <c r="J104" s="40"/>
      <c r="K104" s="58" t="str">
        <f t="shared" ref="K104:K108" si="15">IF(J104="","",C104*0.03)</f>
        <v/>
      </c>
      <c r="L104" s="59"/>
      <c r="M104" s="6" t="str">
        <f>IF(J104="","",(K104/J104)/LOOKUP(RIGHT($D$2,3),定数!$A$6:$A$13,定数!$B$6:$B$13))</f>
        <v/>
      </c>
      <c r="N104" s="40"/>
      <c r="O104" s="8"/>
      <c r="P104" s="57"/>
      <c r="Q104" s="57"/>
      <c r="R104" s="60" t="str">
        <f>IF(P104="","",T104*M104*LOOKUP(RIGHT($D$2,3),定数!$A$6:$A$13,定数!$B$6:$B$13))</f>
        <v/>
      </c>
      <c r="S104" s="60"/>
      <c r="T104" s="61" t="str">
        <f t="shared" si="11"/>
        <v/>
      </c>
      <c r="U104" s="61"/>
      <c r="V104" t="str">
        <f t="shared" si="14"/>
        <v/>
      </c>
      <c r="W104" t="str">
        <f t="shared" si="14"/>
        <v/>
      </c>
      <c r="X104" s="41">
        <f t="shared" si="12"/>
        <v>167764.33246340082</v>
      </c>
      <c r="Y104" s="42">
        <f t="shared" si="13"/>
        <v>0.12850242771423381</v>
      </c>
    </row>
    <row r="105" spans="2:25">
      <c r="B105" s="40">
        <v>97</v>
      </c>
      <c r="C105" s="56" t="str">
        <f t="shared" si="8"/>
        <v/>
      </c>
      <c r="D105" s="56"/>
      <c r="E105" s="40"/>
      <c r="F105" s="8"/>
      <c r="G105" s="40"/>
      <c r="H105" s="57"/>
      <c r="I105" s="57"/>
      <c r="J105" s="40"/>
      <c r="K105" s="58" t="str">
        <f t="shared" si="15"/>
        <v/>
      </c>
      <c r="L105" s="59"/>
      <c r="M105" s="6" t="str">
        <f>IF(J105="","",(K105/J105)/LOOKUP(RIGHT($D$2,3),定数!$A$6:$A$13,定数!$B$6:$B$13))</f>
        <v/>
      </c>
      <c r="N105" s="40"/>
      <c r="O105" s="8"/>
      <c r="P105" s="57"/>
      <c r="Q105" s="57"/>
      <c r="R105" s="60" t="str">
        <f>IF(P105="","",T105*M105*LOOKUP(RIGHT($D$2,3),定数!$A$6:$A$13,定数!$B$6:$B$13))</f>
        <v/>
      </c>
      <c r="S105" s="60"/>
      <c r="T105" s="61" t="str">
        <f t="shared" si="11"/>
        <v/>
      </c>
      <c r="U105" s="61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56" t="str">
        <f t="shared" si="8"/>
        <v/>
      </c>
      <c r="D106" s="56"/>
      <c r="E106" s="40"/>
      <c r="F106" s="8"/>
      <c r="G106" s="40"/>
      <c r="H106" s="57"/>
      <c r="I106" s="57"/>
      <c r="J106" s="40"/>
      <c r="K106" s="58" t="str">
        <f t="shared" si="15"/>
        <v/>
      </c>
      <c r="L106" s="59"/>
      <c r="M106" s="6" t="str">
        <f>IF(J106="","",(K106/J106)/LOOKUP(RIGHT($D$2,3),定数!$A$6:$A$13,定数!$B$6:$B$13))</f>
        <v/>
      </c>
      <c r="N106" s="40"/>
      <c r="O106" s="8"/>
      <c r="P106" s="57"/>
      <c r="Q106" s="57"/>
      <c r="R106" s="60" t="str">
        <f>IF(P106="","",T106*M106*LOOKUP(RIGHT($D$2,3),定数!$A$6:$A$13,定数!$B$6:$B$13))</f>
        <v/>
      </c>
      <c r="S106" s="60"/>
      <c r="T106" s="61" t="str">
        <f t="shared" si="11"/>
        <v/>
      </c>
      <c r="U106" s="61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56" t="str">
        <f t="shared" si="8"/>
        <v/>
      </c>
      <c r="D107" s="56"/>
      <c r="E107" s="40"/>
      <c r="F107" s="8"/>
      <c r="G107" s="40"/>
      <c r="H107" s="57"/>
      <c r="I107" s="57"/>
      <c r="J107" s="40"/>
      <c r="K107" s="58" t="str">
        <f t="shared" si="15"/>
        <v/>
      </c>
      <c r="L107" s="59"/>
      <c r="M107" s="6" t="str">
        <f>IF(J107="","",(K107/J107)/LOOKUP(RIGHT($D$2,3),定数!$A$6:$A$13,定数!$B$6:$B$13))</f>
        <v/>
      </c>
      <c r="N107" s="40"/>
      <c r="O107" s="8"/>
      <c r="P107" s="57"/>
      <c r="Q107" s="57"/>
      <c r="R107" s="60" t="str">
        <f>IF(P107="","",T107*M107*LOOKUP(RIGHT($D$2,3),定数!$A$6:$A$13,定数!$B$6:$B$13))</f>
        <v/>
      </c>
      <c r="S107" s="60"/>
      <c r="T107" s="61" t="str">
        <f t="shared" si="11"/>
        <v/>
      </c>
      <c r="U107" s="6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56" t="str">
        <f t="shared" si="8"/>
        <v/>
      </c>
      <c r="D108" s="56"/>
      <c r="E108" s="40"/>
      <c r="F108" s="8"/>
      <c r="G108" s="40"/>
      <c r="H108" s="57"/>
      <c r="I108" s="57"/>
      <c r="J108" s="40"/>
      <c r="K108" s="58" t="str">
        <f t="shared" si="15"/>
        <v/>
      </c>
      <c r="L108" s="59"/>
      <c r="M108" s="6" t="str">
        <f>IF(J108="","",(K108/J108)/LOOKUP(RIGHT($D$2,3),定数!$A$6:$A$13,定数!$B$6:$B$13))</f>
        <v/>
      </c>
      <c r="N108" s="40"/>
      <c r="O108" s="8"/>
      <c r="P108" s="57"/>
      <c r="Q108" s="57"/>
      <c r="R108" s="60" t="str">
        <f>IF(P108="","",T108*M108*LOOKUP(RIGHT($D$2,3),定数!$A$6:$A$13,定数!$B$6:$B$13))</f>
        <v/>
      </c>
      <c r="S108" s="60"/>
      <c r="T108" s="61" t="str">
        <f t="shared" si="11"/>
        <v/>
      </c>
      <c r="U108" s="6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413" priority="201" stopIfTrue="1" operator="equal">
      <formula>"買"</formula>
    </cfRule>
    <cfRule type="cellIs" dxfId="412" priority="202" stopIfTrue="1" operator="equal">
      <formula>"売"</formula>
    </cfRule>
  </conditionalFormatting>
  <conditionalFormatting sqref="G9:G11 G14:G45 G47:G108">
    <cfRule type="cellIs" dxfId="411" priority="203" stopIfTrue="1" operator="equal">
      <formula>"買"</formula>
    </cfRule>
    <cfRule type="cellIs" dxfId="410" priority="204" stopIfTrue="1" operator="equal">
      <formula>"売"</formula>
    </cfRule>
  </conditionalFormatting>
  <conditionalFormatting sqref="G12">
    <cfRule type="cellIs" dxfId="409" priority="199" stopIfTrue="1" operator="equal">
      <formula>"買"</formula>
    </cfRule>
    <cfRule type="cellIs" dxfId="408" priority="200" stopIfTrue="1" operator="equal">
      <formula>"売"</formula>
    </cfRule>
  </conditionalFormatting>
  <conditionalFormatting sqref="G13">
    <cfRule type="cellIs" dxfId="407" priority="197" stopIfTrue="1" operator="equal">
      <formula>"買"</formula>
    </cfRule>
    <cfRule type="cellIs" dxfId="406" priority="198" stopIfTrue="1" operator="equal">
      <formula>"売"</formula>
    </cfRule>
  </conditionalFormatting>
  <conditionalFormatting sqref="G9">
    <cfRule type="cellIs" dxfId="405" priority="195" stopIfTrue="1" operator="equal">
      <formula>"買"</formula>
    </cfRule>
    <cfRule type="cellIs" dxfId="404" priority="196" stopIfTrue="1" operator="equal">
      <formula>"売"</formula>
    </cfRule>
  </conditionalFormatting>
  <conditionalFormatting sqref="G10">
    <cfRule type="cellIs" dxfId="403" priority="193" stopIfTrue="1" operator="equal">
      <formula>"買"</formula>
    </cfRule>
    <cfRule type="cellIs" dxfId="402" priority="194" stopIfTrue="1" operator="equal">
      <formula>"売"</formula>
    </cfRule>
  </conditionalFormatting>
  <conditionalFormatting sqref="G11">
    <cfRule type="cellIs" dxfId="401" priority="191" stopIfTrue="1" operator="equal">
      <formula>"買"</formula>
    </cfRule>
    <cfRule type="cellIs" dxfId="400" priority="192" stopIfTrue="1" operator="equal">
      <formula>"売"</formula>
    </cfRule>
  </conditionalFormatting>
  <conditionalFormatting sqref="G9">
    <cfRule type="cellIs" dxfId="399" priority="189" stopIfTrue="1" operator="equal">
      <formula>"買"</formula>
    </cfRule>
    <cfRule type="cellIs" dxfId="398" priority="190" stopIfTrue="1" operator="equal">
      <formula>"売"</formula>
    </cfRule>
  </conditionalFormatting>
  <conditionalFormatting sqref="G10">
    <cfRule type="cellIs" dxfId="397" priority="187" stopIfTrue="1" operator="equal">
      <formula>"買"</formula>
    </cfRule>
    <cfRule type="cellIs" dxfId="396" priority="188" stopIfTrue="1" operator="equal">
      <formula>"売"</formula>
    </cfRule>
  </conditionalFormatting>
  <conditionalFormatting sqref="G11">
    <cfRule type="cellIs" dxfId="395" priority="185" stopIfTrue="1" operator="equal">
      <formula>"買"</formula>
    </cfRule>
    <cfRule type="cellIs" dxfId="394" priority="186" stopIfTrue="1" operator="equal">
      <formula>"売"</formula>
    </cfRule>
  </conditionalFormatting>
  <conditionalFormatting sqref="G12">
    <cfRule type="cellIs" dxfId="393" priority="183" stopIfTrue="1" operator="equal">
      <formula>"買"</formula>
    </cfRule>
    <cfRule type="cellIs" dxfId="392" priority="184" stopIfTrue="1" operator="equal">
      <formula>"売"</formula>
    </cfRule>
  </conditionalFormatting>
  <conditionalFormatting sqref="G13">
    <cfRule type="cellIs" dxfId="391" priority="181" stopIfTrue="1" operator="equal">
      <formula>"買"</formula>
    </cfRule>
    <cfRule type="cellIs" dxfId="390" priority="182" stopIfTrue="1" operator="equal">
      <formula>"売"</formula>
    </cfRule>
  </conditionalFormatting>
  <conditionalFormatting sqref="G14">
    <cfRule type="cellIs" dxfId="389" priority="179" stopIfTrue="1" operator="equal">
      <formula>"買"</formula>
    </cfRule>
    <cfRule type="cellIs" dxfId="388" priority="180" stopIfTrue="1" operator="equal">
      <formula>"売"</formula>
    </cfRule>
  </conditionalFormatting>
  <conditionalFormatting sqref="G15">
    <cfRule type="cellIs" dxfId="387" priority="177" stopIfTrue="1" operator="equal">
      <formula>"買"</formula>
    </cfRule>
    <cfRule type="cellIs" dxfId="386" priority="178" stopIfTrue="1" operator="equal">
      <formula>"売"</formula>
    </cfRule>
  </conditionalFormatting>
  <conditionalFormatting sqref="G16">
    <cfRule type="cellIs" dxfId="385" priority="175" stopIfTrue="1" operator="equal">
      <formula>"買"</formula>
    </cfRule>
    <cfRule type="cellIs" dxfId="384" priority="176" stopIfTrue="1" operator="equal">
      <formula>"売"</formula>
    </cfRule>
  </conditionalFormatting>
  <conditionalFormatting sqref="G17">
    <cfRule type="cellIs" dxfId="383" priority="173" stopIfTrue="1" operator="equal">
      <formula>"買"</formula>
    </cfRule>
    <cfRule type="cellIs" dxfId="382" priority="174" stopIfTrue="1" operator="equal">
      <formula>"売"</formula>
    </cfRule>
  </conditionalFormatting>
  <conditionalFormatting sqref="G18">
    <cfRule type="cellIs" dxfId="381" priority="171" stopIfTrue="1" operator="equal">
      <formula>"買"</formula>
    </cfRule>
    <cfRule type="cellIs" dxfId="380" priority="172" stopIfTrue="1" operator="equal">
      <formula>"売"</formula>
    </cfRule>
  </conditionalFormatting>
  <conditionalFormatting sqref="G19">
    <cfRule type="cellIs" dxfId="379" priority="169" stopIfTrue="1" operator="equal">
      <formula>"買"</formula>
    </cfRule>
    <cfRule type="cellIs" dxfId="378" priority="170" stopIfTrue="1" operator="equal">
      <formula>"売"</formula>
    </cfRule>
  </conditionalFormatting>
  <conditionalFormatting sqref="G20">
    <cfRule type="cellIs" dxfId="377" priority="167" stopIfTrue="1" operator="equal">
      <formula>"買"</formula>
    </cfRule>
    <cfRule type="cellIs" dxfId="376" priority="168" stopIfTrue="1" operator="equal">
      <formula>"売"</formula>
    </cfRule>
  </conditionalFormatting>
  <conditionalFormatting sqref="G21">
    <cfRule type="cellIs" dxfId="375" priority="165" stopIfTrue="1" operator="equal">
      <formula>"買"</formula>
    </cfRule>
    <cfRule type="cellIs" dxfId="374" priority="166" stopIfTrue="1" operator="equal">
      <formula>"売"</formula>
    </cfRule>
  </conditionalFormatting>
  <conditionalFormatting sqref="G22">
    <cfRule type="cellIs" dxfId="373" priority="163" stopIfTrue="1" operator="equal">
      <formula>"買"</formula>
    </cfRule>
    <cfRule type="cellIs" dxfId="372" priority="164" stopIfTrue="1" operator="equal">
      <formula>"売"</formula>
    </cfRule>
  </conditionalFormatting>
  <conditionalFormatting sqref="G23">
    <cfRule type="cellIs" dxfId="371" priority="161" stopIfTrue="1" operator="equal">
      <formula>"買"</formula>
    </cfRule>
    <cfRule type="cellIs" dxfId="370" priority="162" stopIfTrue="1" operator="equal">
      <formula>"売"</formula>
    </cfRule>
  </conditionalFormatting>
  <conditionalFormatting sqref="G24">
    <cfRule type="cellIs" dxfId="369" priority="159" stopIfTrue="1" operator="equal">
      <formula>"買"</formula>
    </cfRule>
    <cfRule type="cellIs" dxfId="368" priority="160" stopIfTrue="1" operator="equal">
      <formula>"売"</formula>
    </cfRule>
  </conditionalFormatting>
  <conditionalFormatting sqref="G25">
    <cfRule type="cellIs" dxfId="367" priority="157" stopIfTrue="1" operator="equal">
      <formula>"買"</formula>
    </cfRule>
    <cfRule type="cellIs" dxfId="366" priority="158" stopIfTrue="1" operator="equal">
      <formula>"売"</formula>
    </cfRule>
  </conditionalFormatting>
  <conditionalFormatting sqref="G26">
    <cfRule type="cellIs" dxfId="365" priority="155" stopIfTrue="1" operator="equal">
      <formula>"買"</formula>
    </cfRule>
    <cfRule type="cellIs" dxfId="364" priority="156" stopIfTrue="1" operator="equal">
      <formula>"売"</formula>
    </cfRule>
  </conditionalFormatting>
  <conditionalFormatting sqref="G27">
    <cfRule type="cellIs" dxfId="363" priority="153" stopIfTrue="1" operator="equal">
      <formula>"買"</formula>
    </cfRule>
    <cfRule type="cellIs" dxfId="362" priority="154" stopIfTrue="1" operator="equal">
      <formula>"売"</formula>
    </cfRule>
  </conditionalFormatting>
  <conditionalFormatting sqref="G28">
    <cfRule type="cellIs" dxfId="361" priority="151" stopIfTrue="1" operator="equal">
      <formula>"買"</formula>
    </cfRule>
    <cfRule type="cellIs" dxfId="360" priority="152" stopIfTrue="1" operator="equal">
      <formula>"売"</formula>
    </cfRule>
  </conditionalFormatting>
  <conditionalFormatting sqref="G29">
    <cfRule type="cellIs" dxfId="359" priority="149" stopIfTrue="1" operator="equal">
      <formula>"買"</formula>
    </cfRule>
    <cfRule type="cellIs" dxfId="358" priority="150" stopIfTrue="1" operator="equal">
      <formula>"売"</formula>
    </cfRule>
  </conditionalFormatting>
  <conditionalFormatting sqref="G30">
    <cfRule type="cellIs" dxfId="357" priority="147" stopIfTrue="1" operator="equal">
      <formula>"買"</formula>
    </cfRule>
    <cfRule type="cellIs" dxfId="356" priority="148" stopIfTrue="1" operator="equal">
      <formula>"売"</formula>
    </cfRule>
  </conditionalFormatting>
  <conditionalFormatting sqref="G31">
    <cfRule type="cellIs" dxfId="355" priority="145" stopIfTrue="1" operator="equal">
      <formula>"買"</formula>
    </cfRule>
    <cfRule type="cellIs" dxfId="354" priority="146" stopIfTrue="1" operator="equal">
      <formula>"売"</formula>
    </cfRule>
  </conditionalFormatting>
  <conditionalFormatting sqref="G32">
    <cfRule type="cellIs" dxfId="353" priority="143" stopIfTrue="1" operator="equal">
      <formula>"買"</formula>
    </cfRule>
    <cfRule type="cellIs" dxfId="352" priority="144" stopIfTrue="1" operator="equal">
      <formula>"売"</formula>
    </cfRule>
  </conditionalFormatting>
  <conditionalFormatting sqref="G33">
    <cfRule type="cellIs" dxfId="351" priority="141" stopIfTrue="1" operator="equal">
      <formula>"買"</formula>
    </cfRule>
    <cfRule type="cellIs" dxfId="350" priority="142" stopIfTrue="1" operator="equal">
      <formula>"売"</formula>
    </cfRule>
  </conditionalFormatting>
  <conditionalFormatting sqref="G34">
    <cfRule type="cellIs" dxfId="349" priority="139" stopIfTrue="1" operator="equal">
      <formula>"買"</formula>
    </cfRule>
    <cfRule type="cellIs" dxfId="348" priority="140" stopIfTrue="1" operator="equal">
      <formula>"売"</formula>
    </cfRule>
  </conditionalFormatting>
  <conditionalFormatting sqref="G35">
    <cfRule type="cellIs" dxfId="347" priority="137" stopIfTrue="1" operator="equal">
      <formula>"買"</formula>
    </cfRule>
    <cfRule type="cellIs" dxfId="346" priority="138" stopIfTrue="1" operator="equal">
      <formula>"売"</formula>
    </cfRule>
  </conditionalFormatting>
  <conditionalFormatting sqref="G36">
    <cfRule type="cellIs" dxfId="345" priority="135" stopIfTrue="1" operator="equal">
      <formula>"買"</formula>
    </cfRule>
    <cfRule type="cellIs" dxfId="344" priority="136" stopIfTrue="1" operator="equal">
      <formula>"売"</formula>
    </cfRule>
  </conditionalFormatting>
  <conditionalFormatting sqref="G37">
    <cfRule type="cellIs" dxfId="343" priority="133" stopIfTrue="1" operator="equal">
      <formula>"買"</formula>
    </cfRule>
    <cfRule type="cellIs" dxfId="342" priority="134" stopIfTrue="1" operator="equal">
      <formula>"売"</formula>
    </cfRule>
  </conditionalFormatting>
  <conditionalFormatting sqref="G38">
    <cfRule type="cellIs" dxfId="341" priority="131" stopIfTrue="1" operator="equal">
      <formula>"買"</formula>
    </cfRule>
    <cfRule type="cellIs" dxfId="340" priority="132" stopIfTrue="1" operator="equal">
      <formula>"売"</formula>
    </cfRule>
  </conditionalFormatting>
  <conditionalFormatting sqref="G39">
    <cfRule type="cellIs" dxfId="339" priority="129" stopIfTrue="1" operator="equal">
      <formula>"買"</formula>
    </cfRule>
    <cfRule type="cellIs" dxfId="338" priority="130" stopIfTrue="1" operator="equal">
      <formula>"売"</formula>
    </cfRule>
  </conditionalFormatting>
  <conditionalFormatting sqref="G40">
    <cfRule type="cellIs" dxfId="337" priority="127" stopIfTrue="1" operator="equal">
      <formula>"買"</formula>
    </cfRule>
    <cfRule type="cellIs" dxfId="336" priority="128" stopIfTrue="1" operator="equal">
      <formula>"売"</formula>
    </cfRule>
  </conditionalFormatting>
  <conditionalFormatting sqref="G41">
    <cfRule type="cellIs" dxfId="335" priority="125" stopIfTrue="1" operator="equal">
      <formula>"買"</formula>
    </cfRule>
    <cfRule type="cellIs" dxfId="334" priority="126" stopIfTrue="1" operator="equal">
      <formula>"売"</formula>
    </cfRule>
  </conditionalFormatting>
  <conditionalFormatting sqref="G42">
    <cfRule type="cellIs" dxfId="333" priority="123" stopIfTrue="1" operator="equal">
      <formula>"買"</formula>
    </cfRule>
    <cfRule type="cellIs" dxfId="332" priority="124" stopIfTrue="1" operator="equal">
      <formula>"売"</formula>
    </cfRule>
  </conditionalFormatting>
  <conditionalFormatting sqref="G43">
    <cfRule type="cellIs" dxfId="331" priority="121" stopIfTrue="1" operator="equal">
      <formula>"買"</formula>
    </cfRule>
    <cfRule type="cellIs" dxfId="330" priority="122" stopIfTrue="1" operator="equal">
      <formula>"売"</formula>
    </cfRule>
  </conditionalFormatting>
  <conditionalFormatting sqref="G44">
    <cfRule type="cellIs" dxfId="329" priority="119" stopIfTrue="1" operator="equal">
      <formula>"買"</formula>
    </cfRule>
    <cfRule type="cellIs" dxfId="328" priority="120" stopIfTrue="1" operator="equal">
      <formula>"売"</formula>
    </cfRule>
  </conditionalFormatting>
  <conditionalFormatting sqref="G45">
    <cfRule type="cellIs" dxfId="327" priority="117" stopIfTrue="1" operator="equal">
      <formula>"買"</formula>
    </cfRule>
    <cfRule type="cellIs" dxfId="326" priority="118" stopIfTrue="1" operator="equal">
      <formula>"売"</formula>
    </cfRule>
  </conditionalFormatting>
  <conditionalFormatting sqref="G46">
    <cfRule type="cellIs" dxfId="325" priority="115" stopIfTrue="1" operator="equal">
      <formula>"買"</formula>
    </cfRule>
    <cfRule type="cellIs" dxfId="324" priority="116" stopIfTrue="1" operator="equal">
      <formula>"売"</formula>
    </cfRule>
  </conditionalFormatting>
  <conditionalFormatting sqref="G47">
    <cfRule type="cellIs" dxfId="323" priority="113" stopIfTrue="1" operator="equal">
      <formula>"買"</formula>
    </cfRule>
    <cfRule type="cellIs" dxfId="322" priority="114" stopIfTrue="1" operator="equal">
      <formula>"売"</formula>
    </cfRule>
  </conditionalFormatting>
  <conditionalFormatting sqref="G48">
    <cfRule type="cellIs" dxfId="321" priority="111" stopIfTrue="1" operator="equal">
      <formula>"買"</formula>
    </cfRule>
    <cfRule type="cellIs" dxfId="320" priority="112" stopIfTrue="1" operator="equal">
      <formula>"売"</formula>
    </cfRule>
  </conditionalFormatting>
  <conditionalFormatting sqref="G49">
    <cfRule type="cellIs" dxfId="319" priority="109" stopIfTrue="1" operator="equal">
      <formula>"買"</formula>
    </cfRule>
    <cfRule type="cellIs" dxfId="318" priority="110" stopIfTrue="1" operator="equal">
      <formula>"売"</formula>
    </cfRule>
  </conditionalFormatting>
  <conditionalFormatting sqref="G50">
    <cfRule type="cellIs" dxfId="317" priority="107" stopIfTrue="1" operator="equal">
      <formula>"買"</formula>
    </cfRule>
    <cfRule type="cellIs" dxfId="316" priority="108" stopIfTrue="1" operator="equal">
      <formula>"売"</formula>
    </cfRule>
  </conditionalFormatting>
  <conditionalFormatting sqref="G51">
    <cfRule type="cellIs" dxfId="315" priority="105" stopIfTrue="1" operator="equal">
      <formula>"買"</formula>
    </cfRule>
    <cfRule type="cellIs" dxfId="314" priority="106" stopIfTrue="1" operator="equal">
      <formula>"売"</formula>
    </cfRule>
  </conditionalFormatting>
  <conditionalFormatting sqref="G52">
    <cfRule type="cellIs" dxfId="313" priority="103" stopIfTrue="1" operator="equal">
      <formula>"買"</formula>
    </cfRule>
    <cfRule type="cellIs" dxfId="312" priority="104" stopIfTrue="1" operator="equal">
      <formula>"売"</formula>
    </cfRule>
  </conditionalFormatting>
  <conditionalFormatting sqref="G53">
    <cfRule type="cellIs" dxfId="311" priority="101" stopIfTrue="1" operator="equal">
      <formula>"買"</formula>
    </cfRule>
    <cfRule type="cellIs" dxfId="310" priority="102" stopIfTrue="1" operator="equal">
      <formula>"売"</formula>
    </cfRule>
  </conditionalFormatting>
  <conditionalFormatting sqref="G54">
    <cfRule type="cellIs" dxfId="309" priority="99" stopIfTrue="1" operator="equal">
      <formula>"買"</formula>
    </cfRule>
    <cfRule type="cellIs" dxfId="308" priority="100" stopIfTrue="1" operator="equal">
      <formula>"売"</formula>
    </cfRule>
  </conditionalFormatting>
  <conditionalFormatting sqref="G55">
    <cfRule type="cellIs" dxfId="307" priority="97" stopIfTrue="1" operator="equal">
      <formula>"買"</formula>
    </cfRule>
    <cfRule type="cellIs" dxfId="306" priority="98" stopIfTrue="1" operator="equal">
      <formula>"売"</formula>
    </cfRule>
  </conditionalFormatting>
  <conditionalFormatting sqref="G56">
    <cfRule type="cellIs" dxfId="305" priority="95" stopIfTrue="1" operator="equal">
      <formula>"買"</formula>
    </cfRule>
    <cfRule type="cellIs" dxfId="304" priority="96" stopIfTrue="1" operator="equal">
      <formula>"売"</formula>
    </cfRule>
  </conditionalFormatting>
  <conditionalFormatting sqref="G57">
    <cfRule type="cellIs" dxfId="303" priority="93" stopIfTrue="1" operator="equal">
      <formula>"買"</formula>
    </cfRule>
    <cfRule type="cellIs" dxfId="302" priority="94" stopIfTrue="1" operator="equal">
      <formula>"売"</formula>
    </cfRule>
  </conditionalFormatting>
  <conditionalFormatting sqref="G58">
    <cfRule type="cellIs" dxfId="301" priority="91" stopIfTrue="1" operator="equal">
      <formula>"買"</formula>
    </cfRule>
    <cfRule type="cellIs" dxfId="300" priority="92" stopIfTrue="1" operator="equal">
      <formula>"売"</formula>
    </cfRule>
  </conditionalFormatting>
  <conditionalFormatting sqref="G59">
    <cfRule type="cellIs" dxfId="299" priority="89" stopIfTrue="1" operator="equal">
      <formula>"買"</formula>
    </cfRule>
    <cfRule type="cellIs" dxfId="298" priority="90" stopIfTrue="1" operator="equal">
      <formula>"売"</formula>
    </cfRule>
  </conditionalFormatting>
  <conditionalFormatting sqref="G60">
    <cfRule type="cellIs" dxfId="297" priority="87" stopIfTrue="1" operator="equal">
      <formula>"買"</formula>
    </cfRule>
    <cfRule type="cellIs" dxfId="296" priority="88" stopIfTrue="1" operator="equal">
      <formula>"売"</formula>
    </cfRule>
  </conditionalFormatting>
  <conditionalFormatting sqref="G61">
    <cfRule type="cellIs" dxfId="295" priority="85" stopIfTrue="1" operator="equal">
      <formula>"買"</formula>
    </cfRule>
    <cfRule type="cellIs" dxfId="294" priority="86" stopIfTrue="1" operator="equal">
      <formula>"売"</formula>
    </cfRule>
  </conditionalFormatting>
  <conditionalFormatting sqref="G62">
    <cfRule type="cellIs" dxfId="293" priority="83" stopIfTrue="1" operator="equal">
      <formula>"買"</formula>
    </cfRule>
    <cfRule type="cellIs" dxfId="292" priority="84" stopIfTrue="1" operator="equal">
      <formula>"売"</formula>
    </cfRule>
  </conditionalFormatting>
  <conditionalFormatting sqref="G63">
    <cfRule type="cellIs" dxfId="291" priority="81" stopIfTrue="1" operator="equal">
      <formula>"買"</formula>
    </cfRule>
    <cfRule type="cellIs" dxfId="290" priority="82" stopIfTrue="1" operator="equal">
      <formula>"売"</formula>
    </cfRule>
  </conditionalFormatting>
  <conditionalFormatting sqref="G64">
    <cfRule type="cellIs" dxfId="289" priority="79" stopIfTrue="1" operator="equal">
      <formula>"買"</formula>
    </cfRule>
    <cfRule type="cellIs" dxfId="288" priority="80" stopIfTrue="1" operator="equal">
      <formula>"売"</formula>
    </cfRule>
  </conditionalFormatting>
  <conditionalFormatting sqref="G65">
    <cfRule type="cellIs" dxfId="287" priority="77" stopIfTrue="1" operator="equal">
      <formula>"買"</formula>
    </cfRule>
    <cfRule type="cellIs" dxfId="286" priority="78" stopIfTrue="1" operator="equal">
      <formula>"売"</formula>
    </cfRule>
  </conditionalFormatting>
  <conditionalFormatting sqref="G66">
    <cfRule type="cellIs" dxfId="285" priority="75" stopIfTrue="1" operator="equal">
      <formula>"買"</formula>
    </cfRule>
    <cfRule type="cellIs" dxfId="284" priority="76" stopIfTrue="1" operator="equal">
      <formula>"売"</formula>
    </cfRule>
  </conditionalFormatting>
  <conditionalFormatting sqref="G67">
    <cfRule type="cellIs" dxfId="283" priority="73" stopIfTrue="1" operator="equal">
      <formula>"買"</formula>
    </cfRule>
    <cfRule type="cellIs" dxfId="282" priority="74" stopIfTrue="1" operator="equal">
      <formula>"売"</formula>
    </cfRule>
  </conditionalFormatting>
  <conditionalFormatting sqref="G68">
    <cfRule type="cellIs" dxfId="281" priority="71" stopIfTrue="1" operator="equal">
      <formula>"買"</formula>
    </cfRule>
    <cfRule type="cellIs" dxfId="280" priority="72" stopIfTrue="1" operator="equal">
      <formula>"売"</formula>
    </cfRule>
  </conditionalFormatting>
  <conditionalFormatting sqref="G69">
    <cfRule type="cellIs" dxfId="279" priority="69" stopIfTrue="1" operator="equal">
      <formula>"買"</formula>
    </cfRule>
    <cfRule type="cellIs" dxfId="278" priority="70" stopIfTrue="1" operator="equal">
      <formula>"売"</formula>
    </cfRule>
  </conditionalFormatting>
  <conditionalFormatting sqref="G70">
    <cfRule type="cellIs" dxfId="277" priority="67" stopIfTrue="1" operator="equal">
      <formula>"買"</formula>
    </cfRule>
    <cfRule type="cellIs" dxfId="276" priority="68" stopIfTrue="1" operator="equal">
      <formula>"売"</formula>
    </cfRule>
  </conditionalFormatting>
  <conditionalFormatting sqref="G71">
    <cfRule type="cellIs" dxfId="275" priority="65" stopIfTrue="1" operator="equal">
      <formula>"買"</formula>
    </cfRule>
    <cfRule type="cellIs" dxfId="274" priority="66" stopIfTrue="1" operator="equal">
      <formula>"売"</formula>
    </cfRule>
  </conditionalFormatting>
  <conditionalFormatting sqref="G72">
    <cfRule type="cellIs" dxfId="273" priority="63" stopIfTrue="1" operator="equal">
      <formula>"買"</formula>
    </cfRule>
    <cfRule type="cellIs" dxfId="272" priority="64" stopIfTrue="1" operator="equal">
      <formula>"売"</formula>
    </cfRule>
  </conditionalFormatting>
  <conditionalFormatting sqref="G73">
    <cfRule type="cellIs" dxfId="271" priority="61" stopIfTrue="1" operator="equal">
      <formula>"買"</formula>
    </cfRule>
    <cfRule type="cellIs" dxfId="270" priority="62" stopIfTrue="1" operator="equal">
      <formula>"売"</formula>
    </cfRule>
  </conditionalFormatting>
  <conditionalFormatting sqref="G74">
    <cfRule type="cellIs" dxfId="269" priority="59" stopIfTrue="1" operator="equal">
      <formula>"買"</formula>
    </cfRule>
    <cfRule type="cellIs" dxfId="268" priority="60" stopIfTrue="1" operator="equal">
      <formula>"売"</formula>
    </cfRule>
  </conditionalFormatting>
  <conditionalFormatting sqref="G75">
    <cfRule type="cellIs" dxfId="267" priority="57" stopIfTrue="1" operator="equal">
      <formula>"買"</formula>
    </cfRule>
    <cfRule type="cellIs" dxfId="266" priority="58" stopIfTrue="1" operator="equal">
      <formula>"売"</formula>
    </cfRule>
  </conditionalFormatting>
  <conditionalFormatting sqref="G76">
    <cfRule type="cellIs" dxfId="265" priority="55" stopIfTrue="1" operator="equal">
      <formula>"買"</formula>
    </cfRule>
    <cfRule type="cellIs" dxfId="264" priority="56" stopIfTrue="1" operator="equal">
      <formula>"売"</formula>
    </cfRule>
  </conditionalFormatting>
  <conditionalFormatting sqref="G77">
    <cfRule type="cellIs" dxfId="263" priority="53" stopIfTrue="1" operator="equal">
      <formula>"買"</formula>
    </cfRule>
    <cfRule type="cellIs" dxfId="262" priority="54" stopIfTrue="1" operator="equal">
      <formula>"売"</formula>
    </cfRule>
  </conditionalFormatting>
  <conditionalFormatting sqref="G78">
    <cfRule type="cellIs" dxfId="261" priority="51" stopIfTrue="1" operator="equal">
      <formula>"買"</formula>
    </cfRule>
    <cfRule type="cellIs" dxfId="260" priority="52" stopIfTrue="1" operator="equal">
      <formula>"売"</formula>
    </cfRule>
  </conditionalFormatting>
  <conditionalFormatting sqref="G79">
    <cfRule type="cellIs" dxfId="259" priority="49" stopIfTrue="1" operator="equal">
      <formula>"買"</formula>
    </cfRule>
    <cfRule type="cellIs" dxfId="258" priority="50" stopIfTrue="1" operator="equal">
      <formula>"売"</formula>
    </cfRule>
  </conditionalFormatting>
  <conditionalFormatting sqref="G80">
    <cfRule type="cellIs" dxfId="257" priority="47" stopIfTrue="1" operator="equal">
      <formula>"買"</formula>
    </cfRule>
    <cfRule type="cellIs" dxfId="256" priority="48" stopIfTrue="1" operator="equal">
      <formula>"売"</formula>
    </cfRule>
  </conditionalFormatting>
  <conditionalFormatting sqref="G81">
    <cfRule type="cellIs" dxfId="255" priority="45" stopIfTrue="1" operator="equal">
      <formula>"買"</formula>
    </cfRule>
    <cfRule type="cellIs" dxfId="254" priority="46" stopIfTrue="1" operator="equal">
      <formula>"売"</formula>
    </cfRule>
  </conditionalFormatting>
  <conditionalFormatting sqref="G82">
    <cfRule type="cellIs" dxfId="253" priority="43" stopIfTrue="1" operator="equal">
      <formula>"買"</formula>
    </cfRule>
    <cfRule type="cellIs" dxfId="252" priority="44" stopIfTrue="1" operator="equal">
      <formula>"売"</formula>
    </cfRule>
  </conditionalFormatting>
  <conditionalFormatting sqref="G83">
    <cfRule type="cellIs" dxfId="251" priority="41" stopIfTrue="1" operator="equal">
      <formula>"買"</formula>
    </cfRule>
    <cfRule type="cellIs" dxfId="250" priority="42" stopIfTrue="1" operator="equal">
      <formula>"売"</formula>
    </cfRule>
  </conditionalFormatting>
  <conditionalFormatting sqref="G84">
    <cfRule type="cellIs" dxfId="249" priority="39" stopIfTrue="1" operator="equal">
      <formula>"買"</formula>
    </cfRule>
    <cfRule type="cellIs" dxfId="248" priority="40" stopIfTrue="1" operator="equal">
      <formula>"売"</formula>
    </cfRule>
  </conditionalFormatting>
  <conditionalFormatting sqref="G85">
    <cfRule type="cellIs" dxfId="247" priority="37" stopIfTrue="1" operator="equal">
      <formula>"買"</formula>
    </cfRule>
    <cfRule type="cellIs" dxfId="246" priority="38" stopIfTrue="1" operator="equal">
      <formula>"売"</formula>
    </cfRule>
  </conditionalFormatting>
  <conditionalFormatting sqref="G86">
    <cfRule type="cellIs" dxfId="245" priority="35" stopIfTrue="1" operator="equal">
      <formula>"買"</formula>
    </cfRule>
    <cfRule type="cellIs" dxfId="244" priority="36" stopIfTrue="1" operator="equal">
      <formula>"売"</formula>
    </cfRule>
  </conditionalFormatting>
  <conditionalFormatting sqref="G87">
    <cfRule type="cellIs" dxfId="243" priority="33" stopIfTrue="1" operator="equal">
      <formula>"買"</formula>
    </cfRule>
    <cfRule type="cellIs" dxfId="242" priority="34" stopIfTrue="1" operator="equal">
      <formula>"売"</formula>
    </cfRule>
  </conditionalFormatting>
  <conditionalFormatting sqref="G88">
    <cfRule type="cellIs" dxfId="241" priority="31" stopIfTrue="1" operator="equal">
      <formula>"買"</formula>
    </cfRule>
    <cfRule type="cellIs" dxfId="240" priority="32" stopIfTrue="1" operator="equal">
      <formula>"売"</formula>
    </cfRule>
  </conditionalFormatting>
  <conditionalFormatting sqref="G89">
    <cfRule type="cellIs" dxfId="239" priority="29" stopIfTrue="1" operator="equal">
      <formula>"買"</formula>
    </cfRule>
    <cfRule type="cellIs" dxfId="238" priority="30" stopIfTrue="1" operator="equal">
      <formula>"売"</formula>
    </cfRule>
  </conditionalFormatting>
  <conditionalFormatting sqref="G90">
    <cfRule type="cellIs" dxfId="237" priority="27" stopIfTrue="1" operator="equal">
      <formula>"買"</formula>
    </cfRule>
    <cfRule type="cellIs" dxfId="236" priority="28" stopIfTrue="1" operator="equal">
      <formula>"売"</formula>
    </cfRule>
  </conditionalFormatting>
  <conditionalFormatting sqref="G91">
    <cfRule type="cellIs" dxfId="235" priority="25" stopIfTrue="1" operator="equal">
      <formula>"買"</formula>
    </cfRule>
    <cfRule type="cellIs" dxfId="234" priority="26" stopIfTrue="1" operator="equal">
      <formula>"売"</formula>
    </cfRule>
  </conditionalFormatting>
  <conditionalFormatting sqref="G92">
    <cfRule type="cellIs" dxfId="233" priority="23" stopIfTrue="1" operator="equal">
      <formula>"買"</formula>
    </cfRule>
    <cfRule type="cellIs" dxfId="232" priority="24" stopIfTrue="1" operator="equal">
      <formula>"売"</formula>
    </cfRule>
  </conditionalFormatting>
  <conditionalFormatting sqref="G93">
    <cfRule type="cellIs" dxfId="231" priority="21" stopIfTrue="1" operator="equal">
      <formula>"買"</formula>
    </cfRule>
    <cfRule type="cellIs" dxfId="230" priority="22" stopIfTrue="1" operator="equal">
      <formula>"売"</formula>
    </cfRule>
  </conditionalFormatting>
  <conditionalFormatting sqref="G94">
    <cfRule type="cellIs" dxfId="229" priority="19" stopIfTrue="1" operator="equal">
      <formula>"買"</formula>
    </cfRule>
    <cfRule type="cellIs" dxfId="228" priority="20" stopIfTrue="1" operator="equal">
      <formula>"売"</formula>
    </cfRule>
  </conditionalFormatting>
  <conditionalFormatting sqref="G95">
    <cfRule type="cellIs" dxfId="227" priority="17" stopIfTrue="1" operator="equal">
      <formula>"買"</formula>
    </cfRule>
    <cfRule type="cellIs" dxfId="226" priority="18" stopIfTrue="1" operator="equal">
      <formula>"売"</formula>
    </cfRule>
  </conditionalFormatting>
  <conditionalFormatting sqref="G96">
    <cfRule type="cellIs" dxfId="225" priority="15" stopIfTrue="1" operator="equal">
      <formula>"買"</formula>
    </cfRule>
    <cfRule type="cellIs" dxfId="224" priority="16" stopIfTrue="1" operator="equal">
      <formula>"売"</formula>
    </cfRule>
  </conditionalFormatting>
  <conditionalFormatting sqref="G97">
    <cfRule type="cellIs" dxfId="223" priority="13" stopIfTrue="1" operator="equal">
      <formula>"買"</formula>
    </cfRule>
    <cfRule type="cellIs" dxfId="222" priority="14" stopIfTrue="1" operator="equal">
      <formula>"売"</formula>
    </cfRule>
  </conditionalFormatting>
  <conditionalFormatting sqref="G98">
    <cfRule type="cellIs" dxfId="221" priority="11" stopIfTrue="1" operator="equal">
      <formula>"買"</formula>
    </cfRule>
    <cfRule type="cellIs" dxfId="220" priority="12" stopIfTrue="1" operator="equal">
      <formula>"売"</formula>
    </cfRule>
  </conditionalFormatting>
  <conditionalFormatting sqref="G99">
    <cfRule type="cellIs" dxfId="219" priority="9" stopIfTrue="1" operator="equal">
      <formula>"買"</formula>
    </cfRule>
    <cfRule type="cellIs" dxfId="218" priority="10" stopIfTrue="1" operator="equal">
      <formula>"売"</formula>
    </cfRule>
  </conditionalFormatting>
  <conditionalFormatting sqref="G100">
    <cfRule type="cellIs" dxfId="217" priority="7" stopIfTrue="1" operator="equal">
      <formula>"買"</formula>
    </cfRule>
    <cfRule type="cellIs" dxfId="216" priority="8" stopIfTrue="1" operator="equal">
      <formula>"売"</formula>
    </cfRule>
  </conditionalFormatting>
  <conditionalFormatting sqref="G101">
    <cfRule type="cellIs" dxfId="215" priority="5" stopIfTrue="1" operator="equal">
      <formula>"買"</formula>
    </cfRule>
    <cfRule type="cellIs" dxfId="214" priority="6" stopIfTrue="1" operator="equal">
      <formula>"売"</formula>
    </cfRule>
  </conditionalFormatting>
  <conditionalFormatting sqref="G102:G103">
    <cfRule type="cellIs" dxfId="213" priority="3" stopIfTrue="1" operator="equal">
      <formula>"買"</formula>
    </cfRule>
    <cfRule type="cellIs" dxfId="212" priority="4" stopIfTrue="1" operator="equal">
      <formula>"売"</formula>
    </cfRule>
  </conditionalFormatting>
  <conditionalFormatting sqref="G102">
    <cfRule type="cellIs" dxfId="211" priority="1" stopIfTrue="1" operator="equal">
      <formula>"買"</formula>
    </cfRule>
    <cfRule type="cellIs" dxfId="21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82" t="s">
        <v>5</v>
      </c>
      <c r="C2" s="82"/>
      <c r="D2" s="93" t="s">
        <v>65</v>
      </c>
      <c r="E2" s="93"/>
      <c r="F2" s="82" t="s">
        <v>6</v>
      </c>
      <c r="G2" s="82"/>
      <c r="H2" s="85" t="s">
        <v>66</v>
      </c>
      <c r="I2" s="85"/>
      <c r="J2" s="82" t="s">
        <v>7</v>
      </c>
      <c r="K2" s="82"/>
      <c r="L2" s="92">
        <v>100000</v>
      </c>
      <c r="M2" s="93"/>
      <c r="N2" s="82" t="s">
        <v>8</v>
      </c>
      <c r="O2" s="82"/>
      <c r="P2" s="87">
        <f>SUM(L2,D4)</f>
        <v>196302.92227318377</v>
      </c>
      <c r="Q2" s="85"/>
      <c r="R2" s="1"/>
      <c r="S2" s="1"/>
      <c r="T2" s="1"/>
    </row>
    <row r="3" spans="2:25" ht="57" customHeight="1">
      <c r="B3" s="82" t="s">
        <v>9</v>
      </c>
      <c r="C3" s="82"/>
      <c r="D3" s="94" t="s">
        <v>67</v>
      </c>
      <c r="E3" s="94"/>
      <c r="F3" s="94"/>
      <c r="G3" s="94"/>
      <c r="H3" s="94"/>
      <c r="I3" s="94"/>
      <c r="J3" s="82" t="s">
        <v>10</v>
      </c>
      <c r="K3" s="82"/>
      <c r="L3" s="94" t="s">
        <v>60</v>
      </c>
      <c r="M3" s="95"/>
      <c r="N3" s="95"/>
      <c r="O3" s="95"/>
      <c r="P3" s="95"/>
      <c r="Q3" s="95"/>
      <c r="R3" s="1"/>
      <c r="S3" s="1"/>
    </row>
    <row r="4" spans="2:25">
      <c r="B4" s="82" t="s">
        <v>11</v>
      </c>
      <c r="C4" s="82"/>
      <c r="D4" s="83">
        <f>SUM($R$9:$S$993)</f>
        <v>96302.922273183751</v>
      </c>
      <c r="E4" s="83"/>
      <c r="F4" s="82" t="s">
        <v>12</v>
      </c>
      <c r="G4" s="82"/>
      <c r="H4" s="84">
        <f>SUM($T$9:$U$108)</f>
        <v>140.00000000000063</v>
      </c>
      <c r="I4" s="85"/>
      <c r="J4" s="86" t="s">
        <v>57</v>
      </c>
      <c r="K4" s="86"/>
      <c r="L4" s="87">
        <f>MAX($C$9:$D$990)-C9</f>
        <v>138156.07688290087</v>
      </c>
      <c r="M4" s="87"/>
      <c r="N4" s="86" t="s">
        <v>56</v>
      </c>
      <c r="O4" s="86"/>
      <c r="P4" s="88">
        <f>MAX(Y:Y)</f>
        <v>0.38685720177447769</v>
      </c>
      <c r="Q4" s="88"/>
      <c r="R4" s="1"/>
      <c r="S4" s="1"/>
      <c r="T4" s="1"/>
    </row>
    <row r="5" spans="2:25">
      <c r="B5" s="36" t="s">
        <v>15</v>
      </c>
      <c r="C5" s="2">
        <f>COUNTIF($R$9:$R$990,"&gt;0")</f>
        <v>42</v>
      </c>
      <c r="D5" s="37" t="s">
        <v>16</v>
      </c>
      <c r="E5" s="15">
        <f>COUNTIF($R$9:$R$990,"&lt;0")</f>
        <v>53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0.44210526315789472</v>
      </c>
      <c r="J5" s="89" t="s">
        <v>19</v>
      </c>
      <c r="K5" s="82"/>
      <c r="L5" s="90">
        <f>MAX(V9:V993)</f>
        <v>4</v>
      </c>
      <c r="M5" s="91"/>
      <c r="N5" s="17" t="s">
        <v>20</v>
      </c>
      <c r="O5" s="9"/>
      <c r="P5" s="90">
        <f>MAX(W9:W993)</f>
        <v>11</v>
      </c>
      <c r="Q5" s="91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5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  <c r="Y8" t="s">
        <v>55</v>
      </c>
    </row>
    <row r="9" spans="2:25">
      <c r="B9" s="35">
        <v>1</v>
      </c>
      <c r="C9" s="56">
        <f>L2</f>
        <v>100000</v>
      </c>
      <c r="D9" s="56"/>
      <c r="E9" s="45">
        <v>2018</v>
      </c>
      <c r="F9" s="8">
        <v>43474</v>
      </c>
      <c r="G9" s="45" t="s">
        <v>3</v>
      </c>
      <c r="H9" s="57">
        <v>135.19</v>
      </c>
      <c r="I9" s="57"/>
      <c r="J9" s="45">
        <v>26</v>
      </c>
      <c r="K9" s="56">
        <f>IF(J9="","",C9*0.03)</f>
        <v>3000</v>
      </c>
      <c r="L9" s="56"/>
      <c r="M9" s="6">
        <f>IF(J9="","",(K9/J9)/LOOKUP(RIGHT($D$2,3),定数!$A$6:$A$13,定数!$B$6:$B$13))</f>
        <v>1.153846153846154</v>
      </c>
      <c r="N9" s="45">
        <v>2018</v>
      </c>
      <c r="O9" s="8">
        <v>43474</v>
      </c>
      <c r="P9" s="57">
        <v>134.66999999999999</v>
      </c>
      <c r="Q9" s="57"/>
      <c r="R9" s="60">
        <f>IF(P9="","",T9*M9*LOOKUP(RIGHT($D$2,3),定数!$A$6:$A$13,定数!$B$6:$B$13))</f>
        <v>6000.0000000001182</v>
      </c>
      <c r="S9" s="60"/>
      <c r="T9" s="61">
        <f>IF(P9="","",IF(G9="買",(P9-H9),(H9-P9))*IF(RIGHT($D$2,3)="JPY",100,10000))</f>
        <v>52.000000000001023</v>
      </c>
      <c r="U9" s="61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56">
        <f t="shared" ref="C10:C73" si="0">IF(R9="","",C9+R9)</f>
        <v>106000.00000000012</v>
      </c>
      <c r="D10" s="56"/>
      <c r="E10" s="45">
        <v>2018</v>
      </c>
      <c r="F10" s="8">
        <v>43487</v>
      </c>
      <c r="G10" s="45" t="s">
        <v>4</v>
      </c>
      <c r="H10" s="57">
        <v>135.71</v>
      </c>
      <c r="I10" s="57"/>
      <c r="J10" s="45">
        <v>12</v>
      </c>
      <c r="K10" s="58">
        <f>IF(J10="","",C10*0.03)</f>
        <v>3180.0000000000032</v>
      </c>
      <c r="L10" s="59"/>
      <c r="M10" s="6">
        <f>IF(J10="","",(K10/J10)/LOOKUP(RIGHT($D$2,3),定数!$A$6:$A$13,定数!$B$6:$B$13))</f>
        <v>2.650000000000003</v>
      </c>
      <c r="N10" s="45">
        <v>2018</v>
      </c>
      <c r="O10" s="8">
        <v>43488</v>
      </c>
      <c r="P10" s="57">
        <v>135.94999999999999</v>
      </c>
      <c r="Q10" s="57"/>
      <c r="R10" s="60">
        <f>IF(P10="","",T10*M10*LOOKUP(RIGHT($D$2,3),定数!$A$6:$A$13,定数!$B$6:$B$13))</f>
        <v>6359.9999999994952</v>
      </c>
      <c r="S10" s="60"/>
      <c r="T10" s="61">
        <f>IF(P10="","",IF(G10="買",(P10-H10),(H10-P10))*IF(RIGHT($D$2,3)="JPY",100,10000))</f>
        <v>23.999999999998067</v>
      </c>
      <c r="U10" s="6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106000.00000000012</v>
      </c>
    </row>
    <row r="11" spans="2:25">
      <c r="B11" s="35">
        <v>3</v>
      </c>
      <c r="C11" s="56">
        <f t="shared" ref="C11:C16" si="3">IF(R10="","",C10+R10)</f>
        <v>112359.99999999961</v>
      </c>
      <c r="D11" s="56"/>
      <c r="E11" s="45">
        <v>2018</v>
      </c>
      <c r="F11" s="8">
        <v>43498</v>
      </c>
      <c r="G11" s="45" t="s">
        <v>4</v>
      </c>
      <c r="H11" s="57">
        <v>136.43</v>
      </c>
      <c r="I11" s="57"/>
      <c r="J11" s="45">
        <v>44</v>
      </c>
      <c r="K11" s="58">
        <f t="shared" ref="K11:K48" si="4">IF(J11="","",C11*0.03)</f>
        <v>3370.7999999999879</v>
      </c>
      <c r="L11" s="59"/>
      <c r="M11" s="6">
        <f>IF(J11="","",(K11/J11)/LOOKUP(RIGHT($D$2,3),定数!$A$6:$A$13,定数!$B$6:$B$13))</f>
        <v>0.76609090909090638</v>
      </c>
      <c r="N11" s="45">
        <v>2018</v>
      </c>
      <c r="O11" s="8">
        <v>43498</v>
      </c>
      <c r="P11" s="57">
        <v>137.31</v>
      </c>
      <c r="Q11" s="57"/>
      <c r="R11" s="60">
        <f>IF(P11="","",T11*M11*LOOKUP(RIGHT($D$2,3),定数!$A$6:$A$13,定数!$B$6:$B$13))</f>
        <v>6741.5999999999412</v>
      </c>
      <c r="S11" s="60"/>
      <c r="T11" s="61">
        <f>IF(P11="","",IF(G11="買",(P11-H11),(H11-P11))*IF(RIGHT($D$2,3)="JPY",100,10000))</f>
        <v>87.999999999999545</v>
      </c>
      <c r="U11" s="61"/>
      <c r="V11" s="22">
        <f t="shared" si="1"/>
        <v>3</v>
      </c>
      <c r="W11">
        <f t="shared" si="2"/>
        <v>0</v>
      </c>
      <c r="X11" s="41">
        <f>IF(C11&lt;&gt;"",MAX(X10,C11),"")</f>
        <v>112359.99999999961</v>
      </c>
      <c r="Y11" s="42">
        <f>IF(X11&lt;&gt;"",1-(C11/X11),"")</f>
        <v>0</v>
      </c>
    </row>
    <row r="12" spans="2:25">
      <c r="B12" s="35">
        <v>4</v>
      </c>
      <c r="C12" s="56">
        <f t="shared" si="3"/>
        <v>119101.59999999955</v>
      </c>
      <c r="D12" s="56"/>
      <c r="E12" s="45">
        <v>2018</v>
      </c>
      <c r="F12" s="8">
        <v>43503</v>
      </c>
      <c r="G12" s="45" t="s">
        <v>3</v>
      </c>
      <c r="H12" s="57">
        <v>134.65</v>
      </c>
      <c r="I12" s="57"/>
      <c r="J12" s="45">
        <v>40</v>
      </c>
      <c r="K12" s="58">
        <f t="shared" si="4"/>
        <v>3573.0479999999866</v>
      </c>
      <c r="L12" s="59"/>
      <c r="M12" s="6">
        <f>IF(J12="","",(K12/J12)/LOOKUP(RIGHT($D$2,3),定数!$A$6:$A$13,定数!$B$6:$B$13))</f>
        <v>0.89326199999999656</v>
      </c>
      <c r="N12" s="45">
        <v>2018</v>
      </c>
      <c r="O12" s="8">
        <v>43504</v>
      </c>
      <c r="P12" s="57">
        <v>133.85</v>
      </c>
      <c r="Q12" s="57"/>
      <c r="R12" s="60">
        <f>IF(P12="","",T12*M12*LOOKUP(RIGHT($D$2,3),定数!$A$6:$A$13,定数!$B$6:$B$13))</f>
        <v>7146.0960000000741</v>
      </c>
      <c r="S12" s="60"/>
      <c r="T12" s="61">
        <f t="shared" ref="T12:T75" si="5">IF(P12="","",IF(G12="買",(P12-H12),(H12-P12))*IF(RIGHT($D$2,3)="JPY",100,10000))</f>
        <v>80.000000000001137</v>
      </c>
      <c r="U12" s="61"/>
      <c r="V12" s="22">
        <f t="shared" si="1"/>
        <v>4</v>
      </c>
      <c r="W12">
        <f t="shared" si="2"/>
        <v>0</v>
      </c>
      <c r="X12" s="41">
        <f t="shared" ref="X12:X75" si="6">IF(C12&lt;&gt;"",MAX(X11,C12),"")</f>
        <v>119101.59999999955</v>
      </c>
      <c r="Y12" s="42">
        <f t="shared" ref="Y12:Y75" si="7">IF(X12&lt;&gt;"",1-(C12/X12),"")</f>
        <v>0</v>
      </c>
    </row>
    <row r="13" spans="2:25">
      <c r="B13" s="35">
        <v>5</v>
      </c>
      <c r="C13" s="56">
        <f t="shared" si="3"/>
        <v>126247.69599999963</v>
      </c>
      <c r="D13" s="56"/>
      <c r="E13" s="45">
        <v>2018</v>
      </c>
      <c r="F13" s="8">
        <v>43504</v>
      </c>
      <c r="G13" s="45" t="s">
        <v>3</v>
      </c>
      <c r="H13" s="57">
        <v>134.02000000000001</v>
      </c>
      <c r="I13" s="57"/>
      <c r="J13" s="45">
        <v>54</v>
      </c>
      <c r="K13" s="58">
        <f t="shared" si="4"/>
        <v>3787.430879999989</v>
      </c>
      <c r="L13" s="59"/>
      <c r="M13" s="6">
        <f>IF(J13="","",(K13/J13)/LOOKUP(RIGHT($D$2,3),定数!$A$6:$A$13,定数!$B$6:$B$13))</f>
        <v>0.70137608888888681</v>
      </c>
      <c r="N13" s="45">
        <v>2018</v>
      </c>
      <c r="O13" s="8">
        <v>43504</v>
      </c>
      <c r="P13" s="57">
        <v>134.58000000000001</v>
      </c>
      <c r="Q13" s="57"/>
      <c r="R13" s="60">
        <f>IF(P13="","",T13*M13*LOOKUP(RIGHT($D$2,3),定数!$A$6:$A$13,定数!$B$6:$B$13))</f>
        <v>-3927.7060977777824</v>
      </c>
      <c r="S13" s="60"/>
      <c r="T13" s="61">
        <f t="shared" si="5"/>
        <v>-56.000000000000227</v>
      </c>
      <c r="U13" s="61"/>
      <c r="V13" s="22">
        <f t="shared" si="1"/>
        <v>0</v>
      </c>
      <c r="W13">
        <f t="shared" si="2"/>
        <v>1</v>
      </c>
      <c r="X13" s="41">
        <f t="shared" si="6"/>
        <v>126247.69599999963</v>
      </c>
      <c r="Y13" s="42">
        <f t="shared" si="7"/>
        <v>0</v>
      </c>
    </row>
    <row r="14" spans="2:25">
      <c r="B14" s="35">
        <v>6</v>
      </c>
      <c r="C14" s="56">
        <f t="shared" si="3"/>
        <v>122319.98990222185</v>
      </c>
      <c r="D14" s="56"/>
      <c r="E14" s="45">
        <v>2018</v>
      </c>
      <c r="F14" s="8">
        <v>43517</v>
      </c>
      <c r="G14" s="45" t="s">
        <v>4</v>
      </c>
      <c r="H14" s="57">
        <v>132.41999999999999</v>
      </c>
      <c r="I14" s="57"/>
      <c r="J14" s="45">
        <v>14</v>
      </c>
      <c r="K14" s="58">
        <f t="shared" si="4"/>
        <v>3669.5996970666552</v>
      </c>
      <c r="L14" s="59"/>
      <c r="M14" s="6">
        <f>IF(J14="","",(K14/J14)/LOOKUP(RIGHT($D$2,3),定数!$A$6:$A$13,定数!$B$6:$B$13))</f>
        <v>2.6211426407618967</v>
      </c>
      <c r="N14" s="45">
        <v>2018</v>
      </c>
      <c r="O14" s="8">
        <v>43517</v>
      </c>
      <c r="P14" s="57">
        <v>132.69999999999999</v>
      </c>
      <c r="Q14" s="57"/>
      <c r="R14" s="60">
        <f>IF(P14="","",T14*M14*LOOKUP(RIGHT($D$2,3),定数!$A$6:$A$13,定数!$B$6:$B$13))</f>
        <v>7339.1993941333412</v>
      </c>
      <c r="S14" s="60"/>
      <c r="T14" s="61">
        <f t="shared" si="5"/>
        <v>28.000000000000114</v>
      </c>
      <c r="U14" s="61"/>
      <c r="V14" s="22">
        <f t="shared" si="1"/>
        <v>1</v>
      </c>
      <c r="W14">
        <f t="shared" si="2"/>
        <v>0</v>
      </c>
      <c r="X14" s="41">
        <f t="shared" si="6"/>
        <v>126247.69599999963</v>
      </c>
      <c r="Y14" s="42">
        <f t="shared" si="7"/>
        <v>3.1111111111111311E-2</v>
      </c>
    </row>
    <row r="15" spans="2:25">
      <c r="B15" s="35">
        <v>7</v>
      </c>
      <c r="C15" s="56">
        <f t="shared" si="3"/>
        <v>129659.18929635518</v>
      </c>
      <c r="D15" s="56"/>
      <c r="E15" s="45">
        <v>2018</v>
      </c>
      <c r="F15" s="8">
        <v>43540</v>
      </c>
      <c r="G15" s="45" t="s">
        <v>3</v>
      </c>
      <c r="H15" s="57">
        <v>130.63</v>
      </c>
      <c r="I15" s="57"/>
      <c r="J15" s="45">
        <v>24</v>
      </c>
      <c r="K15" s="58">
        <f t="shared" si="4"/>
        <v>3889.7756788906554</v>
      </c>
      <c r="L15" s="59"/>
      <c r="M15" s="6">
        <f>IF(J15="","",(K15/J15)/LOOKUP(RIGHT($D$2,3),定数!$A$6:$A$13,定数!$B$6:$B$13))</f>
        <v>1.6207398662044397</v>
      </c>
      <c r="N15" s="45">
        <v>2018</v>
      </c>
      <c r="O15" s="8">
        <v>43540</v>
      </c>
      <c r="P15" s="57">
        <v>130.16</v>
      </c>
      <c r="Q15" s="57"/>
      <c r="R15" s="60">
        <f>IF(P15="","",T15*M15*LOOKUP(RIGHT($D$2,3),定数!$A$6:$A$13,定数!$B$6:$B$13))</f>
        <v>7617.4773711608477</v>
      </c>
      <c r="S15" s="60"/>
      <c r="T15" s="61">
        <f t="shared" si="5"/>
        <v>46.999999999999886</v>
      </c>
      <c r="U15" s="61"/>
      <c r="V15" s="22">
        <f t="shared" si="1"/>
        <v>2</v>
      </c>
      <c r="W15">
        <f t="shared" si="2"/>
        <v>0</v>
      </c>
      <c r="X15" s="41">
        <f t="shared" si="6"/>
        <v>129659.18929635518</v>
      </c>
      <c r="Y15" s="42">
        <f t="shared" si="7"/>
        <v>0</v>
      </c>
    </row>
    <row r="16" spans="2:25">
      <c r="B16" s="35">
        <v>8</v>
      </c>
      <c r="C16" s="56">
        <f t="shared" si="3"/>
        <v>137276.66666751602</v>
      </c>
      <c r="D16" s="56"/>
      <c r="E16" s="45">
        <v>2018</v>
      </c>
      <c r="F16" s="8">
        <v>43540</v>
      </c>
      <c r="G16" s="45" t="s">
        <v>3</v>
      </c>
      <c r="H16" s="57">
        <v>130.12</v>
      </c>
      <c r="I16" s="57"/>
      <c r="J16" s="45">
        <v>45</v>
      </c>
      <c r="K16" s="58">
        <f t="shared" si="4"/>
        <v>4118.3000000254806</v>
      </c>
      <c r="L16" s="59"/>
      <c r="M16" s="6">
        <f>IF(J16="","",(K16/J16)/LOOKUP(RIGHT($D$2,3),定数!$A$6:$A$13,定数!$B$6:$B$13))</f>
        <v>0.91517777778344012</v>
      </c>
      <c r="N16" s="45">
        <v>2018</v>
      </c>
      <c r="O16" s="8">
        <v>43543</v>
      </c>
      <c r="P16" s="57">
        <v>130.59</v>
      </c>
      <c r="Q16" s="57"/>
      <c r="R16" s="60">
        <f>IF(P16="","",T16*M16*LOOKUP(RIGHT($D$2,3),定数!$A$6:$A$13,定数!$B$6:$B$13))</f>
        <v>-4301.3355555821581</v>
      </c>
      <c r="S16" s="60"/>
      <c r="T16" s="61">
        <f t="shared" si="5"/>
        <v>-46.999999999999886</v>
      </c>
      <c r="U16" s="61"/>
      <c r="V16" s="22">
        <f t="shared" si="1"/>
        <v>0</v>
      </c>
      <c r="W16">
        <f t="shared" si="2"/>
        <v>1</v>
      </c>
      <c r="X16" s="41">
        <f t="shared" si="6"/>
        <v>137276.66666751602</v>
      </c>
      <c r="Y16" s="42">
        <f t="shared" si="7"/>
        <v>0</v>
      </c>
    </row>
    <row r="17" spans="2:25">
      <c r="B17" s="35">
        <v>9</v>
      </c>
      <c r="C17" s="56">
        <f t="shared" si="0"/>
        <v>132975.33111193386</v>
      </c>
      <c r="D17" s="56"/>
      <c r="E17" s="45">
        <v>2018</v>
      </c>
      <c r="F17" s="8">
        <v>43544</v>
      </c>
      <c r="G17" s="45" t="s">
        <v>4</v>
      </c>
      <c r="H17" s="57">
        <v>131.02000000000001</v>
      </c>
      <c r="I17" s="57"/>
      <c r="J17" s="45">
        <v>28</v>
      </c>
      <c r="K17" s="58">
        <f t="shared" si="4"/>
        <v>3989.2599333580156</v>
      </c>
      <c r="L17" s="59"/>
      <c r="M17" s="6">
        <f>IF(J17="","",(K17/J17)/LOOKUP(RIGHT($D$2,3),定数!$A$6:$A$13,定数!$B$6:$B$13))</f>
        <v>1.4247356904850057</v>
      </c>
      <c r="N17" s="45">
        <v>2018</v>
      </c>
      <c r="O17" s="8">
        <v>43544</v>
      </c>
      <c r="P17" s="57">
        <v>131.58000000000001</v>
      </c>
      <c r="Q17" s="57"/>
      <c r="R17" s="60">
        <f>IF(P17="","",T17*M17*LOOKUP(RIGHT($D$2,3),定数!$A$6:$A$13,定数!$B$6:$B$13))</f>
        <v>7978.5198667160639</v>
      </c>
      <c r="S17" s="60"/>
      <c r="T17" s="61">
        <f t="shared" si="5"/>
        <v>56.000000000000227</v>
      </c>
      <c r="U17" s="61"/>
      <c r="V17" s="22">
        <f t="shared" si="1"/>
        <v>1</v>
      </c>
      <c r="W17">
        <f t="shared" si="2"/>
        <v>0</v>
      </c>
      <c r="X17" s="41">
        <f t="shared" si="6"/>
        <v>137276.66666751602</v>
      </c>
      <c r="Y17" s="42">
        <f t="shared" si="7"/>
        <v>3.1333333333333324E-2</v>
      </c>
    </row>
    <row r="18" spans="2:25">
      <c r="B18" s="35">
        <v>10</v>
      </c>
      <c r="C18" s="56">
        <f t="shared" si="0"/>
        <v>140953.85097864992</v>
      </c>
      <c r="D18" s="56"/>
      <c r="E18" s="45">
        <v>2018</v>
      </c>
      <c r="F18" s="8">
        <v>43568</v>
      </c>
      <c r="G18" s="45" t="s">
        <v>4</v>
      </c>
      <c r="H18" s="57">
        <v>132.34</v>
      </c>
      <c r="I18" s="57"/>
      <c r="J18" s="45">
        <v>22</v>
      </c>
      <c r="K18" s="58">
        <f t="shared" si="4"/>
        <v>4228.6155293594975</v>
      </c>
      <c r="L18" s="59"/>
      <c r="M18" s="6">
        <f>IF(J18="","",(K18/J18)/LOOKUP(RIGHT($D$2,3),定数!$A$6:$A$13,定数!$B$6:$B$13))</f>
        <v>1.9220979678906807</v>
      </c>
      <c r="N18" s="45">
        <v>2018</v>
      </c>
      <c r="O18" s="8">
        <v>43568</v>
      </c>
      <c r="P18" s="57">
        <v>132.77000000000001</v>
      </c>
      <c r="Q18" s="57"/>
      <c r="R18" s="60">
        <f>IF(P18="","",T18*M18*LOOKUP(RIGHT($D$2,3),定数!$A$6:$A$13,定数!$B$6:$B$13))</f>
        <v>8265.0212619300582</v>
      </c>
      <c r="S18" s="60"/>
      <c r="T18" s="61">
        <f t="shared" si="5"/>
        <v>43.000000000000682</v>
      </c>
      <c r="U18" s="61"/>
      <c r="V18" s="22">
        <f t="shared" si="1"/>
        <v>2</v>
      </c>
      <c r="W18">
        <f t="shared" si="2"/>
        <v>0</v>
      </c>
      <c r="X18" s="41">
        <f t="shared" si="6"/>
        <v>140953.85097864992</v>
      </c>
      <c r="Y18" s="42">
        <f t="shared" si="7"/>
        <v>0</v>
      </c>
    </row>
    <row r="19" spans="2:25">
      <c r="B19" s="35">
        <v>11</v>
      </c>
      <c r="C19" s="56">
        <f t="shared" si="0"/>
        <v>149218.87224057998</v>
      </c>
      <c r="D19" s="56"/>
      <c r="E19" s="46">
        <v>2018</v>
      </c>
      <c r="F19" s="8">
        <v>43582</v>
      </c>
      <c r="G19" s="46" t="s">
        <v>3</v>
      </c>
      <c r="H19" s="57">
        <v>131.88</v>
      </c>
      <c r="I19" s="57"/>
      <c r="J19" s="46">
        <v>32</v>
      </c>
      <c r="K19" s="58">
        <f t="shared" si="4"/>
        <v>4476.5661672173992</v>
      </c>
      <c r="L19" s="59"/>
      <c r="M19" s="6">
        <f>IF(J19="","",(K19/J19)/LOOKUP(RIGHT($D$2,3),定数!$A$6:$A$13,定数!$B$6:$B$13))</f>
        <v>1.3989269272554372</v>
      </c>
      <c r="N19" s="46">
        <v>2018</v>
      </c>
      <c r="O19" s="8">
        <v>43583</v>
      </c>
      <c r="P19" s="57">
        <v>132.22999999999999</v>
      </c>
      <c r="Q19" s="57"/>
      <c r="R19" s="60">
        <f>IF(P19="","",T19*M19*LOOKUP(RIGHT($D$2,3),定数!$A$6:$A$13,定数!$B$6:$B$13))</f>
        <v>-4896.2442453939511</v>
      </c>
      <c r="S19" s="60"/>
      <c r="T19" s="61">
        <f t="shared" si="5"/>
        <v>-34.999999999999432</v>
      </c>
      <c r="U19" s="61"/>
      <c r="V19" s="22">
        <f t="shared" si="1"/>
        <v>0</v>
      </c>
      <c r="W19">
        <f t="shared" si="2"/>
        <v>1</v>
      </c>
      <c r="X19" s="41">
        <f t="shared" si="6"/>
        <v>149218.87224057998</v>
      </c>
      <c r="Y19" s="42">
        <f t="shared" si="7"/>
        <v>0</v>
      </c>
    </row>
    <row r="20" spans="2:25">
      <c r="B20" s="35">
        <v>12</v>
      </c>
      <c r="C20" s="56">
        <f t="shared" si="0"/>
        <v>144322.62799518602</v>
      </c>
      <c r="D20" s="56"/>
      <c r="E20" s="46">
        <v>2018</v>
      </c>
      <c r="F20" s="8">
        <v>43589</v>
      </c>
      <c r="G20" s="46" t="s">
        <v>3</v>
      </c>
      <c r="H20" s="57">
        <v>130.72</v>
      </c>
      <c r="I20" s="57"/>
      <c r="J20" s="46">
        <v>14</v>
      </c>
      <c r="K20" s="58">
        <f t="shared" si="4"/>
        <v>4329.67883985558</v>
      </c>
      <c r="L20" s="59"/>
      <c r="M20" s="6">
        <f>IF(J20="","",(K20/J20)/LOOKUP(RIGHT($D$2,3),定数!$A$6:$A$13,定数!$B$6:$B$13))</f>
        <v>3.0926277427539857</v>
      </c>
      <c r="N20" s="46">
        <v>2018</v>
      </c>
      <c r="O20" s="8">
        <v>43589</v>
      </c>
      <c r="P20" s="57">
        <v>130.43</v>
      </c>
      <c r="Q20" s="57"/>
      <c r="R20" s="60">
        <f>IF(P20="","",T20*M20*LOOKUP(RIGHT($D$2,3),定数!$A$6:$A$13,定数!$B$6:$B$13))</f>
        <v>8968.620453986312</v>
      </c>
      <c r="S20" s="60"/>
      <c r="T20" s="61">
        <f t="shared" si="5"/>
        <v>28.999999999999204</v>
      </c>
      <c r="U20" s="61"/>
      <c r="V20" s="22">
        <f t="shared" si="1"/>
        <v>1</v>
      </c>
      <c r="W20">
        <f t="shared" si="2"/>
        <v>0</v>
      </c>
      <c r="X20" s="41">
        <f t="shared" si="6"/>
        <v>149218.87224057998</v>
      </c>
      <c r="Y20" s="42">
        <f t="shared" si="7"/>
        <v>3.2812499999999467E-2</v>
      </c>
    </row>
    <row r="21" spans="2:25">
      <c r="B21" s="35">
        <v>13</v>
      </c>
      <c r="C21" s="56">
        <f t="shared" si="0"/>
        <v>153291.24844917233</v>
      </c>
      <c r="D21" s="56"/>
      <c r="E21" s="46">
        <v>2018</v>
      </c>
      <c r="F21" s="8">
        <v>43593</v>
      </c>
      <c r="G21" s="46" t="s">
        <v>3</v>
      </c>
      <c r="H21" s="57">
        <v>129.97</v>
      </c>
      <c r="I21" s="57"/>
      <c r="J21" s="46">
        <v>13</v>
      </c>
      <c r="K21" s="58">
        <f t="shared" si="4"/>
        <v>4598.7374534751698</v>
      </c>
      <c r="L21" s="59"/>
      <c r="M21" s="6">
        <f>IF(J21="","",(K21/J21)/LOOKUP(RIGHT($D$2,3),定数!$A$6:$A$13,定数!$B$6:$B$13))</f>
        <v>3.5374903488270535</v>
      </c>
      <c r="N21" s="46">
        <v>2018</v>
      </c>
      <c r="O21" s="8">
        <v>43593</v>
      </c>
      <c r="P21" s="57">
        <v>129.69999999999999</v>
      </c>
      <c r="Q21" s="57"/>
      <c r="R21" s="60">
        <f>IF(P21="","",T21*M21*LOOKUP(RIGHT($D$2,3),定数!$A$6:$A$13,定数!$B$6:$B$13))</f>
        <v>9551.2239418334066</v>
      </c>
      <c r="S21" s="60"/>
      <c r="T21" s="61">
        <f t="shared" si="5"/>
        <v>27.000000000001023</v>
      </c>
      <c r="U21" s="61"/>
      <c r="V21" s="22">
        <f t="shared" si="1"/>
        <v>2</v>
      </c>
      <c r="W21">
        <f t="shared" si="2"/>
        <v>0</v>
      </c>
      <c r="X21" s="41">
        <f t="shared" si="6"/>
        <v>153291.24844917233</v>
      </c>
      <c r="Y21" s="42">
        <f t="shared" si="7"/>
        <v>0</v>
      </c>
    </row>
    <row r="22" spans="2:25">
      <c r="B22" s="35">
        <v>14</v>
      </c>
      <c r="C22" s="56">
        <f t="shared" si="0"/>
        <v>162842.47239100572</v>
      </c>
      <c r="D22" s="56"/>
      <c r="E22" s="46">
        <v>2018</v>
      </c>
      <c r="F22" s="8">
        <v>43593</v>
      </c>
      <c r="G22" s="46" t="s">
        <v>3</v>
      </c>
      <c r="H22" s="57">
        <v>129.87</v>
      </c>
      <c r="I22" s="57"/>
      <c r="J22" s="46">
        <v>12</v>
      </c>
      <c r="K22" s="58">
        <f t="shared" si="4"/>
        <v>4885.2741717301715</v>
      </c>
      <c r="L22" s="59"/>
      <c r="M22" s="6">
        <f>IF(J22="","",(K22/J22)/LOOKUP(RIGHT($D$2,3),定数!$A$6:$A$13,定数!$B$6:$B$13))</f>
        <v>4.0710618097751423</v>
      </c>
      <c r="N22" s="46">
        <v>2018</v>
      </c>
      <c r="O22" s="8">
        <v>43593</v>
      </c>
      <c r="P22" s="57">
        <v>129.63</v>
      </c>
      <c r="Q22" s="57"/>
      <c r="R22" s="60">
        <f>IF(P22="","",T22*M22*LOOKUP(RIGHT($D$2,3),定数!$A$6:$A$13,定数!$B$6:$B$13))</f>
        <v>9770.5483434607122</v>
      </c>
      <c r="S22" s="60"/>
      <c r="T22" s="61">
        <f t="shared" si="5"/>
        <v>24.000000000000909</v>
      </c>
      <c r="U22" s="61"/>
      <c r="V22" s="22">
        <f t="shared" si="1"/>
        <v>3</v>
      </c>
      <c r="W22">
        <f t="shared" si="2"/>
        <v>0</v>
      </c>
      <c r="X22" s="41">
        <f t="shared" si="6"/>
        <v>162842.47239100572</v>
      </c>
      <c r="Y22" s="42">
        <f t="shared" si="7"/>
        <v>0</v>
      </c>
    </row>
    <row r="23" spans="2:25">
      <c r="B23" s="35">
        <v>15</v>
      </c>
      <c r="C23" s="56">
        <f t="shared" si="0"/>
        <v>172613.02073446644</v>
      </c>
      <c r="D23" s="56"/>
      <c r="E23" s="46">
        <v>2018</v>
      </c>
      <c r="F23" s="8">
        <v>43608</v>
      </c>
      <c r="G23" s="46" t="s">
        <v>3</v>
      </c>
      <c r="H23" s="57">
        <v>129.81</v>
      </c>
      <c r="I23" s="57"/>
      <c r="J23" s="46">
        <v>82</v>
      </c>
      <c r="K23" s="58">
        <f t="shared" si="4"/>
        <v>5178.3906220339932</v>
      </c>
      <c r="L23" s="59"/>
      <c r="M23" s="6">
        <f>IF(J23="","",(K23/J23)/LOOKUP(RIGHT($D$2,3),定数!$A$6:$A$13,定数!$B$6:$B$13))</f>
        <v>0.63151105146756015</v>
      </c>
      <c r="N23" s="46">
        <v>2018</v>
      </c>
      <c r="O23" s="8">
        <v>43609</v>
      </c>
      <c r="P23" s="57">
        <v>128.16</v>
      </c>
      <c r="Q23" s="57"/>
      <c r="R23" s="60">
        <f>IF(P23="","",T23*M23*LOOKUP(RIGHT($D$2,3),定数!$A$6:$A$13,定数!$B$6:$B$13))</f>
        <v>10419.932349214778</v>
      </c>
      <c r="S23" s="60"/>
      <c r="T23" s="61">
        <f t="shared" si="5"/>
        <v>165.00000000000057</v>
      </c>
      <c r="U23" s="61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172613.02073446644</v>
      </c>
      <c r="Y23" s="42">
        <f t="shared" si="7"/>
        <v>0</v>
      </c>
    </row>
    <row r="24" spans="2:25">
      <c r="B24" s="35">
        <v>16</v>
      </c>
      <c r="C24" s="56">
        <f t="shared" si="0"/>
        <v>183032.9530836812</v>
      </c>
      <c r="D24" s="56"/>
      <c r="E24" s="46">
        <v>2018</v>
      </c>
      <c r="F24" s="8">
        <v>43610</v>
      </c>
      <c r="G24" s="46" t="s">
        <v>3</v>
      </c>
      <c r="H24" s="57">
        <v>128.13999999999999</v>
      </c>
      <c r="I24" s="57"/>
      <c r="J24" s="46">
        <v>25</v>
      </c>
      <c r="K24" s="58">
        <f t="shared" si="4"/>
        <v>5490.9885925104363</v>
      </c>
      <c r="L24" s="59"/>
      <c r="M24" s="6">
        <f>IF(J24="","",(K24/J24)/LOOKUP(RIGHT($D$2,3),定数!$A$6:$A$13,定数!$B$6:$B$13))</f>
        <v>2.1963954370041745</v>
      </c>
      <c r="N24" s="46">
        <v>2018</v>
      </c>
      <c r="O24" s="8">
        <v>43610</v>
      </c>
      <c r="P24" s="57">
        <v>128.41999999999999</v>
      </c>
      <c r="Q24" s="57"/>
      <c r="R24" s="60">
        <f>IF(P24="","",T24*M24*LOOKUP(RIGHT($D$2,3),定数!$A$6:$A$13,定数!$B$6:$B$13))</f>
        <v>-6149.9072236117136</v>
      </c>
      <c r="S24" s="60"/>
      <c r="T24" s="61">
        <f t="shared" si="5"/>
        <v>-28.000000000000114</v>
      </c>
      <c r="U24" s="61"/>
      <c r="V24" t="str">
        <f t="shared" si="8"/>
        <v/>
      </c>
      <c r="W24">
        <f t="shared" si="2"/>
        <v>1</v>
      </c>
      <c r="X24" s="41">
        <f t="shared" si="6"/>
        <v>183032.9530836812</v>
      </c>
      <c r="Y24" s="42">
        <f t="shared" si="7"/>
        <v>0</v>
      </c>
    </row>
    <row r="25" spans="2:25">
      <c r="B25" s="35">
        <v>17</v>
      </c>
      <c r="C25" s="56">
        <f t="shared" si="0"/>
        <v>176883.04586006948</v>
      </c>
      <c r="D25" s="56"/>
      <c r="E25" s="46">
        <v>2018</v>
      </c>
      <c r="F25" s="8">
        <v>43616</v>
      </c>
      <c r="G25" s="46" t="s">
        <v>4</v>
      </c>
      <c r="H25" s="57">
        <v>127.46</v>
      </c>
      <c r="I25" s="57"/>
      <c r="J25" s="46">
        <v>69</v>
      </c>
      <c r="K25" s="58">
        <f t="shared" si="4"/>
        <v>5306.4913758020839</v>
      </c>
      <c r="L25" s="59"/>
      <c r="M25" s="6">
        <f>IF(J25="","",(K25/J25)/LOOKUP(RIGHT($D$2,3),定数!$A$6:$A$13,定数!$B$6:$B$13))</f>
        <v>0.76905672113073675</v>
      </c>
      <c r="N25" s="46">
        <v>2018</v>
      </c>
      <c r="O25" s="8">
        <v>43616</v>
      </c>
      <c r="P25" s="57">
        <v>126.74</v>
      </c>
      <c r="Q25" s="57"/>
      <c r="R25" s="60">
        <f>IF(P25="","",T25*M25*LOOKUP(RIGHT($D$2,3),定数!$A$6:$A$13,定数!$B$6:$B$13))</f>
        <v>-5537.2083921412959</v>
      </c>
      <c r="S25" s="60"/>
      <c r="T25" s="61">
        <f t="shared" si="5"/>
        <v>-71.999999999999886</v>
      </c>
      <c r="U25" s="61"/>
      <c r="V25" t="str">
        <f t="shared" si="8"/>
        <v/>
      </c>
      <c r="W25">
        <f t="shared" si="2"/>
        <v>2</v>
      </c>
      <c r="X25" s="41">
        <f t="shared" si="6"/>
        <v>183032.9530836812</v>
      </c>
      <c r="Y25" s="42">
        <f t="shared" si="7"/>
        <v>3.3600000000000185E-2</v>
      </c>
    </row>
    <row r="26" spans="2:25">
      <c r="B26" s="35">
        <v>18</v>
      </c>
      <c r="C26" s="56">
        <f t="shared" si="0"/>
        <v>171345.83746792818</v>
      </c>
      <c r="D26" s="56"/>
      <c r="E26" s="46">
        <v>2018</v>
      </c>
      <c r="F26" s="8">
        <v>43617</v>
      </c>
      <c r="G26" s="46" t="s">
        <v>4</v>
      </c>
      <c r="H26" s="57">
        <v>127.62</v>
      </c>
      <c r="I26" s="57"/>
      <c r="J26" s="46">
        <v>40</v>
      </c>
      <c r="K26" s="58">
        <f t="shared" si="4"/>
        <v>5140.3751240378451</v>
      </c>
      <c r="L26" s="59"/>
      <c r="M26" s="6">
        <f>IF(J26="","",(K26/J26)/LOOKUP(RIGHT($D$2,3),定数!$A$6:$A$13,定数!$B$6:$B$13))</f>
        <v>1.2850937810094611</v>
      </c>
      <c r="N26" s="46">
        <v>2018</v>
      </c>
      <c r="O26" s="8">
        <v>43617</v>
      </c>
      <c r="P26" s="57">
        <v>127.2</v>
      </c>
      <c r="Q26" s="57"/>
      <c r="R26" s="60">
        <f>IF(P26="","",T26*M26*LOOKUP(RIGHT($D$2,3),定数!$A$6:$A$13,定数!$B$6:$B$13))</f>
        <v>-5397.3938802397588</v>
      </c>
      <c r="S26" s="60"/>
      <c r="T26" s="61">
        <f t="shared" si="5"/>
        <v>-42.000000000000171</v>
      </c>
      <c r="U26" s="61"/>
      <c r="V26" t="str">
        <f t="shared" si="8"/>
        <v/>
      </c>
      <c r="W26">
        <f t="shared" si="2"/>
        <v>3</v>
      </c>
      <c r="X26" s="41">
        <f t="shared" si="6"/>
        <v>183032.9530836812</v>
      </c>
      <c r="Y26" s="42">
        <f t="shared" si="7"/>
        <v>6.3852521739130585E-2</v>
      </c>
    </row>
    <row r="27" spans="2:25">
      <c r="B27" s="35">
        <v>19</v>
      </c>
      <c r="C27" s="56">
        <f t="shared" si="0"/>
        <v>165948.44358768844</v>
      </c>
      <c r="D27" s="56"/>
      <c r="E27" s="46">
        <v>2018</v>
      </c>
      <c r="F27" s="8">
        <v>43623</v>
      </c>
      <c r="G27" s="46" t="s">
        <v>4</v>
      </c>
      <c r="H27" s="57">
        <v>129.69999999999999</v>
      </c>
      <c r="I27" s="57"/>
      <c r="J27" s="46">
        <v>27</v>
      </c>
      <c r="K27" s="58">
        <f t="shared" si="4"/>
        <v>4978.4533076306534</v>
      </c>
      <c r="L27" s="59"/>
      <c r="M27" s="6">
        <f>IF(J27="","",(K27/J27)/LOOKUP(RIGHT($D$2,3),定数!$A$6:$A$13,定数!$B$6:$B$13))</f>
        <v>1.8438715954187606</v>
      </c>
      <c r="N27" s="46">
        <v>2018</v>
      </c>
      <c r="O27" s="8">
        <v>43623</v>
      </c>
      <c r="P27" s="57">
        <v>130.24</v>
      </c>
      <c r="Q27" s="57"/>
      <c r="R27" s="60">
        <f>IF(P27="","",T27*M27*LOOKUP(RIGHT($D$2,3),定数!$A$6:$A$13,定数!$B$6:$B$13))</f>
        <v>9956.9066152616833</v>
      </c>
      <c r="S27" s="60"/>
      <c r="T27" s="61">
        <f t="shared" si="5"/>
        <v>54.000000000002046</v>
      </c>
      <c r="U27" s="61"/>
      <c r="V27" t="str">
        <f t="shared" si="8"/>
        <v/>
      </c>
      <c r="W27">
        <f t="shared" si="2"/>
        <v>0</v>
      </c>
      <c r="X27" s="41">
        <f t="shared" si="6"/>
        <v>183032.9530836812</v>
      </c>
      <c r="Y27" s="42">
        <f t="shared" si="7"/>
        <v>9.3341167304348049E-2</v>
      </c>
    </row>
    <row r="28" spans="2:25">
      <c r="B28" s="35">
        <v>20</v>
      </c>
      <c r="C28" s="56">
        <f t="shared" si="0"/>
        <v>175905.35020295013</v>
      </c>
      <c r="D28" s="56"/>
      <c r="E28" s="46">
        <v>2018</v>
      </c>
      <c r="F28" s="8">
        <v>43624</v>
      </c>
      <c r="G28" s="46" t="s">
        <v>3</v>
      </c>
      <c r="H28" s="57">
        <v>129.38999999999999</v>
      </c>
      <c r="I28" s="57"/>
      <c r="J28" s="46">
        <v>16</v>
      </c>
      <c r="K28" s="58">
        <f t="shared" si="4"/>
        <v>5277.160506088504</v>
      </c>
      <c r="L28" s="59"/>
      <c r="M28" s="6">
        <f>IF(J28="","",(K28/J28)/LOOKUP(RIGHT($D$2,3),定数!$A$6:$A$13,定数!$B$6:$B$13))</f>
        <v>3.2982253163053148</v>
      </c>
      <c r="N28" s="46">
        <v>2018</v>
      </c>
      <c r="O28" s="8">
        <v>43624</v>
      </c>
      <c r="P28" s="57">
        <v>129.07</v>
      </c>
      <c r="Q28" s="57"/>
      <c r="R28" s="60">
        <f>IF(P28="","",T28*M28*LOOKUP(RIGHT($D$2,3),定数!$A$6:$A$13,定数!$B$6:$B$13))</f>
        <v>10554.321012176782</v>
      </c>
      <c r="S28" s="60"/>
      <c r="T28" s="61">
        <f t="shared" si="5"/>
        <v>31.999999999999318</v>
      </c>
      <c r="U28" s="61"/>
      <c r="V28" t="str">
        <f t="shared" si="8"/>
        <v/>
      </c>
      <c r="W28">
        <f t="shared" si="2"/>
        <v>0</v>
      </c>
      <c r="X28" s="41">
        <f t="shared" si="6"/>
        <v>183032.9530836812</v>
      </c>
      <c r="Y28" s="42">
        <f t="shared" si="7"/>
        <v>3.8941637342606805E-2</v>
      </c>
    </row>
    <row r="29" spans="2:25">
      <c r="B29" s="35">
        <v>21</v>
      </c>
      <c r="C29" s="56">
        <f t="shared" si="0"/>
        <v>186459.6712151269</v>
      </c>
      <c r="D29" s="56"/>
      <c r="E29" s="47">
        <v>2018</v>
      </c>
      <c r="F29" s="8">
        <v>43624</v>
      </c>
      <c r="G29" s="47" t="s">
        <v>3</v>
      </c>
      <c r="H29" s="57">
        <v>128.88</v>
      </c>
      <c r="I29" s="57"/>
      <c r="J29" s="47">
        <v>65</v>
      </c>
      <c r="K29" s="58">
        <f t="shared" si="4"/>
        <v>5593.7901364538066</v>
      </c>
      <c r="L29" s="59"/>
      <c r="M29" s="6">
        <f>IF(J29="","",(K29/J29)/LOOKUP(RIGHT($D$2,3),定数!$A$6:$A$13,定数!$B$6:$B$13))</f>
        <v>0.86058309791597021</v>
      </c>
      <c r="N29" s="47">
        <v>2018</v>
      </c>
      <c r="O29" s="8">
        <v>43627</v>
      </c>
      <c r="P29" s="57">
        <v>129.56</v>
      </c>
      <c r="Q29" s="57"/>
      <c r="R29" s="60">
        <f>IF(P29="","",T29*M29*LOOKUP(RIGHT($D$2,3),定数!$A$6:$A$13,定数!$B$6:$B$13))</f>
        <v>-5851.9650658286555</v>
      </c>
      <c r="S29" s="60"/>
      <c r="T29" s="61">
        <f t="shared" si="5"/>
        <v>-68.000000000000682</v>
      </c>
      <c r="U29" s="61"/>
      <c r="V29" t="str">
        <f t="shared" si="8"/>
        <v/>
      </c>
      <c r="W29">
        <f t="shared" si="2"/>
        <v>1</v>
      </c>
      <c r="X29" s="41">
        <f t="shared" si="6"/>
        <v>186459.6712151269</v>
      </c>
      <c r="Y29" s="42">
        <f t="shared" si="7"/>
        <v>0</v>
      </c>
    </row>
    <row r="30" spans="2:25">
      <c r="B30" s="35">
        <v>22</v>
      </c>
      <c r="C30" s="56">
        <f t="shared" si="0"/>
        <v>180607.70614929823</v>
      </c>
      <c r="D30" s="56"/>
      <c r="E30" s="47">
        <v>2018</v>
      </c>
      <c r="F30" s="8">
        <v>43628</v>
      </c>
      <c r="G30" s="47" t="s">
        <v>4</v>
      </c>
      <c r="H30" s="57">
        <v>130.19</v>
      </c>
      <c r="I30" s="57"/>
      <c r="J30" s="47">
        <v>45</v>
      </c>
      <c r="K30" s="58">
        <f t="shared" si="4"/>
        <v>5418.2311844789465</v>
      </c>
      <c r="L30" s="59"/>
      <c r="M30" s="6">
        <f>IF(J30="","",(K30/J30)/LOOKUP(RIGHT($D$2,3),定数!$A$6:$A$13,定数!$B$6:$B$13))</f>
        <v>1.2040513743286547</v>
      </c>
      <c r="N30" s="47">
        <v>2018</v>
      </c>
      <c r="O30" s="8">
        <v>43629</v>
      </c>
      <c r="P30" s="57">
        <v>129.72</v>
      </c>
      <c r="Q30" s="57"/>
      <c r="R30" s="60">
        <f>IF(P30="","",T30*M30*LOOKUP(RIGHT($D$2,3),定数!$A$6:$A$13,定数!$B$6:$B$13))</f>
        <v>-5659.041459344664</v>
      </c>
      <c r="S30" s="60"/>
      <c r="T30" s="61">
        <f t="shared" si="5"/>
        <v>-46.999999999999886</v>
      </c>
      <c r="U30" s="61"/>
      <c r="V30" t="str">
        <f t="shared" si="8"/>
        <v/>
      </c>
      <c r="W30">
        <f t="shared" si="2"/>
        <v>2</v>
      </c>
      <c r="X30" s="41">
        <f t="shared" si="6"/>
        <v>186459.6712151269</v>
      </c>
      <c r="Y30" s="42">
        <f t="shared" si="7"/>
        <v>3.1384615384615788E-2</v>
      </c>
    </row>
    <row r="31" spans="2:25">
      <c r="B31" s="35">
        <v>23</v>
      </c>
      <c r="C31" s="56">
        <f t="shared" si="0"/>
        <v>174948.66468995356</v>
      </c>
      <c r="D31" s="56"/>
      <c r="E31" s="47">
        <v>2018</v>
      </c>
      <c r="F31" s="8">
        <v>43628</v>
      </c>
      <c r="G31" s="47" t="s">
        <v>4</v>
      </c>
      <c r="H31" s="57">
        <v>130.09</v>
      </c>
      <c r="I31" s="57"/>
      <c r="J31" s="47">
        <v>23</v>
      </c>
      <c r="K31" s="58">
        <f t="shared" si="4"/>
        <v>5248.4599406986063</v>
      </c>
      <c r="L31" s="59"/>
      <c r="M31" s="6">
        <f>IF(J31="","",(K31/J31)/LOOKUP(RIGHT($D$2,3),定数!$A$6:$A$13,定数!$B$6:$B$13))</f>
        <v>2.2819391046515678</v>
      </c>
      <c r="N31" s="47">
        <v>2018</v>
      </c>
      <c r="O31" s="8">
        <v>43629</v>
      </c>
      <c r="P31" s="57">
        <v>129.83000000000001</v>
      </c>
      <c r="Q31" s="57"/>
      <c r="R31" s="60">
        <f>IF(P31="","",T31*M31*LOOKUP(RIGHT($D$2,3),定数!$A$6:$A$13,定数!$B$6:$B$13))</f>
        <v>-5933.0416720938683</v>
      </c>
      <c r="S31" s="60"/>
      <c r="T31" s="61">
        <f t="shared" si="5"/>
        <v>-25.999999999999091</v>
      </c>
      <c r="U31" s="61"/>
      <c r="V31" t="str">
        <f t="shared" si="8"/>
        <v/>
      </c>
      <c r="W31">
        <f t="shared" si="2"/>
        <v>3</v>
      </c>
      <c r="X31" s="41">
        <f t="shared" si="6"/>
        <v>186459.6712151269</v>
      </c>
      <c r="Y31" s="42">
        <f t="shared" si="7"/>
        <v>6.1734564102564504E-2</v>
      </c>
    </row>
    <row r="32" spans="2:25">
      <c r="B32" s="35">
        <v>24</v>
      </c>
      <c r="C32" s="56">
        <f t="shared" si="0"/>
        <v>169015.62301785967</v>
      </c>
      <c r="D32" s="56"/>
      <c r="E32" s="47">
        <v>2018</v>
      </c>
      <c r="F32" s="8">
        <v>43634</v>
      </c>
      <c r="G32" s="47" t="s">
        <v>3</v>
      </c>
      <c r="H32" s="57">
        <v>127.94</v>
      </c>
      <c r="I32" s="57"/>
      <c r="J32" s="47">
        <v>18</v>
      </c>
      <c r="K32" s="58">
        <f t="shared" si="4"/>
        <v>5070.4686905357903</v>
      </c>
      <c r="L32" s="59"/>
      <c r="M32" s="6">
        <f>IF(J32="","",(K32/J32)/LOOKUP(RIGHT($D$2,3),定数!$A$6:$A$13,定数!$B$6:$B$13))</f>
        <v>2.8169270502976609</v>
      </c>
      <c r="N32" s="47">
        <v>2018</v>
      </c>
      <c r="O32" s="8">
        <v>43634</v>
      </c>
      <c r="P32" s="57">
        <v>128.15</v>
      </c>
      <c r="Q32" s="57"/>
      <c r="R32" s="60">
        <f>IF(P32="","",T32*M32*LOOKUP(RIGHT($D$2,3),定数!$A$6:$A$13,定数!$B$6:$B$13))</f>
        <v>-5915.5468056253121</v>
      </c>
      <c r="S32" s="60"/>
      <c r="T32" s="61">
        <f t="shared" si="5"/>
        <v>-21.000000000000796</v>
      </c>
      <c r="U32" s="61"/>
      <c r="V32" t="str">
        <f t="shared" si="8"/>
        <v/>
      </c>
      <c r="W32">
        <f t="shared" si="2"/>
        <v>4</v>
      </c>
      <c r="X32" s="41">
        <f t="shared" si="6"/>
        <v>186459.6712151269</v>
      </c>
      <c r="Y32" s="42">
        <f t="shared" si="7"/>
        <v>9.3554000624302525E-2</v>
      </c>
    </row>
    <row r="33" spans="2:25">
      <c r="B33" s="35">
        <v>25</v>
      </c>
      <c r="C33" s="56">
        <f t="shared" si="0"/>
        <v>163100.07621223436</v>
      </c>
      <c r="D33" s="56"/>
      <c r="E33" s="47">
        <v>2018</v>
      </c>
      <c r="F33" s="8">
        <v>43643</v>
      </c>
      <c r="G33" s="47" t="s">
        <v>3</v>
      </c>
      <c r="H33" s="57">
        <v>127.82</v>
      </c>
      <c r="I33" s="57"/>
      <c r="J33" s="47">
        <v>35</v>
      </c>
      <c r="K33" s="58">
        <f t="shared" si="4"/>
        <v>4893.0022863670301</v>
      </c>
      <c r="L33" s="59"/>
      <c r="M33" s="6">
        <f>IF(J33="","",(K33/J33)/LOOKUP(RIGHT($D$2,3),定数!$A$6:$A$13,定数!$B$6:$B$13))</f>
        <v>1.3980006532477227</v>
      </c>
      <c r="N33" s="47">
        <v>2018</v>
      </c>
      <c r="O33" s="8">
        <v>43643</v>
      </c>
      <c r="P33" s="57">
        <v>128.19999999999999</v>
      </c>
      <c r="Q33" s="57"/>
      <c r="R33" s="60">
        <f>IF(P33="","",T33*M33*LOOKUP(RIGHT($D$2,3),定数!$A$6:$A$13,定数!$B$6:$B$13))</f>
        <v>-5312.4024823412828</v>
      </c>
      <c r="S33" s="60"/>
      <c r="T33" s="61">
        <f t="shared" si="5"/>
        <v>-37.999999999999545</v>
      </c>
      <c r="U33" s="61"/>
      <c r="V33" t="str">
        <f t="shared" si="8"/>
        <v/>
      </c>
      <c r="W33">
        <f t="shared" si="2"/>
        <v>5</v>
      </c>
      <c r="X33" s="41">
        <f t="shared" si="6"/>
        <v>186459.6712151269</v>
      </c>
      <c r="Y33" s="42">
        <f t="shared" si="7"/>
        <v>0.12527961060245318</v>
      </c>
    </row>
    <row r="34" spans="2:25">
      <c r="B34" s="35">
        <v>26</v>
      </c>
      <c r="C34" s="56">
        <f t="shared" si="0"/>
        <v>157787.67372989308</v>
      </c>
      <c r="D34" s="56"/>
      <c r="E34" s="47">
        <v>2018</v>
      </c>
      <c r="F34" s="8">
        <v>43650</v>
      </c>
      <c r="G34" s="47" t="s">
        <v>3</v>
      </c>
      <c r="H34" s="57">
        <v>128.80000000000001</v>
      </c>
      <c r="I34" s="57"/>
      <c r="J34" s="47">
        <v>13</v>
      </c>
      <c r="K34" s="58">
        <f t="shared" si="4"/>
        <v>4733.6302118967924</v>
      </c>
      <c r="L34" s="59"/>
      <c r="M34" s="6">
        <f>IF(J34="","",(K34/J34)/LOOKUP(RIGHT($D$2,3),定数!$A$6:$A$13,定数!$B$6:$B$13))</f>
        <v>3.6412540091513792</v>
      </c>
      <c r="N34" s="47">
        <v>2018</v>
      </c>
      <c r="O34" s="8">
        <v>43650</v>
      </c>
      <c r="P34" s="57">
        <v>128.53</v>
      </c>
      <c r="Q34" s="57"/>
      <c r="R34" s="60">
        <f>IF(P34="","",T34*M34*LOOKUP(RIGHT($D$2,3),定数!$A$6:$A$13,定数!$B$6:$B$13))</f>
        <v>9831.3858247090957</v>
      </c>
      <c r="S34" s="60"/>
      <c r="T34" s="61">
        <f t="shared" si="5"/>
        <v>27.000000000001023</v>
      </c>
      <c r="U34" s="61"/>
      <c r="V34" t="str">
        <f t="shared" si="8"/>
        <v/>
      </c>
      <c r="W34">
        <f t="shared" si="2"/>
        <v>0</v>
      </c>
      <c r="X34" s="41">
        <f t="shared" si="6"/>
        <v>186459.6712151269</v>
      </c>
      <c r="Y34" s="42">
        <f t="shared" si="7"/>
        <v>0.1537705032856872</v>
      </c>
    </row>
    <row r="35" spans="2:25">
      <c r="B35" s="35">
        <v>27</v>
      </c>
      <c r="C35" s="56">
        <f t="shared" si="0"/>
        <v>167619.05955460217</v>
      </c>
      <c r="D35" s="56"/>
      <c r="E35" s="47">
        <v>2018</v>
      </c>
      <c r="F35" s="8">
        <v>43655</v>
      </c>
      <c r="G35" s="47" t="s">
        <v>4</v>
      </c>
      <c r="H35" s="57">
        <v>130.1</v>
      </c>
      <c r="I35" s="57"/>
      <c r="J35" s="47">
        <v>23</v>
      </c>
      <c r="K35" s="58">
        <f t="shared" si="4"/>
        <v>5028.5717866380646</v>
      </c>
      <c r="L35" s="59"/>
      <c r="M35" s="6">
        <f>IF(J35="","",(K35/J35)/LOOKUP(RIGHT($D$2,3),定数!$A$6:$A$13,定数!$B$6:$B$13))</f>
        <v>2.186335559407854</v>
      </c>
      <c r="N35" s="47">
        <v>2018</v>
      </c>
      <c r="O35" s="8">
        <v>43656</v>
      </c>
      <c r="P35" s="57">
        <v>130.56</v>
      </c>
      <c r="Q35" s="57"/>
      <c r="R35" s="60">
        <f>IF(P35="","",T35*M35*LOOKUP(RIGHT($D$2,3),定数!$A$6:$A$13,定数!$B$6:$B$13))</f>
        <v>10057.143573276302</v>
      </c>
      <c r="S35" s="60"/>
      <c r="T35" s="61">
        <f t="shared" si="5"/>
        <v>46.000000000000796</v>
      </c>
      <c r="U35" s="61"/>
      <c r="V35" t="str">
        <f t="shared" si="8"/>
        <v/>
      </c>
      <c r="W35">
        <f t="shared" si="2"/>
        <v>0</v>
      </c>
      <c r="X35" s="41">
        <f t="shared" si="6"/>
        <v>186459.6712151269</v>
      </c>
      <c r="Y35" s="42">
        <f t="shared" si="7"/>
        <v>0.10104389618271647</v>
      </c>
    </row>
    <row r="36" spans="2:25">
      <c r="B36" s="35">
        <v>28</v>
      </c>
      <c r="C36" s="56">
        <f t="shared" si="0"/>
        <v>177676.20312787846</v>
      </c>
      <c r="D36" s="56"/>
      <c r="E36" s="47">
        <v>2018</v>
      </c>
      <c r="F36" s="8">
        <v>43656</v>
      </c>
      <c r="G36" s="47" t="s">
        <v>4</v>
      </c>
      <c r="H36" s="57">
        <v>130.22999999999999</v>
      </c>
      <c r="I36" s="57"/>
      <c r="J36" s="47">
        <v>10</v>
      </c>
      <c r="K36" s="58">
        <f t="shared" si="4"/>
        <v>5330.2860938363538</v>
      </c>
      <c r="L36" s="59"/>
      <c r="M36" s="6">
        <f>IF(J36="","",(K36/J36)/LOOKUP(RIGHT($D$2,3),定数!$A$6:$A$13,定数!$B$6:$B$13))</f>
        <v>5.3302860938363539</v>
      </c>
      <c r="N36" s="47">
        <v>2018</v>
      </c>
      <c r="O36" s="8">
        <v>43656</v>
      </c>
      <c r="P36" s="57">
        <v>130.43</v>
      </c>
      <c r="Q36" s="57"/>
      <c r="R36" s="60">
        <f>IF(P36="","",T36*M36*LOOKUP(RIGHT($D$2,3),定数!$A$6:$A$13,定数!$B$6:$B$13))</f>
        <v>10660.572187673617</v>
      </c>
      <c r="S36" s="60"/>
      <c r="T36" s="61">
        <f t="shared" si="5"/>
        <v>20.000000000001705</v>
      </c>
      <c r="U36" s="61"/>
      <c r="V36" t="str">
        <f t="shared" si="8"/>
        <v/>
      </c>
      <c r="W36">
        <f t="shared" si="2"/>
        <v>0</v>
      </c>
      <c r="X36" s="41">
        <f t="shared" si="6"/>
        <v>186459.6712151269</v>
      </c>
      <c r="Y36" s="42">
        <f t="shared" si="7"/>
        <v>4.7106529953678589E-2</v>
      </c>
    </row>
    <row r="37" spans="2:25">
      <c r="B37" s="35">
        <v>29</v>
      </c>
      <c r="C37" s="56">
        <f t="shared" si="0"/>
        <v>188336.77531555208</v>
      </c>
      <c r="D37" s="56"/>
      <c r="E37" s="47">
        <v>2018</v>
      </c>
      <c r="F37" s="8">
        <v>43669</v>
      </c>
      <c r="G37" s="47" t="s">
        <v>3</v>
      </c>
      <c r="H37" s="57">
        <v>130.02000000000001</v>
      </c>
      <c r="I37" s="57"/>
      <c r="J37" s="47">
        <v>26</v>
      </c>
      <c r="K37" s="58">
        <f t="shared" si="4"/>
        <v>5650.1032594665621</v>
      </c>
      <c r="L37" s="59"/>
      <c r="M37" s="6">
        <f>IF(J37="","",(K37/J37)/LOOKUP(RIGHT($D$2,3),定数!$A$6:$A$13,定数!$B$6:$B$13))</f>
        <v>2.1731166382563698</v>
      </c>
      <c r="N37" s="47">
        <v>2018</v>
      </c>
      <c r="O37" s="8">
        <v>43669</v>
      </c>
      <c r="P37" s="57">
        <v>130.31</v>
      </c>
      <c r="Q37" s="57"/>
      <c r="R37" s="60">
        <f>IF(P37="","",T37*M37*LOOKUP(RIGHT($D$2,3),定数!$A$6:$A$13,定数!$B$6:$B$13))</f>
        <v>-6302.0382509432993</v>
      </c>
      <c r="S37" s="60"/>
      <c r="T37" s="61">
        <f t="shared" si="5"/>
        <v>-28.999999999999204</v>
      </c>
      <c r="U37" s="61"/>
      <c r="V37" t="str">
        <f t="shared" si="8"/>
        <v/>
      </c>
      <c r="W37">
        <f t="shared" si="2"/>
        <v>1</v>
      </c>
      <c r="X37" s="41">
        <f t="shared" si="6"/>
        <v>188336.77531555208</v>
      </c>
      <c r="Y37" s="42">
        <f t="shared" si="7"/>
        <v>0</v>
      </c>
    </row>
    <row r="38" spans="2:25">
      <c r="B38" s="35">
        <v>30</v>
      </c>
      <c r="C38" s="56">
        <f t="shared" si="0"/>
        <v>182034.73706460878</v>
      </c>
      <c r="D38" s="56"/>
      <c r="E38" s="47">
        <v>2018</v>
      </c>
      <c r="F38" s="8">
        <v>43673</v>
      </c>
      <c r="G38" s="47" t="s">
        <v>3</v>
      </c>
      <c r="H38" s="57">
        <v>129.24</v>
      </c>
      <c r="I38" s="57"/>
      <c r="J38" s="47">
        <v>18</v>
      </c>
      <c r="K38" s="58">
        <f t="shared" si="4"/>
        <v>5461.0421119382636</v>
      </c>
      <c r="L38" s="59"/>
      <c r="M38" s="6">
        <f>IF(J38="","",(K38/J38)/LOOKUP(RIGHT($D$2,3),定数!$A$6:$A$13,定数!$B$6:$B$13))</f>
        <v>3.033912284410146</v>
      </c>
      <c r="N38" s="47">
        <v>2018</v>
      </c>
      <c r="O38" s="8">
        <v>43674</v>
      </c>
      <c r="P38" s="57">
        <v>129.44</v>
      </c>
      <c r="Q38" s="57"/>
      <c r="R38" s="60">
        <f>IF(P38="","",T38*M38*LOOKUP(RIGHT($D$2,3),定数!$A$6:$A$13,定数!$B$6:$B$13))</f>
        <v>-6067.8245688199477</v>
      </c>
      <c r="S38" s="60"/>
      <c r="T38" s="61">
        <f t="shared" si="5"/>
        <v>-19.999999999998863</v>
      </c>
      <c r="U38" s="61"/>
      <c r="V38" t="str">
        <f t="shared" si="8"/>
        <v/>
      </c>
      <c r="W38">
        <f t="shared" si="2"/>
        <v>2</v>
      </c>
      <c r="X38" s="41">
        <f t="shared" si="6"/>
        <v>188336.77531555208</v>
      </c>
      <c r="Y38" s="42">
        <f t="shared" si="7"/>
        <v>3.3461538461537543E-2</v>
      </c>
    </row>
    <row r="39" spans="2:25">
      <c r="B39" s="35">
        <v>31</v>
      </c>
      <c r="C39" s="56">
        <f t="shared" si="0"/>
        <v>175966.91249578883</v>
      </c>
      <c r="D39" s="56"/>
      <c r="E39" s="48">
        <v>2018</v>
      </c>
      <c r="F39" s="8">
        <v>43680</v>
      </c>
      <c r="G39" s="48" t="s">
        <v>3</v>
      </c>
      <c r="H39" s="57">
        <v>129.16999999999999</v>
      </c>
      <c r="I39" s="57"/>
      <c r="J39" s="48">
        <v>33</v>
      </c>
      <c r="K39" s="58">
        <f t="shared" si="4"/>
        <v>5279.007374873665</v>
      </c>
      <c r="L39" s="59"/>
      <c r="M39" s="6">
        <f>IF(J39="","",(K39/J39)/LOOKUP(RIGHT($D$2,3),定数!$A$6:$A$13,定数!$B$6:$B$13))</f>
        <v>1.5996992045071712</v>
      </c>
      <c r="N39" s="48">
        <v>2018</v>
      </c>
      <c r="O39" s="8">
        <v>43683</v>
      </c>
      <c r="P39" s="57">
        <v>128.52000000000001</v>
      </c>
      <c r="Q39" s="57"/>
      <c r="R39" s="60">
        <f>IF(P39="","",T39*M39*LOOKUP(RIGHT($D$2,3),定数!$A$6:$A$13,定数!$B$6:$B$13))</f>
        <v>10398.04482929625</v>
      </c>
      <c r="S39" s="60"/>
      <c r="T39" s="61">
        <f t="shared" si="5"/>
        <v>64.999999999997726</v>
      </c>
      <c r="U39" s="61"/>
      <c r="V39" t="str">
        <f t="shared" si="8"/>
        <v/>
      </c>
      <c r="W39">
        <f t="shared" si="2"/>
        <v>0</v>
      </c>
      <c r="X39" s="41">
        <f t="shared" si="6"/>
        <v>188336.77531555208</v>
      </c>
      <c r="Y39" s="42">
        <f t="shared" si="7"/>
        <v>6.5679487179484464E-2</v>
      </c>
    </row>
    <row r="40" spans="2:25">
      <c r="B40" s="35">
        <v>32</v>
      </c>
      <c r="C40" s="56">
        <f t="shared" si="0"/>
        <v>186364.95732508507</v>
      </c>
      <c r="D40" s="56"/>
      <c r="E40" s="48">
        <v>2018</v>
      </c>
      <c r="F40" s="8">
        <v>43684</v>
      </c>
      <c r="G40" s="48" t="s">
        <v>4</v>
      </c>
      <c r="H40" s="57">
        <v>128.96</v>
      </c>
      <c r="I40" s="57"/>
      <c r="J40" s="48">
        <v>17</v>
      </c>
      <c r="K40" s="58">
        <f t="shared" si="4"/>
        <v>5590.9487197525514</v>
      </c>
      <c r="L40" s="59"/>
      <c r="M40" s="6">
        <f>IF(J40="","",(K40/J40)/LOOKUP(RIGHT($D$2,3),定数!$A$6:$A$13,定数!$B$6:$B$13))</f>
        <v>3.2887933645603242</v>
      </c>
      <c r="N40" s="48">
        <v>2018</v>
      </c>
      <c r="O40" s="8">
        <v>43685</v>
      </c>
      <c r="P40" s="57">
        <v>129.30000000000001</v>
      </c>
      <c r="Q40" s="57"/>
      <c r="R40" s="60">
        <f>IF(P40="","",T40*M40*LOOKUP(RIGHT($D$2,3),定数!$A$6:$A$13,定数!$B$6:$B$13))</f>
        <v>11181.897439505216</v>
      </c>
      <c r="S40" s="60"/>
      <c r="T40" s="61">
        <f t="shared" si="5"/>
        <v>34.000000000000341</v>
      </c>
      <c r="U40" s="61"/>
      <c r="V40" t="str">
        <f t="shared" si="8"/>
        <v/>
      </c>
      <c r="W40">
        <f t="shared" si="2"/>
        <v>0</v>
      </c>
      <c r="X40" s="41">
        <f t="shared" si="6"/>
        <v>188336.77531555208</v>
      </c>
      <c r="Y40" s="42">
        <f t="shared" si="7"/>
        <v>1.0469638694637795E-2</v>
      </c>
    </row>
    <row r="41" spans="2:25">
      <c r="B41" s="35">
        <v>33</v>
      </c>
      <c r="C41" s="56">
        <f t="shared" si="0"/>
        <v>197546.85476459027</v>
      </c>
      <c r="D41" s="56"/>
      <c r="E41" s="48">
        <v>2018</v>
      </c>
      <c r="F41" s="8">
        <v>43686</v>
      </c>
      <c r="G41" s="48" t="s">
        <v>3</v>
      </c>
      <c r="H41" s="57">
        <v>128.57</v>
      </c>
      <c r="I41" s="57"/>
      <c r="J41" s="48">
        <v>21</v>
      </c>
      <c r="K41" s="58">
        <f t="shared" si="4"/>
        <v>5926.4056429377079</v>
      </c>
      <c r="L41" s="59"/>
      <c r="M41" s="6">
        <f>IF(J41="","",(K41/J41)/LOOKUP(RIGHT($D$2,3),定数!$A$6:$A$13,定数!$B$6:$B$13))</f>
        <v>2.8220979252084324</v>
      </c>
      <c r="N41" s="48">
        <v>2018</v>
      </c>
      <c r="O41" s="8">
        <v>43686</v>
      </c>
      <c r="P41" s="57">
        <v>128.81</v>
      </c>
      <c r="Q41" s="57"/>
      <c r="R41" s="60">
        <f>IF(P41="","",T41*M41*LOOKUP(RIGHT($D$2,3),定数!$A$6:$A$13,定数!$B$6:$B$13))</f>
        <v>-6773.0350205004943</v>
      </c>
      <c r="S41" s="60"/>
      <c r="T41" s="61">
        <f t="shared" si="5"/>
        <v>-24.000000000000909</v>
      </c>
      <c r="U41" s="61"/>
      <c r="V41" t="str">
        <f t="shared" si="8"/>
        <v/>
      </c>
      <c r="W41">
        <f t="shared" si="2"/>
        <v>1</v>
      </c>
      <c r="X41" s="41">
        <f t="shared" si="6"/>
        <v>197546.85476459027</v>
      </c>
      <c r="Y41" s="42">
        <f t="shared" si="7"/>
        <v>0</v>
      </c>
    </row>
    <row r="42" spans="2:25">
      <c r="B42" s="35">
        <v>34</v>
      </c>
      <c r="C42" s="56">
        <f t="shared" si="0"/>
        <v>190773.81974408979</v>
      </c>
      <c r="D42" s="56"/>
      <c r="E42" s="48">
        <v>2018</v>
      </c>
      <c r="F42" s="8">
        <v>43690</v>
      </c>
      <c r="G42" s="48" t="s">
        <v>3</v>
      </c>
      <c r="H42" s="57">
        <v>125.25</v>
      </c>
      <c r="I42" s="57"/>
      <c r="J42" s="48">
        <v>59</v>
      </c>
      <c r="K42" s="58">
        <f t="shared" si="4"/>
        <v>5723.2145923226935</v>
      </c>
      <c r="L42" s="59"/>
      <c r="M42" s="6">
        <f>IF(J42="","",(K42/J42)/LOOKUP(RIGHT($D$2,3),定数!$A$6:$A$13,定数!$B$6:$B$13))</f>
        <v>0.97003637158011757</v>
      </c>
      <c r="N42" s="48">
        <v>2018</v>
      </c>
      <c r="O42" s="8">
        <v>43690</v>
      </c>
      <c r="P42" s="57">
        <v>125.87</v>
      </c>
      <c r="Q42" s="57"/>
      <c r="R42" s="60">
        <f>IF(P42="","",T42*M42*LOOKUP(RIGHT($D$2,3),定数!$A$6:$A$13,定数!$B$6:$B$13))</f>
        <v>-6014.2255037967725</v>
      </c>
      <c r="S42" s="60"/>
      <c r="T42" s="61">
        <f t="shared" si="5"/>
        <v>-62.000000000000455</v>
      </c>
      <c r="U42" s="61"/>
      <c r="V42" t="str">
        <f t="shared" si="8"/>
        <v/>
      </c>
      <c r="W42">
        <f t="shared" si="2"/>
        <v>2</v>
      </c>
      <c r="X42" s="41">
        <f t="shared" si="6"/>
        <v>197546.85476459027</v>
      </c>
      <c r="Y42" s="42">
        <f t="shared" si="7"/>
        <v>3.4285714285715474E-2</v>
      </c>
    </row>
    <row r="43" spans="2:25">
      <c r="B43" s="35">
        <v>35</v>
      </c>
      <c r="C43" s="56">
        <f t="shared" si="0"/>
        <v>184759.59424029302</v>
      </c>
      <c r="D43" s="56"/>
      <c r="E43" s="48">
        <v>2018</v>
      </c>
      <c r="F43" s="8">
        <v>43698</v>
      </c>
      <c r="G43" s="48" t="s">
        <v>4</v>
      </c>
      <c r="H43" s="57">
        <v>127.32</v>
      </c>
      <c r="I43" s="57"/>
      <c r="J43" s="48">
        <v>46</v>
      </c>
      <c r="K43" s="58">
        <f t="shared" si="4"/>
        <v>5542.7878272087901</v>
      </c>
      <c r="L43" s="59"/>
      <c r="M43" s="6">
        <f>IF(J43="","",(K43/J43)/LOOKUP(RIGHT($D$2,3),定数!$A$6:$A$13,定数!$B$6:$B$13))</f>
        <v>1.2049538754801719</v>
      </c>
      <c r="N43" s="48">
        <v>2018</v>
      </c>
      <c r="O43" s="8">
        <v>43700</v>
      </c>
      <c r="P43" s="57">
        <v>128.22999999999999</v>
      </c>
      <c r="Q43" s="57"/>
      <c r="R43" s="60">
        <f>IF(P43="","",T43*M43*LOOKUP(RIGHT($D$2,3),定数!$A$6:$A$13,定数!$B$6:$B$13))</f>
        <v>10965.080266869523</v>
      </c>
      <c r="S43" s="60"/>
      <c r="T43" s="61">
        <f t="shared" si="5"/>
        <v>90.999999999999659</v>
      </c>
      <c r="U43" s="61"/>
      <c r="V43" t="str">
        <f t="shared" si="8"/>
        <v/>
      </c>
      <c r="W43">
        <f t="shared" si="2"/>
        <v>0</v>
      </c>
      <c r="X43" s="41">
        <f t="shared" si="6"/>
        <v>197546.85476459027</v>
      </c>
      <c r="Y43" s="42">
        <f t="shared" si="7"/>
        <v>6.4730266343827059E-2</v>
      </c>
    </row>
    <row r="44" spans="2:25">
      <c r="B44" s="35">
        <v>36</v>
      </c>
      <c r="C44" s="56">
        <f t="shared" si="0"/>
        <v>195724.67450716253</v>
      </c>
      <c r="D44" s="56"/>
      <c r="E44" s="48">
        <v>2018</v>
      </c>
      <c r="F44" s="8">
        <v>43701</v>
      </c>
      <c r="G44" s="48" t="s">
        <v>4</v>
      </c>
      <c r="H44" s="57">
        <v>128.87</v>
      </c>
      <c r="I44" s="57"/>
      <c r="J44" s="48">
        <v>15</v>
      </c>
      <c r="K44" s="58">
        <f t="shared" si="4"/>
        <v>5871.7402352148756</v>
      </c>
      <c r="L44" s="59"/>
      <c r="M44" s="6">
        <f>IF(J44="","",(K44/J44)/LOOKUP(RIGHT($D$2,3),定数!$A$6:$A$13,定数!$B$6:$B$13))</f>
        <v>3.9144934901432502</v>
      </c>
      <c r="N44" s="48">
        <v>2018</v>
      </c>
      <c r="O44" s="8">
        <v>43701</v>
      </c>
      <c r="P44" s="57">
        <v>129.16</v>
      </c>
      <c r="Q44" s="57"/>
      <c r="R44" s="60">
        <f>IF(P44="","",T44*M44*LOOKUP(RIGHT($D$2,3),定数!$A$6:$A$13,定数!$B$6:$B$13))</f>
        <v>11352.031121415113</v>
      </c>
      <c r="S44" s="60"/>
      <c r="T44" s="61">
        <f t="shared" si="5"/>
        <v>28.999999999999204</v>
      </c>
      <c r="U44" s="61"/>
      <c r="V44" t="str">
        <f t="shared" si="8"/>
        <v/>
      </c>
      <c r="W44">
        <f t="shared" si="2"/>
        <v>0</v>
      </c>
      <c r="X44" s="41">
        <f t="shared" si="6"/>
        <v>197546.85476459027</v>
      </c>
      <c r="Y44" s="42">
        <f t="shared" si="7"/>
        <v>9.2240408464066004E-3</v>
      </c>
    </row>
    <row r="45" spans="2:25">
      <c r="B45" s="35">
        <v>37</v>
      </c>
      <c r="C45" s="56">
        <f t="shared" si="0"/>
        <v>207076.70562857765</v>
      </c>
      <c r="D45" s="56"/>
      <c r="E45" s="48">
        <v>2018</v>
      </c>
      <c r="F45" s="8">
        <v>43705</v>
      </c>
      <c r="G45" s="48" t="s">
        <v>4</v>
      </c>
      <c r="H45" s="57">
        <v>129.97999999999999</v>
      </c>
      <c r="I45" s="57"/>
      <c r="J45" s="48">
        <v>26</v>
      </c>
      <c r="K45" s="58">
        <f t="shared" si="4"/>
        <v>6212.3011688573297</v>
      </c>
      <c r="L45" s="59"/>
      <c r="M45" s="6">
        <f>IF(J45="","",(K45/J45)/LOOKUP(RIGHT($D$2,3),定数!$A$6:$A$13,定数!$B$6:$B$13))</f>
        <v>2.3893466034066653</v>
      </c>
      <c r="N45" s="48">
        <v>2018</v>
      </c>
      <c r="O45" s="8">
        <v>43706</v>
      </c>
      <c r="P45" s="57">
        <v>129.69999999999999</v>
      </c>
      <c r="Q45" s="57"/>
      <c r="R45" s="60">
        <f>IF(P45="","",T45*M45*LOOKUP(RIGHT($D$2,3),定数!$A$6:$A$13,定数!$B$6:$B$13))</f>
        <v>-6690.1704895386902</v>
      </c>
      <c r="S45" s="60"/>
      <c r="T45" s="61">
        <f t="shared" si="5"/>
        <v>-28.000000000000114</v>
      </c>
      <c r="U45" s="61"/>
      <c r="V45" t="str">
        <f t="shared" si="8"/>
        <v/>
      </c>
      <c r="W45">
        <f t="shared" si="2"/>
        <v>1</v>
      </c>
      <c r="X45" s="41">
        <f t="shared" si="6"/>
        <v>207076.70562857765</v>
      </c>
      <c r="Y45" s="42">
        <f t="shared" si="7"/>
        <v>0</v>
      </c>
    </row>
    <row r="46" spans="2:25">
      <c r="B46" s="35">
        <v>38</v>
      </c>
      <c r="C46" s="56">
        <f t="shared" si="0"/>
        <v>200386.53513903896</v>
      </c>
      <c r="D46" s="56"/>
      <c r="E46" s="48">
        <v>2018</v>
      </c>
      <c r="F46" s="8">
        <v>43707</v>
      </c>
      <c r="G46" s="48" t="s">
        <v>3</v>
      </c>
      <c r="H46" s="57">
        <v>130.16999999999999</v>
      </c>
      <c r="I46" s="57"/>
      <c r="J46" s="48">
        <v>51</v>
      </c>
      <c r="K46" s="58">
        <f t="shared" si="4"/>
        <v>6011.5960541711684</v>
      </c>
      <c r="L46" s="59"/>
      <c r="M46" s="6">
        <f>IF(J46="","",(K46/J46)/LOOKUP(RIGHT($D$2,3),定数!$A$6:$A$13,定数!$B$6:$B$13))</f>
        <v>1.1787443243472879</v>
      </c>
      <c r="N46" s="48">
        <v>2018</v>
      </c>
      <c r="O46" s="8">
        <v>43708</v>
      </c>
      <c r="P46" s="57">
        <v>129.16</v>
      </c>
      <c r="Q46" s="57"/>
      <c r="R46" s="60">
        <f>IF(P46="","",T46*M46*LOOKUP(RIGHT($D$2,3),定数!$A$6:$A$13,定数!$B$6:$B$13))</f>
        <v>11905.317675907501</v>
      </c>
      <c r="S46" s="60"/>
      <c r="T46" s="61">
        <f t="shared" si="5"/>
        <v>100.99999999999909</v>
      </c>
      <c r="U46" s="61"/>
      <c r="V46" t="str">
        <f t="shared" si="8"/>
        <v/>
      </c>
      <c r="W46">
        <f t="shared" si="2"/>
        <v>0</v>
      </c>
      <c r="X46" s="41">
        <f t="shared" si="6"/>
        <v>207076.70562857765</v>
      </c>
      <c r="Y46" s="42">
        <f t="shared" si="7"/>
        <v>3.2307692307692482E-2</v>
      </c>
    </row>
    <row r="47" spans="2:25">
      <c r="B47" s="35">
        <v>39</v>
      </c>
      <c r="C47" s="56">
        <f t="shared" si="0"/>
        <v>212291.85281494647</v>
      </c>
      <c r="D47" s="56"/>
      <c r="E47" s="48">
        <v>2018</v>
      </c>
      <c r="F47" s="8">
        <v>43721</v>
      </c>
      <c r="G47" s="48" t="s">
        <v>4</v>
      </c>
      <c r="H47" s="57">
        <v>129.63</v>
      </c>
      <c r="I47" s="57"/>
      <c r="J47" s="48">
        <v>18</v>
      </c>
      <c r="K47" s="58">
        <f t="shared" si="4"/>
        <v>6368.7555844483941</v>
      </c>
      <c r="L47" s="59"/>
      <c r="M47" s="6">
        <f>IF(J47="","",(K47/J47)/LOOKUP(RIGHT($D$2,3),定数!$A$6:$A$13,定数!$B$6:$B$13))</f>
        <v>3.5381975469157743</v>
      </c>
      <c r="N47" s="48">
        <v>2018</v>
      </c>
      <c r="O47" s="8">
        <v>43721</v>
      </c>
      <c r="P47" s="57">
        <v>129.97999999999999</v>
      </c>
      <c r="Q47" s="57"/>
      <c r="R47" s="60">
        <f>IF(P47="","",T47*M47*LOOKUP(RIGHT($D$2,3),定数!$A$6:$A$13,定数!$B$6:$B$13))</f>
        <v>12383.691414205008</v>
      </c>
      <c r="S47" s="60"/>
      <c r="T47" s="61">
        <f t="shared" si="5"/>
        <v>34.999999999999432</v>
      </c>
      <c r="U47" s="61"/>
      <c r="V47" t="str">
        <f t="shared" si="8"/>
        <v/>
      </c>
      <c r="W47">
        <f t="shared" si="2"/>
        <v>0</v>
      </c>
      <c r="X47" s="41">
        <f t="shared" si="6"/>
        <v>212291.85281494647</v>
      </c>
      <c r="Y47" s="42">
        <f t="shared" si="7"/>
        <v>0</v>
      </c>
    </row>
    <row r="48" spans="2:25">
      <c r="B48" s="35">
        <v>40</v>
      </c>
      <c r="C48" s="56">
        <f t="shared" si="0"/>
        <v>224675.54422915148</v>
      </c>
      <c r="D48" s="56"/>
      <c r="E48" s="48">
        <v>2018</v>
      </c>
      <c r="F48" s="8">
        <v>43726</v>
      </c>
      <c r="G48" s="48" t="s">
        <v>4</v>
      </c>
      <c r="H48" s="57">
        <v>131.04</v>
      </c>
      <c r="I48" s="57"/>
      <c r="J48" s="48">
        <v>32</v>
      </c>
      <c r="K48" s="58">
        <f t="shared" si="4"/>
        <v>6740.2663268745437</v>
      </c>
      <c r="L48" s="59"/>
      <c r="M48" s="6">
        <f>IF(J48="","",(K48/J48)/LOOKUP(RIGHT($D$2,3),定数!$A$6:$A$13,定数!$B$6:$B$13))</f>
        <v>2.1063332271482951</v>
      </c>
      <c r="N48" s="48">
        <v>2018</v>
      </c>
      <c r="O48" s="8">
        <v>43728</v>
      </c>
      <c r="P48" s="57">
        <v>131.68</v>
      </c>
      <c r="Q48" s="57"/>
      <c r="R48" s="60">
        <f>IF(P48="","",T48*M48*LOOKUP(RIGHT($D$2,3),定数!$A$6:$A$13,定数!$B$6:$B$13))</f>
        <v>13480.5326537494</v>
      </c>
      <c r="S48" s="60"/>
      <c r="T48" s="61">
        <f t="shared" si="5"/>
        <v>64.000000000001478</v>
      </c>
      <c r="U48" s="61"/>
      <c r="V48" t="str">
        <f t="shared" si="8"/>
        <v/>
      </c>
      <c r="W48">
        <f t="shared" si="2"/>
        <v>0</v>
      </c>
      <c r="X48" s="41">
        <f t="shared" si="6"/>
        <v>224675.54422915148</v>
      </c>
      <c r="Y48" s="42">
        <f t="shared" si="7"/>
        <v>0</v>
      </c>
    </row>
    <row r="49" spans="2:25">
      <c r="B49" s="35">
        <v>41</v>
      </c>
      <c r="C49" s="56">
        <f t="shared" si="0"/>
        <v>238156.07688290087</v>
      </c>
      <c r="D49" s="56"/>
      <c r="E49" s="35">
        <v>2018</v>
      </c>
      <c r="F49" s="8">
        <v>43729</v>
      </c>
      <c r="G49" s="48" t="s">
        <v>4</v>
      </c>
      <c r="H49" s="57">
        <v>132.80000000000001</v>
      </c>
      <c r="I49" s="57"/>
      <c r="J49" s="35">
        <v>30</v>
      </c>
      <c r="K49" s="58">
        <f t="shared" ref="K49:K86" si="9">IF(J49="","",C49*0.03)</f>
        <v>7144.6823064870259</v>
      </c>
      <c r="L49" s="59"/>
      <c r="M49" s="6">
        <f>IF(J49="","",(K49/J49)/LOOKUP(RIGHT($D$2,3),定数!$A$6:$A$13,定数!$B$6:$B$13))</f>
        <v>2.3815607688290088</v>
      </c>
      <c r="N49" s="35">
        <v>2018</v>
      </c>
      <c r="O49" s="8">
        <v>43729</v>
      </c>
      <c r="P49" s="57">
        <v>132.47</v>
      </c>
      <c r="Q49" s="57"/>
      <c r="R49" s="60">
        <f>IF(P49="","",T49*M49*LOOKUP(RIGHT($D$2,3),定数!$A$6:$A$13,定数!$B$6:$B$13))</f>
        <v>-7859.1505371360272</v>
      </c>
      <c r="S49" s="60"/>
      <c r="T49" s="61">
        <f t="shared" si="5"/>
        <v>-33.000000000001251</v>
      </c>
      <c r="U49" s="61"/>
      <c r="V49" t="str">
        <f t="shared" si="8"/>
        <v/>
      </c>
      <c r="W49">
        <f t="shared" si="2"/>
        <v>1</v>
      </c>
      <c r="X49" s="41">
        <f t="shared" si="6"/>
        <v>238156.07688290087</v>
      </c>
      <c r="Y49" s="42">
        <f t="shared" si="7"/>
        <v>0</v>
      </c>
    </row>
    <row r="50" spans="2:25">
      <c r="B50" s="35">
        <v>42</v>
      </c>
      <c r="C50" s="56">
        <f t="shared" si="0"/>
        <v>230296.92634576483</v>
      </c>
      <c r="D50" s="56"/>
      <c r="E50" s="50">
        <v>2018</v>
      </c>
      <c r="F50" s="8">
        <v>43734</v>
      </c>
      <c r="G50" s="50" t="s">
        <v>3</v>
      </c>
      <c r="H50" s="57">
        <v>132.63999999999999</v>
      </c>
      <c r="I50" s="57"/>
      <c r="J50" s="50">
        <v>21</v>
      </c>
      <c r="K50" s="58">
        <f t="shared" si="9"/>
        <v>6908.9077903729449</v>
      </c>
      <c r="L50" s="59"/>
      <c r="M50" s="6">
        <f>IF(J50="","",(K50/J50)/LOOKUP(RIGHT($D$2,3),定数!$A$6:$A$13,定数!$B$6:$B$13))</f>
        <v>3.2899560906537832</v>
      </c>
      <c r="N50" s="50">
        <v>2018</v>
      </c>
      <c r="O50" s="8">
        <v>43735</v>
      </c>
      <c r="P50" s="57">
        <v>132.87</v>
      </c>
      <c r="Q50" s="57"/>
      <c r="R50" s="60">
        <f>IF(P50="","",T50*M50*LOOKUP(RIGHT($D$2,3),定数!$A$6:$A$13,定数!$B$6:$B$13))</f>
        <v>-7566.8990085042988</v>
      </c>
      <c r="S50" s="60"/>
      <c r="T50" s="61">
        <f t="shared" si="5"/>
        <v>-23.000000000001819</v>
      </c>
      <c r="U50" s="61"/>
      <c r="V50" t="str">
        <f t="shared" si="8"/>
        <v/>
      </c>
      <c r="W50">
        <f t="shared" si="2"/>
        <v>2</v>
      </c>
      <c r="X50" s="41">
        <f t="shared" si="6"/>
        <v>238156.07688290087</v>
      </c>
      <c r="Y50" s="42">
        <f t="shared" si="7"/>
        <v>3.3000000000001362E-2</v>
      </c>
    </row>
    <row r="51" spans="2:25">
      <c r="B51" s="35">
        <v>43</v>
      </c>
      <c r="C51" s="56">
        <f t="shared" si="0"/>
        <v>222730.02733726054</v>
      </c>
      <c r="D51" s="56"/>
      <c r="E51" s="50">
        <v>2018</v>
      </c>
      <c r="F51" s="8">
        <v>43735</v>
      </c>
      <c r="G51" s="50" t="s">
        <v>3</v>
      </c>
      <c r="H51" s="57">
        <v>131.66</v>
      </c>
      <c r="I51" s="57"/>
      <c r="J51" s="50">
        <v>82</v>
      </c>
      <c r="K51" s="58">
        <f t="shared" si="9"/>
        <v>6681.9008201178158</v>
      </c>
      <c r="L51" s="59"/>
      <c r="M51" s="6">
        <f>IF(J51="","",(K51/J51)/LOOKUP(RIGHT($D$2,3),定数!$A$6:$A$13,定数!$B$6:$B$13))</f>
        <v>0.81486595367290438</v>
      </c>
      <c r="N51" s="50">
        <v>2018</v>
      </c>
      <c r="O51" s="8">
        <v>43736</v>
      </c>
      <c r="P51" s="57">
        <v>132.5</v>
      </c>
      <c r="Q51" s="57"/>
      <c r="R51" s="60">
        <f>IF(P51="","",T51*M51*LOOKUP(RIGHT($D$2,3),定数!$A$6:$A$13,定数!$B$6:$B$13))</f>
        <v>-6844.8740108524253</v>
      </c>
      <c r="S51" s="60"/>
      <c r="T51" s="61">
        <f t="shared" si="5"/>
        <v>-84.000000000000341</v>
      </c>
      <c r="U51" s="61"/>
      <c r="V51" t="str">
        <f t="shared" si="8"/>
        <v/>
      </c>
      <c r="W51">
        <f t="shared" si="2"/>
        <v>3</v>
      </c>
      <c r="X51" s="41">
        <f t="shared" si="6"/>
        <v>238156.07688290087</v>
      </c>
      <c r="Y51" s="42">
        <f t="shared" si="7"/>
        <v>6.4772857142860851E-2</v>
      </c>
    </row>
    <row r="52" spans="2:25">
      <c r="B52" s="35">
        <v>44</v>
      </c>
      <c r="C52" s="56">
        <f t="shared" si="0"/>
        <v>215885.15332640812</v>
      </c>
      <c r="D52" s="56"/>
      <c r="E52" s="50">
        <v>2018</v>
      </c>
      <c r="F52" s="8">
        <v>43739</v>
      </c>
      <c r="G52" s="50" t="s">
        <v>4</v>
      </c>
      <c r="H52" s="57">
        <v>132.27000000000001</v>
      </c>
      <c r="I52" s="57"/>
      <c r="J52" s="50">
        <v>35</v>
      </c>
      <c r="K52" s="58">
        <f t="shared" si="9"/>
        <v>6476.5545997922436</v>
      </c>
      <c r="L52" s="59"/>
      <c r="M52" s="6">
        <f>IF(J52="","",(K52/J52)/LOOKUP(RIGHT($D$2,3),定数!$A$6:$A$13,定数!$B$6:$B$13))</f>
        <v>1.8504441713692126</v>
      </c>
      <c r="N52" s="50">
        <v>2018</v>
      </c>
      <c r="O52" s="8">
        <v>43739</v>
      </c>
      <c r="P52" s="57">
        <v>131.9</v>
      </c>
      <c r="Q52" s="57"/>
      <c r="R52" s="60">
        <f>IF(P52="","",T52*M52*LOOKUP(RIGHT($D$2,3),定数!$A$6:$A$13,定数!$B$6:$B$13))</f>
        <v>-6846.6434340661708</v>
      </c>
      <c r="S52" s="60"/>
      <c r="T52" s="61">
        <f t="shared" si="5"/>
        <v>-37.000000000000455</v>
      </c>
      <c r="U52" s="61"/>
      <c r="V52" t="str">
        <f t="shared" si="8"/>
        <v/>
      </c>
      <c r="W52">
        <f t="shared" si="2"/>
        <v>4</v>
      </c>
      <c r="X52" s="41">
        <f t="shared" si="6"/>
        <v>238156.07688290087</v>
      </c>
      <c r="Y52" s="42">
        <f t="shared" si="7"/>
        <v>9.3513983972129178E-2</v>
      </c>
    </row>
    <row r="53" spans="2:25">
      <c r="B53" s="35">
        <v>45</v>
      </c>
      <c r="C53" s="56">
        <f t="shared" si="0"/>
        <v>209038.50989234194</v>
      </c>
      <c r="D53" s="56"/>
      <c r="E53" s="50">
        <v>2018</v>
      </c>
      <c r="F53" s="8">
        <v>43740</v>
      </c>
      <c r="G53" s="50" t="s">
        <v>3</v>
      </c>
      <c r="H53" s="57">
        <v>131.38999999999999</v>
      </c>
      <c r="I53" s="57"/>
      <c r="J53" s="50">
        <v>49</v>
      </c>
      <c r="K53" s="58">
        <f t="shared" si="9"/>
        <v>6271.1552967702582</v>
      </c>
      <c r="L53" s="59"/>
      <c r="M53" s="6">
        <f>IF(J53="","",(K53/J53)/LOOKUP(RIGHT($D$2,3),定数!$A$6:$A$13,定数!$B$6:$B$13))</f>
        <v>1.279827611585767</v>
      </c>
      <c r="N53" s="50">
        <v>2018</v>
      </c>
      <c r="O53" s="8">
        <v>43741</v>
      </c>
      <c r="P53" s="57">
        <v>131.9</v>
      </c>
      <c r="Q53" s="57"/>
      <c r="R53" s="60">
        <f>IF(P53="","",T53*M53*LOOKUP(RIGHT($D$2,3),定数!$A$6:$A$13,定数!$B$6:$B$13))</f>
        <v>-6527.1208190876596</v>
      </c>
      <c r="S53" s="60"/>
      <c r="T53" s="61">
        <f t="shared" si="5"/>
        <v>-51.000000000001933</v>
      </c>
      <c r="U53" s="61"/>
      <c r="V53" t="str">
        <f t="shared" si="8"/>
        <v/>
      </c>
      <c r="W53">
        <f t="shared" si="2"/>
        <v>5</v>
      </c>
      <c r="X53" s="41">
        <f t="shared" si="6"/>
        <v>238156.07688290087</v>
      </c>
      <c r="Y53" s="42">
        <f t="shared" si="7"/>
        <v>0.12226254048044205</v>
      </c>
    </row>
    <row r="54" spans="2:25">
      <c r="B54" s="35">
        <v>46</v>
      </c>
      <c r="C54" s="56">
        <f t="shared" si="0"/>
        <v>202511.38907325428</v>
      </c>
      <c r="D54" s="56"/>
      <c r="E54" s="50">
        <v>2018</v>
      </c>
      <c r="F54" s="8">
        <v>43749</v>
      </c>
      <c r="G54" s="50" t="s">
        <v>3</v>
      </c>
      <c r="H54" s="57">
        <v>129.68</v>
      </c>
      <c r="I54" s="57"/>
      <c r="J54" s="50">
        <v>50</v>
      </c>
      <c r="K54" s="58">
        <f t="shared" si="9"/>
        <v>6075.3416721976282</v>
      </c>
      <c r="L54" s="59"/>
      <c r="M54" s="6">
        <f>IF(J54="","",(K54/J54)/LOOKUP(RIGHT($D$2,3),定数!$A$6:$A$13,定数!$B$6:$B$13))</f>
        <v>1.2150683344395257</v>
      </c>
      <c r="N54" s="50">
        <v>2018</v>
      </c>
      <c r="O54" s="8">
        <v>43749</v>
      </c>
      <c r="P54" s="57">
        <v>130.21</v>
      </c>
      <c r="Q54" s="57"/>
      <c r="R54" s="60">
        <f>IF(P54="","",T54*M54*LOOKUP(RIGHT($D$2,3),定数!$A$6:$A$13,定数!$B$6:$B$13))</f>
        <v>-6439.8621725294997</v>
      </c>
      <c r="S54" s="60"/>
      <c r="T54" s="61">
        <f t="shared" si="5"/>
        <v>-53.000000000000114</v>
      </c>
      <c r="U54" s="61"/>
      <c r="V54" t="str">
        <f t="shared" si="8"/>
        <v/>
      </c>
      <c r="W54">
        <f t="shared" si="2"/>
        <v>6</v>
      </c>
      <c r="X54" s="41">
        <f t="shared" si="6"/>
        <v>238156.07688290087</v>
      </c>
      <c r="Y54" s="42">
        <f t="shared" si="7"/>
        <v>0.14966944482870681</v>
      </c>
    </row>
    <row r="55" spans="2:25">
      <c r="B55" s="35">
        <v>47</v>
      </c>
      <c r="C55" s="56">
        <f t="shared" si="0"/>
        <v>196071.52690072477</v>
      </c>
      <c r="D55" s="56"/>
      <c r="E55" s="50">
        <v>2018</v>
      </c>
      <c r="F55" s="8">
        <v>43753</v>
      </c>
      <c r="G55" s="50" t="s">
        <v>3</v>
      </c>
      <c r="H55" s="57">
        <v>129.30000000000001</v>
      </c>
      <c r="I55" s="57"/>
      <c r="J55" s="50">
        <v>33</v>
      </c>
      <c r="K55" s="58">
        <f t="shared" si="9"/>
        <v>5882.1458070217432</v>
      </c>
      <c r="L55" s="59"/>
      <c r="M55" s="6">
        <f>IF(J55="","",(K55/J55)/LOOKUP(RIGHT($D$2,3),定数!$A$6:$A$13,定数!$B$6:$B$13))</f>
        <v>1.7824684263702253</v>
      </c>
      <c r="N55" s="50">
        <v>2018</v>
      </c>
      <c r="O55" s="8">
        <v>43753</v>
      </c>
      <c r="P55" s="57">
        <v>129.65</v>
      </c>
      <c r="Q55" s="57"/>
      <c r="R55" s="60">
        <f>IF(P55="","",T55*M55*LOOKUP(RIGHT($D$2,3),定数!$A$6:$A$13,定数!$B$6:$B$13))</f>
        <v>-6238.6394922956879</v>
      </c>
      <c r="S55" s="60"/>
      <c r="T55" s="61">
        <f t="shared" si="5"/>
        <v>-34.999999999999432</v>
      </c>
      <c r="U55" s="61"/>
      <c r="V55" t="str">
        <f t="shared" si="8"/>
        <v/>
      </c>
      <c r="W55">
        <f t="shared" si="2"/>
        <v>7</v>
      </c>
      <c r="X55" s="41">
        <f t="shared" si="6"/>
        <v>238156.07688290087</v>
      </c>
      <c r="Y55" s="42">
        <f t="shared" si="7"/>
        <v>0.17670995648315402</v>
      </c>
    </row>
    <row r="56" spans="2:25">
      <c r="B56" s="35">
        <v>48</v>
      </c>
      <c r="C56" s="56">
        <f t="shared" si="0"/>
        <v>189832.88740842909</v>
      </c>
      <c r="D56" s="56"/>
      <c r="E56" s="50">
        <v>2018</v>
      </c>
      <c r="F56" s="8">
        <v>43757</v>
      </c>
      <c r="G56" s="50" t="s">
        <v>4</v>
      </c>
      <c r="H56" s="57">
        <v>129.4</v>
      </c>
      <c r="I56" s="57"/>
      <c r="J56" s="50">
        <v>62</v>
      </c>
      <c r="K56" s="58">
        <f t="shared" si="9"/>
        <v>5694.9866222528726</v>
      </c>
      <c r="L56" s="59"/>
      <c r="M56" s="6">
        <f>IF(J56="","",(K56/J56)/LOOKUP(RIGHT($D$2,3),定数!$A$6:$A$13,定数!$B$6:$B$13))</f>
        <v>0.91854622939562458</v>
      </c>
      <c r="N56" s="50">
        <v>2018</v>
      </c>
      <c r="O56" s="8">
        <v>43761</v>
      </c>
      <c r="P56" s="57">
        <v>128.76</v>
      </c>
      <c r="Q56" s="57"/>
      <c r="R56" s="60">
        <f>IF(P56="","",T56*M56*LOOKUP(RIGHT($D$2,3),定数!$A$6:$A$13,定数!$B$6:$B$13))</f>
        <v>-5878.695868132133</v>
      </c>
      <c r="S56" s="60"/>
      <c r="T56" s="61">
        <f t="shared" si="5"/>
        <v>-64.000000000001478</v>
      </c>
      <c r="U56" s="61"/>
      <c r="V56" t="str">
        <f t="shared" si="8"/>
        <v/>
      </c>
      <c r="W56">
        <f t="shared" si="2"/>
        <v>8</v>
      </c>
      <c r="X56" s="41">
        <f t="shared" si="6"/>
        <v>238156.07688290087</v>
      </c>
      <c r="Y56" s="42">
        <f t="shared" si="7"/>
        <v>0.20290554877687139</v>
      </c>
    </row>
    <row r="57" spans="2:25">
      <c r="B57" s="35">
        <v>49</v>
      </c>
      <c r="C57" s="56">
        <f t="shared" si="0"/>
        <v>183954.19154029695</v>
      </c>
      <c r="D57" s="56"/>
      <c r="E57" s="50">
        <v>2018</v>
      </c>
      <c r="F57" s="8">
        <v>43761</v>
      </c>
      <c r="G57" s="50" t="s">
        <v>3</v>
      </c>
      <c r="H57" s="57">
        <v>129.25</v>
      </c>
      <c r="I57" s="57"/>
      <c r="J57" s="50">
        <v>10</v>
      </c>
      <c r="K57" s="58">
        <f t="shared" si="9"/>
        <v>5518.6257462089079</v>
      </c>
      <c r="L57" s="59"/>
      <c r="M57" s="6">
        <f>IF(J57="","",(K57/J57)/LOOKUP(RIGHT($D$2,3),定数!$A$6:$A$13,定数!$B$6:$B$13))</f>
        <v>5.5186257462089081</v>
      </c>
      <c r="N57" s="50">
        <v>2018</v>
      </c>
      <c r="O57" s="8">
        <v>43761</v>
      </c>
      <c r="P57" s="57">
        <v>129.05000000000001</v>
      </c>
      <c r="Q57" s="57"/>
      <c r="R57" s="60">
        <f>IF(P57="","",T57*M57*LOOKUP(RIGHT($D$2,3),定数!$A$6:$A$13,定数!$B$6:$B$13))</f>
        <v>11037.25149241719</v>
      </c>
      <c r="S57" s="60"/>
      <c r="T57" s="61">
        <f t="shared" si="5"/>
        <v>19.999999999998863</v>
      </c>
      <c r="U57" s="61"/>
      <c r="V57" t="str">
        <f t="shared" si="8"/>
        <v/>
      </c>
      <c r="W57">
        <f t="shared" si="2"/>
        <v>0</v>
      </c>
      <c r="X57" s="41">
        <f t="shared" si="6"/>
        <v>238156.07688290087</v>
      </c>
      <c r="Y57" s="42">
        <f t="shared" si="7"/>
        <v>0.22758976404055598</v>
      </c>
    </row>
    <row r="58" spans="2:25">
      <c r="B58" s="35">
        <v>50</v>
      </c>
      <c r="C58" s="56">
        <f t="shared" si="0"/>
        <v>194991.44303271413</v>
      </c>
      <c r="D58" s="56"/>
      <c r="E58" s="50">
        <v>2018</v>
      </c>
      <c r="F58" s="8">
        <v>43768</v>
      </c>
      <c r="G58" s="50" t="s">
        <v>4</v>
      </c>
      <c r="H58" s="57">
        <v>128.37</v>
      </c>
      <c r="I58" s="57"/>
      <c r="J58" s="50">
        <v>34</v>
      </c>
      <c r="K58" s="58">
        <f t="shared" si="9"/>
        <v>5849.7432909814233</v>
      </c>
      <c r="L58" s="59"/>
      <c r="M58" s="6">
        <f>IF(J58="","",(K58/J58)/LOOKUP(RIGHT($D$2,3),定数!$A$6:$A$13,定数!$B$6:$B$13))</f>
        <v>1.720512732641595</v>
      </c>
      <c r="N58" s="50">
        <v>2018</v>
      </c>
      <c r="O58" s="8">
        <v>43769</v>
      </c>
      <c r="P58" s="57">
        <v>128</v>
      </c>
      <c r="Q58" s="57"/>
      <c r="R58" s="60">
        <f>IF(P58="","",T58*M58*LOOKUP(RIGHT($D$2,3),定数!$A$6:$A$13,定数!$B$6:$B$13))</f>
        <v>-6365.8971107739799</v>
      </c>
      <c r="S58" s="60"/>
      <c r="T58" s="61">
        <f t="shared" si="5"/>
        <v>-37.000000000000455</v>
      </c>
      <c r="U58" s="61"/>
      <c r="V58" t="str">
        <f t="shared" si="8"/>
        <v/>
      </c>
      <c r="W58">
        <f t="shared" si="2"/>
        <v>1</v>
      </c>
      <c r="X58" s="41">
        <f t="shared" si="6"/>
        <v>238156.07688290087</v>
      </c>
      <c r="Y58" s="42">
        <f t="shared" si="7"/>
        <v>0.18124514988299201</v>
      </c>
    </row>
    <row r="59" spans="2:25">
      <c r="B59" s="35">
        <v>51</v>
      </c>
      <c r="C59" s="56">
        <f t="shared" si="0"/>
        <v>188625.54592194015</v>
      </c>
      <c r="D59" s="56"/>
      <c r="E59" s="51">
        <v>2018</v>
      </c>
      <c r="F59" s="8">
        <v>43770</v>
      </c>
      <c r="G59" s="51" t="s">
        <v>4</v>
      </c>
      <c r="H59" s="57">
        <v>128.62</v>
      </c>
      <c r="I59" s="57"/>
      <c r="J59" s="51">
        <v>25</v>
      </c>
      <c r="K59" s="58">
        <f t="shared" si="9"/>
        <v>5658.766377658204</v>
      </c>
      <c r="L59" s="59"/>
      <c r="M59" s="6">
        <f>IF(J59="","",(K59/J59)/LOOKUP(RIGHT($D$2,3),定数!$A$6:$A$13,定数!$B$6:$B$13))</f>
        <v>2.2635065510632817</v>
      </c>
      <c r="N59" s="51">
        <v>2018</v>
      </c>
      <c r="O59" s="8">
        <v>43771</v>
      </c>
      <c r="P59" s="57">
        <v>129.11000000000001</v>
      </c>
      <c r="Q59" s="57"/>
      <c r="R59" s="60">
        <f>IF(P59="","",T59*M59*LOOKUP(RIGHT($D$2,3),定数!$A$6:$A$13,定数!$B$6:$B$13))</f>
        <v>11091.182100210286</v>
      </c>
      <c r="S59" s="60"/>
      <c r="T59" s="61">
        <f t="shared" si="5"/>
        <v>49.000000000000909</v>
      </c>
      <c r="U59" s="61"/>
      <c r="V59" t="str">
        <f t="shared" si="8"/>
        <v/>
      </c>
      <c r="W59">
        <f t="shared" si="2"/>
        <v>0</v>
      </c>
      <c r="X59" s="41">
        <f t="shared" si="6"/>
        <v>238156.07688290087</v>
      </c>
      <c r="Y59" s="42">
        <f t="shared" si="7"/>
        <v>0.20797508763681227</v>
      </c>
    </row>
    <row r="60" spans="2:25">
      <c r="B60" s="35">
        <v>52</v>
      </c>
      <c r="C60" s="56">
        <f t="shared" si="0"/>
        <v>199716.72802215043</v>
      </c>
      <c r="D60" s="56"/>
      <c r="E60" s="51">
        <v>2018</v>
      </c>
      <c r="F60" s="8">
        <v>43775</v>
      </c>
      <c r="G60" s="51" t="s">
        <v>4</v>
      </c>
      <c r="H60" s="57">
        <v>129.27000000000001</v>
      </c>
      <c r="I60" s="57"/>
      <c r="J60" s="51">
        <v>10</v>
      </c>
      <c r="K60" s="58">
        <f t="shared" si="9"/>
        <v>5991.5018406645131</v>
      </c>
      <c r="L60" s="59"/>
      <c r="M60" s="6">
        <f>IF(J60="","",(K60/J60)/LOOKUP(RIGHT($D$2,3),定数!$A$6:$A$13,定数!$B$6:$B$13))</f>
        <v>5.9915018406645126</v>
      </c>
      <c r="N60" s="51">
        <v>2018</v>
      </c>
      <c r="O60" s="8">
        <v>43776</v>
      </c>
      <c r="P60" s="57">
        <v>129.46</v>
      </c>
      <c r="Q60" s="57"/>
      <c r="R60" s="60">
        <f>IF(P60="","",T60*M60*LOOKUP(RIGHT($D$2,3),定数!$A$6:$A$13,定数!$B$6:$B$13))</f>
        <v>11383.853497262437</v>
      </c>
      <c r="S60" s="60"/>
      <c r="T60" s="61">
        <f t="shared" si="5"/>
        <v>18.999999999999773</v>
      </c>
      <c r="U60" s="61"/>
      <c r="V60" t="str">
        <f t="shared" si="8"/>
        <v/>
      </c>
      <c r="W60">
        <f t="shared" si="2"/>
        <v>0</v>
      </c>
      <c r="X60" s="41">
        <f t="shared" si="6"/>
        <v>238156.07688290087</v>
      </c>
      <c r="Y60" s="42">
        <f t="shared" si="7"/>
        <v>0.16140402278985599</v>
      </c>
    </row>
    <row r="61" spans="2:25">
      <c r="B61" s="35">
        <v>53</v>
      </c>
      <c r="C61" s="56">
        <f t="shared" si="0"/>
        <v>211100.58151941287</v>
      </c>
      <c r="D61" s="56"/>
      <c r="E61" s="51">
        <v>2018</v>
      </c>
      <c r="F61" s="8">
        <v>43789</v>
      </c>
      <c r="G61" s="51" t="s">
        <v>4</v>
      </c>
      <c r="H61" s="57">
        <v>128.96</v>
      </c>
      <c r="I61" s="57"/>
      <c r="J61" s="51">
        <v>16</v>
      </c>
      <c r="K61" s="58">
        <f t="shared" si="9"/>
        <v>6333.0174455823853</v>
      </c>
      <c r="L61" s="59"/>
      <c r="M61" s="6">
        <f>IF(J61="","",(K61/J61)/LOOKUP(RIGHT($D$2,3),定数!$A$6:$A$13,定数!$B$6:$B$13))</f>
        <v>3.9581359034889907</v>
      </c>
      <c r="N61" s="51">
        <v>2018</v>
      </c>
      <c r="O61" s="8">
        <v>43789</v>
      </c>
      <c r="P61" s="57">
        <v>128.78</v>
      </c>
      <c r="Q61" s="57"/>
      <c r="R61" s="60">
        <f>IF(P61="","",T61*M61*LOOKUP(RIGHT($D$2,3),定数!$A$6:$A$13,定数!$B$6:$B$13))</f>
        <v>-7124.6446262804529</v>
      </c>
      <c r="S61" s="60"/>
      <c r="T61" s="61">
        <f t="shared" si="5"/>
        <v>-18.000000000000682</v>
      </c>
      <c r="U61" s="61"/>
      <c r="V61" t="str">
        <f t="shared" si="8"/>
        <v/>
      </c>
      <c r="W61">
        <f t="shared" si="2"/>
        <v>1</v>
      </c>
      <c r="X61" s="41">
        <f t="shared" si="6"/>
        <v>238156.07688290087</v>
      </c>
      <c r="Y61" s="42">
        <f t="shared" si="7"/>
        <v>0.11360405208887847</v>
      </c>
    </row>
    <row r="62" spans="2:25">
      <c r="B62" s="35">
        <v>54</v>
      </c>
      <c r="C62" s="56">
        <f t="shared" si="0"/>
        <v>203975.9368931324</v>
      </c>
      <c r="D62" s="56"/>
      <c r="E62" s="51">
        <v>2018</v>
      </c>
      <c r="F62" s="8">
        <v>43818</v>
      </c>
      <c r="G62" s="51" t="s">
        <v>4</v>
      </c>
      <c r="H62" s="57">
        <v>128.19999999999999</v>
      </c>
      <c r="I62" s="57"/>
      <c r="J62" s="51">
        <v>28</v>
      </c>
      <c r="K62" s="58">
        <f t="shared" si="9"/>
        <v>6119.2781067939713</v>
      </c>
      <c r="L62" s="59"/>
      <c r="M62" s="6">
        <f>IF(J62="","",(K62/J62)/LOOKUP(RIGHT($D$2,3),定数!$A$6:$A$13,定数!$B$6:$B$13))</f>
        <v>2.1854564667121328</v>
      </c>
      <c r="N62" s="51">
        <v>2018</v>
      </c>
      <c r="O62" s="8">
        <v>43818</v>
      </c>
      <c r="P62" s="57">
        <v>127.9</v>
      </c>
      <c r="Q62" s="57"/>
      <c r="R62" s="60">
        <f>IF(P62="","",T62*M62*LOOKUP(RIGHT($D$2,3),定数!$A$6:$A$13,定数!$B$6:$B$13))</f>
        <v>-6556.3694001360263</v>
      </c>
      <c r="S62" s="60"/>
      <c r="T62" s="61">
        <f t="shared" si="5"/>
        <v>-29.999999999998295</v>
      </c>
      <c r="U62" s="61"/>
      <c r="V62" t="str">
        <f t="shared" si="8"/>
        <v/>
      </c>
      <c r="W62">
        <f t="shared" si="2"/>
        <v>2</v>
      </c>
      <c r="X62" s="41">
        <f t="shared" si="6"/>
        <v>238156.07688290087</v>
      </c>
      <c r="Y62" s="42">
        <f t="shared" si="7"/>
        <v>0.14351991533087993</v>
      </c>
    </row>
    <row r="63" spans="2:25">
      <c r="B63" s="35">
        <v>55</v>
      </c>
      <c r="C63" s="56">
        <f t="shared" si="0"/>
        <v>197419.56749299637</v>
      </c>
      <c r="D63" s="56"/>
      <c r="E63" s="51">
        <v>2018</v>
      </c>
      <c r="F63" s="8">
        <v>43828</v>
      </c>
      <c r="G63" s="51" t="s">
        <v>3</v>
      </c>
      <c r="H63" s="57">
        <v>126.13</v>
      </c>
      <c r="I63" s="57"/>
      <c r="J63" s="51">
        <v>23</v>
      </c>
      <c r="K63" s="58">
        <f t="shared" si="9"/>
        <v>5922.5870247898911</v>
      </c>
      <c r="L63" s="59"/>
      <c r="M63" s="6">
        <f>IF(J63="","",(K63/J63)/LOOKUP(RIGHT($D$2,3),定数!$A$6:$A$13,定数!$B$6:$B$13))</f>
        <v>2.5750378368651701</v>
      </c>
      <c r="N63" s="51">
        <v>2018</v>
      </c>
      <c r="O63" s="8">
        <v>43830</v>
      </c>
      <c r="P63" s="57">
        <v>126.38</v>
      </c>
      <c r="Q63" s="57"/>
      <c r="R63" s="60">
        <f>IF(P63="","",T63*M63*LOOKUP(RIGHT($D$2,3),定数!$A$6:$A$13,定数!$B$6:$B$13))</f>
        <v>-6437.5945921629254</v>
      </c>
      <c r="S63" s="60"/>
      <c r="T63" s="61">
        <f t="shared" si="5"/>
        <v>-25</v>
      </c>
      <c r="U63" s="61"/>
      <c r="V63" t="str">
        <f t="shared" si="8"/>
        <v/>
      </c>
      <c r="W63">
        <f t="shared" si="2"/>
        <v>3</v>
      </c>
      <c r="X63" s="41">
        <f t="shared" si="6"/>
        <v>238156.07688290087</v>
      </c>
      <c r="Y63" s="42">
        <f t="shared" si="7"/>
        <v>0.17104963233810011</v>
      </c>
    </row>
    <row r="64" spans="2:25">
      <c r="B64" s="35">
        <v>56</v>
      </c>
      <c r="C64" s="56">
        <f t="shared" si="0"/>
        <v>190981.97290083344</v>
      </c>
      <c r="D64" s="56"/>
      <c r="E64" s="51">
        <v>2019</v>
      </c>
      <c r="F64" s="8">
        <v>43479</v>
      </c>
      <c r="G64" s="51" t="s">
        <v>3</v>
      </c>
      <c r="H64" s="57">
        <v>123.93</v>
      </c>
      <c r="I64" s="57"/>
      <c r="J64" s="51">
        <v>26</v>
      </c>
      <c r="K64" s="58">
        <f t="shared" si="9"/>
        <v>5729.4591870250033</v>
      </c>
      <c r="L64" s="59"/>
      <c r="M64" s="6">
        <f>IF(J64="","",(K64/J64)/LOOKUP(RIGHT($D$2,3),定数!$A$6:$A$13,定数!$B$6:$B$13))</f>
        <v>2.2036381488557706</v>
      </c>
      <c r="N64" s="52">
        <v>2019</v>
      </c>
      <c r="O64" s="8">
        <v>43480</v>
      </c>
      <c r="P64" s="57">
        <v>124.21</v>
      </c>
      <c r="Q64" s="57"/>
      <c r="R64" s="60">
        <f>IF(P64="","",T64*M64*LOOKUP(RIGHT($D$2,3),定数!$A$6:$A$13,定数!$B$6:$B$13))</f>
        <v>-6170.1868167958692</v>
      </c>
      <c r="S64" s="60"/>
      <c r="T64" s="61">
        <f t="shared" si="5"/>
        <v>-27.999999999998693</v>
      </c>
      <c r="U64" s="61"/>
      <c r="V64" t="str">
        <f t="shared" si="8"/>
        <v/>
      </c>
      <c r="W64">
        <f t="shared" si="2"/>
        <v>4</v>
      </c>
      <c r="X64" s="41">
        <f t="shared" si="6"/>
        <v>238156.07688290087</v>
      </c>
      <c r="Y64" s="42">
        <f t="shared" si="7"/>
        <v>0.19808062258794468</v>
      </c>
    </row>
    <row r="65" spans="2:25">
      <c r="B65" s="35">
        <v>57</v>
      </c>
      <c r="C65" s="56">
        <f t="shared" si="0"/>
        <v>184811.78608403757</v>
      </c>
      <c r="D65" s="56"/>
      <c r="E65" s="51">
        <v>2019</v>
      </c>
      <c r="F65" s="8">
        <v>43481</v>
      </c>
      <c r="G65" s="51" t="s">
        <v>3</v>
      </c>
      <c r="H65" s="57">
        <v>123.72</v>
      </c>
      <c r="I65" s="57"/>
      <c r="J65" s="51">
        <v>30</v>
      </c>
      <c r="K65" s="58">
        <f t="shared" si="9"/>
        <v>5544.3535825211266</v>
      </c>
      <c r="L65" s="59"/>
      <c r="M65" s="6">
        <f>IF(J65="","",(K65/J65)/LOOKUP(RIGHT($D$2,3),定数!$A$6:$A$13,定数!$B$6:$B$13))</f>
        <v>1.8481178608403754</v>
      </c>
      <c r="N65" s="52">
        <v>2019</v>
      </c>
      <c r="O65" s="8">
        <v>43481</v>
      </c>
      <c r="P65" s="57">
        <v>124.04</v>
      </c>
      <c r="Q65" s="57"/>
      <c r="R65" s="60">
        <f>IF(P65="","",T65*M65*LOOKUP(RIGHT($D$2,3),定数!$A$6:$A$13,定数!$B$6:$B$13))</f>
        <v>-5913.977154689338</v>
      </c>
      <c r="S65" s="60"/>
      <c r="T65" s="61">
        <f t="shared" si="5"/>
        <v>-32.000000000000739</v>
      </c>
      <c r="U65" s="61"/>
      <c r="V65" t="str">
        <f t="shared" si="8"/>
        <v/>
      </c>
      <c r="W65">
        <f t="shared" si="2"/>
        <v>5</v>
      </c>
      <c r="X65" s="41">
        <f t="shared" si="6"/>
        <v>238156.07688290087</v>
      </c>
      <c r="Y65" s="42">
        <f t="shared" si="7"/>
        <v>0.22398878708894843</v>
      </c>
    </row>
    <row r="66" spans="2:25">
      <c r="B66" s="35">
        <v>58</v>
      </c>
      <c r="C66" s="56">
        <f t="shared" si="0"/>
        <v>178897.80892934822</v>
      </c>
      <c r="D66" s="56"/>
      <c r="E66" s="51">
        <v>2019</v>
      </c>
      <c r="F66" s="8">
        <v>43482</v>
      </c>
      <c r="G66" s="51" t="s">
        <v>4</v>
      </c>
      <c r="H66" s="57">
        <v>124.18</v>
      </c>
      <c r="I66" s="57"/>
      <c r="J66" s="51">
        <v>28</v>
      </c>
      <c r="K66" s="58">
        <f t="shared" si="9"/>
        <v>5366.934267880446</v>
      </c>
      <c r="L66" s="59"/>
      <c r="M66" s="6">
        <f>IF(J66="","",(K66/J66)/LOOKUP(RIGHT($D$2,3),定数!$A$6:$A$13,定数!$B$6:$B$13))</f>
        <v>1.9167622385287308</v>
      </c>
      <c r="N66" s="52">
        <v>2019</v>
      </c>
      <c r="O66" s="8">
        <v>43482</v>
      </c>
      <c r="P66" s="57">
        <v>123.88</v>
      </c>
      <c r="Q66" s="57"/>
      <c r="R66" s="60">
        <f>IF(P66="","",T66*M66*LOOKUP(RIGHT($D$2,3),定数!$A$6:$A$13,定数!$B$6:$B$13))</f>
        <v>-5750.2867155864105</v>
      </c>
      <c r="S66" s="60"/>
      <c r="T66" s="61">
        <f t="shared" si="5"/>
        <v>-30.000000000001137</v>
      </c>
      <c r="U66" s="61"/>
      <c r="V66" t="str">
        <f t="shared" si="8"/>
        <v/>
      </c>
      <c r="W66">
        <f t="shared" si="2"/>
        <v>6</v>
      </c>
      <c r="X66" s="41">
        <f t="shared" si="6"/>
        <v>238156.07688290087</v>
      </c>
      <c r="Y66" s="42">
        <f t="shared" si="7"/>
        <v>0.24882114590210269</v>
      </c>
    </row>
    <row r="67" spans="2:25">
      <c r="B67" s="35">
        <v>59</v>
      </c>
      <c r="C67" s="56">
        <f t="shared" si="0"/>
        <v>173147.52221376181</v>
      </c>
      <c r="D67" s="56"/>
      <c r="E67" s="51">
        <v>2019</v>
      </c>
      <c r="F67" s="8">
        <v>43483</v>
      </c>
      <c r="G67" s="51" t="s">
        <v>4</v>
      </c>
      <c r="H67" s="57">
        <v>124.58</v>
      </c>
      <c r="I67" s="57"/>
      <c r="J67" s="51">
        <v>34</v>
      </c>
      <c r="K67" s="58">
        <f t="shared" si="9"/>
        <v>5194.4256664128543</v>
      </c>
      <c r="L67" s="59"/>
      <c r="M67" s="6">
        <f>IF(J67="","",(K67/J67)/LOOKUP(RIGHT($D$2,3),定数!$A$6:$A$13,定数!$B$6:$B$13))</f>
        <v>1.5277722548273101</v>
      </c>
      <c r="N67" s="52">
        <v>2019</v>
      </c>
      <c r="O67" s="8">
        <v>43487</v>
      </c>
      <c r="P67" s="57">
        <v>124.22</v>
      </c>
      <c r="Q67" s="57"/>
      <c r="R67" s="60">
        <f>IF(P67="","",T67*M67*LOOKUP(RIGHT($D$2,3),定数!$A$6:$A$13,定数!$B$6:$B$13))</f>
        <v>-5499.980117378308</v>
      </c>
      <c r="S67" s="60"/>
      <c r="T67" s="61">
        <f t="shared" si="5"/>
        <v>-35.999999999999943</v>
      </c>
      <c r="U67" s="61"/>
      <c r="V67" t="str">
        <f t="shared" si="8"/>
        <v/>
      </c>
      <c r="W67">
        <f t="shared" si="2"/>
        <v>7</v>
      </c>
      <c r="X67" s="41">
        <f t="shared" si="6"/>
        <v>238156.07688290087</v>
      </c>
      <c r="Y67" s="42">
        <f t="shared" si="7"/>
        <v>0.27296618049810739</v>
      </c>
    </row>
    <row r="68" spans="2:25">
      <c r="B68" s="35">
        <v>60</v>
      </c>
      <c r="C68" s="56">
        <f t="shared" si="0"/>
        <v>167647.54209638349</v>
      </c>
      <c r="D68" s="56"/>
      <c r="E68" s="51">
        <v>2019</v>
      </c>
      <c r="F68" s="8">
        <v>43487</v>
      </c>
      <c r="G68" s="51" t="s">
        <v>3</v>
      </c>
      <c r="H68" s="57">
        <v>124.23</v>
      </c>
      <c r="I68" s="57"/>
      <c r="J68" s="51">
        <v>20</v>
      </c>
      <c r="K68" s="58">
        <f t="shared" si="9"/>
        <v>5029.4262628915048</v>
      </c>
      <c r="L68" s="59"/>
      <c r="M68" s="6">
        <f>IF(J68="","",(K68/J68)/LOOKUP(RIGHT($D$2,3),定数!$A$6:$A$13,定数!$B$6:$B$13))</f>
        <v>2.5147131314457525</v>
      </c>
      <c r="N68" s="52">
        <v>2019</v>
      </c>
      <c r="O68" s="8">
        <v>43488</v>
      </c>
      <c r="P68" s="57">
        <v>124.46</v>
      </c>
      <c r="Q68" s="57"/>
      <c r="R68" s="60">
        <f>IF(P68="","",T68*M68*LOOKUP(RIGHT($D$2,3),定数!$A$6:$A$13,定数!$B$6:$B$13))</f>
        <v>-5783.8402023249737</v>
      </c>
      <c r="S68" s="60"/>
      <c r="T68" s="61">
        <f t="shared" si="5"/>
        <v>-22.999999999998977</v>
      </c>
      <c r="U68" s="61"/>
      <c r="V68" t="str">
        <f t="shared" si="8"/>
        <v/>
      </c>
      <c r="W68">
        <f t="shared" si="2"/>
        <v>8</v>
      </c>
      <c r="X68" s="41">
        <f t="shared" si="6"/>
        <v>238156.07688290087</v>
      </c>
      <c r="Y68" s="42">
        <f t="shared" si="7"/>
        <v>0.29606019594110866</v>
      </c>
    </row>
    <row r="69" spans="2:25">
      <c r="B69" s="35">
        <v>61</v>
      </c>
      <c r="C69" s="56">
        <f t="shared" si="0"/>
        <v>161863.70189405853</v>
      </c>
      <c r="D69" s="56"/>
      <c r="E69" s="52">
        <v>2019</v>
      </c>
      <c r="F69" s="8">
        <v>43488</v>
      </c>
      <c r="G69" s="52" t="s">
        <v>4</v>
      </c>
      <c r="H69" s="57">
        <v>124.66</v>
      </c>
      <c r="I69" s="57"/>
      <c r="J69" s="52">
        <v>15</v>
      </c>
      <c r="K69" s="58">
        <f t="shared" si="9"/>
        <v>4855.9110568217557</v>
      </c>
      <c r="L69" s="59"/>
      <c r="M69" s="6">
        <f>IF(J69="","",(K69/J69)/LOOKUP(RIGHT($D$2,3),定数!$A$6:$A$13,定数!$B$6:$B$13))</f>
        <v>3.2372740378811704</v>
      </c>
      <c r="N69" s="52">
        <v>2019</v>
      </c>
      <c r="O69" s="8">
        <v>43489</v>
      </c>
      <c r="P69" s="57">
        <v>124.49</v>
      </c>
      <c r="Q69" s="57"/>
      <c r="R69" s="60">
        <f>IF(P69="","",T69*M69*LOOKUP(RIGHT($D$2,3),定数!$A$6:$A$13,定数!$B$6:$B$13))</f>
        <v>-5503.3658643980452</v>
      </c>
      <c r="S69" s="60"/>
      <c r="T69" s="61">
        <f t="shared" si="5"/>
        <v>-17.000000000000171</v>
      </c>
      <c r="U69" s="61"/>
      <c r="V69" t="str">
        <f t="shared" si="8"/>
        <v/>
      </c>
      <c r="W69">
        <f t="shared" si="2"/>
        <v>9</v>
      </c>
      <c r="X69" s="41">
        <f t="shared" si="6"/>
        <v>238156.07688290087</v>
      </c>
      <c r="Y69" s="42">
        <f t="shared" si="7"/>
        <v>0.32034611918113931</v>
      </c>
    </row>
    <row r="70" spans="2:25">
      <c r="B70" s="35">
        <v>62</v>
      </c>
      <c r="C70" s="56">
        <f t="shared" si="0"/>
        <v>156360.33602966048</v>
      </c>
      <c r="D70" s="56"/>
      <c r="E70" s="52">
        <v>2019</v>
      </c>
      <c r="F70" s="8">
        <v>43497</v>
      </c>
      <c r="G70" s="52" t="s">
        <v>3</v>
      </c>
      <c r="H70" s="57">
        <v>124.57</v>
      </c>
      <c r="I70" s="57"/>
      <c r="J70" s="52">
        <v>36</v>
      </c>
      <c r="K70" s="58">
        <f t="shared" si="9"/>
        <v>4690.8100808898143</v>
      </c>
      <c r="L70" s="59"/>
      <c r="M70" s="6">
        <f>IF(J70="","",(K70/J70)/LOOKUP(RIGHT($D$2,3),定数!$A$6:$A$13,定数!$B$6:$B$13))</f>
        <v>1.3030028002471707</v>
      </c>
      <c r="N70" s="52">
        <v>2019</v>
      </c>
      <c r="O70" s="8">
        <v>43497</v>
      </c>
      <c r="P70" s="57">
        <v>124.96</v>
      </c>
      <c r="Q70" s="57"/>
      <c r="R70" s="60">
        <f>IF(P70="","",T70*M70*LOOKUP(RIGHT($D$2,3),定数!$A$6:$A$13,定数!$B$6:$B$13))</f>
        <v>-5081.710920963973</v>
      </c>
      <c r="S70" s="60"/>
      <c r="T70" s="61">
        <f t="shared" si="5"/>
        <v>-39.000000000000057</v>
      </c>
      <c r="U70" s="61"/>
      <c r="V70" t="str">
        <f t="shared" si="8"/>
        <v/>
      </c>
      <c r="W70">
        <f t="shared" si="2"/>
        <v>10</v>
      </c>
      <c r="X70" s="41">
        <f t="shared" si="6"/>
        <v>238156.07688290087</v>
      </c>
      <c r="Y70" s="42">
        <f t="shared" si="7"/>
        <v>0.34345435112898082</v>
      </c>
    </row>
    <row r="71" spans="2:25">
      <c r="B71" s="35">
        <v>63</v>
      </c>
      <c r="C71" s="56">
        <f t="shared" si="0"/>
        <v>151278.62510869652</v>
      </c>
      <c r="D71" s="56"/>
      <c r="E71" s="52">
        <v>2019</v>
      </c>
      <c r="F71" s="8">
        <v>43500</v>
      </c>
      <c r="G71" s="52" t="s">
        <v>4</v>
      </c>
      <c r="H71" s="57">
        <v>125.56</v>
      </c>
      <c r="I71" s="57"/>
      <c r="J71" s="52">
        <v>19</v>
      </c>
      <c r="K71" s="58">
        <f t="shared" si="9"/>
        <v>4538.3587532608954</v>
      </c>
      <c r="L71" s="59"/>
      <c r="M71" s="6">
        <f>IF(J71="","",(K71/J71)/LOOKUP(RIGHT($D$2,3),定数!$A$6:$A$13,定数!$B$6:$B$13))</f>
        <v>2.3886098701373135</v>
      </c>
      <c r="N71" s="52">
        <v>2019</v>
      </c>
      <c r="O71" s="8">
        <v>43502</v>
      </c>
      <c r="P71" s="57">
        <v>125.34</v>
      </c>
      <c r="Q71" s="57"/>
      <c r="R71" s="60">
        <f>IF(P71="","",T71*M71*LOOKUP(RIGHT($D$2,3),定数!$A$6:$A$13,定数!$B$6:$B$13))</f>
        <v>-5254.9417143020628</v>
      </c>
      <c r="S71" s="60"/>
      <c r="T71" s="61">
        <f t="shared" si="5"/>
        <v>-21.999999999999886</v>
      </c>
      <c r="U71" s="61"/>
      <c r="V71" t="str">
        <f t="shared" si="8"/>
        <v/>
      </c>
      <c r="W71">
        <f t="shared" si="2"/>
        <v>11</v>
      </c>
      <c r="X71" s="41">
        <f t="shared" si="6"/>
        <v>238156.07688290087</v>
      </c>
      <c r="Y71" s="42">
        <f t="shared" si="7"/>
        <v>0.36479208471728897</v>
      </c>
    </row>
    <row r="72" spans="2:25">
      <c r="B72" s="35">
        <v>64</v>
      </c>
      <c r="C72" s="56">
        <f t="shared" si="0"/>
        <v>146023.68339439447</v>
      </c>
      <c r="D72" s="56"/>
      <c r="E72" s="52">
        <v>2019</v>
      </c>
      <c r="F72" s="8">
        <v>43502</v>
      </c>
      <c r="G72" s="52" t="s">
        <v>3</v>
      </c>
      <c r="H72" s="57">
        <v>125.27</v>
      </c>
      <c r="I72" s="57"/>
      <c r="J72" s="52">
        <v>15</v>
      </c>
      <c r="K72" s="58">
        <f t="shared" si="9"/>
        <v>4380.7105018318334</v>
      </c>
      <c r="L72" s="59"/>
      <c r="M72" s="6">
        <f>IF(J72="","",(K72/J72)/LOOKUP(RIGHT($D$2,3),定数!$A$6:$A$13,定数!$B$6:$B$13))</f>
        <v>2.9204736678878889</v>
      </c>
      <c r="N72" s="52">
        <v>2019</v>
      </c>
      <c r="O72" s="8">
        <v>43502</v>
      </c>
      <c r="P72" s="57">
        <v>124.97</v>
      </c>
      <c r="Q72" s="57"/>
      <c r="R72" s="60">
        <f>IF(P72="","",T72*M72*LOOKUP(RIGHT($D$2,3),定数!$A$6:$A$13,定数!$B$6:$B$13))</f>
        <v>8761.4210036635832</v>
      </c>
      <c r="S72" s="60"/>
      <c r="T72" s="61">
        <f t="shared" si="5"/>
        <v>29.999999999999716</v>
      </c>
      <c r="U72" s="61"/>
      <c r="V72" t="str">
        <f t="shared" si="8"/>
        <v/>
      </c>
      <c r="W72">
        <f t="shared" si="2"/>
        <v>0</v>
      </c>
      <c r="X72" s="41">
        <f t="shared" si="6"/>
        <v>238156.07688290087</v>
      </c>
      <c r="Y72" s="42">
        <f t="shared" si="7"/>
        <v>0.38685720177447769</v>
      </c>
    </row>
    <row r="73" spans="2:25">
      <c r="B73" s="35">
        <v>65</v>
      </c>
      <c r="C73" s="56">
        <f t="shared" si="0"/>
        <v>154785.10439805806</v>
      </c>
      <c r="D73" s="56"/>
      <c r="E73" s="52">
        <v>2019</v>
      </c>
      <c r="F73" s="8">
        <v>43511</v>
      </c>
      <c r="G73" s="52" t="s">
        <v>3</v>
      </c>
      <c r="H73" s="57">
        <v>124.82</v>
      </c>
      <c r="I73" s="57"/>
      <c r="J73" s="52">
        <v>17</v>
      </c>
      <c r="K73" s="58">
        <f t="shared" si="9"/>
        <v>4643.5531319417414</v>
      </c>
      <c r="L73" s="59"/>
      <c r="M73" s="6">
        <f>IF(J73="","",(K73/J73)/LOOKUP(RIGHT($D$2,3),定数!$A$6:$A$13,定数!$B$6:$B$13))</f>
        <v>2.731501842318671</v>
      </c>
      <c r="N73" s="52">
        <v>2019</v>
      </c>
      <c r="O73" s="8">
        <v>43511</v>
      </c>
      <c r="P73" s="57">
        <v>124.49</v>
      </c>
      <c r="Q73" s="57"/>
      <c r="R73" s="60">
        <f>IF(P73="","",T73*M73*LOOKUP(RIGHT($D$2,3),定数!$A$6:$A$13,定数!$B$6:$B$13))</f>
        <v>9013.9560796515689</v>
      </c>
      <c r="S73" s="60"/>
      <c r="T73" s="61">
        <f t="shared" si="5"/>
        <v>32.999999999999829</v>
      </c>
      <c r="U73" s="61"/>
      <c r="V73" t="str">
        <f t="shared" si="8"/>
        <v/>
      </c>
      <c r="W73">
        <f t="shared" si="2"/>
        <v>0</v>
      </c>
      <c r="X73" s="41">
        <f t="shared" si="6"/>
        <v>238156.07688290087</v>
      </c>
      <c r="Y73" s="42">
        <f t="shared" si="7"/>
        <v>0.35006863388094667</v>
      </c>
    </row>
    <row r="74" spans="2:25">
      <c r="B74" s="35">
        <v>66</v>
      </c>
      <c r="C74" s="56">
        <f t="shared" ref="C74:C108" si="10">IF(R73="","",C73+R73)</f>
        <v>163799.06047770963</v>
      </c>
      <c r="D74" s="56"/>
      <c r="E74" s="52">
        <v>2019</v>
      </c>
      <c r="F74" s="8">
        <v>43511</v>
      </c>
      <c r="G74" s="52" t="s">
        <v>3</v>
      </c>
      <c r="H74" s="57">
        <v>124.63</v>
      </c>
      <c r="I74" s="57"/>
      <c r="J74" s="52">
        <v>21</v>
      </c>
      <c r="K74" s="58">
        <f t="shared" si="9"/>
        <v>4913.9718143312884</v>
      </c>
      <c r="L74" s="59"/>
      <c r="M74" s="6">
        <f>IF(J74="","",(K74/J74)/LOOKUP(RIGHT($D$2,3),定数!$A$6:$A$13,定数!$B$6:$B$13))</f>
        <v>2.3399865782529945</v>
      </c>
      <c r="N74" s="52">
        <v>2019</v>
      </c>
      <c r="O74" s="8">
        <v>43514</v>
      </c>
      <c r="P74" s="57">
        <v>124.86</v>
      </c>
      <c r="Q74" s="57"/>
      <c r="R74" s="60">
        <f>IF(P74="","",T74*M74*LOOKUP(RIGHT($D$2,3),定数!$A$6:$A$13,定数!$B$6:$B$13))</f>
        <v>-5381.9691299819806</v>
      </c>
      <c r="S74" s="60"/>
      <c r="T74" s="61">
        <f t="shared" si="5"/>
        <v>-23.000000000000398</v>
      </c>
      <c r="U74" s="61"/>
      <c r="V74" t="str">
        <f t="shared" si="8"/>
        <v/>
      </c>
      <c r="W74">
        <f t="shared" si="8"/>
        <v>1</v>
      </c>
      <c r="X74" s="41">
        <f t="shared" si="6"/>
        <v>238156.07688290087</v>
      </c>
      <c r="Y74" s="42">
        <f t="shared" si="7"/>
        <v>0.3122196896187196</v>
      </c>
    </row>
    <row r="75" spans="2:25">
      <c r="B75" s="35">
        <v>67</v>
      </c>
      <c r="C75" s="56">
        <f t="shared" si="10"/>
        <v>158417.09134772766</v>
      </c>
      <c r="D75" s="56"/>
      <c r="E75" s="52">
        <v>2019</v>
      </c>
      <c r="F75" s="8">
        <v>43516</v>
      </c>
      <c r="G75" s="52" t="s">
        <v>4</v>
      </c>
      <c r="H75" s="57">
        <v>125.81</v>
      </c>
      <c r="I75" s="57"/>
      <c r="J75" s="52">
        <v>20</v>
      </c>
      <c r="K75" s="58">
        <f t="shared" si="9"/>
        <v>4752.51274043183</v>
      </c>
      <c r="L75" s="59"/>
      <c r="M75" s="6">
        <f>IF(J75="","",(K75/J75)/LOOKUP(RIGHT($D$2,3),定数!$A$6:$A$13,定数!$B$6:$B$13))</f>
        <v>2.376256370215915</v>
      </c>
      <c r="N75" s="52">
        <v>2019</v>
      </c>
      <c r="O75" s="8">
        <v>43516</v>
      </c>
      <c r="P75" s="57">
        <v>125.59</v>
      </c>
      <c r="Q75" s="57"/>
      <c r="R75" s="60">
        <f>IF(P75="","",T75*M75*LOOKUP(RIGHT($D$2,3),定数!$A$6:$A$13,定数!$B$6:$B$13))</f>
        <v>-5227.7640144749857</v>
      </c>
      <c r="S75" s="60"/>
      <c r="T75" s="61">
        <f t="shared" si="5"/>
        <v>-21.999999999999886</v>
      </c>
      <c r="U75" s="61"/>
      <c r="V75" t="str">
        <f t="shared" ref="V75:W90" si="11">IF(S75&lt;&gt;"",IF(S75&lt;0,1+V74,0),"")</f>
        <v/>
      </c>
      <c r="W75">
        <f t="shared" si="11"/>
        <v>2</v>
      </c>
      <c r="X75" s="41">
        <f t="shared" si="6"/>
        <v>238156.07688290087</v>
      </c>
      <c r="Y75" s="42">
        <f t="shared" si="7"/>
        <v>0.33481818553124776</v>
      </c>
    </row>
    <row r="76" spans="2:25">
      <c r="B76" s="35">
        <v>68</v>
      </c>
      <c r="C76" s="56">
        <f t="shared" si="10"/>
        <v>153189.32733325267</v>
      </c>
      <c r="D76" s="56"/>
      <c r="E76" s="52">
        <v>2019</v>
      </c>
      <c r="F76" s="8">
        <v>43522</v>
      </c>
      <c r="G76" s="52" t="s">
        <v>4</v>
      </c>
      <c r="H76" s="57">
        <v>126.03</v>
      </c>
      <c r="I76" s="57"/>
      <c r="J76" s="52">
        <v>30</v>
      </c>
      <c r="K76" s="58">
        <f t="shared" si="9"/>
        <v>4595.6798199975801</v>
      </c>
      <c r="L76" s="59"/>
      <c r="M76" s="6">
        <f>IF(J76="","",(K76/J76)/LOOKUP(RIGHT($D$2,3),定数!$A$6:$A$13,定数!$B$6:$B$13))</f>
        <v>1.5318932733325266</v>
      </c>
      <c r="N76" s="52">
        <v>2019</v>
      </c>
      <c r="O76" s="8">
        <v>43523</v>
      </c>
      <c r="P76" s="57">
        <v>125.71</v>
      </c>
      <c r="Q76" s="57"/>
      <c r="R76" s="60">
        <f>IF(P76="","",T76*M76*LOOKUP(RIGHT($D$2,3),定数!$A$6:$A$13,定数!$B$6:$B$13))</f>
        <v>-4902.058474664198</v>
      </c>
      <c r="S76" s="60"/>
      <c r="T76" s="61">
        <f t="shared" ref="T76:T108" si="12">IF(P76="","",IF(G76="買",(P76-H76),(H76-P76))*IF(RIGHT($D$2,3)="JPY",100,10000))</f>
        <v>-32.000000000000739</v>
      </c>
      <c r="U76" s="61"/>
      <c r="V76" t="str">
        <f t="shared" si="11"/>
        <v/>
      </c>
      <c r="W76">
        <f t="shared" si="11"/>
        <v>3</v>
      </c>
      <c r="X76" s="41">
        <f t="shared" ref="X76:X108" si="13">IF(C76&lt;&gt;"",MAX(X75,C76),"")</f>
        <v>238156.07688290087</v>
      </c>
      <c r="Y76" s="42">
        <f t="shared" ref="Y76:Y108" si="14">IF(X76&lt;&gt;"",1-(C76/X76),"")</f>
        <v>0.35676918540871649</v>
      </c>
    </row>
    <row r="77" spans="2:25">
      <c r="B77" s="35">
        <v>69</v>
      </c>
      <c r="C77" s="56">
        <f t="shared" si="10"/>
        <v>148287.26885858848</v>
      </c>
      <c r="D77" s="56"/>
      <c r="E77" s="52">
        <v>2019</v>
      </c>
      <c r="F77" s="8">
        <v>43525</v>
      </c>
      <c r="G77" s="52" t="s">
        <v>4</v>
      </c>
      <c r="H77" s="57">
        <v>126.87</v>
      </c>
      <c r="I77" s="57"/>
      <c r="J77" s="52">
        <v>26</v>
      </c>
      <c r="K77" s="58">
        <f t="shared" si="9"/>
        <v>4448.6180657576542</v>
      </c>
      <c r="L77" s="59"/>
      <c r="M77" s="6">
        <f>IF(J77="","",(K77/J77)/LOOKUP(RIGHT($D$2,3),定数!$A$6:$A$13,定数!$B$6:$B$13))</f>
        <v>1.7110069483683283</v>
      </c>
      <c r="N77" s="52">
        <v>2019</v>
      </c>
      <c r="O77" s="8">
        <v>43525</v>
      </c>
      <c r="P77" s="57">
        <v>127.4</v>
      </c>
      <c r="Q77" s="57"/>
      <c r="R77" s="60">
        <f>IF(P77="","",T77*M77*LOOKUP(RIGHT($D$2,3),定数!$A$6:$A$13,定数!$B$6:$B$13))</f>
        <v>9068.3368263521606</v>
      </c>
      <c r="S77" s="60"/>
      <c r="T77" s="61">
        <f t="shared" si="12"/>
        <v>53.000000000000114</v>
      </c>
      <c r="U77" s="61"/>
      <c r="V77" t="str">
        <f t="shared" si="11"/>
        <v/>
      </c>
      <c r="W77">
        <f t="shared" si="11"/>
        <v>0</v>
      </c>
      <c r="X77" s="41">
        <f t="shared" si="13"/>
        <v>238156.07688290087</v>
      </c>
      <c r="Y77" s="42">
        <f t="shared" si="14"/>
        <v>0.37735257147563805</v>
      </c>
    </row>
    <row r="78" spans="2:25">
      <c r="B78" s="35">
        <v>70</v>
      </c>
      <c r="C78" s="56">
        <f t="shared" si="10"/>
        <v>157355.60568494065</v>
      </c>
      <c r="D78" s="56"/>
      <c r="E78" s="52">
        <v>2019</v>
      </c>
      <c r="F78" s="8">
        <v>43528</v>
      </c>
      <c r="G78" s="52" t="s">
        <v>3</v>
      </c>
      <c r="H78" s="57">
        <v>126.74</v>
      </c>
      <c r="I78" s="57"/>
      <c r="J78" s="52">
        <v>21</v>
      </c>
      <c r="K78" s="58">
        <f t="shared" si="9"/>
        <v>4720.6681705482188</v>
      </c>
      <c r="L78" s="59"/>
      <c r="M78" s="6">
        <f>IF(J78="","",(K78/J78)/LOOKUP(RIGHT($D$2,3),定数!$A$6:$A$13,定数!$B$6:$B$13))</f>
        <v>2.2479372240705802</v>
      </c>
      <c r="N78" s="52">
        <v>2019</v>
      </c>
      <c r="O78" s="8">
        <v>43530</v>
      </c>
      <c r="P78" s="57">
        <v>126.31</v>
      </c>
      <c r="Q78" s="57"/>
      <c r="R78" s="60">
        <f>IF(P78="","",T78*M78*LOOKUP(RIGHT($D$2,3),定数!$A$6:$A$13,定数!$B$6:$B$13))</f>
        <v>9666.1300635033294</v>
      </c>
      <c r="S78" s="60"/>
      <c r="T78" s="61">
        <f t="shared" si="12"/>
        <v>42.999999999999261</v>
      </c>
      <c r="U78" s="61"/>
      <c r="V78" t="str">
        <f t="shared" si="11"/>
        <v/>
      </c>
      <c r="W78">
        <f t="shared" si="11"/>
        <v>0</v>
      </c>
      <c r="X78" s="41">
        <f t="shared" si="13"/>
        <v>238156.07688290087</v>
      </c>
      <c r="Y78" s="42">
        <f t="shared" si="14"/>
        <v>0.33927528642357119</v>
      </c>
    </row>
    <row r="79" spans="2:25">
      <c r="B79" s="35">
        <v>71</v>
      </c>
      <c r="C79" s="56">
        <f t="shared" si="10"/>
        <v>167021.73574844399</v>
      </c>
      <c r="D79" s="56"/>
      <c r="E79" s="53">
        <v>2019</v>
      </c>
      <c r="F79" s="8">
        <v>43530</v>
      </c>
      <c r="G79" s="53" t="s">
        <v>3</v>
      </c>
      <c r="H79" s="57">
        <v>126.27</v>
      </c>
      <c r="I79" s="57"/>
      <c r="J79" s="53">
        <v>23</v>
      </c>
      <c r="K79" s="58">
        <f t="shared" si="9"/>
        <v>5010.6520724533193</v>
      </c>
      <c r="L79" s="59"/>
      <c r="M79" s="6">
        <f>IF(J79="","",(K79/J79)/LOOKUP(RIGHT($D$2,3),定数!$A$6:$A$13,定数!$B$6:$B$13))</f>
        <v>2.1785443793275299</v>
      </c>
      <c r="N79" s="53">
        <v>2019</v>
      </c>
      <c r="O79" s="8">
        <v>43530</v>
      </c>
      <c r="P79" s="57">
        <v>126.52</v>
      </c>
      <c r="Q79" s="57"/>
      <c r="R79" s="60">
        <f>IF(P79="","",T79*M79*LOOKUP(RIGHT($D$2,3),定数!$A$6:$A$13,定数!$B$6:$B$13))</f>
        <v>-5446.3609483188247</v>
      </c>
      <c r="S79" s="60"/>
      <c r="T79" s="61">
        <f t="shared" si="12"/>
        <v>-25</v>
      </c>
      <c r="U79" s="61"/>
      <c r="V79" t="str">
        <f t="shared" si="11"/>
        <v/>
      </c>
      <c r="W79">
        <f t="shared" si="11"/>
        <v>1</v>
      </c>
      <c r="X79" s="41">
        <f t="shared" si="13"/>
        <v>238156.07688290087</v>
      </c>
      <c r="Y79" s="42">
        <f t="shared" si="14"/>
        <v>0.29868791116101978</v>
      </c>
    </row>
    <row r="80" spans="2:25">
      <c r="B80" s="35">
        <v>72</v>
      </c>
      <c r="C80" s="56">
        <f t="shared" si="10"/>
        <v>161575.37480012517</v>
      </c>
      <c r="D80" s="56"/>
      <c r="E80" s="53">
        <v>2019</v>
      </c>
      <c r="F80" s="8">
        <v>43536</v>
      </c>
      <c r="G80" s="53" t="s">
        <v>4</v>
      </c>
      <c r="H80" s="57">
        <v>125.14</v>
      </c>
      <c r="I80" s="57"/>
      <c r="J80" s="53">
        <v>15</v>
      </c>
      <c r="K80" s="58">
        <f t="shared" si="9"/>
        <v>4847.2612440037547</v>
      </c>
      <c r="L80" s="59"/>
      <c r="M80" s="6">
        <f>IF(J80="","",(K80/J80)/LOOKUP(RIGHT($D$2,3),定数!$A$6:$A$13,定数!$B$6:$B$13))</f>
        <v>3.2315074960025032</v>
      </c>
      <c r="N80" s="53">
        <v>2019</v>
      </c>
      <c r="O80" s="8">
        <v>43536</v>
      </c>
      <c r="P80" s="57">
        <v>125.44</v>
      </c>
      <c r="Q80" s="57"/>
      <c r="R80" s="60">
        <f>IF(P80="","",T80*M80*LOOKUP(RIGHT($D$2,3),定数!$A$6:$A$13,定数!$B$6:$B$13))</f>
        <v>9694.5224880074184</v>
      </c>
      <c r="S80" s="60"/>
      <c r="T80" s="61">
        <f t="shared" si="12"/>
        <v>29.999999999999716</v>
      </c>
      <c r="U80" s="61"/>
      <c r="V80" t="str">
        <f t="shared" si="11"/>
        <v/>
      </c>
      <c r="W80">
        <f t="shared" si="11"/>
        <v>0</v>
      </c>
      <c r="X80" s="41">
        <f t="shared" si="13"/>
        <v>238156.07688290087</v>
      </c>
      <c r="Y80" s="42">
        <f t="shared" si="14"/>
        <v>0.32155678362316042</v>
      </c>
    </row>
    <row r="81" spans="2:25">
      <c r="B81" s="35">
        <v>73</v>
      </c>
      <c r="C81" s="56">
        <f t="shared" si="10"/>
        <v>171269.89728813258</v>
      </c>
      <c r="D81" s="56"/>
      <c r="E81" s="53">
        <v>2019</v>
      </c>
      <c r="F81" s="8">
        <v>43546</v>
      </c>
      <c r="G81" s="53" t="s">
        <v>3</v>
      </c>
      <c r="H81" s="57">
        <v>125.9</v>
      </c>
      <c r="I81" s="57"/>
      <c r="J81" s="53">
        <v>21</v>
      </c>
      <c r="K81" s="58">
        <f t="shared" si="9"/>
        <v>5138.096918643977</v>
      </c>
      <c r="L81" s="59"/>
      <c r="M81" s="6">
        <f>IF(J81="","",(K81/J81)/LOOKUP(RIGHT($D$2,3),定数!$A$6:$A$13,定数!$B$6:$B$13))</f>
        <v>2.4467128184018936</v>
      </c>
      <c r="N81" s="53">
        <v>2019</v>
      </c>
      <c r="O81" s="8">
        <v>43546</v>
      </c>
      <c r="P81" s="57">
        <v>126.14</v>
      </c>
      <c r="Q81" s="57"/>
      <c r="R81" s="60">
        <f>IF(P81="","",T81*M81*LOOKUP(RIGHT($D$2,3),定数!$A$6:$A$13,定数!$B$6:$B$13))</f>
        <v>-5872.1107641644194</v>
      </c>
      <c r="S81" s="60"/>
      <c r="T81" s="61">
        <f t="shared" si="12"/>
        <v>-23.999999999999488</v>
      </c>
      <c r="U81" s="61"/>
      <c r="V81" t="str">
        <f t="shared" si="11"/>
        <v/>
      </c>
      <c r="W81">
        <f t="shared" si="11"/>
        <v>1</v>
      </c>
      <c r="X81" s="41">
        <f t="shared" si="13"/>
        <v>238156.07688290087</v>
      </c>
      <c r="Y81" s="42">
        <f t="shared" si="14"/>
        <v>0.28085019064055039</v>
      </c>
    </row>
    <row r="82" spans="2:25">
      <c r="B82" s="35">
        <v>74</v>
      </c>
      <c r="C82" s="56">
        <f t="shared" si="10"/>
        <v>165397.78652396816</v>
      </c>
      <c r="D82" s="56"/>
      <c r="E82" s="53">
        <v>2019</v>
      </c>
      <c r="F82" s="8">
        <v>43549</v>
      </c>
      <c r="G82" s="53" t="s">
        <v>3</v>
      </c>
      <c r="H82" s="57">
        <v>123.91</v>
      </c>
      <c r="I82" s="57"/>
      <c r="J82" s="53">
        <v>50</v>
      </c>
      <c r="K82" s="58">
        <f t="shared" si="9"/>
        <v>4961.9335957190442</v>
      </c>
      <c r="L82" s="59"/>
      <c r="M82" s="6">
        <f>IF(J82="","",(K82/J82)/LOOKUP(RIGHT($D$2,3),定数!$A$6:$A$13,定数!$B$6:$B$13))</f>
        <v>0.99238671914380883</v>
      </c>
      <c r="N82" s="53">
        <v>2019</v>
      </c>
      <c r="O82" s="8">
        <v>43549</v>
      </c>
      <c r="P82" s="57">
        <v>124.43</v>
      </c>
      <c r="Q82" s="57"/>
      <c r="R82" s="60">
        <f>IF(P82="","",T82*M82*LOOKUP(RIGHT($D$2,3),定数!$A$6:$A$13,定数!$B$6:$B$13))</f>
        <v>-5160.4109395479072</v>
      </c>
      <c r="S82" s="60"/>
      <c r="T82" s="61">
        <f t="shared" si="12"/>
        <v>-52.000000000001023</v>
      </c>
      <c r="U82" s="61"/>
      <c r="V82" t="str">
        <f t="shared" si="11"/>
        <v/>
      </c>
      <c r="W82">
        <f t="shared" si="11"/>
        <v>2</v>
      </c>
      <c r="X82" s="41">
        <f t="shared" si="13"/>
        <v>238156.07688290087</v>
      </c>
      <c r="Y82" s="42">
        <f t="shared" si="14"/>
        <v>0.30550675553287387</v>
      </c>
    </row>
    <row r="83" spans="2:25">
      <c r="B83" s="35">
        <v>75</v>
      </c>
      <c r="C83" s="56">
        <f t="shared" si="10"/>
        <v>160237.37558442025</v>
      </c>
      <c r="D83" s="56"/>
      <c r="E83" s="53">
        <v>2019</v>
      </c>
      <c r="F83" s="8">
        <v>43571</v>
      </c>
      <c r="G83" s="53" t="s">
        <v>3</v>
      </c>
      <c r="H83" s="57">
        <v>126.41</v>
      </c>
      <c r="I83" s="57"/>
      <c r="J83" s="53">
        <v>25</v>
      </c>
      <c r="K83" s="58">
        <f t="shared" si="9"/>
        <v>4807.1212675326078</v>
      </c>
      <c r="L83" s="59"/>
      <c r="M83" s="6">
        <f>IF(J83="","",(K83/J83)/LOOKUP(RIGHT($D$2,3),定数!$A$6:$A$13,定数!$B$6:$B$13))</f>
        <v>1.9228485070130432</v>
      </c>
      <c r="N83" s="53">
        <v>2019</v>
      </c>
      <c r="O83" s="8">
        <v>43572</v>
      </c>
      <c r="P83" s="57">
        <v>126.68</v>
      </c>
      <c r="Q83" s="57"/>
      <c r="R83" s="60">
        <f>IF(P83="","",T83*M83*LOOKUP(RIGHT($D$2,3),定数!$A$6:$A$13,定数!$B$6:$B$13))</f>
        <v>-5191.6909689354134</v>
      </c>
      <c r="S83" s="60"/>
      <c r="T83" s="61">
        <f t="shared" si="12"/>
        <v>-27.000000000001023</v>
      </c>
      <c r="U83" s="61"/>
      <c r="V83" t="str">
        <f t="shared" si="11"/>
        <v/>
      </c>
      <c r="W83">
        <f t="shared" si="11"/>
        <v>3</v>
      </c>
      <c r="X83" s="41">
        <f t="shared" si="13"/>
        <v>238156.07688290087</v>
      </c>
      <c r="Y83" s="42">
        <f t="shared" si="14"/>
        <v>0.32717494476024866</v>
      </c>
    </row>
    <row r="84" spans="2:25">
      <c r="B84" s="35">
        <v>76</v>
      </c>
      <c r="C84" s="56">
        <f t="shared" si="10"/>
        <v>155045.68461548485</v>
      </c>
      <c r="D84" s="56"/>
      <c r="E84" s="53">
        <v>2019</v>
      </c>
      <c r="F84" s="8">
        <v>43572</v>
      </c>
      <c r="G84" s="53" t="s">
        <v>3</v>
      </c>
      <c r="H84" s="57">
        <v>126.34</v>
      </c>
      <c r="I84" s="57"/>
      <c r="J84" s="53">
        <v>22</v>
      </c>
      <c r="K84" s="58">
        <f t="shared" si="9"/>
        <v>4651.3705384645455</v>
      </c>
      <c r="L84" s="59"/>
      <c r="M84" s="6">
        <f>IF(J84="","",(K84/J84)/LOOKUP(RIGHT($D$2,3),定数!$A$6:$A$13,定数!$B$6:$B$13))</f>
        <v>2.1142593356657025</v>
      </c>
      <c r="N84" s="53">
        <v>2019</v>
      </c>
      <c r="O84" s="8">
        <v>43572</v>
      </c>
      <c r="P84" s="57">
        <v>126.59</v>
      </c>
      <c r="Q84" s="57"/>
      <c r="R84" s="60">
        <f>IF(P84="","",T84*M84*LOOKUP(RIGHT($D$2,3),定数!$A$6:$A$13,定数!$B$6:$B$13))</f>
        <v>-5285.648339164256</v>
      </c>
      <c r="S84" s="60"/>
      <c r="T84" s="61">
        <f t="shared" si="12"/>
        <v>-25</v>
      </c>
      <c r="U84" s="61"/>
      <c r="V84" t="str">
        <f t="shared" si="11"/>
        <v/>
      </c>
      <c r="W84">
        <f t="shared" si="11"/>
        <v>4</v>
      </c>
      <c r="X84" s="41">
        <f t="shared" si="13"/>
        <v>238156.07688290087</v>
      </c>
      <c r="Y84" s="42">
        <f t="shared" si="14"/>
        <v>0.34897447655001734</v>
      </c>
    </row>
    <row r="85" spans="2:25">
      <c r="B85" s="35">
        <v>77</v>
      </c>
      <c r="C85" s="56">
        <f t="shared" si="10"/>
        <v>149760.03627632058</v>
      </c>
      <c r="D85" s="56"/>
      <c r="E85" s="53">
        <v>2019</v>
      </c>
      <c r="F85" s="8">
        <v>43573</v>
      </c>
      <c r="G85" s="53" t="s">
        <v>3</v>
      </c>
      <c r="H85" s="57">
        <v>125.98</v>
      </c>
      <c r="I85" s="57"/>
      <c r="J85" s="53">
        <v>49</v>
      </c>
      <c r="K85" s="58">
        <f t="shared" si="9"/>
        <v>4492.8010882896169</v>
      </c>
      <c r="L85" s="59"/>
      <c r="M85" s="6">
        <f>IF(J85="","",(K85/J85)/LOOKUP(RIGHT($D$2,3),定数!$A$6:$A$13,定数!$B$6:$B$13))</f>
        <v>0.91689818128359535</v>
      </c>
      <c r="N85" s="53">
        <v>2019</v>
      </c>
      <c r="O85" s="8">
        <v>43580</v>
      </c>
      <c r="P85" s="57">
        <v>125.01</v>
      </c>
      <c r="Q85" s="57"/>
      <c r="R85" s="60">
        <f>IF(P85="","",T85*M85*LOOKUP(RIGHT($D$2,3),定数!$A$6:$A$13,定数!$B$6:$B$13))</f>
        <v>8893.9123584508652</v>
      </c>
      <c r="S85" s="60"/>
      <c r="T85" s="61">
        <f t="shared" si="12"/>
        <v>96.999999999999886</v>
      </c>
      <c r="U85" s="61"/>
      <c r="V85" t="str">
        <f t="shared" si="11"/>
        <v/>
      </c>
      <c r="W85">
        <f t="shared" si="11"/>
        <v>0</v>
      </c>
      <c r="X85" s="41">
        <f t="shared" si="13"/>
        <v>238156.07688290087</v>
      </c>
      <c r="Y85" s="42">
        <f t="shared" si="14"/>
        <v>0.37116852848581228</v>
      </c>
    </row>
    <row r="86" spans="2:25">
      <c r="B86" s="35">
        <v>78</v>
      </c>
      <c r="C86" s="56">
        <f t="shared" si="10"/>
        <v>158653.94863477146</v>
      </c>
      <c r="D86" s="56"/>
      <c r="E86" s="53">
        <v>2019</v>
      </c>
      <c r="F86" s="8">
        <v>43588</v>
      </c>
      <c r="G86" s="53" t="s">
        <v>3</v>
      </c>
      <c r="H86" s="57">
        <v>124.48</v>
      </c>
      <c r="I86" s="57"/>
      <c r="J86" s="53">
        <v>11</v>
      </c>
      <c r="K86" s="58">
        <f t="shared" si="9"/>
        <v>4759.618459043143</v>
      </c>
      <c r="L86" s="59"/>
      <c r="M86" s="6">
        <f>IF(J86="","",(K86/J86)/LOOKUP(RIGHT($D$2,3),定数!$A$6:$A$13,定数!$B$6:$B$13))</f>
        <v>4.3269258718574024</v>
      </c>
      <c r="N86" s="53">
        <v>2019</v>
      </c>
      <c r="O86" s="8">
        <v>43591</v>
      </c>
      <c r="P86" s="57">
        <v>124.26</v>
      </c>
      <c r="Q86" s="57"/>
      <c r="R86" s="60">
        <f>IF(P86="","",T86*M86*LOOKUP(RIGHT($D$2,3),定数!$A$6:$A$13,定数!$B$6:$B$13))</f>
        <v>9519.2369180862352</v>
      </c>
      <c r="S86" s="60"/>
      <c r="T86" s="61">
        <f t="shared" si="12"/>
        <v>21.999999999999886</v>
      </c>
      <c r="U86" s="61"/>
      <c r="V86" t="str">
        <f t="shared" si="11"/>
        <v/>
      </c>
      <c r="W86">
        <f t="shared" si="11"/>
        <v>0</v>
      </c>
      <c r="X86" s="41">
        <f t="shared" si="13"/>
        <v>238156.07688290087</v>
      </c>
      <c r="Y86" s="42">
        <f t="shared" si="14"/>
        <v>0.33382363905507173</v>
      </c>
    </row>
    <row r="87" spans="2:25">
      <c r="B87" s="35">
        <v>79</v>
      </c>
      <c r="C87" s="56">
        <f t="shared" si="10"/>
        <v>168173.1855528577</v>
      </c>
      <c r="D87" s="56"/>
      <c r="E87" s="35">
        <v>2019</v>
      </c>
      <c r="F87" s="8">
        <v>43588</v>
      </c>
      <c r="G87" s="53" t="s">
        <v>3</v>
      </c>
      <c r="H87" s="57">
        <v>124.43</v>
      </c>
      <c r="I87" s="57"/>
      <c r="J87" s="35">
        <v>13</v>
      </c>
      <c r="K87" s="58">
        <f t="shared" ref="K87:K108" si="15">IF(J87="","",C87*0.03)</f>
        <v>5045.1955665857304</v>
      </c>
      <c r="L87" s="59"/>
      <c r="M87" s="6">
        <f>IF(J87="","",(K87/J87)/LOOKUP(RIGHT($D$2,3),定数!$A$6:$A$13,定数!$B$6:$B$13))</f>
        <v>3.8809196666044077</v>
      </c>
      <c r="N87" s="35">
        <v>2019</v>
      </c>
      <c r="O87" s="8">
        <v>43591</v>
      </c>
      <c r="P87" s="57">
        <v>124.17</v>
      </c>
      <c r="Q87" s="57"/>
      <c r="R87" s="60">
        <f>IF(P87="","",T87*M87*LOOKUP(RIGHT($D$2,3),定数!$A$6:$A$13,定数!$B$6:$B$13))</f>
        <v>10090.391133171659</v>
      </c>
      <c r="S87" s="60"/>
      <c r="T87" s="61">
        <f t="shared" si="12"/>
        <v>26.000000000000512</v>
      </c>
      <c r="U87" s="61"/>
      <c r="V87" t="str">
        <f t="shared" si="11"/>
        <v/>
      </c>
      <c r="W87">
        <f t="shared" si="11"/>
        <v>0</v>
      </c>
      <c r="X87" s="41">
        <f t="shared" si="13"/>
        <v>238156.07688290087</v>
      </c>
      <c r="Y87" s="42">
        <f t="shared" si="14"/>
        <v>0.29385305739837619</v>
      </c>
    </row>
    <row r="88" spans="2:25">
      <c r="B88" s="35">
        <v>80</v>
      </c>
      <c r="C88" s="56">
        <f t="shared" si="10"/>
        <v>178263.57668602935</v>
      </c>
      <c r="D88" s="56"/>
      <c r="E88" s="53">
        <v>2019</v>
      </c>
      <c r="F88" s="8">
        <v>43588</v>
      </c>
      <c r="G88" s="53" t="s">
        <v>3</v>
      </c>
      <c r="H88" s="57">
        <v>124.28</v>
      </c>
      <c r="I88" s="57"/>
      <c r="J88" s="53">
        <v>23</v>
      </c>
      <c r="K88" s="58">
        <f t="shared" si="15"/>
        <v>5347.9073005808805</v>
      </c>
      <c r="L88" s="59"/>
      <c r="M88" s="6">
        <f>IF(J88="","",(K88/J88)/LOOKUP(RIGHT($D$2,3),定数!$A$6:$A$13,定数!$B$6:$B$13))</f>
        <v>2.3251770872090787</v>
      </c>
      <c r="N88" s="53">
        <v>2019</v>
      </c>
      <c r="O88" s="8">
        <v>43589</v>
      </c>
      <c r="P88" s="57">
        <v>124.53</v>
      </c>
      <c r="Q88" s="57"/>
      <c r="R88" s="60">
        <f>IF(P88="","",T88*M88*LOOKUP(RIGHT($D$2,3),定数!$A$6:$A$13,定数!$B$6:$B$13))</f>
        <v>-5812.9427180226967</v>
      </c>
      <c r="S88" s="60"/>
      <c r="T88" s="61">
        <f t="shared" si="12"/>
        <v>-25</v>
      </c>
      <c r="U88" s="61"/>
      <c r="V88" t="str">
        <f t="shared" si="11"/>
        <v/>
      </c>
      <c r="W88">
        <f t="shared" si="11"/>
        <v>1</v>
      </c>
      <c r="X88" s="41">
        <f t="shared" si="13"/>
        <v>238156.07688290087</v>
      </c>
      <c r="Y88" s="42">
        <f t="shared" si="14"/>
        <v>0.25148424084227805</v>
      </c>
    </row>
    <row r="89" spans="2:25">
      <c r="B89" s="35">
        <v>81</v>
      </c>
      <c r="C89" s="56">
        <f t="shared" si="10"/>
        <v>172450.63396800664</v>
      </c>
      <c r="D89" s="56"/>
      <c r="E89" s="54">
        <v>2019</v>
      </c>
      <c r="F89" s="8">
        <v>43594</v>
      </c>
      <c r="G89" s="54" t="s">
        <v>3</v>
      </c>
      <c r="H89" s="57">
        <v>122.97</v>
      </c>
      <c r="I89" s="57"/>
      <c r="J89" s="54">
        <v>13</v>
      </c>
      <c r="K89" s="58">
        <f t="shared" si="15"/>
        <v>5173.5190190401991</v>
      </c>
      <c r="L89" s="59"/>
      <c r="M89" s="6">
        <f>IF(J89="","",(K89/J89)/LOOKUP(RIGHT($D$2,3),定数!$A$6:$A$13,定数!$B$6:$B$13))</f>
        <v>3.9796300146463066</v>
      </c>
      <c r="N89" s="54">
        <v>2019</v>
      </c>
      <c r="O89" s="8">
        <v>43594</v>
      </c>
      <c r="P89" s="57">
        <v>122.71</v>
      </c>
      <c r="Q89" s="57"/>
      <c r="R89" s="60">
        <f>IF(P89="","",T89*M89*LOOKUP(RIGHT($D$2,3),定数!$A$6:$A$13,定数!$B$6:$B$13))</f>
        <v>10347.0380380806</v>
      </c>
      <c r="S89" s="60"/>
      <c r="T89" s="61">
        <f t="shared" si="12"/>
        <v>26.000000000000512</v>
      </c>
      <c r="U89" s="61"/>
      <c r="V89" t="str">
        <f t="shared" si="11"/>
        <v/>
      </c>
      <c r="W89">
        <f t="shared" si="11"/>
        <v>0</v>
      </c>
      <c r="X89" s="41">
        <f t="shared" si="13"/>
        <v>238156.07688290087</v>
      </c>
      <c r="Y89" s="42">
        <f t="shared" si="14"/>
        <v>0.27589236342350809</v>
      </c>
    </row>
    <row r="90" spans="2:25">
      <c r="B90" s="35">
        <v>82</v>
      </c>
      <c r="C90" s="56">
        <f t="shared" si="10"/>
        <v>182797.67200608723</v>
      </c>
      <c r="D90" s="56"/>
      <c r="E90" s="54">
        <v>2019</v>
      </c>
      <c r="F90" s="8">
        <v>43600</v>
      </c>
      <c r="G90" s="54" t="s">
        <v>3</v>
      </c>
      <c r="H90" s="57">
        <v>122.84</v>
      </c>
      <c r="I90" s="57"/>
      <c r="J90" s="54">
        <v>17</v>
      </c>
      <c r="K90" s="58">
        <f t="shared" si="15"/>
        <v>5483.9301601826164</v>
      </c>
      <c r="L90" s="59"/>
      <c r="M90" s="6">
        <f>IF(J90="","",(K90/J90)/LOOKUP(RIGHT($D$2,3),定数!$A$6:$A$13,定数!$B$6:$B$13))</f>
        <v>3.225841270695657</v>
      </c>
      <c r="N90" s="54">
        <v>2019</v>
      </c>
      <c r="O90" s="8">
        <v>43600</v>
      </c>
      <c r="P90" s="57">
        <v>122.5</v>
      </c>
      <c r="Q90" s="57"/>
      <c r="R90" s="60">
        <f>IF(P90="","",T90*M90*LOOKUP(RIGHT($D$2,3),定数!$A$6:$A$13,定数!$B$6:$B$13))</f>
        <v>10967.860320365344</v>
      </c>
      <c r="S90" s="60"/>
      <c r="T90" s="61">
        <f t="shared" si="12"/>
        <v>34.000000000000341</v>
      </c>
      <c r="U90" s="61"/>
      <c r="V90" t="str">
        <f t="shared" si="11"/>
        <v/>
      </c>
      <c r="W90">
        <f t="shared" si="11"/>
        <v>0</v>
      </c>
      <c r="X90" s="41">
        <f t="shared" si="13"/>
        <v>238156.07688290087</v>
      </c>
      <c r="Y90" s="42">
        <f t="shared" si="14"/>
        <v>0.23244590522891784</v>
      </c>
    </row>
    <row r="91" spans="2:25">
      <c r="B91" s="35">
        <v>83</v>
      </c>
      <c r="C91" s="56">
        <f t="shared" si="10"/>
        <v>193765.53232645258</v>
      </c>
      <c r="D91" s="56"/>
      <c r="E91" s="54">
        <v>2019</v>
      </c>
      <c r="F91" s="8">
        <v>43602</v>
      </c>
      <c r="G91" s="54" t="s">
        <v>3</v>
      </c>
      <c r="H91" s="57">
        <v>122.42</v>
      </c>
      <c r="I91" s="57"/>
      <c r="J91" s="54">
        <v>27</v>
      </c>
      <c r="K91" s="58">
        <f t="shared" si="15"/>
        <v>5812.9659697935767</v>
      </c>
      <c r="L91" s="59"/>
      <c r="M91" s="6">
        <f>IF(J91="","",(K91/J91)/LOOKUP(RIGHT($D$2,3),定数!$A$6:$A$13,定数!$B$6:$B$13))</f>
        <v>2.1529503591828063</v>
      </c>
      <c r="N91" s="54">
        <v>2019</v>
      </c>
      <c r="O91" s="8">
        <v>43602</v>
      </c>
      <c r="P91" s="57">
        <v>122.71</v>
      </c>
      <c r="Q91" s="57"/>
      <c r="R91" s="60">
        <f>IF(P91="","",T91*M91*LOOKUP(RIGHT($D$2,3),定数!$A$6:$A$13,定数!$B$6:$B$13))</f>
        <v>-6243.5560416299677</v>
      </c>
      <c r="S91" s="60"/>
      <c r="T91" s="61">
        <f t="shared" si="12"/>
        <v>-28.999999999999204</v>
      </c>
      <c r="U91" s="61"/>
      <c r="V91" t="str">
        <f t="shared" ref="V91:W106" si="16">IF(S91&lt;&gt;"",IF(S91&lt;0,1+V90,0),"")</f>
        <v/>
      </c>
      <c r="W91">
        <f t="shared" si="16"/>
        <v>1</v>
      </c>
      <c r="X91" s="41">
        <f t="shared" si="13"/>
        <v>238156.07688290087</v>
      </c>
      <c r="Y91" s="42">
        <f t="shared" si="14"/>
        <v>0.18639265954265238</v>
      </c>
    </row>
    <row r="92" spans="2:25">
      <c r="B92" s="35">
        <v>84</v>
      </c>
      <c r="C92" s="56">
        <f t="shared" si="10"/>
        <v>187521.97628482262</v>
      </c>
      <c r="D92" s="56"/>
      <c r="E92" s="54">
        <v>2019</v>
      </c>
      <c r="F92" s="8">
        <v>43608</v>
      </c>
      <c r="G92" s="54" t="s">
        <v>3</v>
      </c>
      <c r="H92" s="57">
        <v>122.92</v>
      </c>
      <c r="I92" s="57"/>
      <c r="J92" s="54">
        <v>14</v>
      </c>
      <c r="K92" s="58">
        <f t="shared" si="15"/>
        <v>5625.6592885446789</v>
      </c>
      <c r="L92" s="59"/>
      <c r="M92" s="6">
        <f>IF(J92="","",(K92/J92)/LOOKUP(RIGHT($D$2,3),定数!$A$6:$A$13,定数!$B$6:$B$13))</f>
        <v>4.0183280632461988</v>
      </c>
      <c r="N92" s="54">
        <v>2019</v>
      </c>
      <c r="O92" s="8">
        <v>43608</v>
      </c>
      <c r="P92" s="57">
        <v>122.65</v>
      </c>
      <c r="Q92" s="57"/>
      <c r="R92" s="60">
        <f>IF(P92="","",T92*M92*LOOKUP(RIGHT($D$2,3),定数!$A$6:$A$13,定数!$B$6:$B$13))</f>
        <v>10849.485770764577</v>
      </c>
      <c r="S92" s="60"/>
      <c r="T92" s="61">
        <f t="shared" si="12"/>
        <v>26.999999999999602</v>
      </c>
      <c r="U92" s="61"/>
      <c r="V92" t="str">
        <f t="shared" si="16"/>
        <v/>
      </c>
      <c r="W92">
        <f t="shared" si="16"/>
        <v>0</v>
      </c>
      <c r="X92" s="41">
        <f t="shared" si="13"/>
        <v>238156.07688290087</v>
      </c>
      <c r="Y92" s="42">
        <f t="shared" si="14"/>
        <v>0.21260889606849953</v>
      </c>
    </row>
    <row r="93" spans="2:25">
      <c r="B93" s="35">
        <v>85</v>
      </c>
      <c r="C93" s="56">
        <f t="shared" si="10"/>
        <v>198371.46205558721</v>
      </c>
      <c r="D93" s="56"/>
      <c r="E93" s="54">
        <v>2019</v>
      </c>
      <c r="F93" s="8">
        <v>43614</v>
      </c>
      <c r="G93" s="54" t="s">
        <v>3</v>
      </c>
      <c r="H93" s="57">
        <v>122.26</v>
      </c>
      <c r="I93" s="57"/>
      <c r="J93" s="54">
        <v>19</v>
      </c>
      <c r="K93" s="58">
        <f t="shared" si="15"/>
        <v>5951.143861667616</v>
      </c>
      <c r="L93" s="59"/>
      <c r="M93" s="6">
        <f>IF(J93="","",(K93/J93)/LOOKUP(RIGHT($D$2,3),定数!$A$6:$A$13,定数!$B$6:$B$13))</f>
        <v>3.1321809798250611</v>
      </c>
      <c r="N93" s="54">
        <v>2019</v>
      </c>
      <c r="O93" s="8">
        <v>43614</v>
      </c>
      <c r="P93" s="57">
        <v>121.89</v>
      </c>
      <c r="Q93" s="57"/>
      <c r="R93" s="60">
        <f>IF(P93="","",T93*M93*LOOKUP(RIGHT($D$2,3),定数!$A$6:$A$13,定数!$B$6:$B$13))</f>
        <v>11589.069625352869</v>
      </c>
      <c r="S93" s="60"/>
      <c r="T93" s="61">
        <f t="shared" si="12"/>
        <v>37.000000000000455</v>
      </c>
      <c r="U93" s="61"/>
      <c r="V93" t="str">
        <f t="shared" si="16"/>
        <v/>
      </c>
      <c r="W93">
        <f t="shared" si="16"/>
        <v>0</v>
      </c>
      <c r="X93" s="41">
        <f t="shared" si="13"/>
        <v>238156.07688290087</v>
      </c>
      <c r="Y93" s="42">
        <f t="shared" si="14"/>
        <v>0.16705269648389187</v>
      </c>
    </row>
    <row r="94" spans="2:25">
      <c r="B94" s="35">
        <v>86</v>
      </c>
      <c r="C94" s="56">
        <f t="shared" si="10"/>
        <v>209960.53168094007</v>
      </c>
      <c r="D94" s="56"/>
      <c r="E94" s="54">
        <v>2019</v>
      </c>
      <c r="F94" s="8">
        <v>43614</v>
      </c>
      <c r="G94" s="54" t="s">
        <v>3</v>
      </c>
      <c r="H94" s="57">
        <v>121.78</v>
      </c>
      <c r="I94" s="57"/>
      <c r="J94" s="54">
        <v>28</v>
      </c>
      <c r="K94" s="58">
        <f t="shared" si="15"/>
        <v>6298.8159504282021</v>
      </c>
      <c r="L94" s="59"/>
      <c r="M94" s="6">
        <f>IF(J94="","",(K94/J94)/LOOKUP(RIGHT($D$2,3),定数!$A$6:$A$13,定数!$B$6:$B$13))</f>
        <v>2.2495771251529293</v>
      </c>
      <c r="N94" s="54">
        <v>2019</v>
      </c>
      <c r="O94" s="8">
        <v>43615</v>
      </c>
      <c r="P94" s="57">
        <v>122.08</v>
      </c>
      <c r="Q94" s="57"/>
      <c r="R94" s="60">
        <f>IF(P94="","",T94*M94*LOOKUP(RIGHT($D$2,3),定数!$A$6:$A$13,定数!$B$6:$B$13))</f>
        <v>-6748.7313754587231</v>
      </c>
      <c r="S94" s="60"/>
      <c r="T94" s="61">
        <f t="shared" si="12"/>
        <v>-29.999999999999716</v>
      </c>
      <c r="U94" s="61"/>
      <c r="V94" t="str">
        <f t="shared" si="16"/>
        <v/>
      </c>
      <c r="W94">
        <f t="shared" si="16"/>
        <v>1</v>
      </c>
      <c r="X94" s="41">
        <f t="shared" si="13"/>
        <v>238156.07688290087</v>
      </c>
      <c r="Y94" s="42">
        <f t="shared" si="14"/>
        <v>0.11839103822584507</v>
      </c>
    </row>
    <row r="95" spans="2:25">
      <c r="B95" s="35">
        <v>87</v>
      </c>
      <c r="C95" s="56">
        <f t="shared" si="10"/>
        <v>203211.80030548136</v>
      </c>
      <c r="D95" s="56"/>
      <c r="E95" s="54">
        <v>2019</v>
      </c>
      <c r="F95" s="8">
        <v>43620</v>
      </c>
      <c r="G95" s="54" t="s">
        <v>4</v>
      </c>
      <c r="H95" s="57">
        <v>121.69</v>
      </c>
      <c r="I95" s="57"/>
      <c r="J95" s="54">
        <v>25</v>
      </c>
      <c r="K95" s="58">
        <f t="shared" si="15"/>
        <v>6096.3540091644409</v>
      </c>
      <c r="L95" s="59"/>
      <c r="M95" s="6">
        <f>IF(J95="","",(K95/J95)/LOOKUP(RIGHT($D$2,3),定数!$A$6:$A$13,定数!$B$6:$B$13))</f>
        <v>2.4385416036657763</v>
      </c>
      <c r="N95" s="54">
        <v>2019</v>
      </c>
      <c r="O95" s="8">
        <v>43621</v>
      </c>
      <c r="P95" s="57">
        <v>122.18</v>
      </c>
      <c r="Q95" s="57"/>
      <c r="R95" s="60">
        <f>IF(P95="","",T95*M95*LOOKUP(RIGHT($D$2,3),定数!$A$6:$A$13,定数!$B$6:$B$13))</f>
        <v>11948.853857962526</v>
      </c>
      <c r="S95" s="60"/>
      <c r="T95" s="61">
        <f t="shared" si="12"/>
        <v>49.000000000000909</v>
      </c>
      <c r="U95" s="61"/>
      <c r="V95" t="str">
        <f t="shared" si="16"/>
        <v/>
      </c>
      <c r="W95">
        <f t="shared" si="16"/>
        <v>0</v>
      </c>
      <c r="X95" s="41">
        <f t="shared" si="13"/>
        <v>238156.07688290087</v>
      </c>
      <c r="Y95" s="42">
        <f t="shared" si="14"/>
        <v>0.14672846914001392</v>
      </c>
    </row>
    <row r="96" spans="2:25">
      <c r="B96" s="35">
        <v>88</v>
      </c>
      <c r="C96" s="56">
        <f t="shared" si="10"/>
        <v>215160.65416344389</v>
      </c>
      <c r="D96" s="56"/>
      <c r="E96" s="54">
        <v>2019</v>
      </c>
      <c r="F96" s="8">
        <v>43622</v>
      </c>
      <c r="G96" s="54" t="s">
        <v>3</v>
      </c>
      <c r="H96" s="57">
        <v>121.49</v>
      </c>
      <c r="I96" s="57"/>
      <c r="J96" s="54">
        <v>22</v>
      </c>
      <c r="K96" s="58">
        <f t="shared" si="15"/>
        <v>6454.8196249033163</v>
      </c>
      <c r="L96" s="59"/>
      <c r="M96" s="6">
        <f>IF(J96="","",(K96/J96)/LOOKUP(RIGHT($D$2,3),定数!$A$6:$A$13,定数!$B$6:$B$13))</f>
        <v>2.9340089204105984</v>
      </c>
      <c r="N96" s="54">
        <v>2019</v>
      </c>
      <c r="O96" s="8">
        <v>43622</v>
      </c>
      <c r="P96" s="57">
        <v>121.73</v>
      </c>
      <c r="Q96" s="57"/>
      <c r="R96" s="60">
        <f>IF(P96="","",T96*M96*LOOKUP(RIGHT($D$2,3),定数!$A$6:$A$13,定数!$B$6:$B$13))</f>
        <v>-7041.621408985704</v>
      </c>
      <c r="S96" s="60"/>
      <c r="T96" s="61">
        <f t="shared" si="12"/>
        <v>-24.000000000000909</v>
      </c>
      <c r="U96" s="61"/>
      <c r="V96" t="str">
        <f t="shared" si="16"/>
        <v/>
      </c>
      <c r="W96">
        <f t="shared" si="16"/>
        <v>1</v>
      </c>
      <c r="X96" s="41">
        <f t="shared" si="13"/>
        <v>238156.07688290087</v>
      </c>
      <c r="Y96" s="42">
        <f t="shared" si="14"/>
        <v>9.6556103125445825E-2</v>
      </c>
    </row>
    <row r="97" spans="2:25">
      <c r="B97" s="35">
        <v>89</v>
      </c>
      <c r="C97" s="56">
        <f t="shared" si="10"/>
        <v>208119.0327544582</v>
      </c>
      <c r="D97" s="56"/>
      <c r="E97" s="54">
        <v>2019</v>
      </c>
      <c r="F97" s="8">
        <v>43642</v>
      </c>
      <c r="G97" s="54" t="s">
        <v>4</v>
      </c>
      <c r="H97" s="57">
        <v>122.41</v>
      </c>
      <c r="I97" s="57"/>
      <c r="J97" s="54">
        <v>40</v>
      </c>
      <c r="K97" s="58">
        <f t="shared" si="15"/>
        <v>6243.5709826337461</v>
      </c>
      <c r="L97" s="59"/>
      <c r="M97" s="6">
        <f>IF(J97="","",(K97/J97)/LOOKUP(RIGHT($D$2,3),定数!$A$6:$A$13,定数!$B$6:$B$13))</f>
        <v>1.5608927456584365</v>
      </c>
      <c r="N97" s="54">
        <v>2019</v>
      </c>
      <c r="O97" s="8">
        <v>43647</v>
      </c>
      <c r="P97" s="57">
        <v>123.2</v>
      </c>
      <c r="Q97" s="57"/>
      <c r="R97" s="60">
        <f>IF(P97="","",T97*M97*LOOKUP(RIGHT($D$2,3),定数!$A$6:$A$13,定数!$B$6:$B$13))</f>
        <v>12331.052690701747</v>
      </c>
      <c r="S97" s="60"/>
      <c r="T97" s="61">
        <f t="shared" si="12"/>
        <v>79.000000000000625</v>
      </c>
      <c r="U97" s="61"/>
      <c r="V97" t="str">
        <f t="shared" si="16"/>
        <v/>
      </c>
      <c r="W97">
        <f t="shared" si="16"/>
        <v>0</v>
      </c>
      <c r="X97" s="41">
        <f t="shared" si="13"/>
        <v>238156.07688290087</v>
      </c>
      <c r="Y97" s="42">
        <f t="shared" si="14"/>
        <v>0.12612335793225049</v>
      </c>
    </row>
    <row r="98" spans="2:25">
      <c r="B98" s="35">
        <v>90</v>
      </c>
      <c r="C98" s="56">
        <f t="shared" si="10"/>
        <v>220450.08544515993</v>
      </c>
      <c r="D98" s="56"/>
      <c r="E98" s="54">
        <v>2019</v>
      </c>
      <c r="F98" s="8">
        <v>43648</v>
      </c>
      <c r="G98" s="54" t="s">
        <v>3</v>
      </c>
      <c r="H98" s="57">
        <v>122.23</v>
      </c>
      <c r="I98" s="57"/>
      <c r="J98" s="54">
        <v>16</v>
      </c>
      <c r="K98" s="58">
        <f t="shared" si="15"/>
        <v>6613.5025633547975</v>
      </c>
      <c r="L98" s="59"/>
      <c r="M98" s="6">
        <f>IF(J98="","",(K98/J98)/LOOKUP(RIGHT($D$2,3),定数!$A$6:$A$13,定数!$B$6:$B$13))</f>
        <v>4.133439102096748</v>
      </c>
      <c r="N98" s="54">
        <v>2019</v>
      </c>
      <c r="O98" s="8">
        <v>43648</v>
      </c>
      <c r="P98" s="57">
        <v>122.41</v>
      </c>
      <c r="Q98" s="57"/>
      <c r="R98" s="60">
        <f>IF(P98="","",T98*M98*LOOKUP(RIGHT($D$2,3),定数!$A$6:$A$13,定数!$B$6:$B$13))</f>
        <v>-7440.1903837738419</v>
      </c>
      <c r="S98" s="60"/>
      <c r="T98" s="61">
        <f t="shared" si="12"/>
        <v>-17.999999999999261</v>
      </c>
      <c r="U98" s="61"/>
      <c r="V98" t="str">
        <f t="shared" si="16"/>
        <v/>
      </c>
      <c r="W98">
        <f t="shared" si="16"/>
        <v>1</v>
      </c>
      <c r="X98" s="41">
        <f t="shared" si="13"/>
        <v>238156.07688290087</v>
      </c>
      <c r="Y98" s="42">
        <f t="shared" si="14"/>
        <v>7.4346166889735943E-2</v>
      </c>
    </row>
    <row r="99" spans="2:25">
      <c r="B99" s="35">
        <v>91</v>
      </c>
      <c r="C99" s="56">
        <f t="shared" si="10"/>
        <v>213009.89506138608</v>
      </c>
      <c r="D99" s="56"/>
      <c r="E99" s="54">
        <v>2019</v>
      </c>
      <c r="F99" s="8">
        <v>43648</v>
      </c>
      <c r="G99" s="54" t="s">
        <v>3</v>
      </c>
      <c r="H99" s="57">
        <v>122.16</v>
      </c>
      <c r="I99" s="57"/>
      <c r="J99" s="54">
        <v>28</v>
      </c>
      <c r="K99" s="58">
        <f t="shared" si="15"/>
        <v>6390.2968518415819</v>
      </c>
      <c r="L99" s="59"/>
      <c r="M99" s="6">
        <f>IF(J99="","",(K99/J99)/LOOKUP(RIGHT($D$2,3),定数!$A$6:$A$13,定数!$B$6:$B$13))</f>
        <v>2.2822488756577077</v>
      </c>
      <c r="N99" s="54">
        <v>2019</v>
      </c>
      <c r="O99" s="8">
        <v>43648</v>
      </c>
      <c r="P99" s="57">
        <v>122.46</v>
      </c>
      <c r="Q99" s="57"/>
      <c r="R99" s="60">
        <f>IF(P99="","",T99*M99*LOOKUP(RIGHT($D$2,3),定数!$A$6:$A$13,定数!$B$6:$B$13))</f>
        <v>-6846.7466269730576</v>
      </c>
      <c r="S99" s="60"/>
      <c r="T99" s="61">
        <f t="shared" si="12"/>
        <v>-29.999999999999716</v>
      </c>
      <c r="U99" s="61"/>
      <c r="V99" t="str">
        <f t="shared" si="16"/>
        <v/>
      </c>
      <c r="W99">
        <f t="shared" si="16"/>
        <v>2</v>
      </c>
      <c r="X99" s="41">
        <f t="shared" si="13"/>
        <v>238156.07688290087</v>
      </c>
      <c r="Y99" s="42">
        <f t="shared" si="14"/>
        <v>0.1055869837572061</v>
      </c>
    </row>
    <row r="100" spans="2:25">
      <c r="B100" s="35">
        <v>92</v>
      </c>
      <c r="C100" s="56">
        <f t="shared" si="10"/>
        <v>206163.14843441301</v>
      </c>
      <c r="D100" s="56"/>
      <c r="E100" s="54">
        <v>2019</v>
      </c>
      <c r="F100" s="8">
        <v>43669</v>
      </c>
      <c r="G100" s="54" t="s">
        <v>3</v>
      </c>
      <c r="H100" s="57">
        <v>120.9</v>
      </c>
      <c r="I100" s="57"/>
      <c r="J100" s="54">
        <v>12</v>
      </c>
      <c r="K100" s="58">
        <f t="shared" si="15"/>
        <v>6184.8944530323906</v>
      </c>
      <c r="L100" s="59"/>
      <c r="M100" s="6">
        <f>IF(J100="","",(K100/J100)/LOOKUP(RIGHT($D$2,3),定数!$A$6:$A$13,定数!$B$6:$B$13))</f>
        <v>5.1540787108603254</v>
      </c>
      <c r="N100" s="54">
        <v>2019</v>
      </c>
      <c r="O100" s="8">
        <v>43669</v>
      </c>
      <c r="P100" s="57">
        <v>121.05</v>
      </c>
      <c r="Q100" s="57"/>
      <c r="R100" s="60">
        <f>IF(P100="","",T100*M100*LOOKUP(RIGHT($D$2,3),定数!$A$6:$A$13,定数!$B$6:$B$13))</f>
        <v>-7731.1180662900479</v>
      </c>
      <c r="S100" s="60"/>
      <c r="T100" s="61">
        <f t="shared" si="12"/>
        <v>-14.999999999999147</v>
      </c>
      <c r="U100" s="61"/>
      <c r="V100" t="str">
        <f t="shared" si="16"/>
        <v/>
      </c>
      <c r="W100">
        <f t="shared" si="16"/>
        <v>3</v>
      </c>
      <c r="X100" s="41">
        <f t="shared" si="13"/>
        <v>238156.07688290087</v>
      </c>
      <c r="Y100" s="42">
        <f t="shared" si="14"/>
        <v>0.13433597356501004</v>
      </c>
    </row>
    <row r="101" spans="2:25">
      <c r="B101" s="35">
        <v>93</v>
      </c>
      <c r="C101" s="56">
        <f t="shared" si="10"/>
        <v>198432.03036812297</v>
      </c>
      <c r="D101" s="56"/>
      <c r="E101" s="54">
        <v>2019</v>
      </c>
      <c r="F101" s="8">
        <v>43670</v>
      </c>
      <c r="G101" s="54" t="s">
        <v>3</v>
      </c>
      <c r="H101" s="57">
        <v>120.54</v>
      </c>
      <c r="I101" s="57"/>
      <c r="J101" s="54">
        <v>14</v>
      </c>
      <c r="K101" s="58">
        <f t="shared" si="15"/>
        <v>5952.9609110436886</v>
      </c>
      <c r="L101" s="59"/>
      <c r="M101" s="6">
        <f>IF(J101="","",(K101/J101)/LOOKUP(RIGHT($D$2,3),定数!$A$6:$A$13,定数!$B$6:$B$13))</f>
        <v>4.2521149364597779</v>
      </c>
      <c r="N101" s="54">
        <v>2019</v>
      </c>
      <c r="O101" s="8">
        <v>43670</v>
      </c>
      <c r="P101" s="57">
        <v>120.26</v>
      </c>
      <c r="Q101" s="57"/>
      <c r="R101" s="60">
        <f>IF(P101="","",T101*M101*LOOKUP(RIGHT($D$2,3),定数!$A$6:$A$13,定数!$B$6:$B$13))</f>
        <v>11905.921822087426</v>
      </c>
      <c r="S101" s="60"/>
      <c r="T101" s="61">
        <f t="shared" si="12"/>
        <v>28.000000000000114</v>
      </c>
      <c r="U101" s="61"/>
      <c r="V101" t="str">
        <f t="shared" si="16"/>
        <v/>
      </c>
      <c r="W101">
        <f t="shared" si="16"/>
        <v>0</v>
      </c>
      <c r="X101" s="41">
        <f t="shared" si="13"/>
        <v>238156.07688290087</v>
      </c>
      <c r="Y101" s="42">
        <f t="shared" si="14"/>
        <v>0.16679837455632029</v>
      </c>
    </row>
    <row r="102" spans="2:25">
      <c r="B102" s="35">
        <v>94</v>
      </c>
      <c r="C102" s="56">
        <f t="shared" si="10"/>
        <v>210337.9521902104</v>
      </c>
      <c r="D102" s="56"/>
      <c r="E102" s="55">
        <v>2019</v>
      </c>
      <c r="F102" s="8">
        <v>43689</v>
      </c>
      <c r="G102" s="55" t="s">
        <v>3</v>
      </c>
      <c r="H102" s="57">
        <v>117.98</v>
      </c>
      <c r="I102" s="57"/>
      <c r="J102" s="55">
        <v>40</v>
      </c>
      <c r="K102" s="58">
        <f t="shared" si="15"/>
        <v>6310.138565706312</v>
      </c>
      <c r="L102" s="59"/>
      <c r="M102" s="6">
        <f>IF(J102="","",(K102/J102)/LOOKUP(RIGHT($D$2,3),定数!$A$6:$A$13,定数!$B$6:$B$13))</f>
        <v>1.5775346414265781</v>
      </c>
      <c r="N102" s="55">
        <v>2019</v>
      </c>
      <c r="O102" s="8">
        <v>43690</v>
      </c>
      <c r="P102" s="57">
        <v>118.41</v>
      </c>
      <c r="Q102" s="57"/>
      <c r="R102" s="60">
        <f>IF(P102="","",T102*M102*LOOKUP(RIGHT($D$2,3),定数!$A$6:$A$13,定数!$B$6:$B$13))</f>
        <v>-6783.3989581341693</v>
      </c>
      <c r="S102" s="60"/>
      <c r="T102" s="61">
        <f t="shared" si="12"/>
        <v>-42.999999999999261</v>
      </c>
      <c r="U102" s="61"/>
      <c r="V102" t="str">
        <f t="shared" si="16"/>
        <v/>
      </c>
      <c r="W102">
        <f t="shared" si="16"/>
        <v>1</v>
      </c>
      <c r="X102" s="41">
        <f t="shared" si="13"/>
        <v>238156.07688290087</v>
      </c>
      <c r="Y102" s="42">
        <f t="shared" si="14"/>
        <v>0.11680627702969926</v>
      </c>
    </row>
    <row r="103" spans="2:25">
      <c r="B103" s="35">
        <v>95</v>
      </c>
      <c r="C103" s="56">
        <f t="shared" si="10"/>
        <v>203554.55323207623</v>
      </c>
      <c r="D103" s="56"/>
      <c r="E103" s="54">
        <v>2019</v>
      </c>
      <c r="F103" s="8">
        <v>43690</v>
      </c>
      <c r="G103" s="54" t="s">
        <v>3</v>
      </c>
      <c r="H103" s="57">
        <v>117.94</v>
      </c>
      <c r="I103" s="57"/>
      <c r="J103" s="54">
        <v>16</v>
      </c>
      <c r="K103" s="58">
        <f t="shared" si="15"/>
        <v>6106.6365969622866</v>
      </c>
      <c r="L103" s="59"/>
      <c r="M103" s="6">
        <f>IF(J103="","",(K103/J103)/LOOKUP(RIGHT($D$2,3),定数!$A$6:$A$13,定数!$B$6:$B$13))</f>
        <v>3.8166478731014291</v>
      </c>
      <c r="N103" s="54">
        <v>2019</v>
      </c>
      <c r="O103" s="8">
        <v>43690</v>
      </c>
      <c r="P103" s="57">
        <v>118.13</v>
      </c>
      <c r="Q103" s="57"/>
      <c r="R103" s="60">
        <f>IF(P103="","",T103*M103*LOOKUP(RIGHT($D$2,3),定数!$A$6:$A$13,定数!$B$6:$B$13))</f>
        <v>-7251.6309588926288</v>
      </c>
      <c r="S103" s="60"/>
      <c r="T103" s="61">
        <f t="shared" si="12"/>
        <v>-18.999999999999773</v>
      </c>
      <c r="U103" s="61"/>
      <c r="V103" t="str">
        <f t="shared" si="16"/>
        <v/>
      </c>
      <c r="W103">
        <f t="shared" si="16"/>
        <v>2</v>
      </c>
      <c r="X103" s="41">
        <f t="shared" si="13"/>
        <v>238156.07688290087</v>
      </c>
      <c r="Y103" s="42">
        <f t="shared" si="14"/>
        <v>0.14528927459549101</v>
      </c>
    </row>
    <row r="104" spans="2:25">
      <c r="B104" s="35">
        <v>96</v>
      </c>
      <c r="C104" s="56">
        <f t="shared" si="10"/>
        <v>196302.92227318359</v>
      </c>
      <c r="D104" s="56"/>
      <c r="E104" s="35"/>
      <c r="F104" s="8"/>
      <c r="G104" s="35"/>
      <c r="H104" s="57"/>
      <c r="I104" s="57"/>
      <c r="J104" s="35"/>
      <c r="K104" s="58" t="str">
        <f t="shared" si="15"/>
        <v/>
      </c>
      <c r="L104" s="59"/>
      <c r="M104" s="6" t="str">
        <f>IF(J104="","",(K104/J104)/LOOKUP(RIGHT($D$2,3),定数!$A$6:$A$13,定数!$B$6:$B$13))</f>
        <v/>
      </c>
      <c r="N104" s="35"/>
      <c r="O104" s="8"/>
      <c r="P104" s="57"/>
      <c r="Q104" s="57"/>
      <c r="R104" s="60" t="str">
        <f>IF(P104="","",T104*M104*LOOKUP(RIGHT($D$2,3),定数!$A$6:$A$13,定数!$B$6:$B$13))</f>
        <v/>
      </c>
      <c r="S104" s="60"/>
      <c r="T104" s="61" t="str">
        <f t="shared" si="12"/>
        <v/>
      </c>
      <c r="U104" s="61"/>
      <c r="V104" t="str">
        <f t="shared" si="16"/>
        <v/>
      </c>
      <c r="W104" t="str">
        <f t="shared" si="16"/>
        <v/>
      </c>
      <c r="X104" s="41">
        <f t="shared" si="13"/>
        <v>238156.07688290087</v>
      </c>
      <c r="Y104" s="42">
        <f t="shared" si="14"/>
        <v>0.17573834418802625</v>
      </c>
    </row>
    <row r="105" spans="2:25">
      <c r="B105" s="35">
        <v>97</v>
      </c>
      <c r="C105" s="56" t="str">
        <f t="shared" si="10"/>
        <v/>
      </c>
      <c r="D105" s="56"/>
      <c r="E105" s="35"/>
      <c r="F105" s="8"/>
      <c r="G105" s="35"/>
      <c r="H105" s="57"/>
      <c r="I105" s="57"/>
      <c r="J105" s="35"/>
      <c r="K105" s="58" t="str">
        <f t="shared" si="15"/>
        <v/>
      </c>
      <c r="L105" s="59"/>
      <c r="M105" s="6" t="str">
        <f>IF(J105="","",(K105/J105)/LOOKUP(RIGHT($D$2,3),定数!$A$6:$A$13,定数!$B$6:$B$13))</f>
        <v/>
      </c>
      <c r="N105" s="35"/>
      <c r="O105" s="8"/>
      <c r="P105" s="57"/>
      <c r="Q105" s="57"/>
      <c r="R105" s="60" t="str">
        <f>IF(P105="","",T105*M105*LOOKUP(RIGHT($D$2,3),定数!$A$6:$A$13,定数!$B$6:$B$13))</f>
        <v/>
      </c>
      <c r="S105" s="60"/>
      <c r="T105" s="61" t="str">
        <f t="shared" si="12"/>
        <v/>
      </c>
      <c r="U105" s="61"/>
      <c r="V105" t="str">
        <f t="shared" si="16"/>
        <v/>
      </c>
      <c r="W105" t="str">
        <f t="shared" si="16"/>
        <v/>
      </c>
      <c r="X105" s="41" t="str">
        <f t="shared" si="13"/>
        <v/>
      </c>
      <c r="Y105" s="42" t="str">
        <f t="shared" si="14"/>
        <v/>
      </c>
    </row>
    <row r="106" spans="2:25">
      <c r="B106" s="35">
        <v>98</v>
      </c>
      <c r="C106" s="56" t="str">
        <f t="shared" si="10"/>
        <v/>
      </c>
      <c r="D106" s="56"/>
      <c r="E106" s="35"/>
      <c r="F106" s="8"/>
      <c r="G106" s="35"/>
      <c r="H106" s="57"/>
      <c r="I106" s="57"/>
      <c r="J106" s="35"/>
      <c r="K106" s="58" t="str">
        <f t="shared" si="15"/>
        <v/>
      </c>
      <c r="L106" s="59"/>
      <c r="M106" s="6" t="str">
        <f>IF(J106="","",(K106/J106)/LOOKUP(RIGHT($D$2,3),定数!$A$6:$A$13,定数!$B$6:$B$13))</f>
        <v/>
      </c>
      <c r="N106" s="35"/>
      <c r="O106" s="8"/>
      <c r="P106" s="57"/>
      <c r="Q106" s="57"/>
      <c r="R106" s="60" t="str">
        <f>IF(P106="","",T106*M106*LOOKUP(RIGHT($D$2,3),定数!$A$6:$A$13,定数!$B$6:$B$13))</f>
        <v/>
      </c>
      <c r="S106" s="60"/>
      <c r="T106" s="61" t="str">
        <f t="shared" si="12"/>
        <v/>
      </c>
      <c r="U106" s="61"/>
      <c r="V106" t="str">
        <f t="shared" si="16"/>
        <v/>
      </c>
      <c r="W106" t="str">
        <f t="shared" si="16"/>
        <v/>
      </c>
      <c r="X106" s="41" t="str">
        <f t="shared" si="13"/>
        <v/>
      </c>
      <c r="Y106" s="42" t="str">
        <f t="shared" si="14"/>
        <v/>
      </c>
    </row>
    <row r="107" spans="2:25">
      <c r="B107" s="35">
        <v>99</v>
      </c>
      <c r="C107" s="56" t="str">
        <f t="shared" si="10"/>
        <v/>
      </c>
      <c r="D107" s="56"/>
      <c r="E107" s="35"/>
      <c r="F107" s="8"/>
      <c r="G107" s="35"/>
      <c r="H107" s="57"/>
      <c r="I107" s="57"/>
      <c r="J107" s="35"/>
      <c r="K107" s="58" t="str">
        <f t="shared" si="15"/>
        <v/>
      </c>
      <c r="L107" s="59"/>
      <c r="M107" s="6" t="str">
        <f>IF(J107="","",(K107/J107)/LOOKUP(RIGHT($D$2,3),定数!$A$6:$A$13,定数!$B$6:$B$13))</f>
        <v/>
      </c>
      <c r="N107" s="35"/>
      <c r="O107" s="8"/>
      <c r="P107" s="57"/>
      <c r="Q107" s="57"/>
      <c r="R107" s="60" t="str">
        <f>IF(P107="","",T107*M107*LOOKUP(RIGHT($D$2,3),定数!$A$6:$A$13,定数!$B$6:$B$13))</f>
        <v/>
      </c>
      <c r="S107" s="60"/>
      <c r="T107" s="61" t="str">
        <f t="shared" si="12"/>
        <v/>
      </c>
      <c r="U107" s="6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35">
        <v>100</v>
      </c>
      <c r="C108" s="56" t="str">
        <f t="shared" si="10"/>
        <v/>
      </c>
      <c r="D108" s="56"/>
      <c r="E108" s="35"/>
      <c r="F108" s="8"/>
      <c r="G108" s="35"/>
      <c r="H108" s="57"/>
      <c r="I108" s="57"/>
      <c r="J108" s="35"/>
      <c r="K108" s="58" t="str">
        <f t="shared" si="15"/>
        <v/>
      </c>
      <c r="L108" s="59"/>
      <c r="M108" s="6" t="str">
        <f>IF(J108="","",(K108/J108)/LOOKUP(RIGHT($D$2,3),定数!$A$6:$A$13,定数!$B$6:$B$13))</f>
        <v/>
      </c>
      <c r="N108" s="35"/>
      <c r="O108" s="8"/>
      <c r="P108" s="57"/>
      <c r="Q108" s="57"/>
      <c r="R108" s="60" t="str">
        <f>IF(P108="","",T108*M108*LOOKUP(RIGHT($D$2,3),定数!$A$6:$A$13,定数!$B$6:$B$13))</f>
        <v/>
      </c>
      <c r="S108" s="60"/>
      <c r="T108" s="61" t="str">
        <f t="shared" si="12"/>
        <v/>
      </c>
      <c r="U108" s="6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09" priority="199" stopIfTrue="1" operator="equal">
      <formula>"買"</formula>
    </cfRule>
    <cfRule type="cellIs" dxfId="208" priority="200" stopIfTrue="1" operator="equal">
      <formula>"売"</formula>
    </cfRule>
  </conditionalFormatting>
  <conditionalFormatting sqref="G9:G11 G14:G45 G47:G108">
    <cfRule type="cellIs" dxfId="207" priority="201" stopIfTrue="1" operator="equal">
      <formula>"買"</formula>
    </cfRule>
    <cfRule type="cellIs" dxfId="206" priority="202" stopIfTrue="1" operator="equal">
      <formula>"売"</formula>
    </cfRule>
  </conditionalFormatting>
  <conditionalFormatting sqref="G12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13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9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10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11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9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10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11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12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13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14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15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16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17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18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19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20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21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22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23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24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25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26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27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28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29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30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31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32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33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34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35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36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37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38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39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40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41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42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43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44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45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46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47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48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50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51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52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53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54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55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56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57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58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59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60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61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62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63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64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65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66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67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68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69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70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71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72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73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74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75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76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77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78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79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80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81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82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83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84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85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86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86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88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89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90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91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92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93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94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95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96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97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98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99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00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01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02:G103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02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15" workbookViewId="0">
      <selection activeCell="A321" sqref="A321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20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>
      <c r="A11" t="s">
        <v>1</v>
      </c>
    </row>
    <row r="12" spans="1:10">
      <c r="A12" s="98" t="s">
        <v>86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>
      <c r="A21" t="s">
        <v>2</v>
      </c>
    </row>
    <row r="22" spans="1:10">
      <c r="A22" s="98" t="s">
        <v>87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8"/>
  <sheetViews>
    <sheetView zoomScaleSheetLayoutView="100" workbookViewId="0">
      <selection activeCell="B4" sqref="B4:I18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68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69</v>
      </c>
      <c r="C5" s="28" t="s">
        <v>70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69</v>
      </c>
      <c r="C6" s="28" t="s">
        <v>71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69</v>
      </c>
      <c r="C7" s="28" t="s">
        <v>72</v>
      </c>
      <c r="D7" s="28">
        <v>39</v>
      </c>
      <c r="E7" s="32">
        <v>43651</v>
      </c>
      <c r="F7" s="28">
        <v>30</v>
      </c>
      <c r="G7" s="32">
        <v>43660</v>
      </c>
      <c r="H7" s="28">
        <v>95</v>
      </c>
      <c r="I7" s="33" t="s">
        <v>84</v>
      </c>
    </row>
    <row r="8" spans="2:9">
      <c r="B8" s="27" t="s">
        <v>69</v>
      </c>
      <c r="C8" s="28" t="s">
        <v>73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69</v>
      </c>
      <c r="C9" s="28" t="s">
        <v>74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69</v>
      </c>
      <c r="C10" s="28" t="s">
        <v>75</v>
      </c>
      <c r="D10" s="28"/>
      <c r="E10" s="33"/>
      <c r="F10" s="28">
        <v>31</v>
      </c>
      <c r="G10" s="32">
        <v>43662</v>
      </c>
      <c r="H10" s="28"/>
      <c r="I10" s="33"/>
    </row>
    <row r="11" spans="2:9">
      <c r="B11" s="27" t="s">
        <v>69</v>
      </c>
      <c r="C11" s="28" t="s">
        <v>76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69</v>
      </c>
      <c r="C12" s="28" t="s">
        <v>77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69</v>
      </c>
      <c r="C13" s="28" t="s">
        <v>78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69</v>
      </c>
      <c r="C14" s="28" t="s">
        <v>79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69</v>
      </c>
      <c r="C15" s="28" t="s">
        <v>80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69</v>
      </c>
      <c r="C16" s="28" t="s">
        <v>81</v>
      </c>
      <c r="D16" s="28"/>
      <c r="E16" s="33"/>
      <c r="F16" s="28">
        <v>54</v>
      </c>
      <c r="G16" s="32">
        <v>43692</v>
      </c>
      <c r="H16" s="28"/>
      <c r="I16" s="33"/>
    </row>
    <row r="17" spans="2:9">
      <c r="B17" s="27" t="s">
        <v>69</v>
      </c>
      <c r="C17" s="28" t="s">
        <v>82</v>
      </c>
      <c r="D17" s="28"/>
      <c r="E17" s="33"/>
      <c r="F17" s="28">
        <v>38</v>
      </c>
      <c r="G17" s="32">
        <v>43693</v>
      </c>
      <c r="H17" s="28"/>
      <c r="I17" s="33"/>
    </row>
    <row r="18" spans="2:9">
      <c r="B18" s="27" t="s">
        <v>69</v>
      </c>
      <c r="C18" s="28" t="s">
        <v>83</v>
      </c>
      <c r="D18" s="28"/>
      <c r="E18" s="33"/>
      <c r="F18" s="28">
        <v>58</v>
      </c>
      <c r="G18" s="32">
        <v>43695</v>
      </c>
      <c r="H18" s="28"/>
      <c r="I18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82" t="s">
        <v>5</v>
      </c>
      <c r="C2" s="82"/>
      <c r="D2" s="85"/>
      <c r="E2" s="85"/>
      <c r="F2" s="82" t="s">
        <v>6</v>
      </c>
      <c r="G2" s="82"/>
      <c r="H2" s="85" t="s">
        <v>36</v>
      </c>
      <c r="I2" s="85"/>
      <c r="J2" s="82" t="s">
        <v>7</v>
      </c>
      <c r="K2" s="82"/>
      <c r="L2" s="87">
        <f>C9</f>
        <v>1000000</v>
      </c>
      <c r="M2" s="85"/>
      <c r="N2" s="82" t="s">
        <v>8</v>
      </c>
      <c r="O2" s="82"/>
      <c r="P2" s="87" t="e">
        <f>C108+R108</f>
        <v>#VALUE!</v>
      </c>
      <c r="Q2" s="85"/>
      <c r="R2" s="1"/>
      <c r="S2" s="1"/>
      <c r="T2" s="1"/>
    </row>
    <row r="3" spans="2:21" ht="57" customHeight="1">
      <c r="B3" s="82" t="s">
        <v>9</v>
      </c>
      <c r="C3" s="82"/>
      <c r="D3" s="94" t="s">
        <v>38</v>
      </c>
      <c r="E3" s="94"/>
      <c r="F3" s="94"/>
      <c r="G3" s="94"/>
      <c r="H3" s="94"/>
      <c r="I3" s="94"/>
      <c r="J3" s="82" t="s">
        <v>10</v>
      </c>
      <c r="K3" s="82"/>
      <c r="L3" s="94" t="s">
        <v>35</v>
      </c>
      <c r="M3" s="95"/>
      <c r="N3" s="95"/>
      <c r="O3" s="95"/>
      <c r="P3" s="95"/>
      <c r="Q3" s="95"/>
      <c r="R3" s="1"/>
      <c r="S3" s="1"/>
    </row>
    <row r="4" spans="2:21">
      <c r="B4" s="82" t="s">
        <v>11</v>
      </c>
      <c r="C4" s="82"/>
      <c r="D4" s="83">
        <f>SUM($R$9:$S$993)</f>
        <v>153684.21052631587</v>
      </c>
      <c r="E4" s="83"/>
      <c r="F4" s="82" t="s">
        <v>12</v>
      </c>
      <c r="G4" s="82"/>
      <c r="H4" s="84">
        <f>SUM($T$9:$U$108)</f>
        <v>292.00000000000017</v>
      </c>
      <c r="I4" s="85"/>
      <c r="J4" s="86" t="s">
        <v>13</v>
      </c>
      <c r="K4" s="86"/>
      <c r="L4" s="87">
        <f>MAX($C$9:$D$990)-C9</f>
        <v>153684.21052631596</v>
      </c>
      <c r="M4" s="87"/>
      <c r="N4" s="86" t="s">
        <v>14</v>
      </c>
      <c r="O4" s="86"/>
      <c r="P4" s="83">
        <f>MIN($C$9:$D$990)-C9</f>
        <v>0</v>
      </c>
      <c r="Q4" s="83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9" t="s">
        <v>19</v>
      </c>
      <c r="K5" s="82"/>
      <c r="L5" s="90"/>
      <c r="M5" s="91"/>
      <c r="N5" s="17" t="s">
        <v>20</v>
      </c>
      <c r="O5" s="9"/>
      <c r="P5" s="90"/>
      <c r="Q5" s="91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2" t="s">
        <v>21</v>
      </c>
      <c r="C7" s="64" t="s">
        <v>22</v>
      </c>
      <c r="D7" s="65"/>
      <c r="E7" s="68" t="s">
        <v>23</v>
      </c>
      <c r="F7" s="69"/>
      <c r="G7" s="69"/>
      <c r="H7" s="69"/>
      <c r="I7" s="70"/>
      <c r="J7" s="71" t="s">
        <v>24</v>
      </c>
      <c r="K7" s="72"/>
      <c r="L7" s="73"/>
      <c r="M7" s="74" t="s">
        <v>25</v>
      </c>
      <c r="N7" s="75" t="s">
        <v>26</v>
      </c>
      <c r="O7" s="76"/>
      <c r="P7" s="76"/>
      <c r="Q7" s="77"/>
      <c r="R7" s="78" t="s">
        <v>27</v>
      </c>
      <c r="S7" s="78"/>
      <c r="T7" s="78"/>
      <c r="U7" s="78"/>
    </row>
    <row r="8" spans="2:21">
      <c r="B8" s="63"/>
      <c r="C8" s="66"/>
      <c r="D8" s="67"/>
      <c r="E8" s="18" t="s">
        <v>28</v>
      </c>
      <c r="F8" s="18" t="s">
        <v>29</v>
      </c>
      <c r="G8" s="18" t="s">
        <v>30</v>
      </c>
      <c r="H8" s="79" t="s">
        <v>31</v>
      </c>
      <c r="I8" s="70"/>
      <c r="J8" s="4" t="s">
        <v>32</v>
      </c>
      <c r="K8" s="80" t="s">
        <v>33</v>
      </c>
      <c r="L8" s="73"/>
      <c r="M8" s="74"/>
      <c r="N8" s="5" t="s">
        <v>28</v>
      </c>
      <c r="O8" s="5" t="s">
        <v>29</v>
      </c>
      <c r="P8" s="81" t="s">
        <v>31</v>
      </c>
      <c r="Q8" s="77"/>
      <c r="R8" s="78" t="s">
        <v>34</v>
      </c>
      <c r="S8" s="78"/>
      <c r="T8" s="78" t="s">
        <v>32</v>
      </c>
      <c r="U8" s="78"/>
    </row>
    <row r="9" spans="2:21">
      <c r="B9" s="19">
        <v>1</v>
      </c>
      <c r="C9" s="56">
        <v>1000000</v>
      </c>
      <c r="D9" s="56"/>
      <c r="E9" s="19">
        <v>2001</v>
      </c>
      <c r="F9" s="8">
        <v>42111</v>
      </c>
      <c r="G9" s="19" t="s">
        <v>4</v>
      </c>
      <c r="H9" s="57">
        <v>105.33</v>
      </c>
      <c r="I9" s="57"/>
      <c r="J9" s="19">
        <v>57</v>
      </c>
      <c r="K9" s="56">
        <f t="shared" ref="K9:K72" si="0">IF(F9="","",C9*0.03)</f>
        <v>30000</v>
      </c>
      <c r="L9" s="56"/>
      <c r="M9" s="6">
        <f>IF(J9="","",(K9/J9)/1000)</f>
        <v>0.52631578947368418</v>
      </c>
      <c r="N9" s="19">
        <v>2001</v>
      </c>
      <c r="O9" s="8">
        <v>42111</v>
      </c>
      <c r="P9" s="57">
        <v>108.25</v>
      </c>
      <c r="Q9" s="57"/>
      <c r="R9" s="60">
        <f>IF(O9="","",(IF(G9="売",H9-P9,P9-H9))*M9*100000)</f>
        <v>153684.21052631587</v>
      </c>
      <c r="S9" s="60"/>
      <c r="T9" s="61">
        <f>IF(O9="","",IF(R9&lt;0,J9*(-1),IF(G9="買",(P9-H9)*100,(H9-P9)*100)))</f>
        <v>292.00000000000017</v>
      </c>
      <c r="U9" s="61"/>
    </row>
    <row r="10" spans="2:21">
      <c r="B10" s="19">
        <v>2</v>
      </c>
      <c r="C10" s="56">
        <f t="shared" ref="C10:C73" si="1">IF(R9="","",C9+R9)</f>
        <v>1153684.210526316</v>
      </c>
      <c r="D10" s="56"/>
      <c r="E10" s="19"/>
      <c r="F10" s="8"/>
      <c r="G10" s="19" t="s">
        <v>4</v>
      </c>
      <c r="H10" s="57"/>
      <c r="I10" s="57"/>
      <c r="J10" s="19"/>
      <c r="K10" s="56" t="str">
        <f t="shared" si="0"/>
        <v/>
      </c>
      <c r="L10" s="56"/>
      <c r="M10" s="6" t="str">
        <f t="shared" ref="M10:M73" si="2">IF(J10="","",(K10/J10)/1000)</f>
        <v/>
      </c>
      <c r="N10" s="19"/>
      <c r="O10" s="8"/>
      <c r="P10" s="57"/>
      <c r="Q10" s="57"/>
      <c r="R10" s="60" t="str">
        <f t="shared" ref="R10:R73" si="3">IF(O10="","",(IF(G10="売",H10-P10,P10-H10))*M10*100000)</f>
        <v/>
      </c>
      <c r="S10" s="60"/>
      <c r="T10" s="61" t="str">
        <f t="shared" ref="T10:T73" si="4">IF(O10="","",IF(R10&lt;0,J10*(-1),IF(G10="買",(P10-H10)*100,(H10-P10)*100)))</f>
        <v/>
      </c>
      <c r="U10" s="61"/>
    </row>
    <row r="11" spans="2:21">
      <c r="B11" s="19">
        <v>3</v>
      </c>
      <c r="C11" s="56" t="str">
        <f t="shared" si="1"/>
        <v/>
      </c>
      <c r="D11" s="56"/>
      <c r="E11" s="19"/>
      <c r="F11" s="8"/>
      <c r="G11" s="19" t="s">
        <v>4</v>
      </c>
      <c r="H11" s="57"/>
      <c r="I11" s="57"/>
      <c r="J11" s="19"/>
      <c r="K11" s="56" t="str">
        <f t="shared" si="0"/>
        <v/>
      </c>
      <c r="L11" s="56"/>
      <c r="M11" s="6" t="str">
        <f t="shared" si="2"/>
        <v/>
      </c>
      <c r="N11" s="19"/>
      <c r="O11" s="8"/>
      <c r="P11" s="57"/>
      <c r="Q11" s="57"/>
      <c r="R11" s="60" t="str">
        <f t="shared" si="3"/>
        <v/>
      </c>
      <c r="S11" s="60"/>
      <c r="T11" s="61" t="str">
        <f t="shared" si="4"/>
        <v/>
      </c>
      <c r="U11" s="61"/>
    </row>
    <row r="12" spans="2:21">
      <c r="B12" s="19">
        <v>4</v>
      </c>
      <c r="C12" s="56" t="str">
        <f t="shared" si="1"/>
        <v/>
      </c>
      <c r="D12" s="56"/>
      <c r="E12" s="19"/>
      <c r="F12" s="8"/>
      <c r="G12" s="19" t="s">
        <v>3</v>
      </c>
      <c r="H12" s="57"/>
      <c r="I12" s="57"/>
      <c r="J12" s="19"/>
      <c r="K12" s="56" t="str">
        <f t="shared" si="0"/>
        <v/>
      </c>
      <c r="L12" s="56"/>
      <c r="M12" s="6" t="str">
        <f t="shared" si="2"/>
        <v/>
      </c>
      <c r="N12" s="19"/>
      <c r="O12" s="8"/>
      <c r="P12" s="57"/>
      <c r="Q12" s="57"/>
      <c r="R12" s="60" t="str">
        <f t="shared" si="3"/>
        <v/>
      </c>
      <c r="S12" s="60"/>
      <c r="T12" s="61" t="str">
        <f t="shared" si="4"/>
        <v/>
      </c>
      <c r="U12" s="61"/>
    </row>
    <row r="13" spans="2:21">
      <c r="B13" s="19">
        <v>5</v>
      </c>
      <c r="C13" s="56" t="str">
        <f t="shared" si="1"/>
        <v/>
      </c>
      <c r="D13" s="56"/>
      <c r="E13" s="19"/>
      <c r="F13" s="8"/>
      <c r="G13" s="19" t="s">
        <v>3</v>
      </c>
      <c r="H13" s="57"/>
      <c r="I13" s="57"/>
      <c r="J13" s="19"/>
      <c r="K13" s="56" t="str">
        <f t="shared" si="0"/>
        <v/>
      </c>
      <c r="L13" s="56"/>
      <c r="M13" s="6" t="str">
        <f t="shared" si="2"/>
        <v/>
      </c>
      <c r="N13" s="19"/>
      <c r="O13" s="8"/>
      <c r="P13" s="57"/>
      <c r="Q13" s="57"/>
      <c r="R13" s="60" t="str">
        <f t="shared" si="3"/>
        <v/>
      </c>
      <c r="S13" s="60"/>
      <c r="T13" s="61" t="str">
        <f t="shared" si="4"/>
        <v/>
      </c>
      <c r="U13" s="61"/>
    </row>
    <row r="14" spans="2:21">
      <c r="B14" s="19">
        <v>6</v>
      </c>
      <c r="C14" s="56" t="str">
        <f t="shared" si="1"/>
        <v/>
      </c>
      <c r="D14" s="56"/>
      <c r="E14" s="19"/>
      <c r="F14" s="8"/>
      <c r="G14" s="19" t="s">
        <v>4</v>
      </c>
      <c r="H14" s="57"/>
      <c r="I14" s="57"/>
      <c r="J14" s="19"/>
      <c r="K14" s="56" t="str">
        <f t="shared" si="0"/>
        <v/>
      </c>
      <c r="L14" s="56"/>
      <c r="M14" s="6" t="str">
        <f t="shared" si="2"/>
        <v/>
      </c>
      <c r="N14" s="19"/>
      <c r="O14" s="8"/>
      <c r="P14" s="57"/>
      <c r="Q14" s="57"/>
      <c r="R14" s="60" t="str">
        <f t="shared" si="3"/>
        <v/>
      </c>
      <c r="S14" s="60"/>
      <c r="T14" s="61" t="str">
        <f t="shared" si="4"/>
        <v/>
      </c>
      <c r="U14" s="61"/>
    </row>
    <row r="15" spans="2:21">
      <c r="B15" s="19">
        <v>7</v>
      </c>
      <c r="C15" s="56" t="str">
        <f t="shared" si="1"/>
        <v/>
      </c>
      <c r="D15" s="56"/>
      <c r="E15" s="19"/>
      <c r="F15" s="8"/>
      <c r="G15" s="19" t="s">
        <v>4</v>
      </c>
      <c r="H15" s="57"/>
      <c r="I15" s="57"/>
      <c r="J15" s="19"/>
      <c r="K15" s="56" t="str">
        <f t="shared" si="0"/>
        <v/>
      </c>
      <c r="L15" s="56"/>
      <c r="M15" s="6" t="str">
        <f t="shared" si="2"/>
        <v/>
      </c>
      <c r="N15" s="19"/>
      <c r="O15" s="8"/>
      <c r="P15" s="57"/>
      <c r="Q15" s="57"/>
      <c r="R15" s="60" t="str">
        <f t="shared" si="3"/>
        <v/>
      </c>
      <c r="S15" s="60"/>
      <c r="T15" s="61" t="str">
        <f t="shared" si="4"/>
        <v/>
      </c>
      <c r="U15" s="61"/>
    </row>
    <row r="16" spans="2:21">
      <c r="B16" s="19">
        <v>8</v>
      </c>
      <c r="C16" s="56" t="str">
        <f t="shared" si="1"/>
        <v/>
      </c>
      <c r="D16" s="56"/>
      <c r="E16" s="19"/>
      <c r="F16" s="8"/>
      <c r="G16" s="19" t="s">
        <v>4</v>
      </c>
      <c r="H16" s="57"/>
      <c r="I16" s="57"/>
      <c r="J16" s="19"/>
      <c r="K16" s="56" t="str">
        <f t="shared" si="0"/>
        <v/>
      </c>
      <c r="L16" s="56"/>
      <c r="M16" s="6" t="str">
        <f t="shared" si="2"/>
        <v/>
      </c>
      <c r="N16" s="19"/>
      <c r="O16" s="8"/>
      <c r="P16" s="57"/>
      <c r="Q16" s="57"/>
      <c r="R16" s="60" t="str">
        <f t="shared" si="3"/>
        <v/>
      </c>
      <c r="S16" s="60"/>
      <c r="T16" s="61" t="str">
        <f t="shared" si="4"/>
        <v/>
      </c>
      <c r="U16" s="61"/>
    </row>
    <row r="17" spans="2:21">
      <c r="B17" s="19">
        <v>9</v>
      </c>
      <c r="C17" s="56" t="str">
        <f t="shared" si="1"/>
        <v/>
      </c>
      <c r="D17" s="56"/>
      <c r="E17" s="19"/>
      <c r="F17" s="8"/>
      <c r="G17" s="19" t="s">
        <v>4</v>
      </c>
      <c r="H17" s="57"/>
      <c r="I17" s="57"/>
      <c r="J17" s="19"/>
      <c r="K17" s="56" t="str">
        <f t="shared" si="0"/>
        <v/>
      </c>
      <c r="L17" s="56"/>
      <c r="M17" s="6" t="str">
        <f t="shared" si="2"/>
        <v/>
      </c>
      <c r="N17" s="19"/>
      <c r="O17" s="8"/>
      <c r="P17" s="57"/>
      <c r="Q17" s="57"/>
      <c r="R17" s="60" t="str">
        <f t="shared" si="3"/>
        <v/>
      </c>
      <c r="S17" s="60"/>
      <c r="T17" s="61" t="str">
        <f t="shared" si="4"/>
        <v/>
      </c>
      <c r="U17" s="61"/>
    </row>
    <row r="18" spans="2:21">
      <c r="B18" s="19">
        <v>10</v>
      </c>
      <c r="C18" s="56" t="str">
        <f t="shared" si="1"/>
        <v/>
      </c>
      <c r="D18" s="56"/>
      <c r="E18" s="19"/>
      <c r="F18" s="8"/>
      <c r="G18" s="19" t="s">
        <v>4</v>
      </c>
      <c r="H18" s="57"/>
      <c r="I18" s="57"/>
      <c r="J18" s="19"/>
      <c r="K18" s="56" t="str">
        <f t="shared" si="0"/>
        <v/>
      </c>
      <c r="L18" s="56"/>
      <c r="M18" s="6" t="str">
        <f t="shared" si="2"/>
        <v/>
      </c>
      <c r="N18" s="19"/>
      <c r="O18" s="8"/>
      <c r="P18" s="57"/>
      <c r="Q18" s="57"/>
      <c r="R18" s="60" t="str">
        <f t="shared" si="3"/>
        <v/>
      </c>
      <c r="S18" s="60"/>
      <c r="T18" s="61" t="str">
        <f t="shared" si="4"/>
        <v/>
      </c>
      <c r="U18" s="61"/>
    </row>
    <row r="19" spans="2:21">
      <c r="B19" s="19">
        <v>11</v>
      </c>
      <c r="C19" s="56" t="str">
        <f t="shared" si="1"/>
        <v/>
      </c>
      <c r="D19" s="56"/>
      <c r="E19" s="19"/>
      <c r="F19" s="8"/>
      <c r="G19" s="19" t="s">
        <v>4</v>
      </c>
      <c r="H19" s="57"/>
      <c r="I19" s="57"/>
      <c r="J19" s="19"/>
      <c r="K19" s="56" t="str">
        <f t="shared" si="0"/>
        <v/>
      </c>
      <c r="L19" s="56"/>
      <c r="M19" s="6" t="str">
        <f t="shared" si="2"/>
        <v/>
      </c>
      <c r="N19" s="19"/>
      <c r="O19" s="8"/>
      <c r="P19" s="57"/>
      <c r="Q19" s="57"/>
      <c r="R19" s="60" t="str">
        <f t="shared" si="3"/>
        <v/>
      </c>
      <c r="S19" s="60"/>
      <c r="T19" s="61" t="str">
        <f t="shared" si="4"/>
        <v/>
      </c>
      <c r="U19" s="61"/>
    </row>
    <row r="20" spans="2:21">
      <c r="B20" s="19">
        <v>12</v>
      </c>
      <c r="C20" s="56" t="str">
        <f t="shared" si="1"/>
        <v/>
      </c>
      <c r="D20" s="56"/>
      <c r="E20" s="19"/>
      <c r="F20" s="8"/>
      <c r="G20" s="19" t="s">
        <v>4</v>
      </c>
      <c r="H20" s="57"/>
      <c r="I20" s="57"/>
      <c r="J20" s="19"/>
      <c r="K20" s="56" t="str">
        <f t="shared" si="0"/>
        <v/>
      </c>
      <c r="L20" s="56"/>
      <c r="M20" s="6" t="str">
        <f t="shared" si="2"/>
        <v/>
      </c>
      <c r="N20" s="19"/>
      <c r="O20" s="8"/>
      <c r="P20" s="57"/>
      <c r="Q20" s="57"/>
      <c r="R20" s="60" t="str">
        <f t="shared" si="3"/>
        <v/>
      </c>
      <c r="S20" s="60"/>
      <c r="T20" s="61" t="str">
        <f t="shared" si="4"/>
        <v/>
      </c>
      <c r="U20" s="61"/>
    </row>
    <row r="21" spans="2:21">
      <c r="B21" s="19">
        <v>13</v>
      </c>
      <c r="C21" s="56" t="str">
        <f t="shared" si="1"/>
        <v/>
      </c>
      <c r="D21" s="56"/>
      <c r="E21" s="19"/>
      <c r="F21" s="8"/>
      <c r="G21" s="19" t="s">
        <v>4</v>
      </c>
      <c r="H21" s="57"/>
      <c r="I21" s="57"/>
      <c r="J21" s="19"/>
      <c r="K21" s="56" t="str">
        <f t="shared" si="0"/>
        <v/>
      </c>
      <c r="L21" s="56"/>
      <c r="M21" s="6" t="str">
        <f t="shared" si="2"/>
        <v/>
      </c>
      <c r="N21" s="19"/>
      <c r="O21" s="8"/>
      <c r="P21" s="57"/>
      <c r="Q21" s="57"/>
      <c r="R21" s="60" t="str">
        <f t="shared" si="3"/>
        <v/>
      </c>
      <c r="S21" s="60"/>
      <c r="T21" s="61" t="str">
        <f t="shared" si="4"/>
        <v/>
      </c>
      <c r="U21" s="61"/>
    </row>
    <row r="22" spans="2:21">
      <c r="B22" s="19">
        <v>14</v>
      </c>
      <c r="C22" s="56" t="str">
        <f t="shared" si="1"/>
        <v/>
      </c>
      <c r="D22" s="56"/>
      <c r="E22" s="19"/>
      <c r="F22" s="8"/>
      <c r="G22" s="19" t="s">
        <v>3</v>
      </c>
      <c r="H22" s="57"/>
      <c r="I22" s="57"/>
      <c r="J22" s="19"/>
      <c r="K22" s="56" t="str">
        <f t="shared" si="0"/>
        <v/>
      </c>
      <c r="L22" s="56"/>
      <c r="M22" s="6" t="str">
        <f t="shared" si="2"/>
        <v/>
      </c>
      <c r="N22" s="19"/>
      <c r="O22" s="8"/>
      <c r="P22" s="57"/>
      <c r="Q22" s="57"/>
      <c r="R22" s="60" t="str">
        <f t="shared" si="3"/>
        <v/>
      </c>
      <c r="S22" s="60"/>
      <c r="T22" s="61" t="str">
        <f t="shared" si="4"/>
        <v/>
      </c>
      <c r="U22" s="61"/>
    </row>
    <row r="23" spans="2:21">
      <c r="B23" s="19">
        <v>15</v>
      </c>
      <c r="C23" s="56" t="str">
        <f t="shared" si="1"/>
        <v/>
      </c>
      <c r="D23" s="56"/>
      <c r="E23" s="19"/>
      <c r="F23" s="8"/>
      <c r="G23" s="19" t="s">
        <v>4</v>
      </c>
      <c r="H23" s="57"/>
      <c r="I23" s="57"/>
      <c r="J23" s="19"/>
      <c r="K23" s="56" t="str">
        <f t="shared" si="0"/>
        <v/>
      </c>
      <c r="L23" s="56"/>
      <c r="M23" s="6" t="str">
        <f t="shared" si="2"/>
        <v/>
      </c>
      <c r="N23" s="19"/>
      <c r="O23" s="8"/>
      <c r="P23" s="57"/>
      <c r="Q23" s="57"/>
      <c r="R23" s="60" t="str">
        <f t="shared" si="3"/>
        <v/>
      </c>
      <c r="S23" s="60"/>
      <c r="T23" s="61" t="str">
        <f t="shared" si="4"/>
        <v/>
      </c>
      <c r="U23" s="61"/>
    </row>
    <row r="24" spans="2:21">
      <c r="B24" s="19">
        <v>16</v>
      </c>
      <c r="C24" s="56" t="str">
        <f t="shared" si="1"/>
        <v/>
      </c>
      <c r="D24" s="56"/>
      <c r="E24" s="19"/>
      <c r="F24" s="8"/>
      <c r="G24" s="19" t="s">
        <v>4</v>
      </c>
      <c r="H24" s="57"/>
      <c r="I24" s="57"/>
      <c r="J24" s="19"/>
      <c r="K24" s="56" t="str">
        <f t="shared" si="0"/>
        <v/>
      </c>
      <c r="L24" s="56"/>
      <c r="M24" s="6" t="str">
        <f t="shared" si="2"/>
        <v/>
      </c>
      <c r="N24" s="19"/>
      <c r="O24" s="8"/>
      <c r="P24" s="57"/>
      <c r="Q24" s="57"/>
      <c r="R24" s="60" t="str">
        <f t="shared" si="3"/>
        <v/>
      </c>
      <c r="S24" s="60"/>
      <c r="T24" s="61" t="str">
        <f t="shared" si="4"/>
        <v/>
      </c>
      <c r="U24" s="61"/>
    </row>
    <row r="25" spans="2:21">
      <c r="B25" s="19">
        <v>17</v>
      </c>
      <c r="C25" s="56" t="str">
        <f t="shared" si="1"/>
        <v/>
      </c>
      <c r="D25" s="56"/>
      <c r="E25" s="19"/>
      <c r="F25" s="8"/>
      <c r="G25" s="19" t="s">
        <v>4</v>
      </c>
      <c r="H25" s="57"/>
      <c r="I25" s="57"/>
      <c r="J25" s="19"/>
      <c r="K25" s="56" t="str">
        <f t="shared" si="0"/>
        <v/>
      </c>
      <c r="L25" s="56"/>
      <c r="M25" s="6" t="str">
        <f t="shared" si="2"/>
        <v/>
      </c>
      <c r="N25" s="19"/>
      <c r="O25" s="8"/>
      <c r="P25" s="57"/>
      <c r="Q25" s="57"/>
      <c r="R25" s="60" t="str">
        <f t="shared" si="3"/>
        <v/>
      </c>
      <c r="S25" s="60"/>
      <c r="T25" s="61" t="str">
        <f t="shared" si="4"/>
        <v/>
      </c>
      <c r="U25" s="61"/>
    </row>
    <row r="26" spans="2:21">
      <c r="B26" s="19">
        <v>18</v>
      </c>
      <c r="C26" s="56" t="str">
        <f t="shared" si="1"/>
        <v/>
      </c>
      <c r="D26" s="56"/>
      <c r="E26" s="19"/>
      <c r="F26" s="8"/>
      <c r="G26" s="19" t="s">
        <v>4</v>
      </c>
      <c r="H26" s="57"/>
      <c r="I26" s="57"/>
      <c r="J26" s="19"/>
      <c r="K26" s="56" t="str">
        <f t="shared" si="0"/>
        <v/>
      </c>
      <c r="L26" s="56"/>
      <c r="M26" s="6" t="str">
        <f t="shared" si="2"/>
        <v/>
      </c>
      <c r="N26" s="19"/>
      <c r="O26" s="8"/>
      <c r="P26" s="57"/>
      <c r="Q26" s="57"/>
      <c r="R26" s="60" t="str">
        <f t="shared" si="3"/>
        <v/>
      </c>
      <c r="S26" s="60"/>
      <c r="T26" s="61" t="str">
        <f t="shared" si="4"/>
        <v/>
      </c>
      <c r="U26" s="61"/>
    </row>
    <row r="27" spans="2:21">
      <c r="B27" s="19">
        <v>19</v>
      </c>
      <c r="C27" s="56" t="str">
        <f t="shared" si="1"/>
        <v/>
      </c>
      <c r="D27" s="56"/>
      <c r="E27" s="19"/>
      <c r="F27" s="8"/>
      <c r="G27" s="19" t="s">
        <v>3</v>
      </c>
      <c r="H27" s="57"/>
      <c r="I27" s="57"/>
      <c r="J27" s="19"/>
      <c r="K27" s="56" t="str">
        <f t="shared" si="0"/>
        <v/>
      </c>
      <c r="L27" s="56"/>
      <c r="M27" s="6" t="str">
        <f t="shared" si="2"/>
        <v/>
      </c>
      <c r="N27" s="19"/>
      <c r="O27" s="8"/>
      <c r="P27" s="57"/>
      <c r="Q27" s="57"/>
      <c r="R27" s="60" t="str">
        <f t="shared" si="3"/>
        <v/>
      </c>
      <c r="S27" s="60"/>
      <c r="T27" s="61" t="str">
        <f t="shared" si="4"/>
        <v/>
      </c>
      <c r="U27" s="61"/>
    </row>
    <row r="28" spans="2:21">
      <c r="B28" s="19">
        <v>20</v>
      </c>
      <c r="C28" s="56" t="str">
        <f t="shared" si="1"/>
        <v/>
      </c>
      <c r="D28" s="56"/>
      <c r="E28" s="19"/>
      <c r="F28" s="8"/>
      <c r="G28" s="19" t="s">
        <v>4</v>
      </c>
      <c r="H28" s="57"/>
      <c r="I28" s="57"/>
      <c r="J28" s="19"/>
      <c r="K28" s="56" t="str">
        <f t="shared" si="0"/>
        <v/>
      </c>
      <c r="L28" s="56"/>
      <c r="M28" s="6" t="str">
        <f t="shared" si="2"/>
        <v/>
      </c>
      <c r="N28" s="19"/>
      <c r="O28" s="8"/>
      <c r="P28" s="57"/>
      <c r="Q28" s="57"/>
      <c r="R28" s="60" t="str">
        <f t="shared" si="3"/>
        <v/>
      </c>
      <c r="S28" s="60"/>
      <c r="T28" s="61" t="str">
        <f t="shared" si="4"/>
        <v/>
      </c>
      <c r="U28" s="61"/>
    </row>
    <row r="29" spans="2:21">
      <c r="B29" s="19">
        <v>21</v>
      </c>
      <c r="C29" s="56" t="str">
        <f t="shared" si="1"/>
        <v/>
      </c>
      <c r="D29" s="56"/>
      <c r="E29" s="19"/>
      <c r="F29" s="8"/>
      <c r="G29" s="19" t="s">
        <v>3</v>
      </c>
      <c r="H29" s="57"/>
      <c r="I29" s="57"/>
      <c r="J29" s="19"/>
      <c r="K29" s="56" t="str">
        <f t="shared" si="0"/>
        <v/>
      </c>
      <c r="L29" s="56"/>
      <c r="M29" s="6" t="str">
        <f t="shared" si="2"/>
        <v/>
      </c>
      <c r="N29" s="19"/>
      <c r="O29" s="8"/>
      <c r="P29" s="57"/>
      <c r="Q29" s="57"/>
      <c r="R29" s="60" t="str">
        <f t="shared" si="3"/>
        <v/>
      </c>
      <c r="S29" s="60"/>
      <c r="T29" s="61" t="str">
        <f t="shared" si="4"/>
        <v/>
      </c>
      <c r="U29" s="61"/>
    </row>
    <row r="30" spans="2:21">
      <c r="B30" s="19">
        <v>22</v>
      </c>
      <c r="C30" s="56" t="str">
        <f t="shared" si="1"/>
        <v/>
      </c>
      <c r="D30" s="56"/>
      <c r="E30" s="19"/>
      <c r="F30" s="8"/>
      <c r="G30" s="19" t="s">
        <v>3</v>
      </c>
      <c r="H30" s="57"/>
      <c r="I30" s="57"/>
      <c r="J30" s="19"/>
      <c r="K30" s="56" t="str">
        <f t="shared" si="0"/>
        <v/>
      </c>
      <c r="L30" s="56"/>
      <c r="M30" s="6" t="str">
        <f t="shared" si="2"/>
        <v/>
      </c>
      <c r="N30" s="19"/>
      <c r="O30" s="8"/>
      <c r="P30" s="57"/>
      <c r="Q30" s="57"/>
      <c r="R30" s="60" t="str">
        <f t="shared" si="3"/>
        <v/>
      </c>
      <c r="S30" s="60"/>
      <c r="T30" s="61" t="str">
        <f t="shared" si="4"/>
        <v/>
      </c>
      <c r="U30" s="61"/>
    </row>
    <row r="31" spans="2:21">
      <c r="B31" s="19">
        <v>23</v>
      </c>
      <c r="C31" s="56" t="str">
        <f t="shared" si="1"/>
        <v/>
      </c>
      <c r="D31" s="56"/>
      <c r="E31" s="19"/>
      <c r="F31" s="8"/>
      <c r="G31" s="19" t="s">
        <v>3</v>
      </c>
      <c r="H31" s="57"/>
      <c r="I31" s="57"/>
      <c r="J31" s="19"/>
      <c r="K31" s="56" t="str">
        <f t="shared" si="0"/>
        <v/>
      </c>
      <c r="L31" s="56"/>
      <c r="M31" s="6" t="str">
        <f t="shared" si="2"/>
        <v/>
      </c>
      <c r="N31" s="19"/>
      <c r="O31" s="8"/>
      <c r="P31" s="57"/>
      <c r="Q31" s="57"/>
      <c r="R31" s="60" t="str">
        <f t="shared" si="3"/>
        <v/>
      </c>
      <c r="S31" s="60"/>
      <c r="T31" s="61" t="str">
        <f t="shared" si="4"/>
        <v/>
      </c>
      <c r="U31" s="61"/>
    </row>
    <row r="32" spans="2:21">
      <c r="B32" s="19">
        <v>24</v>
      </c>
      <c r="C32" s="56" t="str">
        <f t="shared" si="1"/>
        <v/>
      </c>
      <c r="D32" s="56"/>
      <c r="E32" s="19"/>
      <c r="F32" s="8"/>
      <c r="G32" s="19" t="s">
        <v>3</v>
      </c>
      <c r="H32" s="57"/>
      <c r="I32" s="57"/>
      <c r="J32" s="19"/>
      <c r="K32" s="56" t="str">
        <f t="shared" si="0"/>
        <v/>
      </c>
      <c r="L32" s="56"/>
      <c r="M32" s="6" t="str">
        <f t="shared" si="2"/>
        <v/>
      </c>
      <c r="N32" s="19"/>
      <c r="O32" s="8"/>
      <c r="P32" s="57"/>
      <c r="Q32" s="57"/>
      <c r="R32" s="60" t="str">
        <f t="shared" si="3"/>
        <v/>
      </c>
      <c r="S32" s="60"/>
      <c r="T32" s="61" t="str">
        <f t="shared" si="4"/>
        <v/>
      </c>
      <c r="U32" s="61"/>
    </row>
    <row r="33" spans="2:21">
      <c r="B33" s="19">
        <v>25</v>
      </c>
      <c r="C33" s="56" t="str">
        <f t="shared" si="1"/>
        <v/>
      </c>
      <c r="D33" s="56"/>
      <c r="E33" s="19"/>
      <c r="F33" s="8"/>
      <c r="G33" s="19" t="s">
        <v>4</v>
      </c>
      <c r="H33" s="57"/>
      <c r="I33" s="57"/>
      <c r="J33" s="19"/>
      <c r="K33" s="56" t="str">
        <f t="shared" si="0"/>
        <v/>
      </c>
      <c r="L33" s="56"/>
      <c r="M33" s="6" t="str">
        <f t="shared" si="2"/>
        <v/>
      </c>
      <c r="N33" s="19"/>
      <c r="O33" s="8"/>
      <c r="P33" s="57"/>
      <c r="Q33" s="57"/>
      <c r="R33" s="60" t="str">
        <f t="shared" si="3"/>
        <v/>
      </c>
      <c r="S33" s="60"/>
      <c r="T33" s="61" t="str">
        <f t="shared" si="4"/>
        <v/>
      </c>
      <c r="U33" s="61"/>
    </row>
    <row r="34" spans="2:21">
      <c r="B34" s="19">
        <v>26</v>
      </c>
      <c r="C34" s="56" t="str">
        <f t="shared" si="1"/>
        <v/>
      </c>
      <c r="D34" s="56"/>
      <c r="E34" s="19"/>
      <c r="F34" s="8"/>
      <c r="G34" s="19" t="s">
        <v>3</v>
      </c>
      <c r="H34" s="57"/>
      <c r="I34" s="57"/>
      <c r="J34" s="19"/>
      <c r="K34" s="56" t="str">
        <f t="shared" si="0"/>
        <v/>
      </c>
      <c r="L34" s="56"/>
      <c r="M34" s="6" t="str">
        <f t="shared" si="2"/>
        <v/>
      </c>
      <c r="N34" s="19"/>
      <c r="O34" s="8"/>
      <c r="P34" s="57"/>
      <c r="Q34" s="57"/>
      <c r="R34" s="60" t="str">
        <f t="shared" si="3"/>
        <v/>
      </c>
      <c r="S34" s="60"/>
      <c r="T34" s="61" t="str">
        <f t="shared" si="4"/>
        <v/>
      </c>
      <c r="U34" s="61"/>
    </row>
    <row r="35" spans="2:21">
      <c r="B35" s="19">
        <v>27</v>
      </c>
      <c r="C35" s="56" t="str">
        <f t="shared" si="1"/>
        <v/>
      </c>
      <c r="D35" s="56"/>
      <c r="E35" s="19"/>
      <c r="F35" s="8"/>
      <c r="G35" s="19" t="s">
        <v>3</v>
      </c>
      <c r="H35" s="57"/>
      <c r="I35" s="57"/>
      <c r="J35" s="19"/>
      <c r="K35" s="56" t="str">
        <f t="shared" si="0"/>
        <v/>
      </c>
      <c r="L35" s="56"/>
      <c r="M35" s="6" t="str">
        <f t="shared" si="2"/>
        <v/>
      </c>
      <c r="N35" s="19"/>
      <c r="O35" s="8"/>
      <c r="P35" s="57"/>
      <c r="Q35" s="57"/>
      <c r="R35" s="60" t="str">
        <f t="shared" si="3"/>
        <v/>
      </c>
      <c r="S35" s="60"/>
      <c r="T35" s="61" t="str">
        <f t="shared" si="4"/>
        <v/>
      </c>
      <c r="U35" s="61"/>
    </row>
    <row r="36" spans="2:21">
      <c r="B36" s="19">
        <v>28</v>
      </c>
      <c r="C36" s="56" t="str">
        <f t="shared" si="1"/>
        <v/>
      </c>
      <c r="D36" s="56"/>
      <c r="E36" s="19"/>
      <c r="F36" s="8"/>
      <c r="G36" s="19" t="s">
        <v>3</v>
      </c>
      <c r="H36" s="57"/>
      <c r="I36" s="57"/>
      <c r="J36" s="19"/>
      <c r="K36" s="56" t="str">
        <f t="shared" si="0"/>
        <v/>
      </c>
      <c r="L36" s="56"/>
      <c r="M36" s="6" t="str">
        <f t="shared" si="2"/>
        <v/>
      </c>
      <c r="N36" s="19"/>
      <c r="O36" s="8"/>
      <c r="P36" s="57"/>
      <c r="Q36" s="57"/>
      <c r="R36" s="60" t="str">
        <f t="shared" si="3"/>
        <v/>
      </c>
      <c r="S36" s="60"/>
      <c r="T36" s="61" t="str">
        <f t="shared" si="4"/>
        <v/>
      </c>
      <c r="U36" s="61"/>
    </row>
    <row r="37" spans="2:21">
      <c r="B37" s="19">
        <v>29</v>
      </c>
      <c r="C37" s="56" t="str">
        <f t="shared" si="1"/>
        <v/>
      </c>
      <c r="D37" s="56"/>
      <c r="E37" s="19"/>
      <c r="F37" s="8"/>
      <c r="G37" s="19" t="s">
        <v>3</v>
      </c>
      <c r="H37" s="57"/>
      <c r="I37" s="57"/>
      <c r="J37" s="19"/>
      <c r="K37" s="56" t="str">
        <f t="shared" si="0"/>
        <v/>
      </c>
      <c r="L37" s="56"/>
      <c r="M37" s="6" t="str">
        <f t="shared" si="2"/>
        <v/>
      </c>
      <c r="N37" s="19"/>
      <c r="O37" s="8"/>
      <c r="P37" s="57"/>
      <c r="Q37" s="57"/>
      <c r="R37" s="60" t="str">
        <f t="shared" si="3"/>
        <v/>
      </c>
      <c r="S37" s="60"/>
      <c r="T37" s="61" t="str">
        <f t="shared" si="4"/>
        <v/>
      </c>
      <c r="U37" s="61"/>
    </row>
    <row r="38" spans="2:21">
      <c r="B38" s="19">
        <v>30</v>
      </c>
      <c r="C38" s="56" t="str">
        <f t="shared" si="1"/>
        <v/>
      </c>
      <c r="D38" s="56"/>
      <c r="E38" s="19"/>
      <c r="F38" s="8"/>
      <c r="G38" s="19" t="s">
        <v>4</v>
      </c>
      <c r="H38" s="57"/>
      <c r="I38" s="57"/>
      <c r="J38" s="19"/>
      <c r="K38" s="56" t="str">
        <f t="shared" si="0"/>
        <v/>
      </c>
      <c r="L38" s="56"/>
      <c r="M38" s="6" t="str">
        <f t="shared" si="2"/>
        <v/>
      </c>
      <c r="N38" s="19"/>
      <c r="O38" s="8"/>
      <c r="P38" s="57"/>
      <c r="Q38" s="57"/>
      <c r="R38" s="60" t="str">
        <f t="shared" si="3"/>
        <v/>
      </c>
      <c r="S38" s="60"/>
      <c r="T38" s="61" t="str">
        <f t="shared" si="4"/>
        <v/>
      </c>
      <c r="U38" s="61"/>
    </row>
    <row r="39" spans="2:21">
      <c r="B39" s="19">
        <v>31</v>
      </c>
      <c r="C39" s="56" t="str">
        <f t="shared" si="1"/>
        <v/>
      </c>
      <c r="D39" s="56"/>
      <c r="E39" s="19"/>
      <c r="F39" s="8"/>
      <c r="G39" s="19" t="s">
        <v>4</v>
      </c>
      <c r="H39" s="57"/>
      <c r="I39" s="57"/>
      <c r="J39" s="19"/>
      <c r="K39" s="56" t="str">
        <f t="shared" si="0"/>
        <v/>
      </c>
      <c r="L39" s="56"/>
      <c r="M39" s="6" t="str">
        <f t="shared" si="2"/>
        <v/>
      </c>
      <c r="N39" s="19"/>
      <c r="O39" s="8"/>
      <c r="P39" s="57"/>
      <c r="Q39" s="57"/>
      <c r="R39" s="60" t="str">
        <f t="shared" si="3"/>
        <v/>
      </c>
      <c r="S39" s="60"/>
      <c r="T39" s="61" t="str">
        <f t="shared" si="4"/>
        <v/>
      </c>
      <c r="U39" s="61"/>
    </row>
    <row r="40" spans="2:21">
      <c r="B40" s="19">
        <v>32</v>
      </c>
      <c r="C40" s="56" t="str">
        <f t="shared" si="1"/>
        <v/>
      </c>
      <c r="D40" s="56"/>
      <c r="E40" s="19"/>
      <c r="F40" s="8"/>
      <c r="G40" s="19" t="s">
        <v>4</v>
      </c>
      <c r="H40" s="57"/>
      <c r="I40" s="57"/>
      <c r="J40" s="19"/>
      <c r="K40" s="56" t="str">
        <f t="shared" si="0"/>
        <v/>
      </c>
      <c r="L40" s="56"/>
      <c r="M40" s="6" t="str">
        <f t="shared" si="2"/>
        <v/>
      </c>
      <c r="N40" s="19"/>
      <c r="O40" s="8"/>
      <c r="P40" s="57"/>
      <c r="Q40" s="57"/>
      <c r="R40" s="60" t="str">
        <f t="shared" si="3"/>
        <v/>
      </c>
      <c r="S40" s="60"/>
      <c r="T40" s="61" t="str">
        <f t="shared" si="4"/>
        <v/>
      </c>
      <c r="U40" s="61"/>
    </row>
    <row r="41" spans="2:21">
      <c r="B41" s="19">
        <v>33</v>
      </c>
      <c r="C41" s="56" t="str">
        <f t="shared" si="1"/>
        <v/>
      </c>
      <c r="D41" s="56"/>
      <c r="E41" s="19"/>
      <c r="F41" s="8"/>
      <c r="G41" s="19" t="s">
        <v>3</v>
      </c>
      <c r="H41" s="57"/>
      <c r="I41" s="57"/>
      <c r="J41" s="19"/>
      <c r="K41" s="56" t="str">
        <f t="shared" si="0"/>
        <v/>
      </c>
      <c r="L41" s="56"/>
      <c r="M41" s="6" t="str">
        <f t="shared" si="2"/>
        <v/>
      </c>
      <c r="N41" s="19"/>
      <c r="O41" s="8"/>
      <c r="P41" s="57"/>
      <c r="Q41" s="57"/>
      <c r="R41" s="60" t="str">
        <f t="shared" si="3"/>
        <v/>
      </c>
      <c r="S41" s="60"/>
      <c r="T41" s="61" t="str">
        <f t="shared" si="4"/>
        <v/>
      </c>
      <c r="U41" s="61"/>
    </row>
    <row r="42" spans="2:21">
      <c r="B42" s="19">
        <v>34</v>
      </c>
      <c r="C42" s="56" t="str">
        <f t="shared" si="1"/>
        <v/>
      </c>
      <c r="D42" s="56"/>
      <c r="E42" s="19"/>
      <c r="F42" s="8"/>
      <c r="G42" s="19" t="s">
        <v>4</v>
      </c>
      <c r="H42" s="57"/>
      <c r="I42" s="57"/>
      <c r="J42" s="19"/>
      <c r="K42" s="56" t="str">
        <f t="shared" si="0"/>
        <v/>
      </c>
      <c r="L42" s="56"/>
      <c r="M42" s="6" t="str">
        <f t="shared" si="2"/>
        <v/>
      </c>
      <c r="N42" s="19"/>
      <c r="O42" s="8"/>
      <c r="P42" s="57"/>
      <c r="Q42" s="57"/>
      <c r="R42" s="60" t="str">
        <f t="shared" si="3"/>
        <v/>
      </c>
      <c r="S42" s="60"/>
      <c r="T42" s="61" t="str">
        <f t="shared" si="4"/>
        <v/>
      </c>
      <c r="U42" s="61"/>
    </row>
    <row r="43" spans="2:21">
      <c r="B43" s="19">
        <v>35</v>
      </c>
      <c r="C43" s="56" t="str">
        <f t="shared" si="1"/>
        <v/>
      </c>
      <c r="D43" s="56"/>
      <c r="E43" s="19"/>
      <c r="F43" s="8"/>
      <c r="G43" s="19" t="s">
        <v>3</v>
      </c>
      <c r="H43" s="57"/>
      <c r="I43" s="57"/>
      <c r="J43" s="19"/>
      <c r="K43" s="56" t="str">
        <f t="shared" si="0"/>
        <v/>
      </c>
      <c r="L43" s="56"/>
      <c r="M43" s="6" t="str">
        <f t="shared" si="2"/>
        <v/>
      </c>
      <c r="N43" s="19"/>
      <c r="O43" s="8"/>
      <c r="P43" s="57"/>
      <c r="Q43" s="57"/>
      <c r="R43" s="60" t="str">
        <f t="shared" si="3"/>
        <v/>
      </c>
      <c r="S43" s="60"/>
      <c r="T43" s="61" t="str">
        <f t="shared" si="4"/>
        <v/>
      </c>
      <c r="U43" s="61"/>
    </row>
    <row r="44" spans="2:21">
      <c r="B44" s="19">
        <v>36</v>
      </c>
      <c r="C44" s="56" t="str">
        <f t="shared" si="1"/>
        <v/>
      </c>
      <c r="D44" s="56"/>
      <c r="E44" s="19"/>
      <c r="F44" s="8"/>
      <c r="G44" s="19" t="s">
        <v>4</v>
      </c>
      <c r="H44" s="57"/>
      <c r="I44" s="57"/>
      <c r="J44" s="19"/>
      <c r="K44" s="56" t="str">
        <f t="shared" si="0"/>
        <v/>
      </c>
      <c r="L44" s="56"/>
      <c r="M44" s="6" t="str">
        <f t="shared" si="2"/>
        <v/>
      </c>
      <c r="N44" s="19"/>
      <c r="O44" s="8"/>
      <c r="P44" s="57"/>
      <c r="Q44" s="57"/>
      <c r="R44" s="60" t="str">
        <f t="shared" si="3"/>
        <v/>
      </c>
      <c r="S44" s="60"/>
      <c r="T44" s="61" t="str">
        <f t="shared" si="4"/>
        <v/>
      </c>
      <c r="U44" s="61"/>
    </row>
    <row r="45" spans="2:21">
      <c r="B45" s="19">
        <v>37</v>
      </c>
      <c r="C45" s="56" t="str">
        <f t="shared" si="1"/>
        <v/>
      </c>
      <c r="D45" s="56"/>
      <c r="E45" s="19"/>
      <c r="F45" s="8"/>
      <c r="G45" s="19" t="s">
        <v>3</v>
      </c>
      <c r="H45" s="57"/>
      <c r="I45" s="57"/>
      <c r="J45" s="19"/>
      <c r="K45" s="56" t="str">
        <f t="shared" si="0"/>
        <v/>
      </c>
      <c r="L45" s="56"/>
      <c r="M45" s="6" t="str">
        <f t="shared" si="2"/>
        <v/>
      </c>
      <c r="N45" s="19"/>
      <c r="O45" s="8"/>
      <c r="P45" s="57"/>
      <c r="Q45" s="57"/>
      <c r="R45" s="60" t="str">
        <f t="shared" si="3"/>
        <v/>
      </c>
      <c r="S45" s="60"/>
      <c r="T45" s="61" t="str">
        <f t="shared" si="4"/>
        <v/>
      </c>
      <c r="U45" s="61"/>
    </row>
    <row r="46" spans="2:21">
      <c r="B46" s="19">
        <v>38</v>
      </c>
      <c r="C46" s="56" t="str">
        <f t="shared" si="1"/>
        <v/>
      </c>
      <c r="D46" s="56"/>
      <c r="E46" s="19"/>
      <c r="F46" s="8"/>
      <c r="G46" s="19" t="s">
        <v>4</v>
      </c>
      <c r="H46" s="57"/>
      <c r="I46" s="57"/>
      <c r="J46" s="19"/>
      <c r="K46" s="56" t="str">
        <f t="shared" si="0"/>
        <v/>
      </c>
      <c r="L46" s="56"/>
      <c r="M46" s="6" t="str">
        <f t="shared" si="2"/>
        <v/>
      </c>
      <c r="N46" s="19"/>
      <c r="O46" s="8"/>
      <c r="P46" s="57"/>
      <c r="Q46" s="57"/>
      <c r="R46" s="60" t="str">
        <f t="shared" si="3"/>
        <v/>
      </c>
      <c r="S46" s="60"/>
      <c r="T46" s="61" t="str">
        <f t="shared" si="4"/>
        <v/>
      </c>
      <c r="U46" s="61"/>
    </row>
    <row r="47" spans="2:21">
      <c r="B47" s="19">
        <v>39</v>
      </c>
      <c r="C47" s="56" t="str">
        <f t="shared" si="1"/>
        <v/>
      </c>
      <c r="D47" s="56"/>
      <c r="E47" s="19"/>
      <c r="F47" s="8"/>
      <c r="G47" s="19" t="s">
        <v>4</v>
      </c>
      <c r="H47" s="57"/>
      <c r="I47" s="57"/>
      <c r="J47" s="19"/>
      <c r="K47" s="56" t="str">
        <f t="shared" si="0"/>
        <v/>
      </c>
      <c r="L47" s="56"/>
      <c r="M47" s="6" t="str">
        <f t="shared" si="2"/>
        <v/>
      </c>
      <c r="N47" s="19"/>
      <c r="O47" s="8"/>
      <c r="P47" s="57"/>
      <c r="Q47" s="57"/>
      <c r="R47" s="60" t="str">
        <f t="shared" si="3"/>
        <v/>
      </c>
      <c r="S47" s="60"/>
      <c r="T47" s="61" t="str">
        <f t="shared" si="4"/>
        <v/>
      </c>
      <c r="U47" s="61"/>
    </row>
    <row r="48" spans="2:21">
      <c r="B48" s="19">
        <v>40</v>
      </c>
      <c r="C48" s="56" t="str">
        <f t="shared" si="1"/>
        <v/>
      </c>
      <c r="D48" s="56"/>
      <c r="E48" s="19"/>
      <c r="F48" s="8"/>
      <c r="G48" s="19" t="s">
        <v>37</v>
      </c>
      <c r="H48" s="57"/>
      <c r="I48" s="57"/>
      <c r="J48" s="19"/>
      <c r="K48" s="56" t="str">
        <f t="shared" si="0"/>
        <v/>
      </c>
      <c r="L48" s="56"/>
      <c r="M48" s="6" t="str">
        <f t="shared" si="2"/>
        <v/>
      </c>
      <c r="N48" s="19"/>
      <c r="O48" s="8"/>
      <c r="P48" s="57"/>
      <c r="Q48" s="57"/>
      <c r="R48" s="60" t="str">
        <f t="shared" si="3"/>
        <v/>
      </c>
      <c r="S48" s="60"/>
      <c r="T48" s="61" t="str">
        <f t="shared" si="4"/>
        <v/>
      </c>
      <c r="U48" s="61"/>
    </row>
    <row r="49" spans="2:21">
      <c r="B49" s="19">
        <v>41</v>
      </c>
      <c r="C49" s="56" t="str">
        <f t="shared" si="1"/>
        <v/>
      </c>
      <c r="D49" s="56"/>
      <c r="E49" s="19"/>
      <c r="F49" s="8"/>
      <c r="G49" s="19" t="s">
        <v>4</v>
      </c>
      <c r="H49" s="57"/>
      <c r="I49" s="57"/>
      <c r="J49" s="19"/>
      <c r="K49" s="56" t="str">
        <f t="shared" si="0"/>
        <v/>
      </c>
      <c r="L49" s="56"/>
      <c r="M49" s="6" t="str">
        <f t="shared" si="2"/>
        <v/>
      </c>
      <c r="N49" s="19"/>
      <c r="O49" s="8"/>
      <c r="P49" s="57"/>
      <c r="Q49" s="57"/>
      <c r="R49" s="60" t="str">
        <f t="shared" si="3"/>
        <v/>
      </c>
      <c r="S49" s="60"/>
      <c r="T49" s="61" t="str">
        <f t="shared" si="4"/>
        <v/>
      </c>
      <c r="U49" s="61"/>
    </row>
    <row r="50" spans="2:21">
      <c r="B50" s="19">
        <v>42</v>
      </c>
      <c r="C50" s="56" t="str">
        <f t="shared" si="1"/>
        <v/>
      </c>
      <c r="D50" s="56"/>
      <c r="E50" s="19"/>
      <c r="F50" s="8"/>
      <c r="G50" s="19" t="s">
        <v>4</v>
      </c>
      <c r="H50" s="57"/>
      <c r="I50" s="57"/>
      <c r="J50" s="19"/>
      <c r="K50" s="56" t="str">
        <f t="shared" si="0"/>
        <v/>
      </c>
      <c r="L50" s="56"/>
      <c r="M50" s="6" t="str">
        <f t="shared" si="2"/>
        <v/>
      </c>
      <c r="N50" s="19"/>
      <c r="O50" s="8"/>
      <c r="P50" s="57"/>
      <c r="Q50" s="57"/>
      <c r="R50" s="60" t="str">
        <f t="shared" si="3"/>
        <v/>
      </c>
      <c r="S50" s="60"/>
      <c r="T50" s="61" t="str">
        <f t="shared" si="4"/>
        <v/>
      </c>
      <c r="U50" s="61"/>
    </row>
    <row r="51" spans="2:21">
      <c r="B51" s="19">
        <v>43</v>
      </c>
      <c r="C51" s="56" t="str">
        <f t="shared" si="1"/>
        <v/>
      </c>
      <c r="D51" s="56"/>
      <c r="E51" s="19"/>
      <c r="F51" s="8"/>
      <c r="G51" s="19" t="s">
        <v>3</v>
      </c>
      <c r="H51" s="57"/>
      <c r="I51" s="57"/>
      <c r="J51" s="19"/>
      <c r="K51" s="56" t="str">
        <f t="shared" si="0"/>
        <v/>
      </c>
      <c r="L51" s="56"/>
      <c r="M51" s="6" t="str">
        <f t="shared" si="2"/>
        <v/>
      </c>
      <c r="N51" s="19"/>
      <c r="O51" s="8"/>
      <c r="P51" s="57"/>
      <c r="Q51" s="57"/>
      <c r="R51" s="60" t="str">
        <f t="shared" si="3"/>
        <v/>
      </c>
      <c r="S51" s="60"/>
      <c r="T51" s="61" t="str">
        <f t="shared" si="4"/>
        <v/>
      </c>
      <c r="U51" s="61"/>
    </row>
    <row r="52" spans="2:21">
      <c r="B52" s="19">
        <v>44</v>
      </c>
      <c r="C52" s="56" t="str">
        <f t="shared" si="1"/>
        <v/>
      </c>
      <c r="D52" s="56"/>
      <c r="E52" s="19"/>
      <c r="F52" s="8"/>
      <c r="G52" s="19" t="s">
        <v>3</v>
      </c>
      <c r="H52" s="57"/>
      <c r="I52" s="57"/>
      <c r="J52" s="19"/>
      <c r="K52" s="56" t="str">
        <f t="shared" si="0"/>
        <v/>
      </c>
      <c r="L52" s="56"/>
      <c r="M52" s="6" t="str">
        <f t="shared" si="2"/>
        <v/>
      </c>
      <c r="N52" s="19"/>
      <c r="O52" s="8"/>
      <c r="P52" s="57"/>
      <c r="Q52" s="57"/>
      <c r="R52" s="60" t="str">
        <f t="shared" si="3"/>
        <v/>
      </c>
      <c r="S52" s="60"/>
      <c r="T52" s="61" t="str">
        <f t="shared" si="4"/>
        <v/>
      </c>
      <c r="U52" s="61"/>
    </row>
    <row r="53" spans="2:21">
      <c r="B53" s="19">
        <v>45</v>
      </c>
      <c r="C53" s="56" t="str">
        <f t="shared" si="1"/>
        <v/>
      </c>
      <c r="D53" s="56"/>
      <c r="E53" s="19"/>
      <c r="F53" s="8"/>
      <c r="G53" s="19" t="s">
        <v>4</v>
      </c>
      <c r="H53" s="57"/>
      <c r="I53" s="57"/>
      <c r="J53" s="19"/>
      <c r="K53" s="56" t="str">
        <f t="shared" si="0"/>
        <v/>
      </c>
      <c r="L53" s="56"/>
      <c r="M53" s="6" t="str">
        <f t="shared" si="2"/>
        <v/>
      </c>
      <c r="N53" s="19"/>
      <c r="O53" s="8"/>
      <c r="P53" s="57"/>
      <c r="Q53" s="57"/>
      <c r="R53" s="60" t="str">
        <f t="shared" si="3"/>
        <v/>
      </c>
      <c r="S53" s="60"/>
      <c r="T53" s="61" t="str">
        <f t="shared" si="4"/>
        <v/>
      </c>
      <c r="U53" s="61"/>
    </row>
    <row r="54" spans="2:21">
      <c r="B54" s="19">
        <v>46</v>
      </c>
      <c r="C54" s="56" t="str">
        <f t="shared" si="1"/>
        <v/>
      </c>
      <c r="D54" s="56"/>
      <c r="E54" s="19"/>
      <c r="F54" s="8"/>
      <c r="G54" s="19" t="s">
        <v>4</v>
      </c>
      <c r="H54" s="57"/>
      <c r="I54" s="57"/>
      <c r="J54" s="19"/>
      <c r="K54" s="56" t="str">
        <f t="shared" si="0"/>
        <v/>
      </c>
      <c r="L54" s="56"/>
      <c r="M54" s="6" t="str">
        <f t="shared" si="2"/>
        <v/>
      </c>
      <c r="N54" s="19"/>
      <c r="O54" s="8"/>
      <c r="P54" s="57"/>
      <c r="Q54" s="57"/>
      <c r="R54" s="60" t="str">
        <f t="shared" si="3"/>
        <v/>
      </c>
      <c r="S54" s="60"/>
      <c r="T54" s="61" t="str">
        <f t="shared" si="4"/>
        <v/>
      </c>
      <c r="U54" s="61"/>
    </row>
    <row r="55" spans="2:21">
      <c r="B55" s="19">
        <v>47</v>
      </c>
      <c r="C55" s="56" t="str">
        <f t="shared" si="1"/>
        <v/>
      </c>
      <c r="D55" s="56"/>
      <c r="E55" s="19"/>
      <c r="F55" s="8"/>
      <c r="G55" s="19" t="s">
        <v>3</v>
      </c>
      <c r="H55" s="57"/>
      <c r="I55" s="57"/>
      <c r="J55" s="19"/>
      <c r="K55" s="56" t="str">
        <f t="shared" si="0"/>
        <v/>
      </c>
      <c r="L55" s="56"/>
      <c r="M55" s="6" t="str">
        <f t="shared" si="2"/>
        <v/>
      </c>
      <c r="N55" s="19"/>
      <c r="O55" s="8"/>
      <c r="P55" s="57"/>
      <c r="Q55" s="57"/>
      <c r="R55" s="60" t="str">
        <f t="shared" si="3"/>
        <v/>
      </c>
      <c r="S55" s="60"/>
      <c r="T55" s="61" t="str">
        <f t="shared" si="4"/>
        <v/>
      </c>
      <c r="U55" s="61"/>
    </row>
    <row r="56" spans="2:21">
      <c r="B56" s="19">
        <v>48</v>
      </c>
      <c r="C56" s="56" t="str">
        <f t="shared" si="1"/>
        <v/>
      </c>
      <c r="D56" s="56"/>
      <c r="E56" s="19"/>
      <c r="F56" s="8"/>
      <c r="G56" s="19" t="s">
        <v>3</v>
      </c>
      <c r="H56" s="57"/>
      <c r="I56" s="57"/>
      <c r="J56" s="19"/>
      <c r="K56" s="56" t="str">
        <f t="shared" si="0"/>
        <v/>
      </c>
      <c r="L56" s="56"/>
      <c r="M56" s="6" t="str">
        <f t="shared" si="2"/>
        <v/>
      </c>
      <c r="N56" s="19"/>
      <c r="O56" s="8"/>
      <c r="P56" s="57"/>
      <c r="Q56" s="57"/>
      <c r="R56" s="60" t="str">
        <f t="shared" si="3"/>
        <v/>
      </c>
      <c r="S56" s="60"/>
      <c r="T56" s="61" t="str">
        <f t="shared" si="4"/>
        <v/>
      </c>
      <c r="U56" s="61"/>
    </row>
    <row r="57" spans="2:21">
      <c r="B57" s="19">
        <v>49</v>
      </c>
      <c r="C57" s="56" t="str">
        <f t="shared" si="1"/>
        <v/>
      </c>
      <c r="D57" s="56"/>
      <c r="E57" s="19"/>
      <c r="F57" s="8"/>
      <c r="G57" s="19" t="s">
        <v>3</v>
      </c>
      <c r="H57" s="57"/>
      <c r="I57" s="57"/>
      <c r="J57" s="19"/>
      <c r="K57" s="56" t="str">
        <f t="shared" si="0"/>
        <v/>
      </c>
      <c r="L57" s="56"/>
      <c r="M57" s="6" t="str">
        <f t="shared" si="2"/>
        <v/>
      </c>
      <c r="N57" s="19"/>
      <c r="O57" s="8"/>
      <c r="P57" s="57"/>
      <c r="Q57" s="57"/>
      <c r="R57" s="60" t="str">
        <f t="shared" si="3"/>
        <v/>
      </c>
      <c r="S57" s="60"/>
      <c r="T57" s="61" t="str">
        <f t="shared" si="4"/>
        <v/>
      </c>
      <c r="U57" s="61"/>
    </row>
    <row r="58" spans="2:21">
      <c r="B58" s="19">
        <v>50</v>
      </c>
      <c r="C58" s="56" t="str">
        <f t="shared" si="1"/>
        <v/>
      </c>
      <c r="D58" s="56"/>
      <c r="E58" s="19"/>
      <c r="F58" s="8"/>
      <c r="G58" s="19" t="s">
        <v>3</v>
      </c>
      <c r="H58" s="57"/>
      <c r="I58" s="57"/>
      <c r="J58" s="19"/>
      <c r="K58" s="56" t="str">
        <f t="shared" si="0"/>
        <v/>
      </c>
      <c r="L58" s="56"/>
      <c r="M58" s="6" t="str">
        <f t="shared" si="2"/>
        <v/>
      </c>
      <c r="N58" s="19"/>
      <c r="O58" s="8"/>
      <c r="P58" s="57"/>
      <c r="Q58" s="57"/>
      <c r="R58" s="60" t="str">
        <f t="shared" si="3"/>
        <v/>
      </c>
      <c r="S58" s="60"/>
      <c r="T58" s="61" t="str">
        <f t="shared" si="4"/>
        <v/>
      </c>
      <c r="U58" s="61"/>
    </row>
    <row r="59" spans="2:21">
      <c r="B59" s="19">
        <v>51</v>
      </c>
      <c r="C59" s="56" t="str">
        <f t="shared" si="1"/>
        <v/>
      </c>
      <c r="D59" s="56"/>
      <c r="E59" s="19"/>
      <c r="F59" s="8"/>
      <c r="G59" s="19" t="s">
        <v>3</v>
      </c>
      <c r="H59" s="57"/>
      <c r="I59" s="57"/>
      <c r="J59" s="19"/>
      <c r="K59" s="56" t="str">
        <f t="shared" si="0"/>
        <v/>
      </c>
      <c r="L59" s="56"/>
      <c r="M59" s="6" t="str">
        <f t="shared" si="2"/>
        <v/>
      </c>
      <c r="N59" s="19"/>
      <c r="O59" s="8"/>
      <c r="P59" s="57"/>
      <c r="Q59" s="57"/>
      <c r="R59" s="60" t="str">
        <f t="shared" si="3"/>
        <v/>
      </c>
      <c r="S59" s="60"/>
      <c r="T59" s="61" t="str">
        <f t="shared" si="4"/>
        <v/>
      </c>
      <c r="U59" s="61"/>
    </row>
    <row r="60" spans="2:21">
      <c r="B60" s="19">
        <v>52</v>
      </c>
      <c r="C60" s="56" t="str">
        <f t="shared" si="1"/>
        <v/>
      </c>
      <c r="D60" s="56"/>
      <c r="E60" s="19"/>
      <c r="F60" s="8"/>
      <c r="G60" s="19" t="s">
        <v>3</v>
      </c>
      <c r="H60" s="57"/>
      <c r="I60" s="57"/>
      <c r="J60" s="19"/>
      <c r="K60" s="56" t="str">
        <f t="shared" si="0"/>
        <v/>
      </c>
      <c r="L60" s="56"/>
      <c r="M60" s="6" t="str">
        <f t="shared" si="2"/>
        <v/>
      </c>
      <c r="N60" s="19"/>
      <c r="O60" s="8"/>
      <c r="P60" s="57"/>
      <c r="Q60" s="57"/>
      <c r="R60" s="60" t="str">
        <f t="shared" si="3"/>
        <v/>
      </c>
      <c r="S60" s="60"/>
      <c r="T60" s="61" t="str">
        <f t="shared" si="4"/>
        <v/>
      </c>
      <c r="U60" s="61"/>
    </row>
    <row r="61" spans="2:21">
      <c r="B61" s="19">
        <v>53</v>
      </c>
      <c r="C61" s="56" t="str">
        <f t="shared" si="1"/>
        <v/>
      </c>
      <c r="D61" s="56"/>
      <c r="E61" s="19"/>
      <c r="F61" s="8"/>
      <c r="G61" s="19" t="s">
        <v>3</v>
      </c>
      <c r="H61" s="57"/>
      <c r="I61" s="57"/>
      <c r="J61" s="19"/>
      <c r="K61" s="56" t="str">
        <f t="shared" si="0"/>
        <v/>
      </c>
      <c r="L61" s="56"/>
      <c r="M61" s="6" t="str">
        <f t="shared" si="2"/>
        <v/>
      </c>
      <c r="N61" s="19"/>
      <c r="O61" s="8"/>
      <c r="P61" s="57"/>
      <c r="Q61" s="57"/>
      <c r="R61" s="60" t="str">
        <f t="shared" si="3"/>
        <v/>
      </c>
      <c r="S61" s="60"/>
      <c r="T61" s="61" t="str">
        <f t="shared" si="4"/>
        <v/>
      </c>
      <c r="U61" s="61"/>
    </row>
    <row r="62" spans="2:21">
      <c r="B62" s="19">
        <v>54</v>
      </c>
      <c r="C62" s="56" t="str">
        <f t="shared" si="1"/>
        <v/>
      </c>
      <c r="D62" s="56"/>
      <c r="E62" s="19"/>
      <c r="F62" s="8"/>
      <c r="G62" s="19" t="s">
        <v>3</v>
      </c>
      <c r="H62" s="57"/>
      <c r="I62" s="57"/>
      <c r="J62" s="19"/>
      <c r="K62" s="56" t="str">
        <f t="shared" si="0"/>
        <v/>
      </c>
      <c r="L62" s="56"/>
      <c r="M62" s="6" t="str">
        <f t="shared" si="2"/>
        <v/>
      </c>
      <c r="N62" s="19"/>
      <c r="O62" s="8"/>
      <c r="P62" s="57"/>
      <c r="Q62" s="57"/>
      <c r="R62" s="60" t="str">
        <f t="shared" si="3"/>
        <v/>
      </c>
      <c r="S62" s="60"/>
      <c r="T62" s="61" t="str">
        <f t="shared" si="4"/>
        <v/>
      </c>
      <c r="U62" s="61"/>
    </row>
    <row r="63" spans="2:21">
      <c r="B63" s="19">
        <v>55</v>
      </c>
      <c r="C63" s="56" t="str">
        <f t="shared" si="1"/>
        <v/>
      </c>
      <c r="D63" s="56"/>
      <c r="E63" s="19"/>
      <c r="F63" s="8"/>
      <c r="G63" s="19" t="s">
        <v>4</v>
      </c>
      <c r="H63" s="57"/>
      <c r="I63" s="57"/>
      <c r="J63" s="19"/>
      <c r="K63" s="56" t="str">
        <f t="shared" si="0"/>
        <v/>
      </c>
      <c r="L63" s="56"/>
      <c r="M63" s="6" t="str">
        <f t="shared" si="2"/>
        <v/>
      </c>
      <c r="N63" s="19"/>
      <c r="O63" s="8"/>
      <c r="P63" s="57"/>
      <c r="Q63" s="57"/>
      <c r="R63" s="60" t="str">
        <f t="shared" si="3"/>
        <v/>
      </c>
      <c r="S63" s="60"/>
      <c r="T63" s="61" t="str">
        <f t="shared" si="4"/>
        <v/>
      </c>
      <c r="U63" s="61"/>
    </row>
    <row r="64" spans="2:21">
      <c r="B64" s="19">
        <v>56</v>
      </c>
      <c r="C64" s="56" t="str">
        <f t="shared" si="1"/>
        <v/>
      </c>
      <c r="D64" s="56"/>
      <c r="E64" s="19"/>
      <c r="F64" s="8"/>
      <c r="G64" s="19" t="s">
        <v>3</v>
      </c>
      <c r="H64" s="57"/>
      <c r="I64" s="57"/>
      <c r="J64" s="19"/>
      <c r="K64" s="56" t="str">
        <f t="shared" si="0"/>
        <v/>
      </c>
      <c r="L64" s="56"/>
      <c r="M64" s="6" t="str">
        <f t="shared" si="2"/>
        <v/>
      </c>
      <c r="N64" s="19"/>
      <c r="O64" s="8"/>
      <c r="P64" s="57"/>
      <c r="Q64" s="57"/>
      <c r="R64" s="60" t="str">
        <f t="shared" si="3"/>
        <v/>
      </c>
      <c r="S64" s="60"/>
      <c r="T64" s="61" t="str">
        <f t="shared" si="4"/>
        <v/>
      </c>
      <c r="U64" s="61"/>
    </row>
    <row r="65" spans="2:21">
      <c r="B65" s="19">
        <v>57</v>
      </c>
      <c r="C65" s="56" t="str">
        <f t="shared" si="1"/>
        <v/>
      </c>
      <c r="D65" s="56"/>
      <c r="E65" s="19"/>
      <c r="F65" s="8"/>
      <c r="G65" s="19" t="s">
        <v>3</v>
      </c>
      <c r="H65" s="57"/>
      <c r="I65" s="57"/>
      <c r="J65" s="19"/>
      <c r="K65" s="56" t="str">
        <f t="shared" si="0"/>
        <v/>
      </c>
      <c r="L65" s="56"/>
      <c r="M65" s="6" t="str">
        <f t="shared" si="2"/>
        <v/>
      </c>
      <c r="N65" s="19"/>
      <c r="O65" s="8"/>
      <c r="P65" s="57"/>
      <c r="Q65" s="57"/>
      <c r="R65" s="60" t="str">
        <f t="shared" si="3"/>
        <v/>
      </c>
      <c r="S65" s="60"/>
      <c r="T65" s="61" t="str">
        <f t="shared" si="4"/>
        <v/>
      </c>
      <c r="U65" s="61"/>
    </row>
    <row r="66" spans="2:21">
      <c r="B66" s="19">
        <v>58</v>
      </c>
      <c r="C66" s="56" t="str">
        <f t="shared" si="1"/>
        <v/>
      </c>
      <c r="D66" s="56"/>
      <c r="E66" s="19"/>
      <c r="F66" s="8"/>
      <c r="G66" s="19" t="s">
        <v>3</v>
      </c>
      <c r="H66" s="57"/>
      <c r="I66" s="57"/>
      <c r="J66" s="19"/>
      <c r="K66" s="56" t="str">
        <f t="shared" si="0"/>
        <v/>
      </c>
      <c r="L66" s="56"/>
      <c r="M66" s="6" t="str">
        <f t="shared" si="2"/>
        <v/>
      </c>
      <c r="N66" s="19"/>
      <c r="O66" s="8"/>
      <c r="P66" s="57"/>
      <c r="Q66" s="57"/>
      <c r="R66" s="60" t="str">
        <f t="shared" si="3"/>
        <v/>
      </c>
      <c r="S66" s="60"/>
      <c r="T66" s="61" t="str">
        <f t="shared" si="4"/>
        <v/>
      </c>
      <c r="U66" s="61"/>
    </row>
    <row r="67" spans="2:21">
      <c r="B67" s="19">
        <v>59</v>
      </c>
      <c r="C67" s="56" t="str">
        <f t="shared" si="1"/>
        <v/>
      </c>
      <c r="D67" s="56"/>
      <c r="E67" s="19"/>
      <c r="F67" s="8"/>
      <c r="G67" s="19" t="s">
        <v>3</v>
      </c>
      <c r="H67" s="57"/>
      <c r="I67" s="57"/>
      <c r="J67" s="19"/>
      <c r="K67" s="56" t="str">
        <f t="shared" si="0"/>
        <v/>
      </c>
      <c r="L67" s="56"/>
      <c r="M67" s="6" t="str">
        <f t="shared" si="2"/>
        <v/>
      </c>
      <c r="N67" s="19"/>
      <c r="O67" s="8"/>
      <c r="P67" s="57"/>
      <c r="Q67" s="57"/>
      <c r="R67" s="60" t="str">
        <f t="shared" si="3"/>
        <v/>
      </c>
      <c r="S67" s="60"/>
      <c r="T67" s="61" t="str">
        <f t="shared" si="4"/>
        <v/>
      </c>
      <c r="U67" s="61"/>
    </row>
    <row r="68" spans="2:21">
      <c r="B68" s="19">
        <v>60</v>
      </c>
      <c r="C68" s="56" t="str">
        <f t="shared" si="1"/>
        <v/>
      </c>
      <c r="D68" s="56"/>
      <c r="E68" s="19"/>
      <c r="F68" s="8"/>
      <c r="G68" s="19" t="s">
        <v>4</v>
      </c>
      <c r="H68" s="57"/>
      <c r="I68" s="57"/>
      <c r="J68" s="19"/>
      <c r="K68" s="56" t="str">
        <f t="shared" si="0"/>
        <v/>
      </c>
      <c r="L68" s="56"/>
      <c r="M68" s="6" t="str">
        <f t="shared" si="2"/>
        <v/>
      </c>
      <c r="N68" s="19"/>
      <c r="O68" s="8"/>
      <c r="P68" s="57"/>
      <c r="Q68" s="57"/>
      <c r="R68" s="60" t="str">
        <f t="shared" si="3"/>
        <v/>
      </c>
      <c r="S68" s="60"/>
      <c r="T68" s="61" t="str">
        <f t="shared" si="4"/>
        <v/>
      </c>
      <c r="U68" s="61"/>
    </row>
    <row r="69" spans="2:21">
      <c r="B69" s="19">
        <v>61</v>
      </c>
      <c r="C69" s="56" t="str">
        <f t="shared" si="1"/>
        <v/>
      </c>
      <c r="D69" s="56"/>
      <c r="E69" s="19"/>
      <c r="F69" s="8"/>
      <c r="G69" s="19" t="s">
        <v>4</v>
      </c>
      <c r="H69" s="57"/>
      <c r="I69" s="57"/>
      <c r="J69" s="19"/>
      <c r="K69" s="56" t="str">
        <f t="shared" si="0"/>
        <v/>
      </c>
      <c r="L69" s="56"/>
      <c r="M69" s="6" t="str">
        <f t="shared" si="2"/>
        <v/>
      </c>
      <c r="N69" s="19"/>
      <c r="O69" s="8"/>
      <c r="P69" s="57"/>
      <c r="Q69" s="57"/>
      <c r="R69" s="60" t="str">
        <f t="shared" si="3"/>
        <v/>
      </c>
      <c r="S69" s="60"/>
      <c r="T69" s="61" t="str">
        <f t="shared" si="4"/>
        <v/>
      </c>
      <c r="U69" s="61"/>
    </row>
    <row r="70" spans="2:21">
      <c r="B70" s="19">
        <v>62</v>
      </c>
      <c r="C70" s="56" t="str">
        <f t="shared" si="1"/>
        <v/>
      </c>
      <c r="D70" s="56"/>
      <c r="E70" s="19"/>
      <c r="F70" s="8"/>
      <c r="G70" s="19" t="s">
        <v>3</v>
      </c>
      <c r="H70" s="57"/>
      <c r="I70" s="57"/>
      <c r="J70" s="19"/>
      <c r="K70" s="56" t="str">
        <f t="shared" si="0"/>
        <v/>
      </c>
      <c r="L70" s="56"/>
      <c r="M70" s="6" t="str">
        <f t="shared" si="2"/>
        <v/>
      </c>
      <c r="N70" s="19"/>
      <c r="O70" s="8"/>
      <c r="P70" s="57"/>
      <c r="Q70" s="57"/>
      <c r="R70" s="60" t="str">
        <f t="shared" si="3"/>
        <v/>
      </c>
      <c r="S70" s="60"/>
      <c r="T70" s="61" t="str">
        <f t="shared" si="4"/>
        <v/>
      </c>
      <c r="U70" s="61"/>
    </row>
    <row r="71" spans="2:21">
      <c r="B71" s="19">
        <v>63</v>
      </c>
      <c r="C71" s="56" t="str">
        <f t="shared" si="1"/>
        <v/>
      </c>
      <c r="D71" s="56"/>
      <c r="E71" s="19"/>
      <c r="F71" s="8"/>
      <c r="G71" s="19" t="s">
        <v>4</v>
      </c>
      <c r="H71" s="57"/>
      <c r="I71" s="57"/>
      <c r="J71" s="19"/>
      <c r="K71" s="56" t="str">
        <f t="shared" si="0"/>
        <v/>
      </c>
      <c r="L71" s="56"/>
      <c r="M71" s="6" t="str">
        <f t="shared" si="2"/>
        <v/>
      </c>
      <c r="N71" s="19"/>
      <c r="O71" s="8"/>
      <c r="P71" s="57"/>
      <c r="Q71" s="57"/>
      <c r="R71" s="60" t="str">
        <f t="shared" si="3"/>
        <v/>
      </c>
      <c r="S71" s="60"/>
      <c r="T71" s="61" t="str">
        <f t="shared" si="4"/>
        <v/>
      </c>
      <c r="U71" s="61"/>
    </row>
    <row r="72" spans="2:21">
      <c r="B72" s="19">
        <v>64</v>
      </c>
      <c r="C72" s="56" t="str">
        <f t="shared" si="1"/>
        <v/>
      </c>
      <c r="D72" s="56"/>
      <c r="E72" s="19"/>
      <c r="F72" s="8"/>
      <c r="G72" s="19" t="s">
        <v>3</v>
      </c>
      <c r="H72" s="57"/>
      <c r="I72" s="57"/>
      <c r="J72" s="19"/>
      <c r="K72" s="56" t="str">
        <f t="shared" si="0"/>
        <v/>
      </c>
      <c r="L72" s="56"/>
      <c r="M72" s="6" t="str">
        <f t="shared" si="2"/>
        <v/>
      </c>
      <c r="N72" s="19"/>
      <c r="O72" s="8"/>
      <c r="P72" s="57"/>
      <c r="Q72" s="57"/>
      <c r="R72" s="60" t="str">
        <f t="shared" si="3"/>
        <v/>
      </c>
      <c r="S72" s="60"/>
      <c r="T72" s="61" t="str">
        <f t="shared" si="4"/>
        <v/>
      </c>
      <c r="U72" s="61"/>
    </row>
    <row r="73" spans="2:21">
      <c r="B73" s="19">
        <v>65</v>
      </c>
      <c r="C73" s="56" t="str">
        <f t="shared" si="1"/>
        <v/>
      </c>
      <c r="D73" s="56"/>
      <c r="E73" s="19"/>
      <c r="F73" s="8"/>
      <c r="G73" s="19" t="s">
        <v>4</v>
      </c>
      <c r="H73" s="57"/>
      <c r="I73" s="57"/>
      <c r="J73" s="19"/>
      <c r="K73" s="56" t="str">
        <f t="shared" ref="K73:K108" si="5">IF(F73="","",C73*0.03)</f>
        <v/>
      </c>
      <c r="L73" s="56"/>
      <c r="M73" s="6" t="str">
        <f t="shared" si="2"/>
        <v/>
      </c>
      <c r="N73" s="19"/>
      <c r="O73" s="8"/>
      <c r="P73" s="57"/>
      <c r="Q73" s="57"/>
      <c r="R73" s="60" t="str">
        <f t="shared" si="3"/>
        <v/>
      </c>
      <c r="S73" s="60"/>
      <c r="T73" s="61" t="str">
        <f t="shared" si="4"/>
        <v/>
      </c>
      <c r="U73" s="61"/>
    </row>
    <row r="74" spans="2:21">
      <c r="B74" s="19">
        <v>66</v>
      </c>
      <c r="C74" s="56" t="str">
        <f t="shared" ref="C74:C108" si="6">IF(R73="","",C73+R73)</f>
        <v/>
      </c>
      <c r="D74" s="56"/>
      <c r="E74" s="19"/>
      <c r="F74" s="8"/>
      <c r="G74" s="19" t="s">
        <v>4</v>
      </c>
      <c r="H74" s="57"/>
      <c r="I74" s="57"/>
      <c r="J74" s="19"/>
      <c r="K74" s="56" t="str">
        <f t="shared" si="5"/>
        <v/>
      </c>
      <c r="L74" s="56"/>
      <c r="M74" s="6" t="str">
        <f t="shared" ref="M74:M108" si="7">IF(J74="","",(K74/J74)/1000)</f>
        <v/>
      </c>
      <c r="N74" s="19"/>
      <c r="O74" s="8"/>
      <c r="P74" s="57"/>
      <c r="Q74" s="57"/>
      <c r="R74" s="60" t="str">
        <f t="shared" ref="R74:R108" si="8">IF(O74="","",(IF(G74="売",H74-P74,P74-H74))*M74*100000)</f>
        <v/>
      </c>
      <c r="S74" s="60"/>
      <c r="T74" s="61" t="str">
        <f t="shared" ref="T74:T108" si="9">IF(O74="","",IF(R74&lt;0,J74*(-1),IF(G74="買",(P74-H74)*100,(H74-P74)*100)))</f>
        <v/>
      </c>
      <c r="U74" s="61"/>
    </row>
    <row r="75" spans="2:21">
      <c r="B75" s="19">
        <v>67</v>
      </c>
      <c r="C75" s="56" t="str">
        <f t="shared" si="6"/>
        <v/>
      </c>
      <c r="D75" s="56"/>
      <c r="E75" s="19"/>
      <c r="F75" s="8"/>
      <c r="G75" s="19" t="s">
        <v>3</v>
      </c>
      <c r="H75" s="57"/>
      <c r="I75" s="57"/>
      <c r="J75" s="19"/>
      <c r="K75" s="56" t="str">
        <f t="shared" si="5"/>
        <v/>
      </c>
      <c r="L75" s="56"/>
      <c r="M75" s="6" t="str">
        <f t="shared" si="7"/>
        <v/>
      </c>
      <c r="N75" s="19"/>
      <c r="O75" s="8"/>
      <c r="P75" s="57"/>
      <c r="Q75" s="57"/>
      <c r="R75" s="60" t="str">
        <f t="shared" si="8"/>
        <v/>
      </c>
      <c r="S75" s="60"/>
      <c r="T75" s="61" t="str">
        <f t="shared" si="9"/>
        <v/>
      </c>
      <c r="U75" s="61"/>
    </row>
    <row r="76" spans="2:21">
      <c r="B76" s="19">
        <v>68</v>
      </c>
      <c r="C76" s="56" t="str">
        <f t="shared" si="6"/>
        <v/>
      </c>
      <c r="D76" s="56"/>
      <c r="E76" s="19"/>
      <c r="F76" s="8"/>
      <c r="G76" s="19" t="s">
        <v>3</v>
      </c>
      <c r="H76" s="57"/>
      <c r="I76" s="57"/>
      <c r="J76" s="19"/>
      <c r="K76" s="56" t="str">
        <f t="shared" si="5"/>
        <v/>
      </c>
      <c r="L76" s="56"/>
      <c r="M76" s="6" t="str">
        <f t="shared" si="7"/>
        <v/>
      </c>
      <c r="N76" s="19"/>
      <c r="O76" s="8"/>
      <c r="P76" s="57"/>
      <c r="Q76" s="57"/>
      <c r="R76" s="60" t="str">
        <f t="shared" si="8"/>
        <v/>
      </c>
      <c r="S76" s="60"/>
      <c r="T76" s="61" t="str">
        <f t="shared" si="9"/>
        <v/>
      </c>
      <c r="U76" s="61"/>
    </row>
    <row r="77" spans="2:21">
      <c r="B77" s="19">
        <v>69</v>
      </c>
      <c r="C77" s="56" t="str">
        <f t="shared" si="6"/>
        <v/>
      </c>
      <c r="D77" s="56"/>
      <c r="E77" s="19"/>
      <c r="F77" s="8"/>
      <c r="G77" s="19" t="s">
        <v>3</v>
      </c>
      <c r="H77" s="57"/>
      <c r="I77" s="57"/>
      <c r="J77" s="19"/>
      <c r="K77" s="56" t="str">
        <f t="shared" si="5"/>
        <v/>
      </c>
      <c r="L77" s="56"/>
      <c r="M77" s="6" t="str">
        <f t="shared" si="7"/>
        <v/>
      </c>
      <c r="N77" s="19"/>
      <c r="O77" s="8"/>
      <c r="P77" s="57"/>
      <c r="Q77" s="57"/>
      <c r="R77" s="60" t="str">
        <f t="shared" si="8"/>
        <v/>
      </c>
      <c r="S77" s="60"/>
      <c r="T77" s="61" t="str">
        <f t="shared" si="9"/>
        <v/>
      </c>
      <c r="U77" s="61"/>
    </row>
    <row r="78" spans="2:21">
      <c r="B78" s="19">
        <v>70</v>
      </c>
      <c r="C78" s="56" t="str">
        <f t="shared" si="6"/>
        <v/>
      </c>
      <c r="D78" s="56"/>
      <c r="E78" s="19"/>
      <c r="F78" s="8"/>
      <c r="G78" s="19" t="s">
        <v>4</v>
      </c>
      <c r="H78" s="57"/>
      <c r="I78" s="57"/>
      <c r="J78" s="19"/>
      <c r="K78" s="56" t="str">
        <f t="shared" si="5"/>
        <v/>
      </c>
      <c r="L78" s="56"/>
      <c r="M78" s="6" t="str">
        <f t="shared" si="7"/>
        <v/>
      </c>
      <c r="N78" s="19"/>
      <c r="O78" s="8"/>
      <c r="P78" s="57"/>
      <c r="Q78" s="57"/>
      <c r="R78" s="60" t="str">
        <f t="shared" si="8"/>
        <v/>
      </c>
      <c r="S78" s="60"/>
      <c r="T78" s="61" t="str">
        <f t="shared" si="9"/>
        <v/>
      </c>
      <c r="U78" s="61"/>
    </row>
    <row r="79" spans="2:21">
      <c r="B79" s="19">
        <v>71</v>
      </c>
      <c r="C79" s="56" t="str">
        <f t="shared" si="6"/>
        <v/>
      </c>
      <c r="D79" s="56"/>
      <c r="E79" s="19"/>
      <c r="F79" s="8"/>
      <c r="G79" s="19" t="s">
        <v>3</v>
      </c>
      <c r="H79" s="57"/>
      <c r="I79" s="57"/>
      <c r="J79" s="19"/>
      <c r="K79" s="56" t="str">
        <f t="shared" si="5"/>
        <v/>
      </c>
      <c r="L79" s="56"/>
      <c r="M79" s="6" t="str">
        <f t="shared" si="7"/>
        <v/>
      </c>
      <c r="N79" s="19"/>
      <c r="O79" s="8"/>
      <c r="P79" s="57"/>
      <c r="Q79" s="57"/>
      <c r="R79" s="60" t="str">
        <f t="shared" si="8"/>
        <v/>
      </c>
      <c r="S79" s="60"/>
      <c r="T79" s="61" t="str">
        <f t="shared" si="9"/>
        <v/>
      </c>
      <c r="U79" s="61"/>
    </row>
    <row r="80" spans="2:21">
      <c r="B80" s="19">
        <v>72</v>
      </c>
      <c r="C80" s="56" t="str">
        <f t="shared" si="6"/>
        <v/>
      </c>
      <c r="D80" s="56"/>
      <c r="E80" s="19"/>
      <c r="F80" s="8"/>
      <c r="G80" s="19" t="s">
        <v>4</v>
      </c>
      <c r="H80" s="57"/>
      <c r="I80" s="57"/>
      <c r="J80" s="19"/>
      <c r="K80" s="56" t="str">
        <f t="shared" si="5"/>
        <v/>
      </c>
      <c r="L80" s="56"/>
      <c r="M80" s="6" t="str">
        <f t="shared" si="7"/>
        <v/>
      </c>
      <c r="N80" s="19"/>
      <c r="O80" s="8"/>
      <c r="P80" s="57"/>
      <c r="Q80" s="57"/>
      <c r="R80" s="60" t="str">
        <f t="shared" si="8"/>
        <v/>
      </c>
      <c r="S80" s="60"/>
      <c r="T80" s="61" t="str">
        <f t="shared" si="9"/>
        <v/>
      </c>
      <c r="U80" s="61"/>
    </row>
    <row r="81" spans="2:21">
      <c r="B81" s="19">
        <v>73</v>
      </c>
      <c r="C81" s="56" t="str">
        <f t="shared" si="6"/>
        <v/>
      </c>
      <c r="D81" s="56"/>
      <c r="E81" s="19"/>
      <c r="F81" s="8"/>
      <c r="G81" s="19" t="s">
        <v>3</v>
      </c>
      <c r="H81" s="57"/>
      <c r="I81" s="57"/>
      <c r="J81" s="19"/>
      <c r="K81" s="56" t="str">
        <f t="shared" si="5"/>
        <v/>
      </c>
      <c r="L81" s="56"/>
      <c r="M81" s="6" t="str">
        <f t="shared" si="7"/>
        <v/>
      </c>
      <c r="N81" s="19"/>
      <c r="O81" s="8"/>
      <c r="P81" s="57"/>
      <c r="Q81" s="57"/>
      <c r="R81" s="60" t="str">
        <f t="shared" si="8"/>
        <v/>
      </c>
      <c r="S81" s="60"/>
      <c r="T81" s="61" t="str">
        <f t="shared" si="9"/>
        <v/>
      </c>
      <c r="U81" s="61"/>
    </row>
    <row r="82" spans="2:21">
      <c r="B82" s="19">
        <v>74</v>
      </c>
      <c r="C82" s="56" t="str">
        <f t="shared" si="6"/>
        <v/>
      </c>
      <c r="D82" s="56"/>
      <c r="E82" s="19"/>
      <c r="F82" s="8"/>
      <c r="G82" s="19" t="s">
        <v>3</v>
      </c>
      <c r="H82" s="57"/>
      <c r="I82" s="57"/>
      <c r="J82" s="19"/>
      <c r="K82" s="56" t="str">
        <f t="shared" si="5"/>
        <v/>
      </c>
      <c r="L82" s="56"/>
      <c r="M82" s="6" t="str">
        <f t="shared" si="7"/>
        <v/>
      </c>
      <c r="N82" s="19"/>
      <c r="O82" s="8"/>
      <c r="P82" s="57"/>
      <c r="Q82" s="57"/>
      <c r="R82" s="60" t="str">
        <f t="shared" si="8"/>
        <v/>
      </c>
      <c r="S82" s="60"/>
      <c r="T82" s="61" t="str">
        <f t="shared" si="9"/>
        <v/>
      </c>
      <c r="U82" s="61"/>
    </row>
    <row r="83" spans="2:21">
      <c r="B83" s="19">
        <v>75</v>
      </c>
      <c r="C83" s="56" t="str">
        <f t="shared" si="6"/>
        <v/>
      </c>
      <c r="D83" s="56"/>
      <c r="E83" s="19"/>
      <c r="F83" s="8"/>
      <c r="G83" s="19" t="s">
        <v>3</v>
      </c>
      <c r="H83" s="57"/>
      <c r="I83" s="57"/>
      <c r="J83" s="19"/>
      <c r="K83" s="56" t="str">
        <f t="shared" si="5"/>
        <v/>
      </c>
      <c r="L83" s="56"/>
      <c r="M83" s="6" t="str">
        <f t="shared" si="7"/>
        <v/>
      </c>
      <c r="N83" s="19"/>
      <c r="O83" s="8"/>
      <c r="P83" s="57"/>
      <c r="Q83" s="57"/>
      <c r="R83" s="60" t="str">
        <f t="shared" si="8"/>
        <v/>
      </c>
      <c r="S83" s="60"/>
      <c r="T83" s="61" t="str">
        <f t="shared" si="9"/>
        <v/>
      </c>
      <c r="U83" s="61"/>
    </row>
    <row r="84" spans="2:21">
      <c r="B84" s="19">
        <v>76</v>
      </c>
      <c r="C84" s="56" t="str">
        <f t="shared" si="6"/>
        <v/>
      </c>
      <c r="D84" s="56"/>
      <c r="E84" s="19"/>
      <c r="F84" s="8"/>
      <c r="G84" s="19" t="s">
        <v>3</v>
      </c>
      <c r="H84" s="57"/>
      <c r="I84" s="57"/>
      <c r="J84" s="19"/>
      <c r="K84" s="56" t="str">
        <f t="shared" si="5"/>
        <v/>
      </c>
      <c r="L84" s="56"/>
      <c r="M84" s="6" t="str">
        <f t="shared" si="7"/>
        <v/>
      </c>
      <c r="N84" s="19"/>
      <c r="O84" s="8"/>
      <c r="P84" s="57"/>
      <c r="Q84" s="57"/>
      <c r="R84" s="60" t="str">
        <f t="shared" si="8"/>
        <v/>
      </c>
      <c r="S84" s="60"/>
      <c r="T84" s="61" t="str">
        <f t="shared" si="9"/>
        <v/>
      </c>
      <c r="U84" s="61"/>
    </row>
    <row r="85" spans="2:21">
      <c r="B85" s="19">
        <v>77</v>
      </c>
      <c r="C85" s="56" t="str">
        <f t="shared" si="6"/>
        <v/>
      </c>
      <c r="D85" s="56"/>
      <c r="E85" s="19"/>
      <c r="F85" s="8"/>
      <c r="G85" s="19" t="s">
        <v>4</v>
      </c>
      <c r="H85" s="57"/>
      <c r="I85" s="57"/>
      <c r="J85" s="19"/>
      <c r="K85" s="56" t="str">
        <f t="shared" si="5"/>
        <v/>
      </c>
      <c r="L85" s="56"/>
      <c r="M85" s="6" t="str">
        <f t="shared" si="7"/>
        <v/>
      </c>
      <c r="N85" s="19"/>
      <c r="O85" s="8"/>
      <c r="P85" s="57"/>
      <c r="Q85" s="57"/>
      <c r="R85" s="60" t="str">
        <f t="shared" si="8"/>
        <v/>
      </c>
      <c r="S85" s="60"/>
      <c r="T85" s="61" t="str">
        <f t="shared" si="9"/>
        <v/>
      </c>
      <c r="U85" s="61"/>
    </row>
    <row r="86" spans="2:21">
      <c r="B86" s="19">
        <v>78</v>
      </c>
      <c r="C86" s="56" t="str">
        <f t="shared" si="6"/>
        <v/>
      </c>
      <c r="D86" s="56"/>
      <c r="E86" s="19"/>
      <c r="F86" s="8"/>
      <c r="G86" s="19" t="s">
        <v>3</v>
      </c>
      <c r="H86" s="57"/>
      <c r="I86" s="57"/>
      <c r="J86" s="19"/>
      <c r="K86" s="56" t="str">
        <f t="shared" si="5"/>
        <v/>
      </c>
      <c r="L86" s="56"/>
      <c r="M86" s="6" t="str">
        <f t="shared" si="7"/>
        <v/>
      </c>
      <c r="N86" s="19"/>
      <c r="O86" s="8"/>
      <c r="P86" s="57"/>
      <c r="Q86" s="57"/>
      <c r="R86" s="60" t="str">
        <f t="shared" si="8"/>
        <v/>
      </c>
      <c r="S86" s="60"/>
      <c r="T86" s="61" t="str">
        <f t="shared" si="9"/>
        <v/>
      </c>
      <c r="U86" s="61"/>
    </row>
    <row r="87" spans="2:21">
      <c r="B87" s="19">
        <v>79</v>
      </c>
      <c r="C87" s="56" t="str">
        <f t="shared" si="6"/>
        <v/>
      </c>
      <c r="D87" s="56"/>
      <c r="E87" s="19"/>
      <c r="F87" s="8"/>
      <c r="G87" s="19" t="s">
        <v>4</v>
      </c>
      <c r="H87" s="57"/>
      <c r="I87" s="57"/>
      <c r="J87" s="19"/>
      <c r="K87" s="56" t="str">
        <f t="shared" si="5"/>
        <v/>
      </c>
      <c r="L87" s="56"/>
      <c r="M87" s="6" t="str">
        <f t="shared" si="7"/>
        <v/>
      </c>
      <c r="N87" s="19"/>
      <c r="O87" s="8"/>
      <c r="P87" s="57"/>
      <c r="Q87" s="57"/>
      <c r="R87" s="60" t="str">
        <f t="shared" si="8"/>
        <v/>
      </c>
      <c r="S87" s="60"/>
      <c r="T87" s="61" t="str">
        <f t="shared" si="9"/>
        <v/>
      </c>
      <c r="U87" s="61"/>
    </row>
    <row r="88" spans="2:21">
      <c r="B88" s="19">
        <v>80</v>
      </c>
      <c r="C88" s="56" t="str">
        <f t="shared" si="6"/>
        <v/>
      </c>
      <c r="D88" s="56"/>
      <c r="E88" s="19"/>
      <c r="F88" s="8"/>
      <c r="G88" s="19" t="s">
        <v>4</v>
      </c>
      <c r="H88" s="57"/>
      <c r="I88" s="57"/>
      <c r="J88" s="19"/>
      <c r="K88" s="56" t="str">
        <f t="shared" si="5"/>
        <v/>
      </c>
      <c r="L88" s="56"/>
      <c r="M88" s="6" t="str">
        <f t="shared" si="7"/>
        <v/>
      </c>
      <c r="N88" s="19"/>
      <c r="O88" s="8"/>
      <c r="P88" s="57"/>
      <c r="Q88" s="57"/>
      <c r="R88" s="60" t="str">
        <f t="shared" si="8"/>
        <v/>
      </c>
      <c r="S88" s="60"/>
      <c r="T88" s="61" t="str">
        <f t="shared" si="9"/>
        <v/>
      </c>
      <c r="U88" s="61"/>
    </row>
    <row r="89" spans="2:21">
      <c r="B89" s="19">
        <v>81</v>
      </c>
      <c r="C89" s="56" t="str">
        <f t="shared" si="6"/>
        <v/>
      </c>
      <c r="D89" s="56"/>
      <c r="E89" s="19"/>
      <c r="F89" s="8"/>
      <c r="G89" s="19" t="s">
        <v>4</v>
      </c>
      <c r="H89" s="57"/>
      <c r="I89" s="57"/>
      <c r="J89" s="19"/>
      <c r="K89" s="56" t="str">
        <f t="shared" si="5"/>
        <v/>
      </c>
      <c r="L89" s="56"/>
      <c r="M89" s="6" t="str">
        <f t="shared" si="7"/>
        <v/>
      </c>
      <c r="N89" s="19"/>
      <c r="O89" s="8"/>
      <c r="P89" s="57"/>
      <c r="Q89" s="57"/>
      <c r="R89" s="60" t="str">
        <f t="shared" si="8"/>
        <v/>
      </c>
      <c r="S89" s="60"/>
      <c r="T89" s="61" t="str">
        <f t="shared" si="9"/>
        <v/>
      </c>
      <c r="U89" s="61"/>
    </row>
    <row r="90" spans="2:21">
      <c r="B90" s="19">
        <v>82</v>
      </c>
      <c r="C90" s="56" t="str">
        <f t="shared" si="6"/>
        <v/>
      </c>
      <c r="D90" s="56"/>
      <c r="E90" s="19"/>
      <c r="F90" s="8"/>
      <c r="G90" s="19" t="s">
        <v>4</v>
      </c>
      <c r="H90" s="57"/>
      <c r="I90" s="57"/>
      <c r="J90" s="19"/>
      <c r="K90" s="56" t="str">
        <f t="shared" si="5"/>
        <v/>
      </c>
      <c r="L90" s="56"/>
      <c r="M90" s="6" t="str">
        <f t="shared" si="7"/>
        <v/>
      </c>
      <c r="N90" s="19"/>
      <c r="O90" s="8"/>
      <c r="P90" s="57"/>
      <c r="Q90" s="57"/>
      <c r="R90" s="60" t="str">
        <f t="shared" si="8"/>
        <v/>
      </c>
      <c r="S90" s="60"/>
      <c r="T90" s="61" t="str">
        <f t="shared" si="9"/>
        <v/>
      </c>
      <c r="U90" s="61"/>
    </row>
    <row r="91" spans="2:21">
      <c r="B91" s="19">
        <v>83</v>
      </c>
      <c r="C91" s="56" t="str">
        <f t="shared" si="6"/>
        <v/>
      </c>
      <c r="D91" s="56"/>
      <c r="E91" s="19"/>
      <c r="F91" s="8"/>
      <c r="G91" s="19" t="s">
        <v>4</v>
      </c>
      <c r="H91" s="57"/>
      <c r="I91" s="57"/>
      <c r="J91" s="19"/>
      <c r="K91" s="56" t="str">
        <f t="shared" si="5"/>
        <v/>
      </c>
      <c r="L91" s="56"/>
      <c r="M91" s="6" t="str">
        <f t="shared" si="7"/>
        <v/>
      </c>
      <c r="N91" s="19"/>
      <c r="O91" s="8"/>
      <c r="P91" s="57"/>
      <c r="Q91" s="57"/>
      <c r="R91" s="60" t="str">
        <f t="shared" si="8"/>
        <v/>
      </c>
      <c r="S91" s="60"/>
      <c r="T91" s="61" t="str">
        <f t="shared" si="9"/>
        <v/>
      </c>
      <c r="U91" s="61"/>
    </row>
    <row r="92" spans="2:21">
      <c r="B92" s="19">
        <v>84</v>
      </c>
      <c r="C92" s="56" t="str">
        <f t="shared" si="6"/>
        <v/>
      </c>
      <c r="D92" s="56"/>
      <c r="E92" s="19"/>
      <c r="F92" s="8"/>
      <c r="G92" s="19" t="s">
        <v>3</v>
      </c>
      <c r="H92" s="57"/>
      <c r="I92" s="57"/>
      <c r="J92" s="19"/>
      <c r="K92" s="56" t="str">
        <f t="shared" si="5"/>
        <v/>
      </c>
      <c r="L92" s="56"/>
      <c r="M92" s="6" t="str">
        <f t="shared" si="7"/>
        <v/>
      </c>
      <c r="N92" s="19"/>
      <c r="O92" s="8"/>
      <c r="P92" s="57"/>
      <c r="Q92" s="57"/>
      <c r="R92" s="60" t="str">
        <f t="shared" si="8"/>
        <v/>
      </c>
      <c r="S92" s="60"/>
      <c r="T92" s="61" t="str">
        <f t="shared" si="9"/>
        <v/>
      </c>
      <c r="U92" s="61"/>
    </row>
    <row r="93" spans="2:21">
      <c r="B93" s="19">
        <v>85</v>
      </c>
      <c r="C93" s="56" t="str">
        <f t="shared" si="6"/>
        <v/>
      </c>
      <c r="D93" s="56"/>
      <c r="E93" s="19"/>
      <c r="F93" s="8"/>
      <c r="G93" s="19" t="s">
        <v>4</v>
      </c>
      <c r="H93" s="57"/>
      <c r="I93" s="57"/>
      <c r="J93" s="19"/>
      <c r="K93" s="56" t="str">
        <f t="shared" si="5"/>
        <v/>
      </c>
      <c r="L93" s="56"/>
      <c r="M93" s="6" t="str">
        <f t="shared" si="7"/>
        <v/>
      </c>
      <c r="N93" s="19"/>
      <c r="O93" s="8"/>
      <c r="P93" s="57"/>
      <c r="Q93" s="57"/>
      <c r="R93" s="60" t="str">
        <f t="shared" si="8"/>
        <v/>
      </c>
      <c r="S93" s="60"/>
      <c r="T93" s="61" t="str">
        <f t="shared" si="9"/>
        <v/>
      </c>
      <c r="U93" s="61"/>
    </row>
    <row r="94" spans="2:21">
      <c r="B94" s="19">
        <v>86</v>
      </c>
      <c r="C94" s="56" t="str">
        <f t="shared" si="6"/>
        <v/>
      </c>
      <c r="D94" s="56"/>
      <c r="E94" s="19"/>
      <c r="F94" s="8"/>
      <c r="G94" s="19" t="s">
        <v>3</v>
      </c>
      <c r="H94" s="57"/>
      <c r="I94" s="57"/>
      <c r="J94" s="19"/>
      <c r="K94" s="56" t="str">
        <f t="shared" si="5"/>
        <v/>
      </c>
      <c r="L94" s="56"/>
      <c r="M94" s="6" t="str">
        <f t="shared" si="7"/>
        <v/>
      </c>
      <c r="N94" s="19"/>
      <c r="O94" s="8"/>
      <c r="P94" s="57"/>
      <c r="Q94" s="57"/>
      <c r="R94" s="60" t="str">
        <f t="shared" si="8"/>
        <v/>
      </c>
      <c r="S94" s="60"/>
      <c r="T94" s="61" t="str">
        <f t="shared" si="9"/>
        <v/>
      </c>
      <c r="U94" s="61"/>
    </row>
    <row r="95" spans="2:21">
      <c r="B95" s="19">
        <v>87</v>
      </c>
      <c r="C95" s="56" t="str">
        <f t="shared" si="6"/>
        <v/>
      </c>
      <c r="D95" s="56"/>
      <c r="E95" s="19"/>
      <c r="F95" s="8"/>
      <c r="G95" s="19" t="s">
        <v>4</v>
      </c>
      <c r="H95" s="57"/>
      <c r="I95" s="57"/>
      <c r="J95" s="19"/>
      <c r="K95" s="56" t="str">
        <f t="shared" si="5"/>
        <v/>
      </c>
      <c r="L95" s="56"/>
      <c r="M95" s="6" t="str">
        <f t="shared" si="7"/>
        <v/>
      </c>
      <c r="N95" s="19"/>
      <c r="O95" s="8"/>
      <c r="P95" s="57"/>
      <c r="Q95" s="57"/>
      <c r="R95" s="60" t="str">
        <f t="shared" si="8"/>
        <v/>
      </c>
      <c r="S95" s="60"/>
      <c r="T95" s="61" t="str">
        <f t="shared" si="9"/>
        <v/>
      </c>
      <c r="U95" s="61"/>
    </row>
    <row r="96" spans="2:21">
      <c r="B96" s="19">
        <v>88</v>
      </c>
      <c r="C96" s="56" t="str">
        <f t="shared" si="6"/>
        <v/>
      </c>
      <c r="D96" s="56"/>
      <c r="E96" s="19"/>
      <c r="F96" s="8"/>
      <c r="G96" s="19" t="s">
        <v>3</v>
      </c>
      <c r="H96" s="57"/>
      <c r="I96" s="57"/>
      <c r="J96" s="19"/>
      <c r="K96" s="56" t="str">
        <f t="shared" si="5"/>
        <v/>
      </c>
      <c r="L96" s="56"/>
      <c r="M96" s="6" t="str">
        <f t="shared" si="7"/>
        <v/>
      </c>
      <c r="N96" s="19"/>
      <c r="O96" s="8"/>
      <c r="P96" s="57"/>
      <c r="Q96" s="57"/>
      <c r="R96" s="60" t="str">
        <f t="shared" si="8"/>
        <v/>
      </c>
      <c r="S96" s="60"/>
      <c r="T96" s="61" t="str">
        <f t="shared" si="9"/>
        <v/>
      </c>
      <c r="U96" s="61"/>
    </row>
    <row r="97" spans="2:21">
      <c r="B97" s="19">
        <v>89</v>
      </c>
      <c r="C97" s="56" t="str">
        <f t="shared" si="6"/>
        <v/>
      </c>
      <c r="D97" s="56"/>
      <c r="E97" s="19"/>
      <c r="F97" s="8"/>
      <c r="G97" s="19" t="s">
        <v>4</v>
      </c>
      <c r="H97" s="57"/>
      <c r="I97" s="57"/>
      <c r="J97" s="19"/>
      <c r="K97" s="56" t="str">
        <f t="shared" si="5"/>
        <v/>
      </c>
      <c r="L97" s="56"/>
      <c r="M97" s="6" t="str">
        <f t="shared" si="7"/>
        <v/>
      </c>
      <c r="N97" s="19"/>
      <c r="O97" s="8"/>
      <c r="P97" s="57"/>
      <c r="Q97" s="57"/>
      <c r="R97" s="60" t="str">
        <f t="shared" si="8"/>
        <v/>
      </c>
      <c r="S97" s="60"/>
      <c r="T97" s="61" t="str">
        <f t="shared" si="9"/>
        <v/>
      </c>
      <c r="U97" s="61"/>
    </row>
    <row r="98" spans="2:21">
      <c r="B98" s="19">
        <v>90</v>
      </c>
      <c r="C98" s="56" t="str">
        <f t="shared" si="6"/>
        <v/>
      </c>
      <c r="D98" s="56"/>
      <c r="E98" s="19"/>
      <c r="F98" s="8"/>
      <c r="G98" s="19" t="s">
        <v>3</v>
      </c>
      <c r="H98" s="57"/>
      <c r="I98" s="57"/>
      <c r="J98" s="19"/>
      <c r="K98" s="56" t="str">
        <f t="shared" si="5"/>
        <v/>
      </c>
      <c r="L98" s="56"/>
      <c r="M98" s="6" t="str">
        <f t="shared" si="7"/>
        <v/>
      </c>
      <c r="N98" s="19"/>
      <c r="O98" s="8"/>
      <c r="P98" s="57"/>
      <c r="Q98" s="57"/>
      <c r="R98" s="60" t="str">
        <f t="shared" si="8"/>
        <v/>
      </c>
      <c r="S98" s="60"/>
      <c r="T98" s="61" t="str">
        <f t="shared" si="9"/>
        <v/>
      </c>
      <c r="U98" s="61"/>
    </row>
    <row r="99" spans="2:21">
      <c r="B99" s="19">
        <v>91</v>
      </c>
      <c r="C99" s="56" t="str">
        <f t="shared" si="6"/>
        <v/>
      </c>
      <c r="D99" s="56"/>
      <c r="E99" s="19"/>
      <c r="F99" s="8"/>
      <c r="G99" s="19" t="s">
        <v>4</v>
      </c>
      <c r="H99" s="57"/>
      <c r="I99" s="57"/>
      <c r="J99" s="19"/>
      <c r="K99" s="56" t="str">
        <f t="shared" si="5"/>
        <v/>
      </c>
      <c r="L99" s="56"/>
      <c r="M99" s="6" t="str">
        <f t="shared" si="7"/>
        <v/>
      </c>
      <c r="N99" s="19"/>
      <c r="O99" s="8"/>
      <c r="P99" s="57"/>
      <c r="Q99" s="57"/>
      <c r="R99" s="60" t="str">
        <f t="shared" si="8"/>
        <v/>
      </c>
      <c r="S99" s="60"/>
      <c r="T99" s="61" t="str">
        <f t="shared" si="9"/>
        <v/>
      </c>
      <c r="U99" s="61"/>
    </row>
    <row r="100" spans="2:21">
      <c r="B100" s="19">
        <v>92</v>
      </c>
      <c r="C100" s="56" t="str">
        <f t="shared" si="6"/>
        <v/>
      </c>
      <c r="D100" s="56"/>
      <c r="E100" s="19"/>
      <c r="F100" s="8"/>
      <c r="G100" s="19" t="s">
        <v>4</v>
      </c>
      <c r="H100" s="57"/>
      <c r="I100" s="57"/>
      <c r="J100" s="19"/>
      <c r="K100" s="56" t="str">
        <f t="shared" si="5"/>
        <v/>
      </c>
      <c r="L100" s="56"/>
      <c r="M100" s="6" t="str">
        <f t="shared" si="7"/>
        <v/>
      </c>
      <c r="N100" s="19"/>
      <c r="O100" s="8"/>
      <c r="P100" s="57"/>
      <c r="Q100" s="57"/>
      <c r="R100" s="60" t="str">
        <f t="shared" si="8"/>
        <v/>
      </c>
      <c r="S100" s="60"/>
      <c r="T100" s="61" t="str">
        <f t="shared" si="9"/>
        <v/>
      </c>
      <c r="U100" s="61"/>
    </row>
    <row r="101" spans="2:21">
      <c r="B101" s="19">
        <v>93</v>
      </c>
      <c r="C101" s="56" t="str">
        <f t="shared" si="6"/>
        <v/>
      </c>
      <c r="D101" s="56"/>
      <c r="E101" s="19"/>
      <c r="F101" s="8"/>
      <c r="G101" s="19" t="s">
        <v>3</v>
      </c>
      <c r="H101" s="57"/>
      <c r="I101" s="57"/>
      <c r="J101" s="19"/>
      <c r="K101" s="56" t="str">
        <f t="shared" si="5"/>
        <v/>
      </c>
      <c r="L101" s="56"/>
      <c r="M101" s="6" t="str">
        <f t="shared" si="7"/>
        <v/>
      </c>
      <c r="N101" s="19"/>
      <c r="O101" s="8"/>
      <c r="P101" s="57"/>
      <c r="Q101" s="57"/>
      <c r="R101" s="60" t="str">
        <f t="shared" si="8"/>
        <v/>
      </c>
      <c r="S101" s="60"/>
      <c r="T101" s="61" t="str">
        <f t="shared" si="9"/>
        <v/>
      </c>
      <c r="U101" s="61"/>
    </row>
    <row r="102" spans="2:21">
      <c r="B102" s="19">
        <v>94</v>
      </c>
      <c r="C102" s="56" t="str">
        <f t="shared" si="6"/>
        <v/>
      </c>
      <c r="D102" s="56"/>
      <c r="E102" s="19"/>
      <c r="F102" s="8"/>
      <c r="G102" s="19" t="s">
        <v>3</v>
      </c>
      <c r="H102" s="57"/>
      <c r="I102" s="57"/>
      <c r="J102" s="19"/>
      <c r="K102" s="56" t="str">
        <f t="shared" si="5"/>
        <v/>
      </c>
      <c r="L102" s="56"/>
      <c r="M102" s="6" t="str">
        <f t="shared" si="7"/>
        <v/>
      </c>
      <c r="N102" s="19"/>
      <c r="O102" s="8"/>
      <c r="P102" s="57"/>
      <c r="Q102" s="57"/>
      <c r="R102" s="60" t="str">
        <f t="shared" si="8"/>
        <v/>
      </c>
      <c r="S102" s="60"/>
      <c r="T102" s="61" t="str">
        <f t="shared" si="9"/>
        <v/>
      </c>
      <c r="U102" s="61"/>
    </row>
    <row r="103" spans="2:21">
      <c r="B103" s="19">
        <v>95</v>
      </c>
      <c r="C103" s="56" t="str">
        <f t="shared" si="6"/>
        <v/>
      </c>
      <c r="D103" s="56"/>
      <c r="E103" s="19"/>
      <c r="F103" s="8"/>
      <c r="G103" s="19" t="s">
        <v>3</v>
      </c>
      <c r="H103" s="57"/>
      <c r="I103" s="57"/>
      <c r="J103" s="19"/>
      <c r="K103" s="56" t="str">
        <f t="shared" si="5"/>
        <v/>
      </c>
      <c r="L103" s="56"/>
      <c r="M103" s="6" t="str">
        <f t="shared" si="7"/>
        <v/>
      </c>
      <c r="N103" s="19"/>
      <c r="O103" s="8"/>
      <c r="P103" s="57"/>
      <c r="Q103" s="57"/>
      <c r="R103" s="60" t="str">
        <f t="shared" si="8"/>
        <v/>
      </c>
      <c r="S103" s="60"/>
      <c r="T103" s="61" t="str">
        <f t="shared" si="9"/>
        <v/>
      </c>
      <c r="U103" s="61"/>
    </row>
    <row r="104" spans="2:21">
      <c r="B104" s="19">
        <v>96</v>
      </c>
      <c r="C104" s="56" t="str">
        <f t="shared" si="6"/>
        <v/>
      </c>
      <c r="D104" s="56"/>
      <c r="E104" s="19"/>
      <c r="F104" s="8"/>
      <c r="G104" s="19" t="s">
        <v>4</v>
      </c>
      <c r="H104" s="57"/>
      <c r="I104" s="57"/>
      <c r="J104" s="19"/>
      <c r="K104" s="56" t="str">
        <f t="shared" si="5"/>
        <v/>
      </c>
      <c r="L104" s="56"/>
      <c r="M104" s="6" t="str">
        <f t="shared" si="7"/>
        <v/>
      </c>
      <c r="N104" s="19"/>
      <c r="O104" s="8"/>
      <c r="P104" s="57"/>
      <c r="Q104" s="57"/>
      <c r="R104" s="60" t="str">
        <f t="shared" si="8"/>
        <v/>
      </c>
      <c r="S104" s="60"/>
      <c r="T104" s="61" t="str">
        <f t="shared" si="9"/>
        <v/>
      </c>
      <c r="U104" s="61"/>
    </row>
    <row r="105" spans="2:21">
      <c r="B105" s="19">
        <v>97</v>
      </c>
      <c r="C105" s="56" t="str">
        <f t="shared" si="6"/>
        <v/>
      </c>
      <c r="D105" s="56"/>
      <c r="E105" s="19"/>
      <c r="F105" s="8"/>
      <c r="G105" s="19" t="s">
        <v>3</v>
      </c>
      <c r="H105" s="57"/>
      <c r="I105" s="57"/>
      <c r="J105" s="19"/>
      <c r="K105" s="56" t="str">
        <f t="shared" si="5"/>
        <v/>
      </c>
      <c r="L105" s="56"/>
      <c r="M105" s="6" t="str">
        <f t="shared" si="7"/>
        <v/>
      </c>
      <c r="N105" s="19"/>
      <c r="O105" s="8"/>
      <c r="P105" s="57"/>
      <c r="Q105" s="57"/>
      <c r="R105" s="60" t="str">
        <f t="shared" si="8"/>
        <v/>
      </c>
      <c r="S105" s="60"/>
      <c r="T105" s="61" t="str">
        <f t="shared" si="9"/>
        <v/>
      </c>
      <c r="U105" s="61"/>
    </row>
    <row r="106" spans="2:21">
      <c r="B106" s="19">
        <v>98</v>
      </c>
      <c r="C106" s="56" t="str">
        <f t="shared" si="6"/>
        <v/>
      </c>
      <c r="D106" s="56"/>
      <c r="E106" s="19"/>
      <c r="F106" s="8"/>
      <c r="G106" s="19" t="s">
        <v>4</v>
      </c>
      <c r="H106" s="57"/>
      <c r="I106" s="57"/>
      <c r="J106" s="19"/>
      <c r="K106" s="56" t="str">
        <f t="shared" si="5"/>
        <v/>
      </c>
      <c r="L106" s="56"/>
      <c r="M106" s="6" t="str">
        <f t="shared" si="7"/>
        <v/>
      </c>
      <c r="N106" s="19"/>
      <c r="O106" s="8"/>
      <c r="P106" s="57"/>
      <c r="Q106" s="57"/>
      <c r="R106" s="60" t="str">
        <f t="shared" si="8"/>
        <v/>
      </c>
      <c r="S106" s="60"/>
      <c r="T106" s="61" t="str">
        <f t="shared" si="9"/>
        <v/>
      </c>
      <c r="U106" s="61"/>
    </row>
    <row r="107" spans="2:21">
      <c r="B107" s="19">
        <v>99</v>
      </c>
      <c r="C107" s="56" t="str">
        <f t="shared" si="6"/>
        <v/>
      </c>
      <c r="D107" s="56"/>
      <c r="E107" s="19"/>
      <c r="F107" s="8"/>
      <c r="G107" s="19" t="s">
        <v>4</v>
      </c>
      <c r="H107" s="57"/>
      <c r="I107" s="57"/>
      <c r="J107" s="19"/>
      <c r="K107" s="56" t="str">
        <f t="shared" si="5"/>
        <v/>
      </c>
      <c r="L107" s="56"/>
      <c r="M107" s="6" t="str">
        <f t="shared" si="7"/>
        <v/>
      </c>
      <c r="N107" s="19"/>
      <c r="O107" s="8"/>
      <c r="P107" s="57"/>
      <c r="Q107" s="57"/>
      <c r="R107" s="60" t="str">
        <f t="shared" si="8"/>
        <v/>
      </c>
      <c r="S107" s="60"/>
      <c r="T107" s="61" t="str">
        <f t="shared" si="9"/>
        <v/>
      </c>
      <c r="U107" s="61"/>
    </row>
    <row r="108" spans="2:21">
      <c r="B108" s="19">
        <v>100</v>
      </c>
      <c r="C108" s="56" t="str">
        <f t="shared" si="6"/>
        <v/>
      </c>
      <c r="D108" s="56"/>
      <c r="E108" s="19"/>
      <c r="F108" s="8"/>
      <c r="G108" s="19" t="s">
        <v>3</v>
      </c>
      <c r="H108" s="57"/>
      <c r="I108" s="57"/>
      <c r="J108" s="19"/>
      <c r="K108" s="56" t="str">
        <f t="shared" si="5"/>
        <v/>
      </c>
      <c r="L108" s="56"/>
      <c r="M108" s="6" t="str">
        <f t="shared" si="7"/>
        <v/>
      </c>
      <c r="N108" s="19"/>
      <c r="O108" s="8"/>
      <c r="P108" s="57"/>
      <c r="Q108" s="57"/>
      <c r="R108" s="60" t="str">
        <f t="shared" si="8"/>
        <v/>
      </c>
      <c r="S108" s="60"/>
      <c r="T108" s="61" t="str">
        <f t="shared" si="9"/>
        <v/>
      </c>
      <c r="U108" s="61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2019-08-20T12:00:18Z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