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M86" i="31"/>
  <c r="K86"/>
  <c r="M85"/>
  <c r="K85"/>
  <c r="M84"/>
  <c r="K84"/>
  <c r="M83"/>
  <c r="K83"/>
  <c r="M82"/>
  <c r="K82"/>
  <c r="M81"/>
  <c r="K81"/>
  <c r="M80"/>
  <c r="K80"/>
  <c r="M79"/>
  <c r="K79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K78"/>
  <c r="M78" s="1"/>
  <c r="M76"/>
  <c r="K76"/>
  <c r="M70"/>
  <c r="K70"/>
  <c r="K42"/>
  <c r="M42" s="1"/>
  <c r="M40"/>
  <c r="K40"/>
  <c r="K37"/>
  <c r="M37" s="1"/>
  <c r="K33"/>
  <c r="M33" s="1"/>
  <c r="M24"/>
  <c r="K24"/>
  <c r="K22"/>
  <c r="M22" s="1"/>
  <c r="K14"/>
  <c r="M14" s="1"/>
  <c r="M12"/>
  <c r="K12"/>
  <c r="M88" i="32"/>
  <c r="K88"/>
  <c r="M87"/>
  <c r="K87"/>
  <c r="M86"/>
  <c r="K86"/>
  <c r="M85"/>
  <c r="K85"/>
  <c r="M84"/>
  <c r="K84"/>
  <c r="M83"/>
  <c r="K83"/>
  <c r="M82"/>
  <c r="K82"/>
  <c r="M81"/>
  <c r="K81"/>
  <c r="M80"/>
  <c r="K80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79"/>
  <c r="K79"/>
  <c r="K77"/>
  <c r="M77" s="1"/>
  <c r="M42"/>
  <c r="K42"/>
  <c r="M40"/>
  <c r="K40"/>
  <c r="M37"/>
  <c r="K37"/>
  <c r="K33"/>
  <c r="M33" s="1"/>
  <c r="M24"/>
  <c r="K24"/>
  <c r="K22"/>
  <c r="M22" s="1"/>
  <c r="K14"/>
  <c r="M14" s="1"/>
  <c r="K12"/>
  <c r="M12" s="1"/>
  <c r="M81" i="33"/>
  <c r="K8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0"/>
  <c r="K80"/>
  <c r="M79"/>
  <c r="K79"/>
  <c r="K77"/>
  <c r="M77" s="1"/>
  <c r="M42"/>
  <c r="K42"/>
  <c r="K40"/>
  <c r="M40" s="1"/>
  <c r="M37"/>
  <c r="K37"/>
  <c r="K33"/>
  <c r="M33" s="1"/>
  <c r="M24"/>
  <c r="K24"/>
  <c r="K22"/>
  <c r="M22" s="1"/>
  <c r="K14"/>
  <c r="M14" s="1"/>
  <c r="M12"/>
  <c r="K12"/>
  <c r="K9"/>
  <c r="M9" s="1"/>
  <c r="R9" s="1"/>
  <c r="C10" s="1"/>
  <c r="M9" i="32"/>
  <c r="K9"/>
  <c r="K9" i="31"/>
  <c r="M9" s="1"/>
  <c r="V108" i="33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/>
  <c r="R94"/>
  <c r="C95" s="1"/>
  <c r="X95" s="1"/>
  <c r="Y95" s="1"/>
  <c r="M94"/>
  <c r="K94"/>
  <c r="V93"/>
  <c r="T93"/>
  <c r="W93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/>
  <c r="R90"/>
  <c r="C91" s="1"/>
  <c r="X91" s="1"/>
  <c r="Y91" s="1"/>
  <c r="V89"/>
  <c r="T89"/>
  <c r="W89" s="1"/>
  <c r="V88"/>
  <c r="T88"/>
  <c r="V87"/>
  <c r="T87"/>
  <c r="W87" s="1"/>
  <c r="V86"/>
  <c r="T86"/>
  <c r="W86" s="1"/>
  <c r="V85"/>
  <c r="T85"/>
  <c r="V84"/>
  <c r="T84"/>
  <c r="W84" s="1"/>
  <c r="V83"/>
  <c r="T83"/>
  <c r="W83" s="1"/>
  <c r="V82"/>
  <c r="T82"/>
  <c r="W82" s="1"/>
  <c r="V81"/>
  <c r="T81"/>
  <c r="V80"/>
  <c r="T80"/>
  <c r="W80" s="1"/>
  <c r="V79"/>
  <c r="T79"/>
  <c r="W79" s="1"/>
  <c r="V78"/>
  <c r="T78"/>
  <c r="W78" s="1"/>
  <c r="V77"/>
  <c r="T77"/>
  <c r="V76"/>
  <c r="T76"/>
  <c r="V75"/>
  <c r="T75"/>
  <c r="V74"/>
  <c r="T74"/>
  <c r="V73"/>
  <c r="T73"/>
  <c r="V72"/>
  <c r="T72"/>
  <c r="V71"/>
  <c r="T71"/>
  <c r="W71" s="1"/>
  <c r="V70"/>
  <c r="T70"/>
  <c r="V69"/>
  <c r="T69"/>
  <c r="V68"/>
  <c r="T68"/>
  <c r="V67"/>
  <c r="T67"/>
  <c r="V66"/>
  <c r="T66"/>
  <c r="V65"/>
  <c r="T65"/>
  <c r="V64"/>
  <c r="T64"/>
  <c r="W64" s="1"/>
  <c r="V63"/>
  <c r="T63"/>
  <c r="W63" s="1"/>
  <c r="V62"/>
  <c r="T62"/>
  <c r="W62" s="1"/>
  <c r="V61"/>
  <c r="T61"/>
  <c r="W61" s="1"/>
  <c r="V60"/>
  <c r="T60"/>
  <c r="V59"/>
  <c r="T59"/>
  <c r="V58"/>
  <c r="T58"/>
  <c r="V57"/>
  <c r="T57"/>
  <c r="W57" s="1"/>
  <c r="V56"/>
  <c r="T56"/>
  <c r="V55"/>
  <c r="T55"/>
  <c r="W55" s="1"/>
  <c r="V54"/>
  <c r="T54"/>
  <c r="W54" s="1"/>
  <c r="V53"/>
  <c r="T53"/>
  <c r="V52"/>
  <c r="T52"/>
  <c r="V51"/>
  <c r="T51"/>
  <c r="V50"/>
  <c r="T50"/>
  <c r="V49"/>
  <c r="T49"/>
  <c r="V48"/>
  <c r="T48"/>
  <c r="V47"/>
  <c r="T47"/>
  <c r="W47" s="1"/>
  <c r="V46"/>
  <c r="T46"/>
  <c r="V45"/>
  <c r="T45"/>
  <c r="V44"/>
  <c r="T44"/>
  <c r="V43"/>
  <c r="T43"/>
  <c r="W43" s="1"/>
  <c r="V42"/>
  <c r="T42"/>
  <c r="W42" s="1"/>
  <c r="V41"/>
  <c r="T41"/>
  <c r="V40"/>
  <c r="T40"/>
  <c r="W40" s="1"/>
  <c r="V39"/>
  <c r="T39"/>
  <c r="V38"/>
  <c r="T38"/>
  <c r="V37"/>
  <c r="T37"/>
  <c r="W37" s="1"/>
  <c r="V36"/>
  <c r="T36"/>
  <c r="V35"/>
  <c r="T35"/>
  <c r="V34"/>
  <c r="T34"/>
  <c r="V33"/>
  <c r="T33"/>
  <c r="V32"/>
  <c r="T32"/>
  <c r="W32" s="1"/>
  <c r="V31"/>
  <c r="T31"/>
  <c r="V30"/>
  <c r="T30"/>
  <c r="V29"/>
  <c r="T29"/>
  <c r="V28"/>
  <c r="T28"/>
  <c r="V27"/>
  <c r="T27"/>
  <c r="V26"/>
  <c r="T26"/>
  <c r="V25"/>
  <c r="T25"/>
  <c r="V24"/>
  <c r="T24"/>
  <c r="V23"/>
  <c r="T23"/>
  <c r="W23" s="1"/>
  <c r="T22"/>
  <c r="T21"/>
  <c r="W21" s="1"/>
  <c r="T20"/>
  <c r="T19"/>
  <c r="W19" s="1"/>
  <c r="T18"/>
  <c r="T17"/>
  <c r="T16"/>
  <c r="W16" s="1"/>
  <c r="T15"/>
  <c r="T14"/>
  <c r="V14" s="1"/>
  <c r="T13"/>
  <c r="T12"/>
  <c r="V12" s="1"/>
  <c r="T11"/>
  <c r="V11" s="1"/>
  <c r="T10"/>
  <c r="W10" s="1"/>
  <c r="T9"/>
  <c r="W9" s="1"/>
  <c r="C9"/>
  <c r="V108" i="32"/>
  <c r="T108"/>
  <c r="W108" s="1"/>
  <c r="R108"/>
  <c r="M108"/>
  <c r="K108"/>
  <c r="V107"/>
  <c r="T107"/>
  <c r="W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/>
  <c r="R99"/>
  <c r="C100" s="1"/>
  <c r="X100" s="1"/>
  <c r="Y100" s="1"/>
  <c r="M99"/>
  <c r="K99"/>
  <c r="V98"/>
  <c r="T98"/>
  <c r="W98" s="1"/>
  <c r="R98"/>
  <c r="C99" s="1"/>
  <c r="X99" s="1"/>
  <c r="Y99" s="1"/>
  <c r="V97"/>
  <c r="T97"/>
  <c r="W97" s="1"/>
  <c r="R97"/>
  <c r="C98" s="1"/>
  <c r="X98" s="1"/>
  <c r="Y98" s="1"/>
  <c r="V96"/>
  <c r="T96"/>
  <c r="W96" s="1"/>
  <c r="R96"/>
  <c r="C97" s="1"/>
  <c r="X97" s="1"/>
  <c r="Y97" s="1"/>
  <c r="V95"/>
  <c r="T95"/>
  <c r="W95" s="1"/>
  <c r="R95"/>
  <c r="C96" s="1"/>
  <c r="X96" s="1"/>
  <c r="Y96" s="1"/>
  <c r="V94"/>
  <c r="T94"/>
  <c r="W94" s="1"/>
  <c r="R94"/>
  <c r="C95" s="1"/>
  <c r="X95" s="1"/>
  <c r="Y95" s="1"/>
  <c r="V93"/>
  <c r="T93"/>
  <c r="W93" s="1"/>
  <c r="R93"/>
  <c r="C94" s="1"/>
  <c r="X94" s="1"/>
  <c r="Y94" s="1"/>
  <c r="V92"/>
  <c r="T92"/>
  <c r="W92" s="1"/>
  <c r="R92"/>
  <c r="C93" s="1"/>
  <c r="X93" s="1"/>
  <c r="Y93" s="1"/>
  <c r="V91"/>
  <c r="T91"/>
  <c r="W91"/>
  <c r="R91"/>
  <c r="C92" s="1"/>
  <c r="X92" s="1"/>
  <c r="Y92" s="1"/>
  <c r="V90"/>
  <c r="T90"/>
  <c r="W90" s="1"/>
  <c r="R90"/>
  <c r="C91" s="1"/>
  <c r="X91" s="1"/>
  <c r="Y91" s="1"/>
  <c r="V89"/>
  <c r="T89"/>
  <c r="V88"/>
  <c r="T88"/>
  <c r="V87"/>
  <c r="T87"/>
  <c r="V86"/>
  <c r="T86"/>
  <c r="W86" s="1"/>
  <c r="V85"/>
  <c r="T85"/>
  <c r="V84"/>
  <c r="T84"/>
  <c r="V83"/>
  <c r="T83"/>
  <c r="W83" s="1"/>
  <c r="V82"/>
  <c r="T82"/>
  <c r="W82" s="1"/>
  <c r="V81"/>
  <c r="T81"/>
  <c r="V80"/>
  <c r="T80"/>
  <c r="W80" s="1"/>
  <c r="V79"/>
  <c r="T79"/>
  <c r="V78"/>
  <c r="T78"/>
  <c r="V77"/>
  <c r="T77"/>
  <c r="V76"/>
  <c r="T76"/>
  <c r="V75"/>
  <c r="T75"/>
  <c r="V74"/>
  <c r="T74"/>
  <c r="V73"/>
  <c r="T73"/>
  <c r="V72"/>
  <c r="T72"/>
  <c r="V71"/>
  <c r="T71"/>
  <c r="V70"/>
  <c r="T70"/>
  <c r="V69"/>
  <c r="T69"/>
  <c r="V68"/>
  <c r="T68"/>
  <c r="V67"/>
  <c r="T67"/>
  <c r="V66"/>
  <c r="T66"/>
  <c r="V65"/>
  <c r="T65"/>
  <c r="V64"/>
  <c r="T64"/>
  <c r="V63"/>
  <c r="T63"/>
  <c r="W63" s="1"/>
  <c r="V62"/>
  <c r="T62"/>
  <c r="V61"/>
  <c r="T61"/>
  <c r="W61" s="1"/>
  <c r="V60"/>
  <c r="T60"/>
  <c r="V59"/>
  <c r="T59"/>
  <c r="V58"/>
  <c r="T58"/>
  <c r="V57"/>
  <c r="T57"/>
  <c r="W57" s="1"/>
  <c r="V56"/>
  <c r="T56"/>
  <c r="V55"/>
  <c r="T55"/>
  <c r="W55" s="1"/>
  <c r="V54"/>
  <c r="T54"/>
  <c r="W54" s="1"/>
  <c r="V53"/>
  <c r="T53"/>
  <c r="V52"/>
  <c r="T52"/>
  <c r="V51"/>
  <c r="T51"/>
  <c r="V50"/>
  <c r="T50"/>
  <c r="V49"/>
  <c r="T49"/>
  <c r="V48"/>
  <c r="T48"/>
  <c r="V47"/>
  <c r="T47"/>
  <c r="W47" s="1"/>
  <c r="V46"/>
  <c r="T46"/>
  <c r="V45"/>
  <c r="T45"/>
  <c r="V44"/>
  <c r="T44"/>
  <c r="V43"/>
  <c r="T43"/>
  <c r="V42"/>
  <c r="T42"/>
  <c r="W42" s="1"/>
  <c r="V41"/>
  <c r="T41"/>
  <c r="V40"/>
  <c r="T40"/>
  <c r="W40" s="1"/>
  <c r="V39"/>
  <c r="T39"/>
  <c r="V38"/>
  <c r="T38"/>
  <c r="V37"/>
  <c r="T37"/>
  <c r="W37" s="1"/>
  <c r="V36"/>
  <c r="T36"/>
  <c r="V35"/>
  <c r="T35"/>
  <c r="V34"/>
  <c r="T34"/>
  <c r="V33"/>
  <c r="T33"/>
  <c r="W33" s="1"/>
  <c r="V32"/>
  <c r="T32"/>
  <c r="W32" s="1"/>
  <c r="V31"/>
  <c r="T31"/>
  <c r="V30"/>
  <c r="T30"/>
  <c r="V29"/>
  <c r="T29"/>
  <c r="W29" s="1"/>
  <c r="V28"/>
  <c r="T28"/>
  <c r="V27"/>
  <c r="T27"/>
  <c r="V26"/>
  <c r="T26"/>
  <c r="V25"/>
  <c r="T25"/>
  <c r="V24"/>
  <c r="T24"/>
  <c r="V23"/>
  <c r="T23"/>
  <c r="W23" s="1"/>
  <c r="T22"/>
  <c r="W22" s="1"/>
  <c r="T21"/>
  <c r="W21" s="1"/>
  <c r="T20"/>
  <c r="W20" s="1"/>
  <c r="T19"/>
  <c r="T18"/>
  <c r="V17"/>
  <c r="V18" s="1"/>
  <c r="T17"/>
  <c r="T16"/>
  <c r="V16" s="1"/>
  <c r="T15"/>
  <c r="V14"/>
  <c r="T14"/>
  <c r="W14" s="1"/>
  <c r="T13"/>
  <c r="T12"/>
  <c r="W12" s="1"/>
  <c r="T11"/>
  <c r="T10"/>
  <c r="T9"/>
  <c r="V9" s="1"/>
  <c r="C9"/>
  <c r="V108" i="31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W104"/>
  <c r="V104"/>
  <c r="T104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/>
  <c r="R97"/>
  <c r="C98" s="1"/>
  <c r="X98" s="1"/>
  <c r="Y98" s="1"/>
  <c r="V96"/>
  <c r="T96"/>
  <c r="W96" s="1"/>
  <c r="R96"/>
  <c r="C97" s="1"/>
  <c r="X97" s="1"/>
  <c r="Y97" s="1"/>
  <c r="V95"/>
  <c r="T95"/>
  <c r="W95" s="1"/>
  <c r="R95"/>
  <c r="C96" s="1"/>
  <c r="X96" s="1"/>
  <c r="Y96" s="1"/>
  <c r="V94"/>
  <c r="T94"/>
  <c r="W94" s="1"/>
  <c r="R94"/>
  <c r="C95" s="1"/>
  <c r="X95" s="1"/>
  <c r="Y95" s="1"/>
  <c r="V93"/>
  <c r="T93"/>
  <c r="W93" s="1"/>
  <c r="R93"/>
  <c r="C94" s="1"/>
  <c r="X94" s="1"/>
  <c r="Y94" s="1"/>
  <c r="V92"/>
  <c r="T92"/>
  <c r="W92" s="1"/>
  <c r="R92"/>
  <c r="C93" s="1"/>
  <c r="X93" s="1"/>
  <c r="Y93" s="1"/>
  <c r="V91"/>
  <c r="T91"/>
  <c r="W91" s="1"/>
  <c r="R91"/>
  <c r="C92" s="1"/>
  <c r="X92" s="1"/>
  <c r="Y92" s="1"/>
  <c r="V90"/>
  <c r="T90"/>
  <c r="W90" s="1"/>
  <c r="R90"/>
  <c r="C91" s="1"/>
  <c r="X91" s="1"/>
  <c r="Y91" s="1"/>
  <c r="V89"/>
  <c r="T89"/>
  <c r="V88"/>
  <c r="T88"/>
  <c r="V87"/>
  <c r="T87"/>
  <c r="V86"/>
  <c r="T86"/>
  <c r="W86" s="1"/>
  <c r="V85"/>
  <c r="T85"/>
  <c r="V84"/>
  <c r="T84"/>
  <c r="V83"/>
  <c r="T83"/>
  <c r="V82"/>
  <c r="T82"/>
  <c r="W82" s="1"/>
  <c r="V81"/>
  <c r="T81"/>
  <c r="V80"/>
  <c r="T80"/>
  <c r="V79"/>
  <c r="T79"/>
  <c r="V78"/>
  <c r="T78"/>
  <c r="V77"/>
  <c r="T77"/>
  <c r="V76"/>
  <c r="T76"/>
  <c r="V75"/>
  <c r="T75"/>
  <c r="V74"/>
  <c r="T74"/>
  <c r="V73"/>
  <c r="T73"/>
  <c r="V72"/>
  <c r="T72"/>
  <c r="V71"/>
  <c r="T71"/>
  <c r="V70"/>
  <c r="T70"/>
  <c r="V69"/>
  <c r="T69"/>
  <c r="V68"/>
  <c r="T68"/>
  <c r="V67"/>
  <c r="T67"/>
  <c r="V66"/>
  <c r="T66"/>
  <c r="V65"/>
  <c r="T65"/>
  <c r="V64"/>
  <c r="T64"/>
  <c r="V63"/>
  <c r="T63"/>
  <c r="V62"/>
  <c r="T62"/>
  <c r="W62" s="1"/>
  <c r="V61"/>
  <c r="T61"/>
  <c r="W61" s="1"/>
  <c r="V60"/>
  <c r="T60"/>
  <c r="V59"/>
  <c r="T59"/>
  <c r="V58"/>
  <c r="T58"/>
  <c r="V57"/>
  <c r="T57"/>
  <c r="V56"/>
  <c r="T56"/>
  <c r="V55"/>
  <c r="T55"/>
  <c r="V54"/>
  <c r="T54"/>
  <c r="W54" s="1"/>
  <c r="V53"/>
  <c r="T53"/>
  <c r="V52"/>
  <c r="T52"/>
  <c r="V51"/>
  <c r="T51"/>
  <c r="V50"/>
  <c r="T50"/>
  <c r="V49"/>
  <c r="T49"/>
  <c r="V48"/>
  <c r="T48"/>
  <c r="V47"/>
  <c r="T47"/>
  <c r="W47" s="1"/>
  <c r="V46"/>
  <c r="T46"/>
  <c r="V45"/>
  <c r="T45"/>
  <c r="V44"/>
  <c r="T44"/>
  <c r="V43"/>
  <c r="T43"/>
  <c r="V42"/>
  <c r="T42"/>
  <c r="W42" s="1"/>
  <c r="V41"/>
  <c r="T41"/>
  <c r="V40"/>
  <c r="T40"/>
  <c r="W40" s="1"/>
  <c r="V39"/>
  <c r="T39"/>
  <c r="V38"/>
  <c r="T38"/>
  <c r="V37"/>
  <c r="T37"/>
  <c r="W37" s="1"/>
  <c r="V36"/>
  <c r="T36"/>
  <c r="V35"/>
  <c r="T35"/>
  <c r="V34"/>
  <c r="T34"/>
  <c r="V33"/>
  <c r="T33"/>
  <c r="W33" s="1"/>
  <c r="W32"/>
  <c r="V32"/>
  <c r="T32"/>
  <c r="V31"/>
  <c r="T31"/>
  <c r="V30"/>
  <c r="T30"/>
  <c r="V29"/>
  <c r="T29"/>
  <c r="W29" s="1"/>
  <c r="V28"/>
  <c r="T28"/>
  <c r="V27"/>
  <c r="T27"/>
  <c r="V26"/>
  <c r="T26"/>
  <c r="V25"/>
  <c r="T25"/>
  <c r="V24"/>
  <c r="T24"/>
  <c r="V23"/>
  <c r="T23"/>
  <c r="W23" s="1"/>
  <c r="T22"/>
  <c r="W22" s="1"/>
  <c r="T21"/>
  <c r="W21" s="1"/>
  <c r="T20"/>
  <c r="W20" s="1"/>
  <c r="T19"/>
  <c r="T18"/>
  <c r="T17"/>
  <c r="T16"/>
  <c r="T15"/>
  <c r="T14"/>
  <c r="V14" s="1"/>
  <c r="T13"/>
  <c r="T12"/>
  <c r="W12" s="1"/>
  <c r="T11"/>
  <c r="V11" s="1"/>
  <c r="T10"/>
  <c r="W10" s="1"/>
  <c r="T9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W10" i="32"/>
  <c r="V16" i="31"/>
  <c r="V11" i="32"/>
  <c r="W48" i="31" l="1"/>
  <c r="W55"/>
  <c r="W39"/>
  <c r="W26"/>
  <c r="V18"/>
  <c r="V19" s="1"/>
  <c r="V20" s="1"/>
  <c r="V21" s="1"/>
  <c r="V22" s="1"/>
  <c r="V17"/>
  <c r="W65" i="32"/>
  <c r="W66" s="1"/>
  <c r="W67" s="1"/>
  <c r="W68" s="1"/>
  <c r="W69" s="1"/>
  <c r="W50"/>
  <c r="W51" s="1"/>
  <c r="W60"/>
  <c r="W62"/>
  <c r="W15"/>
  <c r="W16" s="1"/>
  <c r="W13"/>
  <c r="W58" i="33"/>
  <c r="W65"/>
  <c r="W69"/>
  <c r="W33"/>
  <c r="W34" s="1"/>
  <c r="W35" s="1"/>
  <c r="W36" s="1"/>
  <c r="W30" i="31"/>
  <c r="W31" s="1"/>
  <c r="W43"/>
  <c r="W44" s="1"/>
  <c r="W45" s="1"/>
  <c r="W46" s="1"/>
  <c r="W24"/>
  <c r="W41"/>
  <c r="W56"/>
  <c r="W13"/>
  <c r="W25"/>
  <c r="W27"/>
  <c r="W28" s="1"/>
  <c r="W53"/>
  <c r="W63"/>
  <c r="W64" s="1"/>
  <c r="W65" s="1"/>
  <c r="W66" s="1"/>
  <c r="W67" s="1"/>
  <c r="W68" s="1"/>
  <c r="W69" s="1"/>
  <c r="W34"/>
  <c r="W35" s="1"/>
  <c r="W38"/>
  <c r="W49"/>
  <c r="W50" s="1"/>
  <c r="W51" s="1"/>
  <c r="W52" s="1"/>
  <c r="W70"/>
  <c r="W71" s="1"/>
  <c r="W72" s="1"/>
  <c r="W73" s="1"/>
  <c r="W74" s="1"/>
  <c r="W75" s="1"/>
  <c r="W76" s="1"/>
  <c r="W77" s="1"/>
  <c r="W83"/>
  <c r="W84" s="1"/>
  <c r="W85" s="1"/>
  <c r="W87"/>
  <c r="W88" s="1"/>
  <c r="W89" s="1"/>
  <c r="W24" i="32"/>
  <c r="W25" s="1"/>
  <c r="W26" s="1"/>
  <c r="W27" s="1"/>
  <c r="W28" s="1"/>
  <c r="W41"/>
  <c r="W43"/>
  <c r="W44" s="1"/>
  <c r="W45" s="1"/>
  <c r="W46" s="1"/>
  <c r="W70"/>
  <c r="W71" s="1"/>
  <c r="W72"/>
  <c r="W73" s="1"/>
  <c r="W74" s="1"/>
  <c r="W75" s="1"/>
  <c r="W76" s="1"/>
  <c r="W77" s="1"/>
  <c r="W78" s="1"/>
  <c r="W84"/>
  <c r="W85" s="1"/>
  <c r="W17"/>
  <c r="V19"/>
  <c r="V20" s="1"/>
  <c r="V21" s="1"/>
  <c r="V22" s="1"/>
  <c r="W64"/>
  <c r="W79"/>
  <c r="W81"/>
  <c r="W87"/>
  <c r="W88" s="1"/>
  <c r="W89" s="1"/>
  <c r="W18"/>
  <c r="W30"/>
  <c r="W31" s="1"/>
  <c r="W34"/>
  <c r="W35" s="1"/>
  <c r="W36" s="1"/>
  <c r="W38"/>
  <c r="W39" s="1"/>
  <c r="W48"/>
  <c r="W49" s="1"/>
  <c r="W52"/>
  <c r="W53" s="1"/>
  <c r="W56"/>
  <c r="W58"/>
  <c r="W59" s="1"/>
  <c r="W72" i="33"/>
  <c r="W73" s="1"/>
  <c r="W74" s="1"/>
  <c r="W75" s="1"/>
  <c r="W76" s="1"/>
  <c r="W77" s="1"/>
  <c r="W88"/>
  <c r="W41"/>
  <c r="W70"/>
  <c r="W66"/>
  <c r="W67" s="1"/>
  <c r="W68" s="1"/>
  <c r="W81"/>
  <c r="W59"/>
  <c r="W60" s="1"/>
  <c r="W85"/>
  <c r="V13"/>
  <c r="W24"/>
  <c r="W25" s="1"/>
  <c r="W26" s="1"/>
  <c r="W27" s="1"/>
  <c r="W28" s="1"/>
  <c r="W29" s="1"/>
  <c r="W30" s="1"/>
  <c r="W31" s="1"/>
  <c r="W38"/>
  <c r="W39" s="1"/>
  <c r="W44"/>
  <c r="W45" s="1"/>
  <c r="W46" s="1"/>
  <c r="W48"/>
  <c r="W49" s="1"/>
  <c r="W50" s="1"/>
  <c r="W51" s="1"/>
  <c r="W52"/>
  <c r="W53" s="1"/>
  <c r="W56"/>
  <c r="W80" i="31"/>
  <c r="W81" s="1"/>
  <c r="W78"/>
  <c r="W79" s="1"/>
  <c r="W57"/>
  <c r="W58" s="1"/>
  <c r="W59" s="1"/>
  <c r="W60" s="1"/>
  <c r="W36"/>
  <c r="W22" i="33"/>
  <c r="W20"/>
  <c r="W19" i="32"/>
  <c r="W19" i="31"/>
  <c r="W18" i="33"/>
  <c r="V15" i="31"/>
  <c r="W14" i="33"/>
  <c r="W15" s="1"/>
  <c r="V13" i="31"/>
  <c r="V12" i="32"/>
  <c r="V13" s="1"/>
  <c r="H4"/>
  <c r="W12" i="33"/>
  <c r="W13" s="1"/>
  <c r="W11"/>
  <c r="H4" i="31"/>
  <c r="V10" i="32"/>
  <c r="W11"/>
  <c r="W9"/>
  <c r="V9" i="33"/>
  <c r="V10" s="1"/>
  <c r="V9" i="31"/>
  <c r="V10" s="1"/>
  <c r="W9"/>
  <c r="W14"/>
  <c r="W15" s="1"/>
  <c r="W16" s="1"/>
  <c r="W17" s="1"/>
  <c r="W18" s="1"/>
  <c r="V12"/>
  <c r="R9"/>
  <c r="C10" s="1"/>
  <c r="K10" s="1"/>
  <c r="M10" s="1"/>
  <c r="R9" i="32"/>
  <c r="C10" s="1"/>
  <c r="V15"/>
  <c r="H4" i="33"/>
  <c r="V15"/>
  <c r="V16" s="1"/>
  <c r="V17" s="1"/>
  <c r="V18" s="1"/>
  <c r="V19" s="1"/>
  <c r="V20" s="1"/>
  <c r="V21" s="1"/>
  <c r="V22" s="1"/>
  <c r="W17"/>
  <c r="K10"/>
  <c r="M10" s="1"/>
  <c r="R10" s="1"/>
  <c r="C11" s="1"/>
  <c r="X10"/>
  <c r="C10" i="17"/>
  <c r="T9"/>
  <c r="H4" s="1"/>
  <c r="D4"/>
  <c r="G5"/>
  <c r="E5"/>
  <c r="C5"/>
  <c r="W11" i="31"/>
  <c r="R10" i="32" l="1"/>
  <c r="C11" s="1"/>
  <c r="K11" s="1"/>
  <c r="M11" s="1"/>
  <c r="R11" s="1"/>
  <c r="K10"/>
  <c r="M10" s="1"/>
  <c r="P5"/>
  <c r="L5" i="31"/>
  <c r="P5" i="33"/>
  <c r="L5"/>
  <c r="L5" i="32"/>
  <c r="P5" i="31"/>
  <c r="X10" i="32"/>
  <c r="X11" s="1"/>
  <c r="Y11" s="1"/>
  <c r="I5" i="17"/>
  <c r="L4"/>
  <c r="P4"/>
  <c r="X10" i="31"/>
  <c r="R10"/>
  <c r="K11" i="33"/>
  <c r="M11" s="1"/>
  <c r="R11" s="1"/>
  <c r="X11"/>
  <c r="Y11" s="1"/>
  <c r="C12" i="32" l="1"/>
  <c r="R12" s="1"/>
  <c r="C13" s="1"/>
  <c r="K13" s="1"/>
  <c r="M13" s="1"/>
  <c r="C12" i="33"/>
  <c r="C11" i="31"/>
  <c r="K11" s="1"/>
  <c r="M11" s="1"/>
  <c r="R13" i="32" l="1"/>
  <c r="C14" s="1"/>
  <c r="X12" i="33"/>
  <c r="Y12" s="1"/>
  <c r="R12"/>
  <c r="R11" i="31"/>
  <c r="X11"/>
  <c r="Y11" s="1"/>
  <c r="X12" i="32"/>
  <c r="Y12" s="1"/>
  <c r="C13" i="33" l="1"/>
  <c r="K13" s="1"/>
  <c r="M13" s="1"/>
  <c r="X13" i="32"/>
  <c r="Y13" s="1"/>
  <c r="R14"/>
  <c r="C12" i="31"/>
  <c r="R12" s="1"/>
  <c r="C13" s="1"/>
  <c r="K13" s="1"/>
  <c r="M13" s="1"/>
  <c r="X14" i="32" l="1"/>
  <c r="Y14" s="1"/>
  <c r="C15"/>
  <c r="K15" s="1"/>
  <c r="M15" s="1"/>
  <c r="X13" i="33"/>
  <c r="Y13" s="1"/>
  <c r="R13"/>
  <c r="X13" i="31"/>
  <c r="Y13" s="1"/>
  <c r="R13"/>
  <c r="X12"/>
  <c r="Y12" s="1"/>
  <c r="C14" l="1"/>
  <c r="C14" i="33"/>
  <c r="X15" i="32"/>
  <c r="Y15" s="1"/>
  <c r="R15"/>
  <c r="X14" i="33" l="1"/>
  <c r="Y14" s="1"/>
  <c r="R14"/>
  <c r="X14" i="31"/>
  <c r="Y14" s="1"/>
  <c r="R14"/>
  <c r="C16" i="32"/>
  <c r="K16" s="1"/>
  <c r="M16" s="1"/>
  <c r="C15" i="31" l="1"/>
  <c r="K15" s="1"/>
  <c r="M15" s="1"/>
  <c r="C15" i="33"/>
  <c r="K15" s="1"/>
  <c r="M15" s="1"/>
  <c r="X16" i="32"/>
  <c r="Y16" s="1"/>
  <c r="R16"/>
  <c r="C17" l="1"/>
  <c r="K17" s="1"/>
  <c r="M17" s="1"/>
  <c r="X15" i="31"/>
  <c r="Y15" s="1"/>
  <c r="R15"/>
  <c r="X15" i="33"/>
  <c r="Y15" s="1"/>
  <c r="R15"/>
  <c r="X17" i="32" l="1"/>
  <c r="Y17" s="1"/>
  <c r="R17"/>
  <c r="C16" i="33"/>
  <c r="K16" s="1"/>
  <c r="M16" s="1"/>
  <c r="C16" i="31"/>
  <c r="K16" s="1"/>
  <c r="M16" s="1"/>
  <c r="X16" i="33" l="1"/>
  <c r="Y16" s="1"/>
  <c r="R16"/>
  <c r="X16" i="31"/>
  <c r="Y16" s="1"/>
  <c r="R16"/>
  <c r="C18" i="32"/>
  <c r="K18" s="1"/>
  <c r="M18" s="1"/>
  <c r="C17" i="31" l="1"/>
  <c r="K17" s="1"/>
  <c r="M17" s="1"/>
  <c r="X18" i="32"/>
  <c r="Y18" s="1"/>
  <c r="R18"/>
  <c r="C19" s="1"/>
  <c r="K19" s="1"/>
  <c r="M19" s="1"/>
  <c r="C17" i="33"/>
  <c r="K17" s="1"/>
  <c r="M17" s="1"/>
  <c r="X17" l="1"/>
  <c r="Y17" s="1"/>
  <c r="R17"/>
  <c r="C18" s="1"/>
  <c r="K18" s="1"/>
  <c r="M18" s="1"/>
  <c r="X17" i="31"/>
  <c r="Y17" s="1"/>
  <c r="R17"/>
  <c r="X19" i="32"/>
  <c r="Y19" s="1"/>
  <c r="R19"/>
  <c r="C20" s="1"/>
  <c r="K20" s="1"/>
  <c r="M20" s="1"/>
  <c r="C18" i="31" l="1"/>
  <c r="K18" s="1"/>
  <c r="M18" s="1"/>
  <c r="X18" i="33"/>
  <c r="Y18" s="1"/>
  <c r="R18"/>
  <c r="C19" s="1"/>
  <c r="K19" s="1"/>
  <c r="M19" s="1"/>
  <c r="X20" i="32"/>
  <c r="Y20" s="1"/>
  <c r="R20"/>
  <c r="C21" s="1"/>
  <c r="K21" s="1"/>
  <c r="M21" s="1"/>
  <c r="X19" i="33" l="1"/>
  <c r="Y19" s="1"/>
  <c r="R19"/>
  <c r="C20" s="1"/>
  <c r="K20" s="1"/>
  <c r="M20" s="1"/>
  <c r="X18" i="31"/>
  <c r="Y18" s="1"/>
  <c r="R18"/>
  <c r="C19" s="1"/>
  <c r="K19" s="1"/>
  <c r="M19" s="1"/>
  <c r="X21" i="32"/>
  <c r="Y21" s="1"/>
  <c r="R21"/>
  <c r="C22" s="1"/>
  <c r="X19" i="31" l="1"/>
  <c r="Y19" s="1"/>
  <c r="R19"/>
  <c r="C20" s="1"/>
  <c r="K20" s="1"/>
  <c r="M20" s="1"/>
  <c r="X20" i="33"/>
  <c r="Y20" s="1"/>
  <c r="R20"/>
  <c r="C21" s="1"/>
  <c r="K21" s="1"/>
  <c r="M21" s="1"/>
  <c r="X22" i="32"/>
  <c r="Y22" s="1"/>
  <c r="R22"/>
  <c r="C23" s="1"/>
  <c r="K23" s="1"/>
  <c r="M23" s="1"/>
  <c r="X21" i="33" l="1"/>
  <c r="Y21" s="1"/>
  <c r="R21"/>
  <c r="C22" s="1"/>
  <c r="X23" i="32"/>
  <c r="Y23" s="1"/>
  <c r="R23"/>
  <c r="C24" s="1"/>
  <c r="X20" i="31"/>
  <c r="Y20" s="1"/>
  <c r="R20"/>
  <c r="C21" s="1"/>
  <c r="K21" s="1"/>
  <c r="M21" s="1"/>
  <c r="X21" l="1"/>
  <c r="Y21" s="1"/>
  <c r="R21"/>
  <c r="C22" s="1"/>
  <c r="X22" i="33"/>
  <c r="Y22" s="1"/>
  <c r="R22"/>
  <c r="C23" s="1"/>
  <c r="K23" s="1"/>
  <c r="M23" s="1"/>
  <c r="X24" i="32"/>
  <c r="Y24" s="1"/>
  <c r="R24"/>
  <c r="C25" s="1"/>
  <c r="K25" s="1"/>
  <c r="M25" s="1"/>
  <c r="X23" i="33" l="1"/>
  <c r="Y23" s="1"/>
  <c r="R23"/>
  <c r="C24" s="1"/>
  <c r="X25" i="32"/>
  <c r="Y25" s="1"/>
  <c r="R25"/>
  <c r="C26" s="1"/>
  <c r="K26" s="1"/>
  <c r="M26" s="1"/>
  <c r="X22" i="31"/>
  <c r="Y22" s="1"/>
  <c r="R22"/>
  <c r="C23" s="1"/>
  <c r="K23" s="1"/>
  <c r="M23" s="1"/>
  <c r="X23" l="1"/>
  <c r="Y23" s="1"/>
  <c r="R23"/>
  <c r="C24" s="1"/>
  <c r="X24" i="33"/>
  <c r="Y24" s="1"/>
  <c r="R24"/>
  <c r="C25" s="1"/>
  <c r="K25" s="1"/>
  <c r="M25" s="1"/>
  <c r="X26" i="32"/>
  <c r="Y26" s="1"/>
  <c r="R26"/>
  <c r="C27" s="1"/>
  <c r="K27" s="1"/>
  <c r="M27" s="1"/>
  <c r="X25" i="33" l="1"/>
  <c r="Y25" s="1"/>
  <c r="R25"/>
  <c r="C26" s="1"/>
  <c r="K26" s="1"/>
  <c r="M26" s="1"/>
  <c r="X27" i="32"/>
  <c r="Y27" s="1"/>
  <c r="R27"/>
  <c r="C28" s="1"/>
  <c r="K28" s="1"/>
  <c r="M28" s="1"/>
  <c r="X24" i="31"/>
  <c r="Y24" s="1"/>
  <c r="R24"/>
  <c r="C25" s="1"/>
  <c r="K25" s="1"/>
  <c r="M25" s="1"/>
  <c r="X25" l="1"/>
  <c r="Y25" s="1"/>
  <c r="R25"/>
  <c r="C26" s="1"/>
  <c r="K26" s="1"/>
  <c r="M26" s="1"/>
  <c r="X26" i="33"/>
  <c r="Y26" s="1"/>
  <c r="R26"/>
  <c r="C27" s="1"/>
  <c r="K27" s="1"/>
  <c r="M27" s="1"/>
  <c r="X28" i="32"/>
  <c r="Y28" s="1"/>
  <c r="R28"/>
  <c r="C29" s="1"/>
  <c r="K29" s="1"/>
  <c r="M29" s="1"/>
  <c r="X27" i="33" l="1"/>
  <c r="Y27" s="1"/>
  <c r="R27"/>
  <c r="C28" s="1"/>
  <c r="K28" s="1"/>
  <c r="M28" s="1"/>
  <c r="X29" i="32"/>
  <c r="Y29" s="1"/>
  <c r="R29"/>
  <c r="C30" s="1"/>
  <c r="K30" s="1"/>
  <c r="M30" s="1"/>
  <c r="X26" i="31"/>
  <c r="Y26" s="1"/>
  <c r="R26"/>
  <c r="C27" s="1"/>
  <c r="K27" s="1"/>
  <c r="M27" s="1"/>
  <c r="X27" l="1"/>
  <c r="Y27" s="1"/>
  <c r="R27"/>
  <c r="C28" s="1"/>
  <c r="K28" s="1"/>
  <c r="M28" s="1"/>
  <c r="X28" i="33"/>
  <c r="Y28" s="1"/>
  <c r="R28"/>
  <c r="C29" s="1"/>
  <c r="K29" s="1"/>
  <c r="M29" s="1"/>
  <c r="X30" i="32"/>
  <c r="Y30" s="1"/>
  <c r="R30"/>
  <c r="C31" s="1"/>
  <c r="K31" s="1"/>
  <c r="M31" s="1"/>
  <c r="X29" i="33" l="1"/>
  <c r="Y29" s="1"/>
  <c r="R29"/>
  <c r="C30" s="1"/>
  <c r="K30" s="1"/>
  <c r="M30" s="1"/>
  <c r="X31" i="32"/>
  <c r="Y31" s="1"/>
  <c r="R31"/>
  <c r="C32" s="1"/>
  <c r="K32" s="1"/>
  <c r="M32" s="1"/>
  <c r="X28" i="31"/>
  <c r="Y28" s="1"/>
  <c r="R28"/>
  <c r="C29" s="1"/>
  <c r="K29" s="1"/>
  <c r="M29" s="1"/>
  <c r="X29" l="1"/>
  <c r="Y29" s="1"/>
  <c r="R29"/>
  <c r="C30" s="1"/>
  <c r="K30" s="1"/>
  <c r="M30" s="1"/>
  <c r="X30" i="33"/>
  <c r="Y30" s="1"/>
  <c r="R30"/>
  <c r="C31" s="1"/>
  <c r="K31" s="1"/>
  <c r="M31" s="1"/>
  <c r="X32" i="32"/>
  <c r="Y32" s="1"/>
  <c r="R32"/>
  <c r="C33" s="1"/>
  <c r="X31" i="33" l="1"/>
  <c r="Y31" s="1"/>
  <c r="R31"/>
  <c r="C32" s="1"/>
  <c r="K32" s="1"/>
  <c r="M32" s="1"/>
  <c r="X33" i="32"/>
  <c r="Y33" s="1"/>
  <c r="R33"/>
  <c r="C34" s="1"/>
  <c r="K34" s="1"/>
  <c r="M34" s="1"/>
  <c r="X30" i="31"/>
  <c r="Y30" s="1"/>
  <c r="R30"/>
  <c r="C31" s="1"/>
  <c r="K31" s="1"/>
  <c r="M31" s="1"/>
  <c r="X31" l="1"/>
  <c r="Y31" s="1"/>
  <c r="R31"/>
  <c r="C32" s="1"/>
  <c r="K32" s="1"/>
  <c r="M32" s="1"/>
  <c r="X32" i="33"/>
  <c r="Y32" s="1"/>
  <c r="R32"/>
  <c r="C33" s="1"/>
  <c r="X34" i="32"/>
  <c r="Y34" s="1"/>
  <c r="R34"/>
  <c r="C35" s="1"/>
  <c r="K35" s="1"/>
  <c r="M35" s="1"/>
  <c r="X33" i="33" l="1"/>
  <c r="Y33" s="1"/>
  <c r="R33"/>
  <c r="C34" s="1"/>
  <c r="K34" s="1"/>
  <c r="M34" s="1"/>
  <c r="X35" i="32"/>
  <c r="Y35" s="1"/>
  <c r="R35"/>
  <c r="C36" s="1"/>
  <c r="K36" s="1"/>
  <c r="M36" s="1"/>
  <c r="X32" i="31"/>
  <c r="Y32" s="1"/>
  <c r="R32"/>
  <c r="C33" s="1"/>
  <c r="X33" l="1"/>
  <c r="Y33" s="1"/>
  <c r="R33"/>
  <c r="C34" s="1"/>
  <c r="K34" s="1"/>
  <c r="M34" s="1"/>
  <c r="X34" i="33"/>
  <c r="Y34" s="1"/>
  <c r="R34"/>
  <c r="C35" s="1"/>
  <c r="K35" s="1"/>
  <c r="M35" s="1"/>
  <c r="X36" i="32"/>
  <c r="Y36" s="1"/>
  <c r="R36"/>
  <c r="C37" s="1"/>
  <c r="X35" i="33" l="1"/>
  <c r="Y35" s="1"/>
  <c r="R35"/>
  <c r="C36" s="1"/>
  <c r="K36" s="1"/>
  <c r="M36" s="1"/>
  <c r="X37" i="32"/>
  <c r="Y37" s="1"/>
  <c r="R37"/>
  <c r="C38" s="1"/>
  <c r="K38" s="1"/>
  <c r="M38" s="1"/>
  <c r="X34" i="31"/>
  <c r="Y34" s="1"/>
  <c r="R34"/>
  <c r="C35" s="1"/>
  <c r="K35" s="1"/>
  <c r="M35" s="1"/>
  <c r="X35" l="1"/>
  <c r="Y35" s="1"/>
  <c r="R35"/>
  <c r="C36" s="1"/>
  <c r="K36" s="1"/>
  <c r="M36" s="1"/>
  <c r="X36" i="33"/>
  <c r="Y36" s="1"/>
  <c r="R36"/>
  <c r="C37" s="1"/>
  <c r="X38" i="32"/>
  <c r="Y38" s="1"/>
  <c r="R38"/>
  <c r="C39" s="1"/>
  <c r="K39" s="1"/>
  <c r="M39" s="1"/>
  <c r="X37" i="33" l="1"/>
  <c r="Y37" s="1"/>
  <c r="R37"/>
  <c r="C38" s="1"/>
  <c r="K38" s="1"/>
  <c r="M38" s="1"/>
  <c r="X39" i="32"/>
  <c r="Y39" s="1"/>
  <c r="R39"/>
  <c r="C40" s="1"/>
  <c r="X36" i="31"/>
  <c r="Y36" s="1"/>
  <c r="R36"/>
  <c r="C37" s="1"/>
  <c r="X37" l="1"/>
  <c r="Y37" s="1"/>
  <c r="R37"/>
  <c r="C38" s="1"/>
  <c r="K38" s="1"/>
  <c r="M38" s="1"/>
  <c r="X38" i="33"/>
  <c r="Y38" s="1"/>
  <c r="R38"/>
  <c r="C39" s="1"/>
  <c r="K39" s="1"/>
  <c r="M39" s="1"/>
  <c r="X40" i="32"/>
  <c r="Y40" s="1"/>
  <c r="R40"/>
  <c r="C41" s="1"/>
  <c r="K41" s="1"/>
  <c r="M41" s="1"/>
  <c r="X39" i="33" l="1"/>
  <c r="Y39" s="1"/>
  <c r="R39"/>
  <c r="C40" s="1"/>
  <c r="X41" i="32"/>
  <c r="Y41" s="1"/>
  <c r="R41"/>
  <c r="C42" s="1"/>
  <c r="X38" i="31"/>
  <c r="Y38" s="1"/>
  <c r="R38"/>
  <c r="C39" s="1"/>
  <c r="K39" s="1"/>
  <c r="M39" s="1"/>
  <c r="X39" l="1"/>
  <c r="Y39" s="1"/>
  <c r="R39"/>
  <c r="C40" s="1"/>
  <c r="X40" i="33"/>
  <c r="Y40" s="1"/>
  <c r="R40"/>
  <c r="C41" s="1"/>
  <c r="K41" s="1"/>
  <c r="M41" s="1"/>
  <c r="X42" i="32"/>
  <c r="Y42" s="1"/>
  <c r="R42"/>
  <c r="C43" s="1"/>
  <c r="K43" s="1"/>
  <c r="M43" s="1"/>
  <c r="X43" l="1"/>
  <c r="Y43" s="1"/>
  <c r="R43"/>
  <c r="C44" s="1"/>
  <c r="K44" s="1"/>
  <c r="M44" s="1"/>
  <c r="X40" i="31"/>
  <c r="Y40" s="1"/>
  <c r="R40"/>
  <c r="C41" s="1"/>
  <c r="K41" s="1"/>
  <c r="M41" s="1"/>
  <c r="X41" i="33"/>
  <c r="Y41" s="1"/>
  <c r="R41"/>
  <c r="C42" s="1"/>
  <c r="X41" i="31" l="1"/>
  <c r="Y41" s="1"/>
  <c r="R41"/>
  <c r="C42" s="1"/>
  <c r="X42" i="33"/>
  <c r="Y42" s="1"/>
  <c r="R42"/>
  <c r="C43" s="1"/>
  <c r="K43" s="1"/>
  <c r="M43" s="1"/>
  <c r="X44" i="32"/>
  <c r="Y44" s="1"/>
  <c r="R44"/>
  <c r="C45" s="1"/>
  <c r="K45" s="1"/>
  <c r="M45" s="1"/>
  <c r="X45" l="1"/>
  <c r="Y45" s="1"/>
  <c r="R45"/>
  <c r="C46" s="1"/>
  <c r="K46" s="1"/>
  <c r="M46" s="1"/>
  <c r="X42" i="31"/>
  <c r="Y42" s="1"/>
  <c r="R42"/>
  <c r="C43" s="1"/>
  <c r="K43" s="1"/>
  <c r="M43" s="1"/>
  <c r="X43" i="33"/>
  <c r="Y43" s="1"/>
  <c r="R43"/>
  <c r="C44" s="1"/>
  <c r="K44" s="1"/>
  <c r="M44" s="1"/>
  <c r="X43" i="31" l="1"/>
  <c r="Y43" s="1"/>
  <c r="R43"/>
  <c r="C44" s="1"/>
  <c r="K44" s="1"/>
  <c r="M44" s="1"/>
  <c r="X44" i="33"/>
  <c r="Y44" s="1"/>
  <c r="R44"/>
  <c r="C45" s="1"/>
  <c r="K45" s="1"/>
  <c r="M45" s="1"/>
  <c r="X46" i="32"/>
  <c r="Y46" s="1"/>
  <c r="R46"/>
  <c r="C47" s="1"/>
  <c r="K47" s="1"/>
  <c r="M47" s="1"/>
  <c r="X47" l="1"/>
  <c r="Y47" s="1"/>
  <c r="R47"/>
  <c r="C48" s="1"/>
  <c r="K48" s="1"/>
  <c r="M48" s="1"/>
  <c r="X44" i="31"/>
  <c r="Y44" s="1"/>
  <c r="R44"/>
  <c r="C45" s="1"/>
  <c r="K45" s="1"/>
  <c r="M45" s="1"/>
  <c r="X45" i="33"/>
  <c r="Y45" s="1"/>
  <c r="R45"/>
  <c r="C46" s="1"/>
  <c r="K46" s="1"/>
  <c r="M46" s="1"/>
  <c r="X46" l="1"/>
  <c r="Y46" s="1"/>
  <c r="R46"/>
  <c r="C47" s="1"/>
  <c r="K47" s="1"/>
  <c r="M47" s="1"/>
  <c r="X48" i="32"/>
  <c r="Y48" s="1"/>
  <c r="R48"/>
  <c r="C49" s="1"/>
  <c r="K49" s="1"/>
  <c r="M49" s="1"/>
  <c r="X45" i="31"/>
  <c r="Y45" s="1"/>
  <c r="R45"/>
  <c r="C46" s="1"/>
  <c r="K46" s="1"/>
  <c r="M46" s="1"/>
  <c r="X46" l="1"/>
  <c r="Y46" s="1"/>
  <c r="R46"/>
  <c r="C47" s="1"/>
  <c r="K47" s="1"/>
  <c r="M47" s="1"/>
  <c r="X47" i="33"/>
  <c r="Y47" s="1"/>
  <c r="R47"/>
  <c r="C48" s="1"/>
  <c r="K48" s="1"/>
  <c r="M48" s="1"/>
  <c r="X49" i="32"/>
  <c r="Y49" s="1"/>
  <c r="R49"/>
  <c r="C50" s="1"/>
  <c r="K50" s="1"/>
  <c r="M50" s="1"/>
  <c r="X50" l="1"/>
  <c r="Y50" s="1"/>
  <c r="R50"/>
  <c r="C51" s="1"/>
  <c r="K51" s="1"/>
  <c r="M51" s="1"/>
  <c r="X47" i="31"/>
  <c r="Y47" s="1"/>
  <c r="R47"/>
  <c r="C48" s="1"/>
  <c r="K48" s="1"/>
  <c r="M48" s="1"/>
  <c r="X48" i="33"/>
  <c r="Y48" s="1"/>
  <c r="R48"/>
  <c r="C49" s="1"/>
  <c r="K49" s="1"/>
  <c r="M49" s="1"/>
  <c r="X49" l="1"/>
  <c r="Y49" s="1"/>
  <c r="R49"/>
  <c r="C50" s="1"/>
  <c r="K50" s="1"/>
  <c r="M50" s="1"/>
  <c r="X51" i="32"/>
  <c r="Y51" s="1"/>
  <c r="R51"/>
  <c r="C52" s="1"/>
  <c r="K52" s="1"/>
  <c r="M52" s="1"/>
  <c r="X48" i="31"/>
  <c r="Y48" s="1"/>
  <c r="R48"/>
  <c r="C49" s="1"/>
  <c r="K49" s="1"/>
  <c r="M49" s="1"/>
  <c r="X49" l="1"/>
  <c r="Y49" s="1"/>
  <c r="R49"/>
  <c r="C50" s="1"/>
  <c r="K50" s="1"/>
  <c r="M50" s="1"/>
  <c r="X50" i="33"/>
  <c r="Y50" s="1"/>
  <c r="R50"/>
  <c r="C51" s="1"/>
  <c r="K51" s="1"/>
  <c r="M51" s="1"/>
  <c r="X52" i="32"/>
  <c r="Y52" s="1"/>
  <c r="R52"/>
  <c r="C53" s="1"/>
  <c r="K53" s="1"/>
  <c r="M53" s="1"/>
  <c r="X53" l="1"/>
  <c r="Y53" s="1"/>
  <c r="R53"/>
  <c r="C54" s="1"/>
  <c r="K54" s="1"/>
  <c r="M54" s="1"/>
  <c r="X50" i="31"/>
  <c r="Y50" s="1"/>
  <c r="R50"/>
  <c r="C51" s="1"/>
  <c r="K51" s="1"/>
  <c r="M51" s="1"/>
  <c r="X51" i="33"/>
  <c r="Y51" s="1"/>
  <c r="R51"/>
  <c r="C52" s="1"/>
  <c r="K52" s="1"/>
  <c r="M52" s="1"/>
  <c r="X51" i="31" l="1"/>
  <c r="Y51" s="1"/>
  <c r="R51"/>
  <c r="C52" s="1"/>
  <c r="K52" s="1"/>
  <c r="M52" s="1"/>
  <c r="X52" i="33"/>
  <c r="Y52" s="1"/>
  <c r="R52"/>
  <c r="C53" s="1"/>
  <c r="K53" s="1"/>
  <c r="M53" s="1"/>
  <c r="X54" i="32"/>
  <c r="Y54" s="1"/>
  <c r="R54"/>
  <c r="C55" s="1"/>
  <c r="K55" s="1"/>
  <c r="M55" s="1"/>
  <c r="X55" l="1"/>
  <c r="Y55" s="1"/>
  <c r="R55"/>
  <c r="C56" s="1"/>
  <c r="K56" s="1"/>
  <c r="M56" s="1"/>
  <c r="X52" i="31"/>
  <c r="Y52" s="1"/>
  <c r="R52"/>
  <c r="C53" s="1"/>
  <c r="K53" s="1"/>
  <c r="M53" s="1"/>
  <c r="X53" i="33"/>
  <c r="Y53" s="1"/>
  <c r="R53"/>
  <c r="C54" s="1"/>
  <c r="K54" s="1"/>
  <c r="M54" s="1"/>
  <c r="X53" i="31" l="1"/>
  <c r="Y53" s="1"/>
  <c r="R53"/>
  <c r="C54" s="1"/>
  <c r="K54" s="1"/>
  <c r="M54" s="1"/>
  <c r="X54" i="33"/>
  <c r="Y54" s="1"/>
  <c r="R54"/>
  <c r="C55" s="1"/>
  <c r="K55" s="1"/>
  <c r="M55" s="1"/>
  <c r="X56" i="32"/>
  <c r="Y56" s="1"/>
  <c r="R56"/>
  <c r="C57" s="1"/>
  <c r="K57" s="1"/>
  <c r="M57" s="1"/>
  <c r="X57" l="1"/>
  <c r="Y57" s="1"/>
  <c r="R57"/>
  <c r="C58" s="1"/>
  <c r="K58" s="1"/>
  <c r="M58" s="1"/>
  <c r="X54" i="31"/>
  <c r="Y54" s="1"/>
  <c r="R54"/>
  <c r="C55" s="1"/>
  <c r="K55" s="1"/>
  <c r="M55" s="1"/>
  <c r="X55" i="33"/>
  <c r="Y55" s="1"/>
  <c r="R55"/>
  <c r="C56" s="1"/>
  <c r="K56" s="1"/>
  <c r="M56" s="1"/>
  <c r="X55" i="31" l="1"/>
  <c r="Y55" s="1"/>
  <c r="R55"/>
  <c r="C56" s="1"/>
  <c r="K56" s="1"/>
  <c r="M56" s="1"/>
  <c r="X56" i="33"/>
  <c r="Y56" s="1"/>
  <c r="R56"/>
  <c r="C57" s="1"/>
  <c r="K57" s="1"/>
  <c r="M57" s="1"/>
  <c r="X58" i="32"/>
  <c r="Y58" s="1"/>
  <c r="R58"/>
  <c r="C59" s="1"/>
  <c r="K59" s="1"/>
  <c r="M59" s="1"/>
  <c r="X59" l="1"/>
  <c r="Y59" s="1"/>
  <c r="R59"/>
  <c r="C60" s="1"/>
  <c r="K60" s="1"/>
  <c r="M60" s="1"/>
  <c r="X56" i="31"/>
  <c r="Y56" s="1"/>
  <c r="R56"/>
  <c r="C57" s="1"/>
  <c r="K57" s="1"/>
  <c r="M57" s="1"/>
  <c r="X57" i="33"/>
  <c r="Y57" s="1"/>
  <c r="R57"/>
  <c r="C58" s="1"/>
  <c r="K58" s="1"/>
  <c r="M58" s="1"/>
  <c r="X57" i="31" l="1"/>
  <c r="Y57" s="1"/>
  <c r="R57"/>
  <c r="C58" s="1"/>
  <c r="K58" s="1"/>
  <c r="M58" s="1"/>
  <c r="X58" i="33"/>
  <c r="Y58" s="1"/>
  <c r="R58"/>
  <c r="C59" s="1"/>
  <c r="K59" s="1"/>
  <c r="M59" s="1"/>
  <c r="X60" i="32"/>
  <c r="Y60" s="1"/>
  <c r="R60"/>
  <c r="C61" s="1"/>
  <c r="K61" s="1"/>
  <c r="M61" s="1"/>
  <c r="X61" l="1"/>
  <c r="Y61" s="1"/>
  <c r="R61"/>
  <c r="C62" s="1"/>
  <c r="K62" s="1"/>
  <c r="M62" s="1"/>
  <c r="X58" i="31"/>
  <c r="Y58" s="1"/>
  <c r="R58"/>
  <c r="C59" s="1"/>
  <c r="K59" s="1"/>
  <c r="M59" s="1"/>
  <c r="X59" i="33"/>
  <c r="Y59" s="1"/>
  <c r="R59"/>
  <c r="C60" s="1"/>
  <c r="K60" s="1"/>
  <c r="M60" s="1"/>
  <c r="X60" l="1"/>
  <c r="Y60" s="1"/>
  <c r="R60"/>
  <c r="C61" s="1"/>
  <c r="K61" s="1"/>
  <c r="M61" s="1"/>
  <c r="X62" i="32"/>
  <c r="Y62" s="1"/>
  <c r="R62"/>
  <c r="C63" s="1"/>
  <c r="K63" s="1"/>
  <c r="M63" s="1"/>
  <c r="X59" i="31"/>
  <c r="Y59" s="1"/>
  <c r="R59"/>
  <c r="C60" s="1"/>
  <c r="K60" s="1"/>
  <c r="M60" s="1"/>
  <c r="X60" l="1"/>
  <c r="Y60" s="1"/>
  <c r="R60"/>
  <c r="C61" s="1"/>
  <c r="K61" s="1"/>
  <c r="M61" s="1"/>
  <c r="X61" i="33"/>
  <c r="Y61" s="1"/>
  <c r="R61"/>
  <c r="C62" s="1"/>
  <c r="K62" s="1"/>
  <c r="M62" s="1"/>
  <c r="X63" i="32"/>
  <c r="Y63" s="1"/>
  <c r="R63"/>
  <c r="C64" s="1"/>
  <c r="K64" s="1"/>
  <c r="M64" s="1"/>
  <c r="X64" l="1"/>
  <c r="Y64" s="1"/>
  <c r="R64"/>
  <c r="C65" s="1"/>
  <c r="K65" s="1"/>
  <c r="M65" s="1"/>
  <c r="X61" i="31"/>
  <c r="Y61" s="1"/>
  <c r="R61"/>
  <c r="C62" s="1"/>
  <c r="K62" s="1"/>
  <c r="M62" s="1"/>
  <c r="X62" i="33"/>
  <c r="Y62" s="1"/>
  <c r="R62"/>
  <c r="C63" s="1"/>
  <c r="K63" s="1"/>
  <c r="M63" s="1"/>
  <c r="X63" l="1"/>
  <c r="Y63" s="1"/>
  <c r="R63"/>
  <c r="C64" s="1"/>
  <c r="K64" s="1"/>
  <c r="M64" s="1"/>
  <c r="X65" i="32"/>
  <c r="Y65" s="1"/>
  <c r="R65"/>
  <c r="C66" s="1"/>
  <c r="K66" s="1"/>
  <c r="M66" s="1"/>
  <c r="X62" i="31"/>
  <c r="Y62" s="1"/>
  <c r="R62"/>
  <c r="C63" s="1"/>
  <c r="K63" s="1"/>
  <c r="M63" s="1"/>
  <c r="X66" i="32" l="1"/>
  <c r="Y66" s="1"/>
  <c r="R66"/>
  <c r="C67" s="1"/>
  <c r="K67" s="1"/>
  <c r="M67" s="1"/>
  <c r="X63" i="31"/>
  <c r="Y63" s="1"/>
  <c r="R63"/>
  <c r="C64" s="1"/>
  <c r="K64" s="1"/>
  <c r="M64" s="1"/>
  <c r="X64" i="33"/>
  <c r="Y64" s="1"/>
  <c r="R64"/>
  <c r="C65" s="1"/>
  <c r="K65" s="1"/>
  <c r="M65" s="1"/>
  <c r="X65" l="1"/>
  <c r="Y65" s="1"/>
  <c r="R65"/>
  <c r="C66" s="1"/>
  <c r="K66" s="1"/>
  <c r="M66" s="1"/>
  <c r="X67" i="32"/>
  <c r="Y67" s="1"/>
  <c r="R67"/>
  <c r="C68" s="1"/>
  <c r="K68" s="1"/>
  <c r="M68" s="1"/>
  <c r="X64" i="31"/>
  <c r="Y64" s="1"/>
  <c r="R64"/>
  <c r="C65" s="1"/>
  <c r="K65" s="1"/>
  <c r="M65" s="1"/>
  <c r="X65" l="1"/>
  <c r="Y65" s="1"/>
  <c r="R65"/>
  <c r="C66" s="1"/>
  <c r="K66" s="1"/>
  <c r="M66" s="1"/>
  <c r="X66" i="33"/>
  <c r="Y66" s="1"/>
  <c r="R66"/>
  <c r="C67" s="1"/>
  <c r="K67" s="1"/>
  <c r="M67" s="1"/>
  <c r="X68" i="32"/>
  <c r="Y68" s="1"/>
  <c r="R68"/>
  <c r="X67" i="33" l="1"/>
  <c r="Y67" s="1"/>
  <c r="R67"/>
  <c r="C68" s="1"/>
  <c r="K68" s="1"/>
  <c r="M68" s="1"/>
  <c r="C69" i="32"/>
  <c r="X66" i="31"/>
  <c r="Y66" s="1"/>
  <c r="R66"/>
  <c r="C67" s="1"/>
  <c r="K67" s="1"/>
  <c r="M67" s="1"/>
  <c r="K69" i="32" l="1"/>
  <c r="M69" s="1"/>
  <c r="R69" s="1"/>
  <c r="X67" i="31"/>
  <c r="Y67" s="1"/>
  <c r="R67"/>
  <c r="C68" s="1"/>
  <c r="K68" s="1"/>
  <c r="M68" s="1"/>
  <c r="X69" i="32"/>
  <c r="Y69" s="1"/>
  <c r="X68" i="33"/>
  <c r="Y68" s="1"/>
  <c r="R68"/>
  <c r="C70" i="32" l="1"/>
  <c r="X68" i="31"/>
  <c r="Y68" s="1"/>
  <c r="R68"/>
  <c r="C69" i="33"/>
  <c r="K69" s="1"/>
  <c r="M69" s="1"/>
  <c r="K70" i="32" l="1"/>
  <c r="M70" s="1"/>
  <c r="R70" s="1"/>
  <c r="X70"/>
  <c r="Y70" s="1"/>
  <c r="X69" i="33"/>
  <c r="Y69" s="1"/>
  <c r="R69"/>
  <c r="C69" i="31"/>
  <c r="K69" l="1"/>
  <c r="M69" s="1"/>
  <c r="R69" s="1"/>
  <c r="C71" i="32"/>
  <c r="R70" i="31"/>
  <c r="C71" s="1"/>
  <c r="K71" s="1"/>
  <c r="M71" s="1"/>
  <c r="C70" i="33"/>
  <c r="K70" s="1"/>
  <c r="M70" s="1"/>
  <c r="X69" i="31"/>
  <c r="Y69" s="1"/>
  <c r="C70" l="1"/>
  <c r="K71" i="32"/>
  <c r="M71" s="1"/>
  <c r="R71" s="1"/>
  <c r="X71"/>
  <c r="Y71" s="1"/>
  <c r="X71" i="31"/>
  <c r="Y71" s="1"/>
  <c r="R71"/>
  <c r="X70" i="33"/>
  <c r="Y70" s="1"/>
  <c r="R70"/>
  <c r="X70" i="31" l="1"/>
  <c r="Y70" s="1"/>
  <c r="C72" i="32"/>
  <c r="C72" i="31"/>
  <c r="K72" s="1"/>
  <c r="M72" s="1"/>
  <c r="C71" i="33"/>
  <c r="K71" s="1"/>
  <c r="M71" s="1"/>
  <c r="K72" i="32" l="1"/>
  <c r="M72" s="1"/>
  <c r="R72" s="1"/>
  <c r="X72"/>
  <c r="Y72" s="1"/>
  <c r="X72" i="31"/>
  <c r="Y72" s="1"/>
  <c r="R72"/>
  <c r="X71" i="33"/>
  <c r="Y71" s="1"/>
  <c r="R71"/>
  <c r="C73" i="32" l="1"/>
  <c r="C73" i="31"/>
  <c r="C72" i="33"/>
  <c r="K72" s="1"/>
  <c r="M72" s="1"/>
  <c r="K73" i="31" l="1"/>
  <c r="M73" s="1"/>
  <c r="K73" i="32"/>
  <c r="M73" s="1"/>
  <c r="R73" s="1"/>
  <c r="X73"/>
  <c r="Y73" s="1"/>
  <c r="X73" i="31"/>
  <c r="Y73" s="1"/>
  <c r="R73"/>
  <c r="X72" i="33"/>
  <c r="Y72" s="1"/>
  <c r="R72"/>
  <c r="C74" i="32" l="1"/>
  <c r="C74" i="31"/>
  <c r="C73" i="33"/>
  <c r="K73" s="1"/>
  <c r="M73" s="1"/>
  <c r="K74" i="31" l="1"/>
  <c r="M74" s="1"/>
  <c r="R74" s="1"/>
  <c r="K74" i="32"/>
  <c r="M74" s="1"/>
  <c r="R74" s="1"/>
  <c r="C75" s="1"/>
  <c r="K75" s="1"/>
  <c r="M75" s="1"/>
  <c r="R75" s="1"/>
  <c r="C76" s="1"/>
  <c r="K76" s="1"/>
  <c r="M76" s="1"/>
  <c r="X74"/>
  <c r="Y74" s="1"/>
  <c r="X74" i="31"/>
  <c r="Y74" s="1"/>
  <c r="X73" i="33"/>
  <c r="Y73" s="1"/>
  <c r="R73"/>
  <c r="X75" i="32" l="1"/>
  <c r="Y75" s="1"/>
  <c r="C75" i="31"/>
  <c r="R76" i="32"/>
  <c r="C77" s="1"/>
  <c r="C74" i="33"/>
  <c r="K74" s="1"/>
  <c r="M74" s="1"/>
  <c r="K75" i="31" l="1"/>
  <c r="M75" s="1"/>
  <c r="X76" i="32"/>
  <c r="Y76" s="1"/>
  <c r="X75" i="31"/>
  <c r="Y75" s="1"/>
  <c r="R75"/>
  <c r="C76" s="1"/>
  <c r="R77" i="32"/>
  <c r="C78" s="1"/>
  <c r="K78" s="1"/>
  <c r="M78" s="1"/>
  <c r="X74" i="33"/>
  <c r="Y74" s="1"/>
  <c r="R74"/>
  <c r="C75" s="1"/>
  <c r="K75" s="1"/>
  <c r="M75" s="1"/>
  <c r="X77" i="32" l="1"/>
  <c r="Y77" s="1"/>
  <c r="X76" i="31"/>
  <c r="Y76" s="1"/>
  <c r="R76"/>
  <c r="C77" s="1"/>
  <c r="K77" s="1"/>
  <c r="M77" s="1"/>
  <c r="X78" i="32"/>
  <c r="Y78" s="1"/>
  <c r="R78"/>
  <c r="C79" s="1"/>
  <c r="X75" i="33"/>
  <c r="Y75" s="1"/>
  <c r="R75"/>
  <c r="C76" s="1"/>
  <c r="K76" s="1"/>
  <c r="M76" s="1"/>
  <c r="X77" i="31" l="1"/>
  <c r="Y77" s="1"/>
  <c r="R77"/>
  <c r="C78" s="1"/>
  <c r="X79" i="32"/>
  <c r="Y79" s="1"/>
  <c r="R79"/>
  <c r="C80" s="1"/>
  <c r="X76" i="33"/>
  <c r="Y76" s="1"/>
  <c r="R76"/>
  <c r="C77" s="1"/>
  <c r="X78" i="31" l="1"/>
  <c r="Y78" s="1"/>
  <c r="R78"/>
  <c r="C79" s="1"/>
  <c r="X80" i="32"/>
  <c r="Y80" s="1"/>
  <c r="R80"/>
  <c r="C81" s="1"/>
  <c r="X77" i="33"/>
  <c r="Y77" s="1"/>
  <c r="R77"/>
  <c r="C78" s="1"/>
  <c r="K78" s="1"/>
  <c r="M78" s="1"/>
  <c r="X79" i="31" l="1"/>
  <c r="Y79" s="1"/>
  <c r="R79"/>
  <c r="C80" s="1"/>
  <c r="X81" i="32"/>
  <c r="Y81" s="1"/>
  <c r="R81"/>
  <c r="C82" s="1"/>
  <c r="X78" i="33"/>
  <c r="Y78" s="1"/>
  <c r="R78"/>
  <c r="C79" s="1"/>
  <c r="X80" i="31" l="1"/>
  <c r="Y80" s="1"/>
  <c r="R80"/>
  <c r="C81" s="1"/>
  <c r="X82" i="32"/>
  <c r="Y82" s="1"/>
  <c r="R82"/>
  <c r="C83" s="1"/>
  <c r="R79" i="33"/>
  <c r="C80" s="1"/>
  <c r="X79"/>
  <c r="Y79" s="1"/>
  <c r="X81" i="31" l="1"/>
  <c r="Y81" s="1"/>
  <c r="R81"/>
  <c r="C82" s="1"/>
  <c r="X83" i="32"/>
  <c r="Y83" s="1"/>
  <c r="R83"/>
  <c r="C84" s="1"/>
  <c r="X80" i="33"/>
  <c r="Y80" s="1"/>
  <c r="R80"/>
  <c r="C81" s="1"/>
  <c r="X82" i="31" l="1"/>
  <c r="Y82" s="1"/>
  <c r="R82"/>
  <c r="C83" s="1"/>
  <c r="X84" i="32"/>
  <c r="Y84" s="1"/>
  <c r="R84"/>
  <c r="C85" s="1"/>
  <c r="X81" i="33"/>
  <c r="Y81" s="1"/>
  <c r="R81"/>
  <c r="C82" s="1"/>
  <c r="X83" i="31" l="1"/>
  <c r="Y83" s="1"/>
  <c r="R83"/>
  <c r="C84" s="1"/>
  <c r="X85" i="32"/>
  <c r="Y85" s="1"/>
  <c r="R85"/>
  <c r="C86" s="1"/>
  <c r="X82" i="33"/>
  <c r="Y82" s="1"/>
  <c r="R82"/>
  <c r="C83" s="1"/>
  <c r="X84" i="31" l="1"/>
  <c r="Y84" s="1"/>
  <c r="R84"/>
  <c r="C85" s="1"/>
  <c r="X86" i="32"/>
  <c r="Y86" s="1"/>
  <c r="R86"/>
  <c r="C87" s="1"/>
  <c r="X83" i="33"/>
  <c r="Y83" s="1"/>
  <c r="R83"/>
  <c r="C84" s="1"/>
  <c r="X85" i="31" l="1"/>
  <c r="Y85" s="1"/>
  <c r="R85"/>
  <c r="C86" s="1"/>
  <c r="X87" i="32"/>
  <c r="Y87" s="1"/>
  <c r="R87"/>
  <c r="C88" s="1"/>
  <c r="X84" i="33"/>
  <c r="Y84" s="1"/>
  <c r="R84"/>
  <c r="C85" s="1"/>
  <c r="X86" i="31" l="1"/>
  <c r="Y86" s="1"/>
  <c r="R86"/>
  <c r="C87" s="1"/>
  <c r="X88" i="32"/>
  <c r="Y88" s="1"/>
  <c r="R88"/>
  <c r="C89" s="1"/>
  <c r="X85" i="33"/>
  <c r="Y85" s="1"/>
  <c r="R85"/>
  <c r="C86" s="1"/>
  <c r="X87" i="31" l="1"/>
  <c r="Y87" s="1"/>
  <c r="R87"/>
  <c r="C88" s="1"/>
  <c r="X89" i="32"/>
  <c r="Y89" s="1"/>
  <c r="R89"/>
  <c r="D4" s="1"/>
  <c r="P2" s="1"/>
  <c r="X86" i="33"/>
  <c r="Y86" s="1"/>
  <c r="R86"/>
  <c r="C87" s="1"/>
  <c r="X88" i="31" l="1"/>
  <c r="Y88" s="1"/>
  <c r="R88"/>
  <c r="C89" s="1"/>
  <c r="C90" i="32"/>
  <c r="G5"/>
  <c r="E5"/>
  <c r="C5"/>
  <c r="X87" i="33"/>
  <c r="Y87" s="1"/>
  <c r="R87"/>
  <c r="C88" s="1"/>
  <c r="X90" i="32" l="1"/>
  <c r="Y90" s="1"/>
  <c r="P4" s="1"/>
  <c r="L4"/>
  <c r="X89" i="31"/>
  <c r="Y89" s="1"/>
  <c r="R89"/>
  <c r="D4" s="1"/>
  <c r="P2" s="1"/>
  <c r="I5" i="32"/>
  <c r="X88" i="33"/>
  <c r="Y88" s="1"/>
  <c r="R88"/>
  <c r="C89" s="1"/>
  <c r="C90" i="31" l="1"/>
  <c r="C5"/>
  <c r="E5"/>
  <c r="G5"/>
  <c r="X89" i="33"/>
  <c r="Y89" s="1"/>
  <c r="R89"/>
  <c r="D4" s="1"/>
  <c r="P2" s="1"/>
  <c r="I5" i="31" l="1"/>
  <c r="X90"/>
  <c r="Y90" s="1"/>
  <c r="P4" s="1"/>
  <c r="L4"/>
  <c r="C90" i="33"/>
  <c r="X90" s="1"/>
  <c r="Y90" s="1"/>
  <c r="P4" s="1"/>
  <c r="E5"/>
  <c r="C5"/>
  <c r="G5"/>
  <c r="I5" l="1"/>
</calcChain>
</file>

<file path=xl/sharedStrings.xml><?xml version="1.0" encoding="utf-8"?>
<sst xmlns="http://schemas.openxmlformats.org/spreadsheetml/2006/main" count="524" uniqueCount="88">
  <si>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</si>
  <si>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</si>
  <si>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</si>
  <si>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</si>
  <si>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</si>
  <si>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</si>
  <si>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</si>
  <si>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</si>
  <si>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</si>
  <si>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</si>
  <si>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</si>
  <si>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</si>
  <si>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</si>
  <si>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</si>
  <si>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</si>
  <si>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</si>
  <si>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</si>
  <si>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</si>
  <si>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</si>
  <si>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</si>
  <si>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</si>
  <si>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</si>
  <si>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</si>
  <si>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</si>
  <si>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</si>
  <si>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</si>
  <si>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</si>
  <si>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</si>
  <si>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</si>
  <si>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</si>
  <si>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</si>
  <si>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</si>
  <si>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</si>
  <si>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</si>
  <si>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</si>
  <si>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</si>
  <si>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</si>
  <si>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</si>
  <si>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</si>
  <si>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</si>
  <si>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</si>
  <si>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</si>
  <si>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</si>
  <si>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</si>
  <si>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</si>
  <si>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</si>
  <si>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</si>
  <si>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</si>
  <si>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</si>
  <si>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</si>
  <si>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</si>
  <si>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</si>
  <si>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</si>
  <si>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</si>
  <si>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</si>
  <si>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</si>
  <si>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</si>
  <si>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</si>
  <si>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</si>
  <si>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</si>
  <si>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</si>
  <si>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</si>
  <si>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</si>
  <si>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</si>
  <si>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</si>
  <si>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AUDJPY</t>
    <phoneticPr fontId="2"/>
  </si>
  <si>
    <t>１時間足</t>
    <rPh sb="1" eb="3">
      <t>ジカン</t>
    </rPh>
    <rPh sb="3" eb="4">
      <t>アシ</t>
    </rPh>
    <phoneticPr fontId="3"/>
  </si>
  <si>
    <t>10MA・20MA・50MAの上側にキャンドルがあれば買い方向、下側なら売り方向。MAに触れてEB出現でエントリー待ち、EB高値or安値ブレイクでエントリー。</t>
    <phoneticPr fontId="2"/>
  </si>
  <si>
    <t>追加ルール
フィボナッチターゲット値が日足直近の値を超えていたらエントリー見送り</t>
    <rPh sb="0" eb="2">
      <t>ツイカ</t>
    </rPh>
    <rPh sb="17" eb="18">
      <t>チ</t>
    </rPh>
    <rPh sb="19" eb="21">
      <t>ヒアシ</t>
    </rPh>
    <rPh sb="21" eb="23">
      <t>チョッキン</t>
    </rPh>
    <rPh sb="24" eb="25">
      <t>アタイ</t>
    </rPh>
    <rPh sb="26" eb="27">
      <t>コ</t>
    </rPh>
    <rPh sb="37" eb="39">
      <t>ミオク</t>
    </rPh>
    <phoneticPr fontId="2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</si>
  <si>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</si>
  <si>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</si>
  <si>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</si>
  <si>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</si>
  <si>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</si>
  <si>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</si>
  <si>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</si>
  <si>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</si>
  <si>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</si>
  <si>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</si>
  <si>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</si>
  <si>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</si>
  <si>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</si>
  <si>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</si>
  <si>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EUR/CHF</t>
    <phoneticPr fontId="2"/>
  </si>
  <si>
    <t>GBP/CHF</t>
    <phoneticPr fontId="2"/>
  </si>
  <si>
    <t>ＥＵＲＪＰＹ　１時間足　ＥＢと同じ追加ルールで検証しました。ＡＵＤはあまり効果無いようです。</t>
    <rPh sb="8" eb="10">
      <t>ジカン</t>
    </rPh>
    <rPh sb="10" eb="11">
      <t>アシ</t>
    </rPh>
    <rPh sb="15" eb="16">
      <t>オナ</t>
    </rPh>
    <rPh sb="17" eb="19">
      <t>ツイカ</t>
    </rPh>
    <rPh sb="23" eb="25">
      <t>ケンショウ</t>
    </rPh>
    <rPh sb="37" eb="39">
      <t>コウカ</t>
    </rPh>
    <rPh sb="39" eb="40">
      <t>ナ</t>
    </rPh>
    <phoneticPr fontId="2"/>
  </si>
  <si>
    <t>通貨ペアによって効果が異なるのか検証を進めます。</t>
    <rPh sb="0" eb="2">
      <t>ツウカ</t>
    </rPh>
    <rPh sb="8" eb="10">
      <t>コウカ</t>
    </rPh>
    <rPh sb="11" eb="12">
      <t>コト</t>
    </rPh>
    <rPh sb="16" eb="18">
      <t>ケンショウ</t>
    </rPh>
    <rPh sb="19" eb="20">
      <t>スス</t>
    </rPh>
    <phoneticPr fontId="2"/>
  </si>
  <si>
    <t>検証を継続します。</t>
    <rPh sb="0" eb="2">
      <t>ケンショウ</t>
    </rPh>
    <rPh sb="3" eb="5">
      <t>ケイゾク</t>
    </rPh>
    <phoneticPr fontId="2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</si>
</sst>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_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70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28</xdr:row>
      <xdr:rowOff>11578</xdr:rowOff>
    </xdr:to>
    <xdr:pic>
      <xdr:nvPicPr>
        <xdr:cNvPr id="2" name="図 1" descr="2019-08-15_18h16_3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16</xdr:col>
      <xdr:colOff>452216</xdr:colOff>
      <xdr:row>57</xdr:row>
      <xdr:rowOff>11578</xdr:rowOff>
    </xdr:to>
    <xdr:pic>
      <xdr:nvPicPr>
        <xdr:cNvPr id="3" name="図 2" descr="2019-08-15_18h27_1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24827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16</xdr:col>
      <xdr:colOff>452216</xdr:colOff>
      <xdr:row>86</xdr:row>
      <xdr:rowOff>11578</xdr:rowOff>
    </xdr:to>
    <xdr:pic>
      <xdr:nvPicPr>
        <xdr:cNvPr id="4" name="図 3" descr="2019-08-15_18h32_1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49655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16</xdr:col>
      <xdr:colOff>452216</xdr:colOff>
      <xdr:row>115</xdr:row>
      <xdr:rowOff>11578</xdr:rowOff>
    </xdr:to>
    <xdr:pic>
      <xdr:nvPicPr>
        <xdr:cNvPr id="5" name="図 4" descr="2019-08-15_18h36_0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574482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16</xdr:col>
      <xdr:colOff>452216</xdr:colOff>
      <xdr:row>144</xdr:row>
      <xdr:rowOff>11578</xdr:rowOff>
    </xdr:to>
    <xdr:pic>
      <xdr:nvPicPr>
        <xdr:cNvPr id="7" name="図 6" descr="2019-08-15_18h44_19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099310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16</xdr:col>
      <xdr:colOff>452216</xdr:colOff>
      <xdr:row>173</xdr:row>
      <xdr:rowOff>11578</xdr:rowOff>
    </xdr:to>
    <xdr:pic>
      <xdr:nvPicPr>
        <xdr:cNvPr id="8" name="図 7" descr="2019-08-15_18h50_19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624137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16</xdr:col>
      <xdr:colOff>452216</xdr:colOff>
      <xdr:row>202</xdr:row>
      <xdr:rowOff>11578</xdr:rowOff>
    </xdr:to>
    <xdr:pic>
      <xdr:nvPicPr>
        <xdr:cNvPr id="9" name="図 8" descr="2019-08-15_18h54_55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148965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16</xdr:col>
      <xdr:colOff>452216</xdr:colOff>
      <xdr:row>231</xdr:row>
      <xdr:rowOff>11578</xdr:rowOff>
    </xdr:to>
    <xdr:pic>
      <xdr:nvPicPr>
        <xdr:cNvPr id="10" name="図 9" descr="2019-08-15_18h58_14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673792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16</xdr:col>
      <xdr:colOff>452216</xdr:colOff>
      <xdr:row>260</xdr:row>
      <xdr:rowOff>11578</xdr:rowOff>
    </xdr:to>
    <xdr:pic>
      <xdr:nvPicPr>
        <xdr:cNvPr id="11" name="図 10" descr="2019-08-15_19h02_10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1986200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16</xdr:col>
      <xdr:colOff>452216</xdr:colOff>
      <xdr:row>289</xdr:row>
      <xdr:rowOff>11578</xdr:rowOff>
    </xdr:to>
    <xdr:pic>
      <xdr:nvPicPr>
        <xdr:cNvPr id="12" name="図 11" descr="2019-08-15_19h06_58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7234475"/>
          <a:ext cx="11234516" cy="5078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16</xdr:col>
      <xdr:colOff>452216</xdr:colOff>
      <xdr:row>318</xdr:row>
      <xdr:rowOff>11578</xdr:rowOff>
    </xdr:to>
    <xdr:pic>
      <xdr:nvPicPr>
        <xdr:cNvPr id="13" name="図 12" descr="2019-08-16_18h07_20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52482750"/>
          <a:ext cx="11234516" cy="5078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Y109"/>
  <sheetViews>
    <sheetView tabSelected="1" zoomScale="115" zoomScaleNormal="115" workbookViewId="0">
      <pane ySplit="8" topLeftCell="A78" activePane="bottomLeft" state="frozen"/>
      <selection pane="bottomLeft" activeCell="E81" sqref="E81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1" spans="2:25">
      <c r="J1" s="1"/>
    </row>
    <row r="2" spans="2:25">
      <c r="B2" s="76" t="s">
        <v>5</v>
      </c>
      <c r="C2" s="76"/>
      <c r="D2" s="87" t="s">
        <v>65</v>
      </c>
      <c r="E2" s="87"/>
      <c r="F2" s="76" t="s">
        <v>6</v>
      </c>
      <c r="G2" s="76"/>
      <c r="H2" s="79" t="s">
        <v>66</v>
      </c>
      <c r="I2" s="79"/>
      <c r="J2" s="76" t="s">
        <v>7</v>
      </c>
      <c r="K2" s="76"/>
      <c r="L2" s="86">
        <v>100000</v>
      </c>
      <c r="M2" s="87"/>
      <c r="N2" s="76" t="s">
        <v>8</v>
      </c>
      <c r="O2" s="76"/>
      <c r="P2" s="81">
        <f>SUM(L2,D4)</f>
        <v>161851.64084872868</v>
      </c>
      <c r="Q2" s="79"/>
      <c r="R2" s="1"/>
      <c r="S2" s="1"/>
      <c r="T2" s="1"/>
    </row>
    <row r="3" spans="2:25" ht="57" customHeight="1">
      <c r="B3" s="76" t="s">
        <v>9</v>
      </c>
      <c r="C3" s="76"/>
      <c r="D3" s="88" t="s">
        <v>67</v>
      </c>
      <c r="E3" s="88"/>
      <c r="F3" s="88"/>
      <c r="G3" s="88"/>
      <c r="H3" s="88"/>
      <c r="I3" s="88"/>
      <c r="J3" s="76" t="s">
        <v>10</v>
      </c>
      <c r="K3" s="76"/>
      <c r="L3" s="88" t="s">
        <v>59</v>
      </c>
      <c r="M3" s="89"/>
      <c r="N3" s="89"/>
      <c r="O3" s="89"/>
      <c r="P3" s="89"/>
      <c r="Q3" s="89"/>
      <c r="R3" s="1"/>
      <c r="S3" s="94" t="s">
        <v>68</v>
      </c>
      <c r="T3" s="94"/>
      <c r="U3" s="94"/>
      <c r="V3" s="94"/>
      <c r="W3" s="94"/>
      <c r="X3" s="94"/>
    </row>
    <row r="4" spans="2:25">
      <c r="B4" s="76" t="s">
        <v>11</v>
      </c>
      <c r="C4" s="76"/>
      <c r="D4" s="77">
        <f>SUM($R$9:$S$993)</f>
        <v>61851.640848728683</v>
      </c>
      <c r="E4" s="77"/>
      <c r="F4" s="76" t="s">
        <v>12</v>
      </c>
      <c r="G4" s="76"/>
      <c r="H4" s="78">
        <f>SUM($T$9:$U$108)</f>
        <v>233.70000000000033</v>
      </c>
      <c r="I4" s="79"/>
      <c r="J4" s="80"/>
      <c r="K4" s="80"/>
      <c r="L4" s="81"/>
      <c r="M4" s="81"/>
      <c r="N4" s="80" t="s">
        <v>56</v>
      </c>
      <c r="O4" s="80"/>
      <c r="P4" s="82">
        <f>MAX(Y:Y)</f>
        <v>0.23647363352675854</v>
      </c>
      <c r="Q4" s="82"/>
      <c r="R4" s="1"/>
      <c r="S4" s="1"/>
      <c r="T4" s="1"/>
    </row>
    <row r="5" spans="2:25">
      <c r="B5" s="39" t="s">
        <v>15</v>
      </c>
      <c r="C5" s="2">
        <f>COUNTIF($R$9:$R$990,"&gt;0")</f>
        <v>41</v>
      </c>
      <c r="D5" s="38" t="s">
        <v>16</v>
      </c>
      <c r="E5" s="15">
        <f>COUNTIF($R$9:$R$990,"&lt;0")</f>
        <v>30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0.57746478873239437</v>
      </c>
      <c r="J5" s="83" t="s">
        <v>19</v>
      </c>
      <c r="K5" s="76"/>
      <c r="L5" s="84">
        <f>MAX(V9:V993)</f>
        <v>6</v>
      </c>
      <c r="M5" s="85"/>
      <c r="N5" s="17" t="s">
        <v>20</v>
      </c>
      <c r="O5" s="9"/>
      <c r="P5" s="84">
        <f>MAX(W9:W993)</f>
        <v>6</v>
      </c>
      <c r="Q5" s="85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>
      <c r="B7" s="56" t="s">
        <v>21</v>
      </c>
      <c r="C7" s="58" t="s">
        <v>22</v>
      </c>
      <c r="D7" s="59"/>
      <c r="E7" s="62" t="s">
        <v>23</v>
      </c>
      <c r="F7" s="63"/>
      <c r="G7" s="63"/>
      <c r="H7" s="63"/>
      <c r="I7" s="64"/>
      <c r="J7" s="65" t="s">
        <v>24</v>
      </c>
      <c r="K7" s="66"/>
      <c r="L7" s="67"/>
      <c r="M7" s="68" t="s">
        <v>25</v>
      </c>
      <c r="N7" s="69" t="s">
        <v>26</v>
      </c>
      <c r="O7" s="70"/>
      <c r="P7" s="70"/>
      <c r="Q7" s="71"/>
      <c r="R7" s="72" t="s">
        <v>27</v>
      </c>
      <c r="S7" s="72"/>
      <c r="T7" s="72"/>
      <c r="U7" s="72"/>
    </row>
    <row r="8" spans="2:25">
      <c r="B8" s="57"/>
      <c r="C8" s="60"/>
      <c r="D8" s="61"/>
      <c r="E8" s="18" t="s">
        <v>28</v>
      </c>
      <c r="F8" s="18" t="s">
        <v>29</v>
      </c>
      <c r="G8" s="18" t="s">
        <v>30</v>
      </c>
      <c r="H8" s="73" t="s">
        <v>31</v>
      </c>
      <c r="I8" s="64"/>
      <c r="J8" s="4" t="s">
        <v>32</v>
      </c>
      <c r="K8" s="74" t="s">
        <v>33</v>
      </c>
      <c r="L8" s="67"/>
      <c r="M8" s="68"/>
      <c r="N8" s="5" t="s">
        <v>28</v>
      </c>
      <c r="O8" s="5" t="s">
        <v>29</v>
      </c>
      <c r="P8" s="75" t="s">
        <v>31</v>
      </c>
      <c r="Q8" s="71"/>
      <c r="R8" s="72" t="s">
        <v>34</v>
      </c>
      <c r="S8" s="72"/>
      <c r="T8" s="72" t="s">
        <v>32</v>
      </c>
      <c r="U8" s="72"/>
      <c r="Y8" t="s">
        <v>55</v>
      </c>
    </row>
    <row r="9" spans="2:25">
      <c r="B9" s="40">
        <v>1</v>
      </c>
      <c r="C9" s="48">
        <f>L2</f>
        <v>100000</v>
      </c>
      <c r="D9" s="48"/>
      <c r="E9" s="45">
        <v>2018</v>
      </c>
      <c r="F9" s="8">
        <v>43469</v>
      </c>
      <c r="G9" s="45" t="s">
        <v>4</v>
      </c>
      <c r="H9" s="49">
        <v>88.23</v>
      </c>
      <c r="I9" s="49"/>
      <c r="J9" s="45">
        <v>13</v>
      </c>
      <c r="K9" s="48">
        <f>IF(J9="","",C9*0.03)</f>
        <v>3000</v>
      </c>
      <c r="L9" s="48"/>
      <c r="M9" s="6">
        <f>IF(J9="","",(K9/J9)/LOOKUP(RIGHT($D$2,3),定数!$A$6:$A$13,定数!$B$6:$B$13))</f>
        <v>2.3076923076923079</v>
      </c>
      <c r="N9" s="45">
        <v>2018</v>
      </c>
      <c r="O9" s="8">
        <v>43469</v>
      </c>
      <c r="P9" s="49">
        <v>88.397000000000006</v>
      </c>
      <c r="Q9" s="49"/>
      <c r="R9" s="52">
        <f>IF(P9="","",T9*M9*LOOKUP(RIGHT($D$2,3),定数!$A$6:$A$13,定数!$B$6:$B$13))</f>
        <v>3853.8461538461911</v>
      </c>
      <c r="S9" s="52"/>
      <c r="T9" s="53">
        <f>IF(P9="","",IF(G9="買",(P9-H9),(H9-P9))*IF(RIGHT($D$2,3)="JPY",100,10000))</f>
        <v>16.700000000000159</v>
      </c>
      <c r="U9" s="53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8">
        <f t="shared" ref="C10:C73" si="0">IF(R9="","",C9+R9)</f>
        <v>103853.84615384619</v>
      </c>
      <c r="D10" s="48"/>
      <c r="E10" s="40">
        <v>2018</v>
      </c>
      <c r="F10" s="8">
        <v>43469</v>
      </c>
      <c r="G10" s="45" t="s">
        <v>4</v>
      </c>
      <c r="H10" s="49">
        <v>88.37</v>
      </c>
      <c r="I10" s="49"/>
      <c r="J10" s="40">
        <v>14</v>
      </c>
      <c r="K10" s="50">
        <f>IF(J10="","",C10*0.03)</f>
        <v>3115.6153846153857</v>
      </c>
      <c r="L10" s="51"/>
      <c r="M10" s="6">
        <f>IF(J10="","",(K10/J10)/LOOKUP(RIGHT($D$2,3),定数!$A$6:$A$13,定数!$B$6:$B$13))</f>
        <v>2.2254395604395611</v>
      </c>
      <c r="N10" s="40">
        <v>2018</v>
      </c>
      <c r="O10" s="8">
        <v>43470</v>
      </c>
      <c r="P10" s="49">
        <v>88.54</v>
      </c>
      <c r="Q10" s="49"/>
      <c r="R10" s="52">
        <f>IF(P10="","",T10*M10*LOOKUP(RIGHT($D$2,3),定数!$A$6:$A$13,定数!$B$6:$B$13))</f>
        <v>3783.2472527472914</v>
      </c>
      <c r="S10" s="52"/>
      <c r="T10" s="53">
        <f>IF(P10="","",IF(G10="買",(P10-H10),(H10-P10))*IF(RIGHT($D$2,3)="JPY",100,10000))</f>
        <v>17.000000000000171</v>
      </c>
      <c r="U10" s="53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103853.84615384619</v>
      </c>
    </row>
    <row r="11" spans="2:25">
      <c r="B11" s="40">
        <v>3</v>
      </c>
      <c r="C11" s="48">
        <f t="shared" si="0"/>
        <v>107637.09340659347</v>
      </c>
      <c r="D11" s="48"/>
      <c r="E11" s="40">
        <v>2018</v>
      </c>
      <c r="F11" s="8">
        <v>43480</v>
      </c>
      <c r="G11" s="45" t="s">
        <v>4</v>
      </c>
      <c r="H11" s="49">
        <v>87.97</v>
      </c>
      <c r="I11" s="49"/>
      <c r="J11" s="40">
        <v>21</v>
      </c>
      <c r="K11" s="50">
        <f t="shared" ref="K11" si="3">IF(J11="","",C11*0.03)</f>
        <v>3229.1128021978038</v>
      </c>
      <c r="L11" s="51"/>
      <c r="M11" s="6">
        <f>IF(J11="","",(K11/J11)/LOOKUP(RIGHT($D$2,3),定数!$A$6:$A$13,定数!$B$6:$B$13))</f>
        <v>1.5376727629513351</v>
      </c>
      <c r="N11" s="40">
        <v>2018</v>
      </c>
      <c r="O11" s="8">
        <v>43481</v>
      </c>
      <c r="P11" s="49">
        <v>88.23</v>
      </c>
      <c r="Q11" s="49"/>
      <c r="R11" s="52">
        <f>IF(P11="","",T11*M11*LOOKUP(RIGHT($D$2,3),定数!$A$6:$A$13,定数!$B$6:$B$13))</f>
        <v>3997.9491836735497</v>
      </c>
      <c r="S11" s="52"/>
      <c r="T11" s="53">
        <f>IF(P11="","",IF(G11="買",(P11-H11),(H11-P11))*IF(RIGHT($D$2,3)="JPY",100,10000))</f>
        <v>26.000000000000512</v>
      </c>
      <c r="U11" s="53"/>
      <c r="V11" s="22">
        <f t="shared" si="1"/>
        <v>3</v>
      </c>
      <c r="W11">
        <f t="shared" si="2"/>
        <v>0</v>
      </c>
      <c r="X11" s="41">
        <f>IF(C11&lt;&gt;"",MAX(X10,C11),"")</f>
        <v>107637.09340659347</v>
      </c>
      <c r="Y11" s="42">
        <f>IF(X11&lt;&gt;"",1-(C11/X11),"")</f>
        <v>0</v>
      </c>
    </row>
    <row r="12" spans="2:25">
      <c r="B12" s="40">
        <v>4</v>
      </c>
      <c r="C12" s="48">
        <f t="shared" si="0"/>
        <v>111635.04259026702</v>
      </c>
      <c r="D12" s="48"/>
      <c r="E12" s="47">
        <v>2018</v>
      </c>
      <c r="F12" s="8">
        <v>43491</v>
      </c>
      <c r="G12" s="47" t="s">
        <v>4</v>
      </c>
      <c r="H12" s="54">
        <v>88.16</v>
      </c>
      <c r="I12" s="55"/>
      <c r="J12" s="47">
        <v>16</v>
      </c>
      <c r="K12" s="50">
        <f t="shared" ref="K12:K75" si="4">IF(J12="","",C12*0.03)</f>
        <v>3349.0512777080107</v>
      </c>
      <c r="L12" s="51"/>
      <c r="M12" s="6">
        <f>IF(J12="","",(K12/J12)/LOOKUP(RIGHT($D$2,3),定数!$A$6:$A$13,定数!$B$6:$B$13))</f>
        <v>2.0931570485675066</v>
      </c>
      <c r="N12" s="47">
        <v>2018</v>
      </c>
      <c r="O12" s="8">
        <v>43491</v>
      </c>
      <c r="P12" s="54">
        <v>88.36</v>
      </c>
      <c r="Q12" s="55"/>
      <c r="R12" s="52">
        <f>IF(P12="","",T12*M12*LOOKUP(RIGHT($D$2,3),定数!$A$6:$A$13,定数!$B$6:$B$13))</f>
        <v>4186.3140971350722</v>
      </c>
      <c r="S12" s="52"/>
      <c r="T12" s="53">
        <f t="shared" ref="T12:T75" si="5">IF(P12="","",IF(G12="買",(P12-H12),(H12-P12))*IF(RIGHT($D$2,3)="JPY",100,10000))</f>
        <v>20.000000000000284</v>
      </c>
      <c r="U12" s="53"/>
      <c r="V12" s="22">
        <f t="shared" si="1"/>
        <v>4</v>
      </c>
      <c r="W12">
        <f t="shared" si="2"/>
        <v>0</v>
      </c>
      <c r="X12" s="41">
        <f t="shared" ref="X12:X75" si="6">IF(C12&lt;&gt;"",MAX(X11,C12),"")</f>
        <v>111635.04259026702</v>
      </c>
      <c r="Y12" s="42">
        <f t="shared" ref="Y12:Y75" si="7">IF(X12&lt;&gt;"",1-(C12/X12),"")</f>
        <v>0</v>
      </c>
    </row>
    <row r="13" spans="2:25">
      <c r="B13" s="40">
        <v>5</v>
      </c>
      <c r="C13" s="48">
        <f t="shared" si="0"/>
        <v>115821.35668740209</v>
      </c>
      <c r="D13" s="48"/>
      <c r="E13" s="47">
        <v>2018</v>
      </c>
      <c r="F13" s="8">
        <v>43497</v>
      </c>
      <c r="G13" s="47" t="s">
        <v>3</v>
      </c>
      <c r="H13" s="54">
        <v>87.68</v>
      </c>
      <c r="I13" s="55"/>
      <c r="J13" s="47">
        <v>21</v>
      </c>
      <c r="K13" s="50">
        <f t="shared" si="4"/>
        <v>3474.6407006220625</v>
      </c>
      <c r="L13" s="51"/>
      <c r="M13" s="6">
        <f>IF(J13="","",(K13/J13)/LOOKUP(RIGHT($D$2,3),定数!$A$6:$A$13,定数!$B$6:$B$13))</f>
        <v>1.6545908098200297</v>
      </c>
      <c r="N13" s="47">
        <v>2018</v>
      </c>
      <c r="O13" s="8">
        <v>43498</v>
      </c>
      <c r="P13" s="54">
        <v>87.91</v>
      </c>
      <c r="Q13" s="55"/>
      <c r="R13" s="52">
        <f>IF(P13="","",T13*M13*LOOKUP(RIGHT($D$2,3),定数!$A$6:$A$13,定数!$B$6:$B$13))</f>
        <v>-3805.5588625858986</v>
      </c>
      <c r="S13" s="52"/>
      <c r="T13" s="53">
        <f t="shared" si="5"/>
        <v>-22.999999999998977</v>
      </c>
      <c r="U13" s="53"/>
      <c r="V13" s="22">
        <f t="shared" si="1"/>
        <v>0</v>
      </c>
      <c r="W13">
        <f t="shared" si="2"/>
        <v>1</v>
      </c>
      <c r="X13" s="41">
        <f t="shared" si="6"/>
        <v>115821.35668740209</v>
      </c>
      <c r="Y13" s="42">
        <f t="shared" si="7"/>
        <v>0</v>
      </c>
    </row>
    <row r="14" spans="2:25">
      <c r="B14" s="40">
        <v>6</v>
      </c>
      <c r="C14" s="48">
        <f t="shared" si="0"/>
        <v>112015.7978248162</v>
      </c>
      <c r="D14" s="48"/>
      <c r="E14" s="47">
        <v>2018</v>
      </c>
      <c r="F14" s="8">
        <v>43504</v>
      </c>
      <c r="G14" s="47" t="s">
        <v>3</v>
      </c>
      <c r="H14" s="54">
        <v>85.44</v>
      </c>
      <c r="I14" s="55"/>
      <c r="J14" s="47">
        <v>38</v>
      </c>
      <c r="K14" s="50">
        <f t="shared" si="4"/>
        <v>3360.4739347444856</v>
      </c>
      <c r="L14" s="51"/>
      <c r="M14" s="6">
        <f>IF(J14="","",(K14/J14)/LOOKUP(RIGHT($D$2,3),定数!$A$6:$A$13,定数!$B$6:$B$13))</f>
        <v>0.88433524598539093</v>
      </c>
      <c r="N14" s="47">
        <v>2018</v>
      </c>
      <c r="O14" s="8">
        <v>43504</v>
      </c>
      <c r="P14" s="54">
        <v>85.85</v>
      </c>
      <c r="Q14" s="55"/>
      <c r="R14" s="52">
        <f>IF(P14="","",T14*M14*LOOKUP(RIGHT($D$2,3),定数!$A$6:$A$13,定数!$B$6:$B$13))</f>
        <v>-3625.7745085400729</v>
      </c>
      <c r="S14" s="52"/>
      <c r="T14" s="53">
        <f t="shared" si="5"/>
        <v>-40.999999999999659</v>
      </c>
      <c r="U14" s="53"/>
      <c r="V14" s="22">
        <f t="shared" si="1"/>
        <v>0</v>
      </c>
      <c r="W14">
        <f t="shared" si="2"/>
        <v>2</v>
      </c>
      <c r="X14" s="41">
        <f t="shared" si="6"/>
        <v>115821.35668740209</v>
      </c>
      <c r="Y14" s="42">
        <f t="shared" si="7"/>
        <v>3.2857142857141364E-2</v>
      </c>
    </row>
    <row r="15" spans="2:25">
      <c r="B15" s="40">
        <v>7</v>
      </c>
      <c r="C15" s="48">
        <f t="shared" si="0"/>
        <v>108390.02331627613</v>
      </c>
      <c r="D15" s="48"/>
      <c r="E15" s="47">
        <v>2018</v>
      </c>
      <c r="F15" s="8">
        <v>43512</v>
      </c>
      <c r="G15" s="47" t="s">
        <v>3</v>
      </c>
      <c r="H15" s="54">
        <v>84.17</v>
      </c>
      <c r="I15" s="55"/>
      <c r="J15" s="47">
        <v>20</v>
      </c>
      <c r="K15" s="50">
        <f t="shared" si="4"/>
        <v>3251.7006994882836</v>
      </c>
      <c r="L15" s="51"/>
      <c r="M15" s="6">
        <f>IF(J15="","",(K15/J15)/LOOKUP(RIGHT($D$2,3),定数!$A$6:$A$13,定数!$B$6:$B$13))</f>
        <v>1.6258503497441419</v>
      </c>
      <c r="N15" s="47">
        <v>2018</v>
      </c>
      <c r="O15" s="8">
        <v>43512</v>
      </c>
      <c r="P15" s="54">
        <v>84.39</v>
      </c>
      <c r="Q15" s="55"/>
      <c r="R15" s="52">
        <f>IF(P15="","",T15*M15*LOOKUP(RIGHT($D$2,3),定数!$A$6:$A$13,定数!$B$6:$B$13))</f>
        <v>-3576.8707694370937</v>
      </c>
      <c r="S15" s="52"/>
      <c r="T15" s="53">
        <f t="shared" si="5"/>
        <v>-21.999999999999886</v>
      </c>
      <c r="U15" s="53"/>
      <c r="V15" s="22">
        <f t="shared" si="1"/>
        <v>0</v>
      </c>
      <c r="W15">
        <f t="shared" si="2"/>
        <v>3</v>
      </c>
      <c r="X15" s="41">
        <f t="shared" si="6"/>
        <v>115821.35668740209</v>
      </c>
      <c r="Y15" s="42">
        <f t="shared" si="7"/>
        <v>6.4162030075186172E-2</v>
      </c>
    </row>
    <row r="16" spans="2:25">
      <c r="B16" s="40">
        <v>8</v>
      </c>
      <c r="C16" s="48">
        <f t="shared" si="0"/>
        <v>104813.15254683903</v>
      </c>
      <c r="D16" s="48"/>
      <c r="E16" s="47">
        <v>2018</v>
      </c>
      <c r="F16" s="8">
        <v>43519</v>
      </c>
      <c r="G16" s="47" t="s">
        <v>3</v>
      </c>
      <c r="H16" s="54">
        <v>83.59</v>
      </c>
      <c r="I16" s="55"/>
      <c r="J16" s="47">
        <v>24</v>
      </c>
      <c r="K16" s="50">
        <f t="shared" si="4"/>
        <v>3144.3945764051709</v>
      </c>
      <c r="L16" s="51"/>
      <c r="M16" s="6">
        <f>IF(J16="","",(K16/J16)/LOOKUP(RIGHT($D$2,3),定数!$A$6:$A$13,定数!$B$6:$B$13))</f>
        <v>1.3101644068354878</v>
      </c>
      <c r="N16" s="47">
        <v>2018</v>
      </c>
      <c r="O16" s="8">
        <v>43520</v>
      </c>
      <c r="P16" s="54">
        <v>83.29</v>
      </c>
      <c r="Q16" s="55"/>
      <c r="R16" s="52">
        <f>IF(P16="","",T16*M16*LOOKUP(RIGHT($D$2,3),定数!$A$6:$A$13,定数!$B$6:$B$13))</f>
        <v>3930.493220506426</v>
      </c>
      <c r="S16" s="52"/>
      <c r="T16" s="53">
        <f t="shared" si="5"/>
        <v>29.999999999999716</v>
      </c>
      <c r="U16" s="53"/>
      <c r="V16" s="22">
        <f t="shared" si="1"/>
        <v>1</v>
      </c>
      <c r="W16">
        <f t="shared" si="2"/>
        <v>0</v>
      </c>
      <c r="X16" s="41">
        <f t="shared" si="6"/>
        <v>115821.35668740209</v>
      </c>
      <c r="Y16" s="42">
        <f t="shared" si="7"/>
        <v>9.5044683082704973E-2</v>
      </c>
    </row>
    <row r="17" spans="2:25">
      <c r="B17" s="40">
        <v>9</v>
      </c>
      <c r="C17" s="48">
        <f t="shared" si="0"/>
        <v>108743.64576734546</v>
      </c>
      <c r="D17" s="48"/>
      <c r="E17" s="47">
        <v>2018</v>
      </c>
      <c r="F17" s="8">
        <v>43540</v>
      </c>
      <c r="G17" s="47" t="s">
        <v>3</v>
      </c>
      <c r="H17" s="54">
        <v>82.78</v>
      </c>
      <c r="I17" s="55"/>
      <c r="J17" s="47">
        <v>16</v>
      </c>
      <c r="K17" s="50">
        <f t="shared" si="4"/>
        <v>3262.3093730203636</v>
      </c>
      <c r="L17" s="51"/>
      <c r="M17" s="6">
        <f>IF(J17="","",(K17/J17)/LOOKUP(RIGHT($D$2,3),定数!$A$6:$A$13,定数!$B$6:$B$13))</f>
        <v>2.0389433581377272</v>
      </c>
      <c r="N17" s="47">
        <v>2018</v>
      </c>
      <c r="O17" s="8">
        <v>43540</v>
      </c>
      <c r="P17" s="54">
        <v>82.58</v>
      </c>
      <c r="Q17" s="55"/>
      <c r="R17" s="52">
        <f>IF(P17="","",T17*M17*LOOKUP(RIGHT($D$2,3),定数!$A$6:$A$13,定数!$B$6:$B$13))</f>
        <v>4077.8867162755128</v>
      </c>
      <c r="S17" s="52"/>
      <c r="T17" s="53">
        <f t="shared" si="5"/>
        <v>20.000000000000284</v>
      </c>
      <c r="U17" s="53"/>
      <c r="V17" s="22">
        <f t="shared" si="1"/>
        <v>2</v>
      </c>
      <c r="W17">
        <f t="shared" si="2"/>
        <v>0</v>
      </c>
      <c r="X17" s="41">
        <f t="shared" si="6"/>
        <v>115821.35668740209</v>
      </c>
      <c r="Y17" s="42">
        <f t="shared" si="7"/>
        <v>6.1108858698306734E-2</v>
      </c>
    </row>
    <row r="18" spans="2:25">
      <c r="B18" s="40">
        <v>10</v>
      </c>
      <c r="C18" s="48">
        <f t="shared" si="0"/>
        <v>112821.53248362098</v>
      </c>
      <c r="D18" s="48"/>
      <c r="E18" s="47">
        <v>2018</v>
      </c>
      <c r="F18" s="8">
        <v>43540</v>
      </c>
      <c r="G18" s="47" t="s">
        <v>3</v>
      </c>
      <c r="H18" s="54">
        <v>82.32</v>
      </c>
      <c r="I18" s="55"/>
      <c r="J18" s="47">
        <v>35</v>
      </c>
      <c r="K18" s="50">
        <f t="shared" si="4"/>
        <v>3384.645974508629</v>
      </c>
      <c r="L18" s="51"/>
      <c r="M18" s="6">
        <f>IF(J18="","",(K18/J18)/LOOKUP(RIGHT($D$2,3),定数!$A$6:$A$13,定数!$B$6:$B$13))</f>
        <v>0.9670417070024655</v>
      </c>
      <c r="N18" s="47">
        <v>2018</v>
      </c>
      <c r="O18" s="8">
        <v>43541</v>
      </c>
      <c r="P18" s="54">
        <v>81.89</v>
      </c>
      <c r="Q18" s="55"/>
      <c r="R18" s="52">
        <f>IF(P18="","",T18*M18*LOOKUP(RIGHT($D$2,3),定数!$A$6:$A$13,定数!$B$6:$B$13))</f>
        <v>4158.27934011053</v>
      </c>
      <c r="S18" s="52"/>
      <c r="T18" s="53">
        <f t="shared" si="5"/>
        <v>42.999999999999261</v>
      </c>
      <c r="U18" s="53"/>
      <c r="V18" s="22">
        <f t="shared" si="1"/>
        <v>3</v>
      </c>
      <c r="W18">
        <f t="shared" si="2"/>
        <v>0</v>
      </c>
      <c r="X18" s="41">
        <f t="shared" si="6"/>
        <v>115821.35668740209</v>
      </c>
      <c r="Y18" s="42">
        <f t="shared" si="7"/>
        <v>2.5900440899492616E-2</v>
      </c>
    </row>
    <row r="19" spans="2:25">
      <c r="B19" s="40">
        <v>11</v>
      </c>
      <c r="C19" s="48">
        <f t="shared" si="0"/>
        <v>116979.81182373151</v>
      </c>
      <c r="D19" s="48"/>
      <c r="E19" s="47">
        <v>2018</v>
      </c>
      <c r="F19" s="8">
        <v>43565</v>
      </c>
      <c r="G19" s="47" t="s">
        <v>4</v>
      </c>
      <c r="H19" s="54">
        <v>82.83</v>
      </c>
      <c r="I19" s="55"/>
      <c r="J19" s="47">
        <v>23</v>
      </c>
      <c r="K19" s="50">
        <f t="shared" si="4"/>
        <v>3509.3943547119452</v>
      </c>
      <c r="L19" s="51"/>
      <c r="M19" s="6">
        <f>IF(J19="","",(K19/J19)/LOOKUP(RIGHT($D$2,3),定数!$A$6:$A$13,定数!$B$6:$B$13))</f>
        <v>1.5258236324834544</v>
      </c>
      <c r="N19" s="47">
        <v>2018</v>
      </c>
      <c r="O19" s="8">
        <v>43565</v>
      </c>
      <c r="P19" s="54">
        <v>83.11</v>
      </c>
      <c r="Q19" s="55"/>
      <c r="R19" s="52">
        <f>IF(P19="","",T19*M19*LOOKUP(RIGHT($D$2,3),定数!$A$6:$A$13,定数!$B$6:$B$13))</f>
        <v>4272.3061709536896</v>
      </c>
      <c r="S19" s="52"/>
      <c r="T19" s="53">
        <f t="shared" si="5"/>
        <v>28.000000000000114</v>
      </c>
      <c r="U19" s="53"/>
      <c r="V19" s="22">
        <f t="shared" si="1"/>
        <v>4</v>
      </c>
      <c r="W19">
        <f t="shared" si="2"/>
        <v>0</v>
      </c>
      <c r="X19" s="41">
        <f t="shared" si="6"/>
        <v>116979.81182373151</v>
      </c>
      <c r="Y19" s="42">
        <f t="shared" si="7"/>
        <v>0</v>
      </c>
    </row>
    <row r="20" spans="2:25">
      <c r="B20" s="40">
        <v>12</v>
      </c>
      <c r="C20" s="48">
        <f t="shared" si="0"/>
        <v>121252.11799468519</v>
      </c>
      <c r="D20" s="48"/>
      <c r="E20" s="47">
        <v>2018</v>
      </c>
      <c r="F20" s="8">
        <v>43568</v>
      </c>
      <c r="G20" s="47" t="s">
        <v>4</v>
      </c>
      <c r="H20" s="54">
        <v>83.27</v>
      </c>
      <c r="I20" s="55"/>
      <c r="J20" s="47">
        <v>16</v>
      </c>
      <c r="K20" s="50">
        <f t="shared" si="4"/>
        <v>3637.5635398405557</v>
      </c>
      <c r="L20" s="51"/>
      <c r="M20" s="6">
        <f>IF(J20="","",(K20/J20)/LOOKUP(RIGHT($D$2,3),定数!$A$6:$A$13,定数!$B$6:$B$13))</f>
        <v>2.2734772124003473</v>
      </c>
      <c r="N20" s="47">
        <v>2018</v>
      </c>
      <c r="O20" s="8">
        <v>43568</v>
      </c>
      <c r="P20" s="54">
        <v>83.47</v>
      </c>
      <c r="Q20" s="55"/>
      <c r="R20" s="52">
        <f>IF(P20="","",T20*M20*LOOKUP(RIGHT($D$2,3),定数!$A$6:$A$13,定数!$B$6:$B$13))</f>
        <v>4546.9544248007596</v>
      </c>
      <c r="S20" s="52"/>
      <c r="T20" s="53">
        <f t="shared" si="5"/>
        <v>20.000000000000284</v>
      </c>
      <c r="U20" s="53"/>
      <c r="V20" s="22">
        <f t="shared" si="1"/>
        <v>5</v>
      </c>
      <c r="W20">
        <f t="shared" si="2"/>
        <v>0</v>
      </c>
      <c r="X20" s="41">
        <f t="shared" si="6"/>
        <v>121252.11799468519</v>
      </c>
      <c r="Y20" s="42">
        <f t="shared" si="7"/>
        <v>0</v>
      </c>
    </row>
    <row r="21" spans="2:25">
      <c r="B21" s="40">
        <v>13</v>
      </c>
      <c r="C21" s="48">
        <f t="shared" si="0"/>
        <v>125799.07241948595</v>
      </c>
      <c r="D21" s="48"/>
      <c r="E21" s="47">
        <v>2018</v>
      </c>
      <c r="F21" s="8">
        <v>43582</v>
      </c>
      <c r="G21" s="47" t="s">
        <v>3</v>
      </c>
      <c r="H21" s="49">
        <v>82.55</v>
      </c>
      <c r="I21" s="49"/>
      <c r="J21" s="47">
        <v>6</v>
      </c>
      <c r="K21" s="50">
        <f t="shared" si="4"/>
        <v>3773.9721725845784</v>
      </c>
      <c r="L21" s="51"/>
      <c r="M21" s="6">
        <f>IF(J21="","",(K21/J21)/LOOKUP(RIGHT($D$2,3),定数!$A$6:$A$13,定数!$B$6:$B$13))</f>
        <v>6.2899536209742974</v>
      </c>
      <c r="N21" s="47">
        <v>2018</v>
      </c>
      <c r="O21" s="8">
        <v>43582</v>
      </c>
      <c r="P21" s="49">
        <v>82.48</v>
      </c>
      <c r="Q21" s="49"/>
      <c r="R21" s="52">
        <f>IF(P21="","",T21*M21*LOOKUP(RIGHT($D$2,3),定数!$A$6:$A$13,定数!$B$6:$B$13))</f>
        <v>4402.9675346815793</v>
      </c>
      <c r="S21" s="52"/>
      <c r="T21" s="53">
        <f t="shared" si="5"/>
        <v>6.9999999999993179</v>
      </c>
      <c r="U21" s="53"/>
      <c r="V21" s="22">
        <f t="shared" si="1"/>
        <v>6</v>
      </c>
      <c r="W21">
        <f t="shared" si="2"/>
        <v>0</v>
      </c>
      <c r="X21" s="41">
        <f t="shared" si="6"/>
        <v>125799.07241948595</v>
      </c>
      <c r="Y21" s="42">
        <f t="shared" si="7"/>
        <v>0</v>
      </c>
    </row>
    <row r="22" spans="2:25">
      <c r="B22" s="40">
        <v>14</v>
      </c>
      <c r="C22" s="48">
        <f t="shared" si="0"/>
        <v>130202.03995416753</v>
      </c>
      <c r="D22" s="48"/>
      <c r="E22" s="47">
        <v>2018</v>
      </c>
      <c r="F22" s="8">
        <v>43603</v>
      </c>
      <c r="G22" s="47" t="s">
        <v>4</v>
      </c>
      <c r="H22" s="49">
        <v>83.35</v>
      </c>
      <c r="I22" s="49"/>
      <c r="J22" s="47">
        <v>18</v>
      </c>
      <c r="K22" s="50">
        <f t="shared" si="4"/>
        <v>3906.0611986250256</v>
      </c>
      <c r="L22" s="51"/>
      <c r="M22" s="6">
        <f>IF(J22="","",(K22/J22)/LOOKUP(RIGHT($D$2,3),定数!$A$6:$A$13,定数!$B$6:$B$13))</f>
        <v>2.1700339992361255</v>
      </c>
      <c r="N22" s="47">
        <v>2018</v>
      </c>
      <c r="O22" s="8">
        <v>43603</v>
      </c>
      <c r="P22" s="49">
        <v>83.17</v>
      </c>
      <c r="Q22" s="49"/>
      <c r="R22" s="52">
        <f>IF(P22="","",T22*M22*LOOKUP(RIGHT($D$2,3),定数!$A$6:$A$13,定数!$B$6:$B$13))</f>
        <v>-3906.061198624865</v>
      </c>
      <c r="S22" s="52"/>
      <c r="T22" s="53">
        <f t="shared" si="5"/>
        <v>-17.999999999999261</v>
      </c>
      <c r="U22" s="53"/>
      <c r="V22" s="22">
        <f t="shared" si="1"/>
        <v>0</v>
      </c>
      <c r="W22">
        <f t="shared" si="2"/>
        <v>1</v>
      </c>
      <c r="X22" s="41">
        <f t="shared" si="6"/>
        <v>130202.03995416753</v>
      </c>
      <c r="Y22" s="42">
        <f t="shared" si="7"/>
        <v>0</v>
      </c>
    </row>
    <row r="23" spans="2:25">
      <c r="B23" s="40">
        <v>15</v>
      </c>
      <c r="C23" s="48">
        <f t="shared" si="0"/>
        <v>126295.97875554266</v>
      </c>
      <c r="D23" s="48"/>
      <c r="E23" s="47">
        <v>2018</v>
      </c>
      <c r="F23" s="8">
        <v>43609</v>
      </c>
      <c r="G23" s="47" t="s">
        <v>3</v>
      </c>
      <c r="H23" s="49">
        <v>82.78</v>
      </c>
      <c r="I23" s="49"/>
      <c r="J23" s="47">
        <v>17</v>
      </c>
      <c r="K23" s="50">
        <f t="shared" si="4"/>
        <v>3788.8793626662796</v>
      </c>
      <c r="L23" s="51"/>
      <c r="M23" s="6">
        <f>IF(J23="","",(K23/J23)/LOOKUP(RIGHT($D$2,3),定数!$A$6:$A$13,定数!$B$6:$B$13))</f>
        <v>2.2287525662742822</v>
      </c>
      <c r="N23" s="47">
        <v>2018</v>
      </c>
      <c r="O23" s="8">
        <v>43609</v>
      </c>
      <c r="P23" s="49">
        <v>82.56</v>
      </c>
      <c r="Q23" s="49"/>
      <c r="R23" s="52">
        <f>IF(P23="","",T23*M23*LOOKUP(RIGHT($D$2,3),定数!$A$6:$A$13,定数!$B$6:$B$13))</f>
        <v>4903.2556458033951</v>
      </c>
      <c r="S23" s="52"/>
      <c r="T23" s="53">
        <f t="shared" si="5"/>
        <v>21.999999999999886</v>
      </c>
      <c r="U23" s="53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130202.03995416753</v>
      </c>
      <c r="Y23" s="42">
        <f t="shared" si="7"/>
        <v>2.9999999999998805E-2</v>
      </c>
    </row>
    <row r="24" spans="2:25">
      <c r="B24" s="40">
        <v>16</v>
      </c>
      <c r="C24" s="48">
        <f t="shared" si="0"/>
        <v>131199.23440134607</v>
      </c>
      <c r="D24" s="48"/>
      <c r="E24" s="47">
        <v>2018</v>
      </c>
      <c r="F24" s="8">
        <v>43623</v>
      </c>
      <c r="G24" s="47" t="s">
        <v>4</v>
      </c>
      <c r="H24" s="54">
        <v>84.47</v>
      </c>
      <c r="I24" s="55"/>
      <c r="J24" s="47">
        <v>17</v>
      </c>
      <c r="K24" s="50">
        <f t="shared" si="4"/>
        <v>3935.9770320403818</v>
      </c>
      <c r="L24" s="51"/>
      <c r="M24" s="6">
        <f>IF(J24="","",(K24/J24)/LOOKUP(RIGHT($D$2,3),定数!$A$6:$A$13,定数!$B$6:$B$13))</f>
        <v>2.3152806070825775</v>
      </c>
      <c r="N24" s="47">
        <v>2018</v>
      </c>
      <c r="O24" s="8">
        <v>43623</v>
      </c>
      <c r="P24" s="54">
        <v>84.27</v>
      </c>
      <c r="Q24" s="55"/>
      <c r="R24" s="52">
        <f>IF(P24="","",T24*M24*LOOKUP(RIGHT($D$2,3),定数!$A$6:$A$13,定数!$B$6:$B$13))</f>
        <v>-4630.5612141652209</v>
      </c>
      <c r="S24" s="52"/>
      <c r="T24" s="53">
        <f t="shared" si="5"/>
        <v>-20.000000000000284</v>
      </c>
      <c r="U24" s="53"/>
      <c r="V24" t="str">
        <f t="shared" si="8"/>
        <v/>
      </c>
      <c r="W24">
        <f t="shared" si="2"/>
        <v>1</v>
      </c>
      <c r="X24" s="41">
        <f t="shared" si="6"/>
        <v>131199.23440134607</v>
      </c>
      <c r="Y24" s="42">
        <f t="shared" si="7"/>
        <v>0</v>
      </c>
    </row>
    <row r="25" spans="2:25">
      <c r="B25" s="40">
        <v>17</v>
      </c>
      <c r="C25" s="48">
        <f t="shared" si="0"/>
        <v>126568.67318718084</v>
      </c>
      <c r="D25" s="48"/>
      <c r="E25" s="47">
        <v>2018</v>
      </c>
      <c r="F25" s="8">
        <v>43624</v>
      </c>
      <c r="G25" s="47" t="s">
        <v>3</v>
      </c>
      <c r="H25" s="54">
        <v>83.4</v>
      </c>
      <c r="I25" s="55"/>
      <c r="J25" s="47">
        <v>23</v>
      </c>
      <c r="K25" s="50">
        <f t="shared" si="4"/>
        <v>3797.0601956154251</v>
      </c>
      <c r="L25" s="51"/>
      <c r="M25" s="6">
        <f>IF(J25="","",(K25/J25)/LOOKUP(RIGHT($D$2,3),定数!$A$6:$A$13,定数!$B$6:$B$13))</f>
        <v>1.650895737224098</v>
      </c>
      <c r="N25" s="47">
        <v>2018</v>
      </c>
      <c r="O25" s="8">
        <v>43624</v>
      </c>
      <c r="P25" s="54">
        <v>83.12</v>
      </c>
      <c r="Q25" s="55"/>
      <c r="R25" s="52">
        <f>IF(P25="","",T25*M25*LOOKUP(RIGHT($D$2,3),定数!$A$6:$A$13,定数!$B$6:$B$13))</f>
        <v>4622.5080642274934</v>
      </c>
      <c r="S25" s="52"/>
      <c r="T25" s="53">
        <f t="shared" si="5"/>
        <v>28.000000000000114</v>
      </c>
      <c r="U25" s="53"/>
      <c r="V25" t="str">
        <f t="shared" si="8"/>
        <v/>
      </c>
      <c r="W25">
        <f t="shared" si="2"/>
        <v>0</v>
      </c>
      <c r="X25" s="41">
        <f t="shared" si="6"/>
        <v>131199.23440134607</v>
      </c>
      <c r="Y25" s="42">
        <f t="shared" si="7"/>
        <v>3.5294117647059364E-2</v>
      </c>
    </row>
    <row r="26" spans="2:25">
      <c r="B26" s="40">
        <v>18</v>
      </c>
      <c r="C26" s="48">
        <f t="shared" si="0"/>
        <v>131191.18125140833</v>
      </c>
      <c r="D26" s="48"/>
      <c r="E26" s="47">
        <v>2018</v>
      </c>
      <c r="F26" s="8">
        <v>43645</v>
      </c>
      <c r="G26" s="47" t="s">
        <v>4</v>
      </c>
      <c r="H26" s="54">
        <v>81.89</v>
      </c>
      <c r="I26" s="55"/>
      <c r="J26" s="47">
        <v>39</v>
      </c>
      <c r="K26" s="50">
        <f t="shared" si="4"/>
        <v>3935.7354375422497</v>
      </c>
      <c r="L26" s="51"/>
      <c r="M26" s="6">
        <f>IF(J26="","",(K26/J26)/LOOKUP(RIGHT($D$2,3),定数!$A$6:$A$13,定数!$B$6:$B$13))</f>
        <v>1.0091629327031411</v>
      </c>
      <c r="N26" s="47">
        <v>2018</v>
      </c>
      <c r="O26" s="8">
        <v>43648</v>
      </c>
      <c r="P26" s="54">
        <v>81.45</v>
      </c>
      <c r="Q26" s="55"/>
      <c r="R26" s="52">
        <f>IF(P26="","",T26*M26*LOOKUP(RIGHT($D$2,3),定数!$A$6:$A$13,定数!$B$6:$B$13))</f>
        <v>-4440.3169038937976</v>
      </c>
      <c r="S26" s="52"/>
      <c r="T26" s="53">
        <f t="shared" si="5"/>
        <v>-43.999999999999773</v>
      </c>
      <c r="U26" s="53"/>
      <c r="V26" t="str">
        <f t="shared" si="8"/>
        <v/>
      </c>
      <c r="W26">
        <f t="shared" si="2"/>
        <v>1</v>
      </c>
      <c r="X26" s="41">
        <f t="shared" si="6"/>
        <v>131199.23440134607</v>
      </c>
      <c r="Y26" s="42">
        <f t="shared" si="7"/>
        <v>6.1381074169308825E-5</v>
      </c>
    </row>
    <row r="27" spans="2:25">
      <c r="B27" s="40">
        <v>19</v>
      </c>
      <c r="C27" s="48">
        <f t="shared" si="0"/>
        <v>126750.86434751454</v>
      </c>
      <c r="D27" s="48"/>
      <c r="E27" s="47">
        <v>2018</v>
      </c>
      <c r="F27" s="8">
        <v>43651</v>
      </c>
      <c r="G27" s="47" t="s">
        <v>3</v>
      </c>
      <c r="H27" s="54">
        <v>81.510000000000005</v>
      </c>
      <c r="I27" s="55"/>
      <c r="J27" s="47">
        <v>9</v>
      </c>
      <c r="K27" s="50">
        <f t="shared" si="4"/>
        <v>3802.5259304254359</v>
      </c>
      <c r="L27" s="51"/>
      <c r="M27" s="6">
        <f>IF(J27="","",(K27/J27)/LOOKUP(RIGHT($D$2,3),定数!$A$6:$A$13,定数!$B$6:$B$13))</f>
        <v>4.2250288115838179</v>
      </c>
      <c r="N27" s="47">
        <v>2018</v>
      </c>
      <c r="O27" s="8">
        <v>43651</v>
      </c>
      <c r="P27" s="54">
        <v>81.63</v>
      </c>
      <c r="Q27" s="55"/>
      <c r="R27" s="52">
        <f>IF(P27="","",T27*M27*LOOKUP(RIGHT($D$2,3),定数!$A$6:$A$13,定数!$B$6:$B$13))</f>
        <v>-5070.0345739001732</v>
      </c>
      <c r="S27" s="52"/>
      <c r="T27" s="53">
        <f t="shared" si="5"/>
        <v>-11.999999999999034</v>
      </c>
      <c r="U27" s="53"/>
      <c r="V27" t="str">
        <f t="shared" si="8"/>
        <v/>
      </c>
      <c r="W27">
        <f t="shared" si="2"/>
        <v>2</v>
      </c>
      <c r="X27" s="41">
        <f t="shared" si="6"/>
        <v>131199.23440134607</v>
      </c>
      <c r="Y27" s="42">
        <f t="shared" si="7"/>
        <v>3.3905457407043316E-2</v>
      </c>
    </row>
    <row r="28" spans="2:25">
      <c r="B28" s="40">
        <v>20</v>
      </c>
      <c r="C28" s="48">
        <f t="shared" si="0"/>
        <v>121680.82977361436</v>
      </c>
      <c r="D28" s="48"/>
      <c r="E28" s="47">
        <v>2018</v>
      </c>
      <c r="F28" s="8">
        <v>43652</v>
      </c>
      <c r="G28" s="47" t="s">
        <v>4</v>
      </c>
      <c r="H28" s="54">
        <v>82.01</v>
      </c>
      <c r="I28" s="55"/>
      <c r="J28" s="47">
        <v>24</v>
      </c>
      <c r="K28" s="50">
        <f t="shared" si="4"/>
        <v>3650.4248932084306</v>
      </c>
      <c r="L28" s="51"/>
      <c r="M28" s="6">
        <f>IF(J28="","",(K28/J28)/LOOKUP(RIGHT($D$2,3),定数!$A$6:$A$13,定数!$B$6:$B$13))</f>
        <v>1.5210103721701793</v>
      </c>
      <c r="N28" s="47">
        <v>2018</v>
      </c>
      <c r="O28" s="8">
        <v>43655</v>
      </c>
      <c r="P28" s="54">
        <v>82.3</v>
      </c>
      <c r="Q28" s="55"/>
      <c r="R28" s="52">
        <f>IF(P28="","",T28*M28*LOOKUP(RIGHT($D$2,3),定数!$A$6:$A$13,定数!$B$6:$B$13))</f>
        <v>4410.9300792933982</v>
      </c>
      <c r="S28" s="52"/>
      <c r="T28" s="53">
        <f t="shared" si="5"/>
        <v>28.999999999999204</v>
      </c>
      <c r="U28" s="53"/>
      <c r="V28" t="str">
        <f t="shared" si="8"/>
        <v/>
      </c>
      <c r="W28">
        <f t="shared" si="2"/>
        <v>0</v>
      </c>
      <c r="X28" s="41">
        <f t="shared" si="6"/>
        <v>131199.23440134607</v>
      </c>
      <c r="Y28" s="42">
        <f t="shared" si="7"/>
        <v>7.2549239110758501E-2</v>
      </c>
    </row>
    <row r="29" spans="2:25">
      <c r="B29" s="40">
        <v>21</v>
      </c>
      <c r="C29" s="48">
        <f t="shared" si="0"/>
        <v>126091.75985290775</v>
      </c>
      <c r="D29" s="48"/>
      <c r="E29" s="47">
        <v>2018</v>
      </c>
      <c r="F29" s="8">
        <v>43656</v>
      </c>
      <c r="G29" s="47" t="s">
        <v>4</v>
      </c>
      <c r="H29" s="54">
        <v>82.77</v>
      </c>
      <c r="I29" s="55"/>
      <c r="J29" s="47">
        <v>8</v>
      </c>
      <c r="K29" s="50">
        <f t="shared" si="4"/>
        <v>3782.7527955872324</v>
      </c>
      <c r="L29" s="51"/>
      <c r="M29" s="6">
        <f>IF(J29="","",(K29/J29)/LOOKUP(RIGHT($D$2,3),定数!$A$6:$A$13,定数!$B$6:$B$13))</f>
        <v>4.7284409944840409</v>
      </c>
      <c r="N29" s="47">
        <v>2018</v>
      </c>
      <c r="O29" s="8">
        <v>43656</v>
      </c>
      <c r="P29" s="54">
        <v>82.88</v>
      </c>
      <c r="Q29" s="55"/>
      <c r="R29" s="52">
        <f>IF(P29="","",T29*M29*LOOKUP(RIGHT($D$2,3),定数!$A$6:$A$13,定数!$B$6:$B$13))</f>
        <v>5201.285093932418</v>
      </c>
      <c r="S29" s="52"/>
      <c r="T29" s="53">
        <f t="shared" si="5"/>
        <v>10.999999999999943</v>
      </c>
      <c r="U29" s="53"/>
      <c r="V29" t="str">
        <f t="shared" si="8"/>
        <v/>
      </c>
      <c r="W29">
        <f t="shared" si="2"/>
        <v>0</v>
      </c>
      <c r="X29" s="41">
        <f t="shared" si="6"/>
        <v>131199.23440134607</v>
      </c>
      <c r="Y29" s="42">
        <f t="shared" si="7"/>
        <v>3.8929149028524512E-2</v>
      </c>
    </row>
    <row r="30" spans="2:25">
      <c r="B30" s="40">
        <v>22</v>
      </c>
      <c r="C30" s="48">
        <f t="shared" si="0"/>
        <v>131293.04494684018</v>
      </c>
      <c r="D30" s="48"/>
      <c r="E30" s="47">
        <v>2018</v>
      </c>
      <c r="F30" s="8">
        <v>43662</v>
      </c>
      <c r="G30" s="47" t="s">
        <v>4</v>
      </c>
      <c r="H30" s="54">
        <v>83.6</v>
      </c>
      <c r="I30" s="55"/>
      <c r="J30" s="47">
        <v>22</v>
      </c>
      <c r="K30" s="50">
        <f t="shared" si="4"/>
        <v>3938.7913484052051</v>
      </c>
      <c r="L30" s="51"/>
      <c r="M30" s="6">
        <f>IF(J30="","",(K30/J30)/LOOKUP(RIGHT($D$2,3),定数!$A$6:$A$13,定数!$B$6:$B$13))</f>
        <v>1.7903597038205479</v>
      </c>
      <c r="N30" s="47">
        <v>2018</v>
      </c>
      <c r="O30" s="8">
        <v>43662</v>
      </c>
      <c r="P30" s="54">
        <v>83.36</v>
      </c>
      <c r="Q30" s="55"/>
      <c r="R30" s="52">
        <f>IF(P30="","",T30*M30*LOOKUP(RIGHT($D$2,3),定数!$A$6:$A$13,定数!$B$6:$B$13))</f>
        <v>-4296.8632891692232</v>
      </c>
      <c r="S30" s="52"/>
      <c r="T30" s="53">
        <f t="shared" si="5"/>
        <v>-23.999999999999488</v>
      </c>
      <c r="U30" s="53"/>
      <c r="V30" t="str">
        <f t="shared" si="8"/>
        <v/>
      </c>
      <c r="W30">
        <f t="shared" si="2"/>
        <v>1</v>
      </c>
      <c r="X30" s="41">
        <f t="shared" si="6"/>
        <v>131293.04494684018</v>
      </c>
      <c r="Y30" s="42">
        <f t="shared" si="7"/>
        <v>0</v>
      </c>
    </row>
    <row r="31" spans="2:25">
      <c r="B31" s="40">
        <v>23</v>
      </c>
      <c r="C31" s="48">
        <f t="shared" si="0"/>
        <v>126996.18165767095</v>
      </c>
      <c r="D31" s="48"/>
      <c r="E31" s="47">
        <v>2018</v>
      </c>
      <c r="F31" s="8">
        <v>43670</v>
      </c>
      <c r="G31" s="47" t="s">
        <v>3</v>
      </c>
      <c r="H31" s="54">
        <v>82.04</v>
      </c>
      <c r="I31" s="55"/>
      <c r="J31" s="47">
        <v>13</v>
      </c>
      <c r="K31" s="50">
        <f t="shared" si="4"/>
        <v>3809.8854497301286</v>
      </c>
      <c r="L31" s="51"/>
      <c r="M31" s="6">
        <f>IF(J31="","",(K31/J31)/LOOKUP(RIGHT($D$2,3),定数!$A$6:$A$13,定数!$B$6:$B$13))</f>
        <v>2.930681115177022</v>
      </c>
      <c r="N31" s="47">
        <v>2018</v>
      </c>
      <c r="O31" s="8">
        <v>43670</v>
      </c>
      <c r="P31" s="54">
        <v>82.2</v>
      </c>
      <c r="Q31" s="55"/>
      <c r="R31" s="52">
        <f>IF(P31="","",T31*M31*LOOKUP(RIGHT($D$2,3),定数!$A$6:$A$13,定数!$B$6:$B$13))</f>
        <v>-4689.0897842831346</v>
      </c>
      <c r="S31" s="52"/>
      <c r="T31" s="53">
        <f t="shared" si="5"/>
        <v>-15.999999999999659</v>
      </c>
      <c r="U31" s="53"/>
      <c r="V31" t="str">
        <f t="shared" si="8"/>
        <v/>
      </c>
      <c r="W31">
        <f t="shared" si="2"/>
        <v>2</v>
      </c>
      <c r="X31" s="41">
        <f t="shared" si="6"/>
        <v>131293.04494684018</v>
      </c>
      <c r="Y31" s="42">
        <f t="shared" si="7"/>
        <v>3.272727272727205E-2</v>
      </c>
    </row>
    <row r="32" spans="2:25">
      <c r="B32" s="40">
        <v>24</v>
      </c>
      <c r="C32" s="48">
        <f t="shared" si="0"/>
        <v>122307.09187338782</v>
      </c>
      <c r="D32" s="48"/>
      <c r="E32" s="47">
        <v>2018</v>
      </c>
      <c r="F32" s="8">
        <v>43676</v>
      </c>
      <c r="G32" s="47" t="s">
        <v>4</v>
      </c>
      <c r="H32" s="54">
        <v>82.25</v>
      </c>
      <c r="I32" s="55"/>
      <c r="J32" s="47">
        <v>7</v>
      </c>
      <c r="K32" s="50">
        <f t="shared" si="4"/>
        <v>3669.2127562016344</v>
      </c>
      <c r="L32" s="51"/>
      <c r="M32" s="6">
        <f>IF(J32="","",(K32/J32)/LOOKUP(RIGHT($D$2,3),定数!$A$6:$A$13,定数!$B$6:$B$13))</f>
        <v>5.2417325088594779</v>
      </c>
      <c r="N32" s="47">
        <v>2018</v>
      </c>
      <c r="O32" s="8">
        <v>43677</v>
      </c>
      <c r="P32" s="54">
        <v>82.34</v>
      </c>
      <c r="Q32" s="55"/>
      <c r="R32" s="52">
        <f>IF(P32="","",T32*M32*LOOKUP(RIGHT($D$2,3),定数!$A$6:$A$13,定数!$B$6:$B$13))</f>
        <v>4717.5592579737095</v>
      </c>
      <c r="S32" s="52"/>
      <c r="T32" s="53">
        <f t="shared" si="5"/>
        <v>9.0000000000003411</v>
      </c>
      <c r="U32" s="53"/>
      <c r="V32" t="str">
        <f t="shared" si="8"/>
        <v/>
      </c>
      <c r="W32">
        <f t="shared" si="2"/>
        <v>0</v>
      </c>
      <c r="X32" s="41">
        <f t="shared" si="6"/>
        <v>131293.04494684018</v>
      </c>
      <c r="Y32" s="42">
        <f t="shared" si="7"/>
        <v>6.844195804195663E-2</v>
      </c>
    </row>
    <row r="33" spans="2:25">
      <c r="B33" s="40">
        <v>25</v>
      </c>
      <c r="C33" s="48">
        <f t="shared" si="0"/>
        <v>127024.65113136153</v>
      </c>
      <c r="D33" s="48"/>
      <c r="E33" s="47">
        <v>2018</v>
      </c>
      <c r="F33" s="8">
        <v>43697</v>
      </c>
      <c r="G33" s="47" t="s">
        <v>4</v>
      </c>
      <c r="H33" s="49">
        <v>80.900000000000006</v>
      </c>
      <c r="I33" s="49"/>
      <c r="J33" s="47">
        <v>18</v>
      </c>
      <c r="K33" s="50">
        <f t="shared" si="4"/>
        <v>3810.7395339408458</v>
      </c>
      <c r="L33" s="51"/>
      <c r="M33" s="6">
        <f>IF(J33="","",(K33/J33)/LOOKUP(RIGHT($D$2,3),定数!$A$6:$A$13,定数!$B$6:$B$13))</f>
        <v>2.1170775188560254</v>
      </c>
      <c r="N33" s="47">
        <v>2018</v>
      </c>
      <c r="O33" s="8">
        <v>43697</v>
      </c>
      <c r="P33" s="49">
        <v>80.69</v>
      </c>
      <c r="Q33" s="49"/>
      <c r="R33" s="52">
        <f>IF(P33="","",T33*M33*LOOKUP(RIGHT($D$2,3),定数!$A$6:$A$13,定数!$B$6:$B$13))</f>
        <v>-4445.8627895978216</v>
      </c>
      <c r="S33" s="52"/>
      <c r="T33" s="53">
        <f t="shared" si="5"/>
        <v>-21.000000000000796</v>
      </c>
      <c r="U33" s="53"/>
      <c r="V33" t="str">
        <f t="shared" si="8"/>
        <v/>
      </c>
      <c r="W33">
        <f t="shared" si="2"/>
        <v>1</v>
      </c>
      <c r="X33" s="41">
        <f t="shared" si="6"/>
        <v>131293.04494684018</v>
      </c>
      <c r="Y33" s="42">
        <f t="shared" si="7"/>
        <v>3.2510433566430685E-2</v>
      </c>
    </row>
    <row r="34" spans="2:25">
      <c r="B34" s="40">
        <v>26</v>
      </c>
      <c r="C34" s="48">
        <f t="shared" si="0"/>
        <v>122578.78834176371</v>
      </c>
      <c r="D34" s="48"/>
      <c r="E34" s="47">
        <v>2018</v>
      </c>
      <c r="F34" s="8">
        <v>43707</v>
      </c>
      <c r="G34" s="47" t="s">
        <v>3</v>
      </c>
      <c r="H34" s="49">
        <v>81.28</v>
      </c>
      <c r="I34" s="49"/>
      <c r="J34" s="47">
        <v>20</v>
      </c>
      <c r="K34" s="50">
        <f t="shared" si="4"/>
        <v>3677.3636502529112</v>
      </c>
      <c r="L34" s="51"/>
      <c r="M34" s="6">
        <f>IF(J34="","",(K34/J34)/LOOKUP(RIGHT($D$2,3),定数!$A$6:$A$13,定数!$B$6:$B$13))</f>
        <v>1.8386818251264554</v>
      </c>
      <c r="N34" s="47">
        <v>2018</v>
      </c>
      <c r="O34" s="8">
        <v>43708</v>
      </c>
      <c r="P34" s="49">
        <v>81.03</v>
      </c>
      <c r="Q34" s="49"/>
      <c r="R34" s="52">
        <f>IF(P34="","",T34*M34*LOOKUP(RIGHT($D$2,3),定数!$A$6:$A$13,定数!$B$6:$B$13))</f>
        <v>4596.7045628161386</v>
      </c>
      <c r="S34" s="52"/>
      <c r="T34" s="53">
        <f t="shared" si="5"/>
        <v>25</v>
      </c>
      <c r="U34" s="53"/>
      <c r="V34" t="str">
        <f t="shared" si="8"/>
        <v/>
      </c>
      <c r="W34">
        <f t="shared" si="2"/>
        <v>0</v>
      </c>
      <c r="X34" s="41">
        <f t="shared" si="6"/>
        <v>131293.04494684018</v>
      </c>
      <c r="Y34" s="42">
        <f t="shared" si="7"/>
        <v>6.6372568391606879E-2</v>
      </c>
    </row>
    <row r="35" spans="2:25">
      <c r="B35" s="40">
        <v>27</v>
      </c>
      <c r="C35" s="48">
        <f t="shared" si="0"/>
        <v>127175.49290457985</v>
      </c>
      <c r="D35" s="48"/>
      <c r="E35" s="47">
        <v>2018</v>
      </c>
      <c r="F35" s="8">
        <v>43708</v>
      </c>
      <c r="G35" s="47" t="s">
        <v>3</v>
      </c>
      <c r="H35" s="49">
        <v>80.41</v>
      </c>
      <c r="I35" s="49"/>
      <c r="J35" s="47">
        <v>22</v>
      </c>
      <c r="K35" s="50">
        <f t="shared" si="4"/>
        <v>3815.2647871373952</v>
      </c>
      <c r="L35" s="51"/>
      <c r="M35" s="6">
        <f>IF(J35="","",(K35/J35)/LOOKUP(RIGHT($D$2,3),定数!$A$6:$A$13,定数!$B$6:$B$13))</f>
        <v>1.7342112668806342</v>
      </c>
      <c r="N35" s="47">
        <v>2018</v>
      </c>
      <c r="O35" s="8">
        <v>43708</v>
      </c>
      <c r="P35" s="49">
        <v>80.14</v>
      </c>
      <c r="Q35" s="49"/>
      <c r="R35" s="52">
        <f>IF(P35="","",T35*M35*LOOKUP(RIGHT($D$2,3),定数!$A$6:$A$13,定数!$B$6:$B$13))</f>
        <v>4682.3704205776439</v>
      </c>
      <c r="S35" s="52"/>
      <c r="T35" s="53">
        <f t="shared" si="5"/>
        <v>26.999999999999602</v>
      </c>
      <c r="U35" s="53"/>
      <c r="V35" t="str">
        <f t="shared" si="8"/>
        <v/>
      </c>
      <c r="W35">
        <f t="shared" si="2"/>
        <v>0</v>
      </c>
      <c r="X35" s="41">
        <f t="shared" si="6"/>
        <v>131293.04494684018</v>
      </c>
      <c r="Y35" s="42">
        <f t="shared" si="7"/>
        <v>3.1361539706292185E-2</v>
      </c>
    </row>
    <row r="36" spans="2:25">
      <c r="B36" s="40">
        <v>28</v>
      </c>
      <c r="C36" s="48">
        <f t="shared" si="0"/>
        <v>131857.86332515749</v>
      </c>
      <c r="D36" s="48"/>
      <c r="E36" s="47">
        <v>2018</v>
      </c>
      <c r="F36" s="8">
        <v>43709</v>
      </c>
      <c r="G36" s="47" t="s">
        <v>3</v>
      </c>
      <c r="H36" s="49">
        <v>79.72</v>
      </c>
      <c r="I36" s="49"/>
      <c r="J36" s="47">
        <v>47</v>
      </c>
      <c r="K36" s="50">
        <f t="shared" si="4"/>
        <v>3955.7358997547249</v>
      </c>
      <c r="L36" s="51"/>
      <c r="M36" s="6">
        <f>IF(J36="","",(K36/J36)/LOOKUP(RIGHT($D$2,3),定数!$A$6:$A$13,定数!$B$6:$B$13))</f>
        <v>0.84164593611802663</v>
      </c>
      <c r="N36" s="47">
        <v>2018</v>
      </c>
      <c r="O36" s="8">
        <v>43711</v>
      </c>
      <c r="P36" s="49">
        <v>80.22</v>
      </c>
      <c r="Q36" s="49"/>
      <c r="R36" s="52">
        <f>IF(P36="","",T36*M36*LOOKUP(RIGHT($D$2,3),定数!$A$6:$A$13,定数!$B$6:$B$13))</f>
        <v>-4208.2296805901333</v>
      </c>
      <c r="S36" s="52"/>
      <c r="T36" s="53">
        <f t="shared" si="5"/>
        <v>-50</v>
      </c>
      <c r="U36" s="53"/>
      <c r="V36" t="str">
        <f t="shared" si="8"/>
        <v/>
      </c>
      <c r="W36">
        <f t="shared" si="2"/>
        <v>1</v>
      </c>
      <c r="X36" s="41">
        <f t="shared" si="6"/>
        <v>131857.86332515749</v>
      </c>
      <c r="Y36" s="42">
        <f t="shared" si="7"/>
        <v>0</v>
      </c>
    </row>
    <row r="37" spans="2:25">
      <c r="B37" s="40">
        <v>29</v>
      </c>
      <c r="C37" s="48">
        <f t="shared" si="0"/>
        <v>127649.63364456737</v>
      </c>
      <c r="D37" s="48"/>
      <c r="E37" s="47">
        <v>2018</v>
      </c>
      <c r="F37" s="8">
        <v>43729</v>
      </c>
      <c r="G37" s="47" t="s">
        <v>4</v>
      </c>
      <c r="H37" s="49">
        <v>82.1</v>
      </c>
      <c r="I37" s="49"/>
      <c r="J37" s="47">
        <v>18</v>
      </c>
      <c r="K37" s="50">
        <f t="shared" si="4"/>
        <v>3829.4890093370209</v>
      </c>
      <c r="L37" s="51"/>
      <c r="M37" s="6">
        <f>IF(J37="","",(K37/J37)/LOOKUP(RIGHT($D$2,3),定数!$A$6:$A$13,定数!$B$6:$B$13))</f>
        <v>2.1274938940761228</v>
      </c>
      <c r="N37" s="47">
        <v>2018</v>
      </c>
      <c r="O37" s="8">
        <v>43729</v>
      </c>
      <c r="P37" s="49">
        <v>82.33</v>
      </c>
      <c r="Q37" s="49"/>
      <c r="R37" s="52">
        <f>IF(P37="","",T37*M37*LOOKUP(RIGHT($D$2,3),定数!$A$6:$A$13,定数!$B$6:$B$13))</f>
        <v>4893.235956375167</v>
      </c>
      <c r="S37" s="52"/>
      <c r="T37" s="53">
        <f t="shared" si="5"/>
        <v>23.000000000000398</v>
      </c>
      <c r="U37" s="53"/>
      <c r="V37" t="str">
        <f t="shared" si="8"/>
        <v/>
      </c>
      <c r="W37">
        <f t="shared" si="2"/>
        <v>0</v>
      </c>
      <c r="X37" s="41">
        <f t="shared" si="6"/>
        <v>131857.86332515749</v>
      </c>
      <c r="Y37" s="42">
        <f t="shared" si="7"/>
        <v>3.1914893617021267E-2</v>
      </c>
    </row>
    <row r="38" spans="2:25">
      <c r="B38" s="40">
        <v>30</v>
      </c>
      <c r="C38" s="48">
        <f t="shared" si="0"/>
        <v>132542.86960094253</v>
      </c>
      <c r="D38" s="48"/>
      <c r="E38" s="47">
        <v>2018</v>
      </c>
      <c r="F38" s="8">
        <v>43729</v>
      </c>
      <c r="G38" s="47" t="s">
        <v>4</v>
      </c>
      <c r="H38" s="49">
        <v>82.18</v>
      </c>
      <c r="I38" s="49"/>
      <c r="J38" s="47">
        <v>25</v>
      </c>
      <c r="K38" s="50">
        <f t="shared" si="4"/>
        <v>3976.286088028276</v>
      </c>
      <c r="L38" s="51"/>
      <c r="M38" s="6">
        <f>IF(J38="","",(K38/J38)/LOOKUP(RIGHT($D$2,3),定数!$A$6:$A$13,定数!$B$6:$B$13))</f>
        <v>1.5905144352113103</v>
      </c>
      <c r="N38" s="47">
        <v>2018</v>
      </c>
      <c r="O38" s="8">
        <v>43729</v>
      </c>
      <c r="P38" s="49">
        <v>81.91</v>
      </c>
      <c r="Q38" s="49"/>
      <c r="R38" s="52">
        <f>IF(P38="","",T38*M38*LOOKUP(RIGHT($D$2,3),定数!$A$6:$A$13,定数!$B$6:$B$13))</f>
        <v>-4294.3889750707012</v>
      </c>
      <c r="S38" s="52"/>
      <c r="T38" s="53">
        <f t="shared" si="5"/>
        <v>-27.000000000001023</v>
      </c>
      <c r="U38" s="53"/>
      <c r="V38" t="str">
        <f t="shared" si="8"/>
        <v/>
      </c>
      <c r="W38">
        <f t="shared" si="2"/>
        <v>1</v>
      </c>
      <c r="X38" s="41">
        <f t="shared" si="6"/>
        <v>132542.86960094253</v>
      </c>
      <c r="Y38" s="42">
        <f t="shared" si="7"/>
        <v>0</v>
      </c>
    </row>
    <row r="39" spans="2:25">
      <c r="B39" s="40">
        <v>31</v>
      </c>
      <c r="C39" s="48">
        <f t="shared" si="0"/>
        <v>128248.48062587183</v>
      </c>
      <c r="D39" s="48"/>
      <c r="E39" s="47">
        <v>2018</v>
      </c>
      <c r="F39" s="8">
        <v>43736</v>
      </c>
      <c r="G39" s="47" t="s">
        <v>4</v>
      </c>
      <c r="H39" s="49">
        <v>81.96</v>
      </c>
      <c r="I39" s="49"/>
      <c r="J39" s="47">
        <v>17</v>
      </c>
      <c r="K39" s="50">
        <f t="shared" si="4"/>
        <v>3847.4544187761549</v>
      </c>
      <c r="L39" s="51"/>
      <c r="M39" s="6">
        <f>IF(J39="","",(K39/J39)/LOOKUP(RIGHT($D$2,3),定数!$A$6:$A$13,定数!$B$6:$B$13))</f>
        <v>2.2632084816330322</v>
      </c>
      <c r="N39" s="47">
        <v>2018</v>
      </c>
      <c r="O39" s="8">
        <v>43736</v>
      </c>
      <c r="P39" s="49">
        <v>81.760000000000005</v>
      </c>
      <c r="Q39" s="49"/>
      <c r="R39" s="52">
        <f>IF(P39="","",T39*M39*LOOKUP(RIGHT($D$2,3),定数!$A$6:$A$13,定数!$B$6:$B$13))</f>
        <v>-4526.4169632658077</v>
      </c>
      <c r="S39" s="52"/>
      <c r="T39" s="53">
        <f t="shared" si="5"/>
        <v>-19.999999999998863</v>
      </c>
      <c r="U39" s="53"/>
      <c r="V39" t="str">
        <f t="shared" si="8"/>
        <v/>
      </c>
      <c r="W39">
        <f t="shared" si="2"/>
        <v>2</v>
      </c>
      <c r="X39" s="41">
        <f t="shared" si="6"/>
        <v>132542.86960094253</v>
      </c>
      <c r="Y39" s="42">
        <f t="shared" si="7"/>
        <v>3.2400000000001206E-2</v>
      </c>
    </row>
    <row r="40" spans="2:25">
      <c r="B40" s="40">
        <v>32</v>
      </c>
      <c r="C40" s="48">
        <f t="shared" si="0"/>
        <v>123722.06366260603</v>
      </c>
      <c r="D40" s="48"/>
      <c r="E40" s="47">
        <v>2018</v>
      </c>
      <c r="F40" s="8">
        <v>43742</v>
      </c>
      <c r="G40" s="47" t="s">
        <v>3</v>
      </c>
      <c r="H40" s="49">
        <v>81.37</v>
      </c>
      <c r="I40" s="49"/>
      <c r="J40" s="47">
        <v>17</v>
      </c>
      <c r="K40" s="50">
        <f t="shared" si="4"/>
        <v>3711.6619098781807</v>
      </c>
      <c r="L40" s="51"/>
      <c r="M40" s="6">
        <f>IF(J40="","",(K40/J40)/LOOKUP(RIGHT($D$2,3),定数!$A$6:$A$13,定数!$B$6:$B$13))</f>
        <v>2.1833305352224595</v>
      </c>
      <c r="N40" s="47">
        <v>2018</v>
      </c>
      <c r="O40" s="8">
        <v>43742</v>
      </c>
      <c r="P40" s="49">
        <v>81.17</v>
      </c>
      <c r="Q40" s="49"/>
      <c r="R40" s="52">
        <f>IF(P40="","",T40*M40*LOOKUP(RIGHT($D$2,3),定数!$A$6:$A$13,定数!$B$6:$B$13))</f>
        <v>4366.6610704449813</v>
      </c>
      <c r="S40" s="52"/>
      <c r="T40" s="53">
        <f t="shared" si="5"/>
        <v>20.000000000000284</v>
      </c>
      <c r="U40" s="53"/>
      <c r="V40" t="str">
        <f t="shared" si="8"/>
        <v/>
      </c>
      <c r="W40">
        <f t="shared" si="2"/>
        <v>0</v>
      </c>
      <c r="X40" s="41">
        <f t="shared" si="6"/>
        <v>132542.86960094253</v>
      </c>
      <c r="Y40" s="42">
        <f t="shared" si="7"/>
        <v>6.6550588235293362E-2</v>
      </c>
    </row>
    <row r="41" spans="2:25">
      <c r="B41" s="40">
        <v>33</v>
      </c>
      <c r="C41" s="48">
        <f t="shared" si="0"/>
        <v>128088.72473305101</v>
      </c>
      <c r="D41" s="48"/>
      <c r="E41" s="47">
        <v>2018</v>
      </c>
      <c r="F41" s="8">
        <v>43767</v>
      </c>
      <c r="G41" s="47" t="s">
        <v>4</v>
      </c>
      <c r="H41" s="49">
        <v>79.55</v>
      </c>
      <c r="I41" s="49"/>
      <c r="J41" s="47">
        <v>15</v>
      </c>
      <c r="K41" s="50">
        <f t="shared" si="4"/>
        <v>3842.6617419915301</v>
      </c>
      <c r="L41" s="51"/>
      <c r="M41" s="6">
        <f>IF(J41="","",(K41/J41)/LOOKUP(RIGHT($D$2,3),定数!$A$6:$A$13,定数!$B$6:$B$13))</f>
        <v>2.5617744946610204</v>
      </c>
      <c r="N41" s="47">
        <v>2018</v>
      </c>
      <c r="O41" s="8">
        <v>43768</v>
      </c>
      <c r="P41" s="49">
        <v>79.37</v>
      </c>
      <c r="Q41" s="49"/>
      <c r="R41" s="52">
        <f>IF(P41="","",T41*M41*LOOKUP(RIGHT($D$2,3),定数!$A$6:$A$13,定数!$B$6:$B$13))</f>
        <v>-4611.1940903896475</v>
      </c>
      <c r="S41" s="52"/>
      <c r="T41" s="53">
        <f t="shared" si="5"/>
        <v>-17.999999999999261</v>
      </c>
      <c r="U41" s="53"/>
      <c r="V41" t="str">
        <f t="shared" si="8"/>
        <v/>
      </c>
      <c r="W41">
        <f t="shared" si="2"/>
        <v>1</v>
      </c>
      <c r="X41" s="41">
        <f t="shared" si="6"/>
        <v>132542.86960094253</v>
      </c>
      <c r="Y41" s="42">
        <f t="shared" si="7"/>
        <v>3.3605314878891401E-2</v>
      </c>
    </row>
    <row r="42" spans="2:25">
      <c r="B42" s="40">
        <v>34</v>
      </c>
      <c r="C42" s="48">
        <f t="shared" si="0"/>
        <v>123477.53064266137</v>
      </c>
      <c r="D42" s="48"/>
      <c r="E42" s="47">
        <v>2018</v>
      </c>
      <c r="F42" s="8">
        <v>43771</v>
      </c>
      <c r="G42" s="47" t="s">
        <v>4</v>
      </c>
      <c r="H42" s="54">
        <v>81.23</v>
      </c>
      <c r="I42" s="55"/>
      <c r="J42" s="47">
        <v>19</v>
      </c>
      <c r="K42" s="50">
        <f t="shared" si="4"/>
        <v>3704.3259192798409</v>
      </c>
      <c r="L42" s="51"/>
      <c r="M42" s="6">
        <f>IF(J42="","",(K42/J42)/LOOKUP(RIGHT($D$2,3),定数!$A$6:$A$13,定数!$B$6:$B$13))</f>
        <v>1.9496452206736004</v>
      </c>
      <c r="N42" s="47">
        <v>2018</v>
      </c>
      <c r="O42" s="8">
        <v>43771</v>
      </c>
      <c r="P42" s="54">
        <v>81.459999999999994</v>
      </c>
      <c r="Q42" s="55"/>
      <c r="R42" s="52">
        <f>IF(P42="","",T42*M42*LOOKUP(RIGHT($D$2,3),定数!$A$6:$A$13,定数!$B$6:$B$13))</f>
        <v>4484.1840075490818</v>
      </c>
      <c r="S42" s="52"/>
      <c r="T42" s="53">
        <f t="shared" si="5"/>
        <v>22.999999999998977</v>
      </c>
      <c r="U42" s="53"/>
      <c r="V42" t="str">
        <f t="shared" si="8"/>
        <v/>
      </c>
      <c r="W42">
        <f t="shared" si="2"/>
        <v>0</v>
      </c>
      <c r="X42" s="41">
        <f t="shared" si="6"/>
        <v>132542.86960094253</v>
      </c>
      <c r="Y42" s="42">
        <f t="shared" si="7"/>
        <v>6.8395523543249848E-2</v>
      </c>
    </row>
    <row r="43" spans="2:25">
      <c r="B43" s="40">
        <v>35</v>
      </c>
      <c r="C43" s="48">
        <f t="shared" si="0"/>
        <v>127961.71465021044</v>
      </c>
      <c r="D43" s="48"/>
      <c r="E43" s="47">
        <v>2018</v>
      </c>
      <c r="F43" s="8">
        <v>43775</v>
      </c>
      <c r="G43" s="47" t="s">
        <v>4</v>
      </c>
      <c r="H43" s="54">
        <v>81.78</v>
      </c>
      <c r="I43" s="55"/>
      <c r="J43" s="47">
        <v>16</v>
      </c>
      <c r="K43" s="50">
        <f t="shared" si="4"/>
        <v>3838.851439506313</v>
      </c>
      <c r="L43" s="51"/>
      <c r="M43" s="6">
        <f>IF(J43="","",(K43/J43)/LOOKUP(RIGHT($D$2,3),定数!$A$6:$A$13,定数!$B$6:$B$13))</f>
        <v>2.3992821496914458</v>
      </c>
      <c r="N43" s="47">
        <v>2018</v>
      </c>
      <c r="O43" s="8">
        <v>43776</v>
      </c>
      <c r="P43" s="54">
        <v>81.98</v>
      </c>
      <c r="Q43" s="55"/>
      <c r="R43" s="52">
        <f>IF(P43="","",T43*M43*LOOKUP(RIGHT($D$2,3),定数!$A$6:$A$13,定数!$B$6:$B$13))</f>
        <v>4798.5642993829597</v>
      </c>
      <c r="S43" s="52"/>
      <c r="T43" s="53">
        <f t="shared" si="5"/>
        <v>20.000000000000284</v>
      </c>
      <c r="U43" s="53"/>
      <c r="V43" t="str">
        <f t="shared" si="8"/>
        <v/>
      </c>
      <c r="W43">
        <f t="shared" si="2"/>
        <v>0</v>
      </c>
      <c r="X43" s="41">
        <f t="shared" si="6"/>
        <v>132542.86960094253</v>
      </c>
      <c r="Y43" s="42">
        <f t="shared" si="7"/>
        <v>3.4563571503506307E-2</v>
      </c>
    </row>
    <row r="44" spans="2:25">
      <c r="B44" s="40">
        <v>36</v>
      </c>
      <c r="C44" s="48">
        <f t="shared" si="0"/>
        <v>132760.2789495934</v>
      </c>
      <c r="D44" s="48"/>
      <c r="E44" s="47">
        <v>2018</v>
      </c>
      <c r="F44" s="8">
        <v>43779</v>
      </c>
      <c r="G44" s="47" t="s">
        <v>3</v>
      </c>
      <c r="H44" s="54">
        <v>82.18</v>
      </c>
      <c r="I44" s="55"/>
      <c r="J44" s="47">
        <v>29</v>
      </c>
      <c r="K44" s="50">
        <f t="shared" si="4"/>
        <v>3982.808368487802</v>
      </c>
      <c r="L44" s="51"/>
      <c r="M44" s="6">
        <f>IF(J44="","",(K44/J44)/LOOKUP(RIGHT($D$2,3),定数!$A$6:$A$13,定数!$B$6:$B$13))</f>
        <v>1.3733821960302766</v>
      </c>
      <c r="N44" s="47">
        <v>2018</v>
      </c>
      <c r="O44" s="8">
        <v>43781</v>
      </c>
      <c r="P44" s="54">
        <v>82.49</v>
      </c>
      <c r="Q44" s="55"/>
      <c r="R44" s="52">
        <f>IF(P44="","",T44*M44*LOOKUP(RIGHT($D$2,3),定数!$A$6:$A$13,定数!$B$6:$B$13))</f>
        <v>-4257.4848076936933</v>
      </c>
      <c r="S44" s="52"/>
      <c r="T44" s="53">
        <f t="shared" si="5"/>
        <v>-30.999999999998806</v>
      </c>
      <c r="U44" s="53"/>
      <c r="V44" t="str">
        <f t="shared" si="8"/>
        <v/>
      </c>
      <c r="W44">
        <f t="shared" si="2"/>
        <v>1</v>
      </c>
      <c r="X44" s="41">
        <f t="shared" si="6"/>
        <v>132760.2789495934</v>
      </c>
      <c r="Y44" s="42">
        <f t="shared" si="7"/>
        <v>0</v>
      </c>
    </row>
    <row r="45" spans="2:25">
      <c r="B45" s="40">
        <v>37</v>
      </c>
      <c r="C45" s="48">
        <f t="shared" si="0"/>
        <v>128502.79414189971</v>
      </c>
      <c r="D45" s="48"/>
      <c r="E45" s="47">
        <v>2018</v>
      </c>
      <c r="F45" s="8">
        <v>43785</v>
      </c>
      <c r="G45" s="47" t="s">
        <v>3</v>
      </c>
      <c r="H45" s="54">
        <v>82.2</v>
      </c>
      <c r="I45" s="55"/>
      <c r="J45" s="47">
        <v>31</v>
      </c>
      <c r="K45" s="50">
        <f t="shared" si="4"/>
        <v>3855.0838242569912</v>
      </c>
      <c r="L45" s="51"/>
      <c r="M45" s="6">
        <f>IF(J45="","",(K45/J45)/LOOKUP(RIGHT($D$2,3),定数!$A$6:$A$13,定数!$B$6:$B$13))</f>
        <v>1.2435754271796746</v>
      </c>
      <c r="N45" s="47">
        <v>2018</v>
      </c>
      <c r="O45" s="8">
        <v>43786</v>
      </c>
      <c r="P45" s="54">
        <v>82.54</v>
      </c>
      <c r="Q45" s="55"/>
      <c r="R45" s="52">
        <f>IF(P45="","",T45*M45*LOOKUP(RIGHT($D$2,3),定数!$A$6:$A$13,定数!$B$6:$B$13))</f>
        <v>-4228.1564524109363</v>
      </c>
      <c r="S45" s="52"/>
      <c r="T45" s="53">
        <f t="shared" si="5"/>
        <v>-34.000000000000341</v>
      </c>
      <c r="U45" s="53"/>
      <c r="V45" t="str">
        <f t="shared" si="8"/>
        <v/>
      </c>
      <c r="W45">
        <f t="shared" si="2"/>
        <v>2</v>
      </c>
      <c r="X45" s="41">
        <f t="shared" si="6"/>
        <v>132760.2789495934</v>
      </c>
      <c r="Y45" s="42">
        <f t="shared" si="7"/>
        <v>3.2068965517240144E-2</v>
      </c>
    </row>
    <row r="46" spans="2:25">
      <c r="B46" s="40">
        <v>38</v>
      </c>
      <c r="C46" s="48">
        <f t="shared" si="0"/>
        <v>124274.63768948877</v>
      </c>
      <c r="D46" s="48"/>
      <c r="E46" s="47">
        <v>2018</v>
      </c>
      <c r="F46" s="8">
        <v>43788</v>
      </c>
      <c r="G46" s="47" t="s">
        <v>3</v>
      </c>
      <c r="H46" s="54">
        <v>82.35</v>
      </c>
      <c r="I46" s="55"/>
      <c r="J46" s="47">
        <v>25</v>
      </c>
      <c r="K46" s="50">
        <f t="shared" si="4"/>
        <v>3728.239130684663</v>
      </c>
      <c r="L46" s="51"/>
      <c r="M46" s="6">
        <f>IF(J46="","",(K46/J46)/LOOKUP(RIGHT($D$2,3),定数!$A$6:$A$13,定数!$B$6:$B$13))</f>
        <v>1.4912956522738652</v>
      </c>
      <c r="N46" s="47">
        <v>2018</v>
      </c>
      <c r="O46" s="8">
        <v>43789</v>
      </c>
      <c r="P46" s="54">
        <v>82.04</v>
      </c>
      <c r="Q46" s="55"/>
      <c r="R46" s="52">
        <f>IF(P46="","",T46*M46*LOOKUP(RIGHT($D$2,3),定数!$A$6:$A$13,定数!$B$6:$B$13))</f>
        <v>4623.0165220488043</v>
      </c>
      <c r="S46" s="52"/>
      <c r="T46" s="53">
        <f t="shared" si="5"/>
        <v>30.999999999998806</v>
      </c>
      <c r="U46" s="53"/>
      <c r="V46" t="str">
        <f t="shared" si="8"/>
        <v/>
      </c>
      <c r="W46">
        <f t="shared" si="2"/>
        <v>0</v>
      </c>
      <c r="X46" s="41">
        <f t="shared" si="6"/>
        <v>132760.2789495934</v>
      </c>
      <c r="Y46" s="42">
        <f t="shared" si="7"/>
        <v>6.3917018909898982E-2</v>
      </c>
    </row>
    <row r="47" spans="2:25">
      <c r="B47" s="40">
        <v>39</v>
      </c>
      <c r="C47" s="48">
        <f t="shared" si="0"/>
        <v>128897.65421153756</v>
      </c>
      <c r="D47" s="48"/>
      <c r="E47" s="47">
        <v>2018</v>
      </c>
      <c r="F47" s="8">
        <v>43805</v>
      </c>
      <c r="G47" s="47" t="s">
        <v>3</v>
      </c>
      <c r="H47" s="54">
        <v>82</v>
      </c>
      <c r="I47" s="55"/>
      <c r="J47" s="47">
        <v>28</v>
      </c>
      <c r="K47" s="50">
        <f t="shared" si="4"/>
        <v>3866.929626346127</v>
      </c>
      <c r="L47" s="51"/>
      <c r="M47" s="6">
        <f>IF(J47="","",(K47/J47)/LOOKUP(RIGHT($D$2,3),定数!$A$6:$A$13,定数!$B$6:$B$13))</f>
        <v>1.3810462951236167</v>
      </c>
      <c r="N47" s="47">
        <v>2018</v>
      </c>
      <c r="O47" s="8">
        <v>43805</v>
      </c>
      <c r="P47" s="54">
        <v>81.650000000000006</v>
      </c>
      <c r="Q47" s="55"/>
      <c r="R47" s="52">
        <f>IF(P47="","",T47*M47*LOOKUP(RIGHT($D$2,3),定数!$A$6:$A$13,定数!$B$6:$B$13))</f>
        <v>4833.6620329325797</v>
      </c>
      <c r="S47" s="52"/>
      <c r="T47" s="53">
        <f t="shared" si="5"/>
        <v>34.999999999999432</v>
      </c>
      <c r="U47" s="53"/>
      <c r="V47" t="str">
        <f t="shared" si="8"/>
        <v/>
      </c>
      <c r="W47">
        <f t="shared" si="2"/>
        <v>0</v>
      </c>
      <c r="X47" s="41">
        <f t="shared" si="6"/>
        <v>132760.2789495934</v>
      </c>
      <c r="Y47" s="42">
        <f t="shared" si="7"/>
        <v>2.9094732013348668E-2</v>
      </c>
    </row>
    <row r="48" spans="2:25">
      <c r="B48" s="40">
        <v>40</v>
      </c>
      <c r="C48" s="48">
        <f t="shared" si="0"/>
        <v>133731.31624447013</v>
      </c>
      <c r="D48" s="48"/>
      <c r="E48" s="47">
        <v>2018</v>
      </c>
      <c r="F48" s="8">
        <v>43811</v>
      </c>
      <c r="G48" s="47" t="s">
        <v>4</v>
      </c>
      <c r="H48" s="54">
        <v>81.89</v>
      </c>
      <c r="I48" s="55"/>
      <c r="J48" s="47">
        <v>28</v>
      </c>
      <c r="K48" s="50">
        <f t="shared" si="4"/>
        <v>4011.9394873341039</v>
      </c>
      <c r="L48" s="51"/>
      <c r="M48" s="6">
        <f>IF(J48="","",(K48/J48)/LOOKUP(RIGHT($D$2,3),定数!$A$6:$A$13,定数!$B$6:$B$13))</f>
        <v>1.4328355311907515</v>
      </c>
      <c r="N48" s="47">
        <v>2018</v>
      </c>
      <c r="O48" s="8">
        <v>43813</v>
      </c>
      <c r="P48" s="54">
        <v>81.59</v>
      </c>
      <c r="Q48" s="55"/>
      <c r="R48" s="52">
        <f>IF(P48="","",T48*M48*LOOKUP(RIGHT($D$2,3),定数!$A$6:$A$13,定数!$B$6:$B$13))</f>
        <v>-4298.5065935722132</v>
      </c>
      <c r="S48" s="52"/>
      <c r="T48" s="53">
        <f t="shared" si="5"/>
        <v>-29.999999999999716</v>
      </c>
      <c r="U48" s="53"/>
      <c r="V48" t="str">
        <f t="shared" si="8"/>
        <v/>
      </c>
      <c r="W48">
        <f t="shared" si="2"/>
        <v>1</v>
      </c>
      <c r="X48" s="41">
        <f t="shared" si="6"/>
        <v>133731.31624447013</v>
      </c>
      <c r="Y48" s="42">
        <f t="shared" si="7"/>
        <v>0</v>
      </c>
    </row>
    <row r="49" spans="2:25">
      <c r="B49" s="40">
        <v>41</v>
      </c>
      <c r="C49" s="48">
        <f t="shared" si="0"/>
        <v>129432.80965089792</v>
      </c>
      <c r="D49" s="48"/>
      <c r="E49" s="47">
        <v>2018</v>
      </c>
      <c r="F49" s="8">
        <v>43821</v>
      </c>
      <c r="G49" s="47" t="s">
        <v>3</v>
      </c>
      <c r="H49" s="54">
        <v>78.53</v>
      </c>
      <c r="I49" s="55"/>
      <c r="J49" s="47">
        <v>52</v>
      </c>
      <c r="K49" s="50">
        <f t="shared" si="4"/>
        <v>3882.9842895269376</v>
      </c>
      <c r="L49" s="51"/>
      <c r="M49" s="6">
        <f>IF(J49="","",(K49/J49)/LOOKUP(RIGHT($D$2,3),定数!$A$6:$A$13,定数!$B$6:$B$13))</f>
        <v>0.74672774798594954</v>
      </c>
      <c r="N49" s="47">
        <v>2018</v>
      </c>
      <c r="O49" s="8">
        <v>43823</v>
      </c>
      <c r="P49" s="54">
        <v>77.88</v>
      </c>
      <c r="Q49" s="55"/>
      <c r="R49" s="52">
        <f>IF(P49="","",T49*M49*LOOKUP(RIGHT($D$2,3),定数!$A$6:$A$13,定数!$B$6:$B$13))</f>
        <v>4853.7303619087152</v>
      </c>
      <c r="S49" s="52"/>
      <c r="T49" s="53">
        <f t="shared" si="5"/>
        <v>65.000000000000568</v>
      </c>
      <c r="U49" s="53"/>
      <c r="V49" t="str">
        <f t="shared" si="8"/>
        <v/>
      </c>
      <c r="W49">
        <f t="shared" si="2"/>
        <v>0</v>
      </c>
      <c r="X49" s="41">
        <f t="shared" si="6"/>
        <v>133731.31624447013</v>
      </c>
      <c r="Y49" s="42">
        <f t="shared" si="7"/>
        <v>3.2142857142856807E-2</v>
      </c>
    </row>
    <row r="50" spans="2:25">
      <c r="B50" s="40">
        <v>42</v>
      </c>
      <c r="C50" s="48">
        <f t="shared" si="0"/>
        <v>134286.54001280662</v>
      </c>
      <c r="D50" s="48"/>
      <c r="E50" s="47">
        <v>2018</v>
      </c>
      <c r="F50" s="8">
        <v>43824</v>
      </c>
      <c r="G50" s="47" t="s">
        <v>3</v>
      </c>
      <c r="H50" s="54">
        <v>77.650000000000006</v>
      </c>
      <c r="I50" s="55"/>
      <c r="J50" s="47">
        <v>23</v>
      </c>
      <c r="K50" s="50">
        <f t="shared" si="4"/>
        <v>4028.5962003841987</v>
      </c>
      <c r="L50" s="51"/>
      <c r="M50" s="6">
        <f>IF(J50="","",(K50/J50)/LOOKUP(RIGHT($D$2,3),定数!$A$6:$A$13,定数!$B$6:$B$13))</f>
        <v>1.7515635653844341</v>
      </c>
      <c r="N50" s="47">
        <v>2018</v>
      </c>
      <c r="O50" s="8">
        <v>43825</v>
      </c>
      <c r="P50" s="54">
        <v>77.900000000000006</v>
      </c>
      <c r="Q50" s="55"/>
      <c r="R50" s="52">
        <f>IF(P50="","",T50*M50*LOOKUP(RIGHT($D$2,3),定数!$A$6:$A$13,定数!$B$6:$B$13))</f>
        <v>-4378.9089134610858</v>
      </c>
      <c r="S50" s="52"/>
      <c r="T50" s="53">
        <f t="shared" si="5"/>
        <v>-25</v>
      </c>
      <c r="U50" s="53"/>
      <c r="V50" t="str">
        <f t="shared" si="8"/>
        <v/>
      </c>
      <c r="W50">
        <f t="shared" si="2"/>
        <v>1</v>
      </c>
      <c r="X50" s="41">
        <f t="shared" si="6"/>
        <v>134286.54001280662</v>
      </c>
      <c r="Y50" s="42">
        <f t="shared" si="7"/>
        <v>0</v>
      </c>
    </row>
    <row r="51" spans="2:25">
      <c r="B51" s="40">
        <v>43</v>
      </c>
      <c r="C51" s="48">
        <f t="shared" si="0"/>
        <v>129907.63109934554</v>
      </c>
      <c r="D51" s="48"/>
      <c r="E51" s="47">
        <v>2018</v>
      </c>
      <c r="F51" s="8">
        <v>43824</v>
      </c>
      <c r="G51" s="47" t="s">
        <v>3</v>
      </c>
      <c r="H51" s="54">
        <v>77.64</v>
      </c>
      <c r="I51" s="55"/>
      <c r="J51" s="47">
        <v>19</v>
      </c>
      <c r="K51" s="50">
        <f t="shared" si="4"/>
        <v>3897.2289329803662</v>
      </c>
      <c r="L51" s="51"/>
      <c r="M51" s="6">
        <f>IF(J51="","",(K51/J51)/LOOKUP(RIGHT($D$2,3),定数!$A$6:$A$13,定数!$B$6:$B$13))</f>
        <v>2.0511731226212451</v>
      </c>
      <c r="N51" s="47">
        <v>2018</v>
      </c>
      <c r="O51" s="8">
        <v>43825</v>
      </c>
      <c r="P51" s="54">
        <v>77.849999999999994</v>
      </c>
      <c r="Q51" s="55"/>
      <c r="R51" s="52">
        <f>IF(P51="","",T51*M51*LOOKUP(RIGHT($D$2,3),定数!$A$6:$A$13,定数!$B$6:$B$13))</f>
        <v>-4307.4635575044867</v>
      </c>
      <c r="S51" s="52"/>
      <c r="T51" s="53">
        <f t="shared" si="5"/>
        <v>-20.999999999999375</v>
      </c>
      <c r="U51" s="53"/>
      <c r="V51" t="str">
        <f t="shared" si="8"/>
        <v/>
      </c>
      <c r="W51">
        <f t="shared" si="2"/>
        <v>2</v>
      </c>
      <c r="X51" s="41">
        <f t="shared" si="6"/>
        <v>134286.54001280662</v>
      </c>
      <c r="Y51" s="42">
        <f t="shared" si="7"/>
        <v>3.2608695652173947E-2</v>
      </c>
    </row>
    <row r="52" spans="2:25">
      <c r="B52" s="40">
        <v>44</v>
      </c>
      <c r="C52" s="48">
        <f t="shared" si="0"/>
        <v>125600.16754184106</v>
      </c>
      <c r="D52" s="48"/>
      <c r="E52" s="47">
        <v>2019</v>
      </c>
      <c r="F52" s="8">
        <v>43467</v>
      </c>
      <c r="G52" s="47" t="s">
        <v>3</v>
      </c>
      <c r="H52" s="54">
        <v>77.14</v>
      </c>
      <c r="I52" s="55"/>
      <c r="J52" s="47">
        <v>19</v>
      </c>
      <c r="K52" s="50">
        <f t="shared" si="4"/>
        <v>3768.0050262552318</v>
      </c>
      <c r="L52" s="51"/>
      <c r="M52" s="6">
        <f>IF(J52="","",(K52/J52)/LOOKUP(RIGHT($D$2,3),定数!$A$6:$A$13,定数!$B$6:$B$13))</f>
        <v>1.9831605401343324</v>
      </c>
      <c r="N52" s="47">
        <v>2019</v>
      </c>
      <c r="O52" s="8">
        <v>43467</v>
      </c>
      <c r="P52" s="54">
        <v>76.91</v>
      </c>
      <c r="Q52" s="55"/>
      <c r="R52" s="52">
        <f>IF(P52="","",T52*M52*LOOKUP(RIGHT($D$2,3),定数!$A$6:$A$13,定数!$B$6:$B$13))</f>
        <v>4561.2692423090439</v>
      </c>
      <c r="S52" s="52"/>
      <c r="T52" s="53">
        <f t="shared" si="5"/>
        <v>23.000000000000398</v>
      </c>
      <c r="U52" s="53"/>
      <c r="V52" t="str">
        <f t="shared" si="8"/>
        <v/>
      </c>
      <c r="W52">
        <f t="shared" si="2"/>
        <v>0</v>
      </c>
      <c r="X52" s="41">
        <f t="shared" si="6"/>
        <v>134286.54001280662</v>
      </c>
      <c r="Y52" s="42">
        <f t="shared" si="7"/>
        <v>6.4685354691074504E-2</v>
      </c>
    </row>
    <row r="53" spans="2:25">
      <c r="B53" s="40">
        <v>45</v>
      </c>
      <c r="C53" s="48">
        <f t="shared" si="0"/>
        <v>130161.43678415011</v>
      </c>
      <c r="D53" s="48"/>
      <c r="E53" s="47">
        <v>2019</v>
      </c>
      <c r="F53" s="8">
        <v>43473</v>
      </c>
      <c r="G53" s="47" t="s">
        <v>4</v>
      </c>
      <c r="H53" s="54">
        <v>77.45</v>
      </c>
      <c r="I53" s="55"/>
      <c r="J53" s="47">
        <v>32</v>
      </c>
      <c r="K53" s="50">
        <f t="shared" si="4"/>
        <v>3904.843103524503</v>
      </c>
      <c r="L53" s="51"/>
      <c r="M53" s="6">
        <f>IF(J53="","",(K53/J53)/LOOKUP(RIGHT($D$2,3),定数!$A$6:$A$13,定数!$B$6:$B$13))</f>
        <v>1.2202634698514072</v>
      </c>
      <c r="N53" s="47">
        <v>2019</v>
      </c>
      <c r="O53" s="8">
        <v>43474</v>
      </c>
      <c r="P53" s="54">
        <v>77.86</v>
      </c>
      <c r="Q53" s="55"/>
      <c r="R53" s="52">
        <f>IF(P53="","",T53*M53*LOOKUP(RIGHT($D$2,3),定数!$A$6:$A$13,定数!$B$6:$B$13))</f>
        <v>5003.0802263907281</v>
      </c>
      <c r="S53" s="52"/>
      <c r="T53" s="53">
        <f t="shared" si="5"/>
        <v>40.999999999999659</v>
      </c>
      <c r="U53" s="53"/>
      <c r="V53" t="str">
        <f t="shared" si="8"/>
        <v/>
      </c>
      <c r="W53">
        <f t="shared" si="2"/>
        <v>0</v>
      </c>
      <c r="X53" s="41">
        <f t="shared" si="6"/>
        <v>134286.54001280662</v>
      </c>
      <c r="Y53" s="42">
        <f t="shared" si="7"/>
        <v>3.0718664940381335E-2</v>
      </c>
    </row>
    <row r="54" spans="2:25">
      <c r="B54" s="40">
        <v>46</v>
      </c>
      <c r="C54" s="48">
        <f t="shared" si="0"/>
        <v>135164.51701054085</v>
      </c>
      <c r="D54" s="48"/>
      <c r="E54" s="47">
        <v>2019</v>
      </c>
      <c r="F54" s="8">
        <v>43476</v>
      </c>
      <c r="G54" s="47" t="s">
        <v>4</v>
      </c>
      <c r="H54" s="54">
        <v>77.819999999999993</v>
      </c>
      <c r="I54" s="55"/>
      <c r="J54" s="47">
        <v>32</v>
      </c>
      <c r="K54" s="50">
        <f t="shared" si="4"/>
        <v>4054.9355103162252</v>
      </c>
      <c r="L54" s="51"/>
      <c r="M54" s="6">
        <f>IF(J54="","",(K54/J54)/LOOKUP(RIGHT($D$2,3),定数!$A$6:$A$13,定数!$B$6:$B$13))</f>
        <v>1.2671673469738203</v>
      </c>
      <c r="N54" s="47">
        <v>2019</v>
      </c>
      <c r="O54" s="8">
        <v>43476</v>
      </c>
      <c r="P54" s="54">
        <v>78.23</v>
      </c>
      <c r="Q54" s="55"/>
      <c r="R54" s="52">
        <f>IF(P54="","",T54*M54*LOOKUP(RIGHT($D$2,3),定数!$A$6:$A$13,定数!$B$6:$B$13))</f>
        <v>5195.3861225928003</v>
      </c>
      <c r="S54" s="52"/>
      <c r="T54" s="53">
        <f t="shared" si="5"/>
        <v>41.00000000000108</v>
      </c>
      <c r="U54" s="53"/>
      <c r="V54" t="str">
        <f t="shared" si="8"/>
        <v/>
      </c>
      <c r="W54">
        <f t="shared" si="2"/>
        <v>0</v>
      </c>
      <c r="X54" s="41">
        <f t="shared" si="6"/>
        <v>135164.51701054085</v>
      </c>
      <c r="Y54" s="42">
        <f t="shared" si="7"/>
        <v>0</v>
      </c>
    </row>
    <row r="55" spans="2:25">
      <c r="B55" s="40">
        <v>47</v>
      </c>
      <c r="C55" s="48">
        <f t="shared" si="0"/>
        <v>140359.90313313366</v>
      </c>
      <c r="D55" s="48"/>
      <c r="E55" s="47">
        <v>2019</v>
      </c>
      <c r="F55" s="8">
        <v>43476</v>
      </c>
      <c r="G55" s="47" t="s">
        <v>4</v>
      </c>
      <c r="H55" s="54">
        <v>77.930000000000007</v>
      </c>
      <c r="I55" s="55"/>
      <c r="J55" s="47">
        <v>25</v>
      </c>
      <c r="K55" s="50">
        <f t="shared" si="4"/>
        <v>4210.7970939940096</v>
      </c>
      <c r="L55" s="51"/>
      <c r="M55" s="6">
        <f>IF(J55="","",(K55/J55)/LOOKUP(RIGHT($D$2,3),定数!$A$6:$A$13,定数!$B$6:$B$13))</f>
        <v>1.6843188375976039</v>
      </c>
      <c r="N55" s="47">
        <v>2019</v>
      </c>
      <c r="O55" s="8">
        <v>43476</v>
      </c>
      <c r="P55" s="54">
        <v>78.239999999999995</v>
      </c>
      <c r="Q55" s="55"/>
      <c r="R55" s="52">
        <f>IF(P55="","",T55*M55*LOOKUP(RIGHT($D$2,3),定数!$A$6:$A$13,定数!$B$6:$B$13))</f>
        <v>5221.388396552371</v>
      </c>
      <c r="S55" s="52"/>
      <c r="T55" s="53">
        <f t="shared" si="5"/>
        <v>30.999999999998806</v>
      </c>
      <c r="U55" s="53"/>
      <c r="V55" t="str">
        <f t="shared" si="8"/>
        <v/>
      </c>
      <c r="W55">
        <f t="shared" si="2"/>
        <v>0</v>
      </c>
      <c r="X55" s="41">
        <f t="shared" si="6"/>
        <v>140359.90313313366</v>
      </c>
      <c r="Y55" s="42">
        <f t="shared" si="7"/>
        <v>0</v>
      </c>
    </row>
    <row r="56" spans="2:25">
      <c r="B56" s="40">
        <v>48</v>
      </c>
      <c r="C56" s="48">
        <f t="shared" si="0"/>
        <v>145581.29152968602</v>
      </c>
      <c r="D56" s="48"/>
      <c r="E56" s="47">
        <v>2019</v>
      </c>
      <c r="F56" s="8">
        <v>43476</v>
      </c>
      <c r="G56" s="47" t="s">
        <v>4</v>
      </c>
      <c r="H56" s="54">
        <v>78.05</v>
      </c>
      <c r="I56" s="55"/>
      <c r="J56" s="47">
        <v>23</v>
      </c>
      <c r="K56" s="50">
        <f t="shared" si="4"/>
        <v>4367.4387458905803</v>
      </c>
      <c r="L56" s="51"/>
      <c r="M56" s="6">
        <f>IF(J56="","",(K56/J56)/LOOKUP(RIGHT($D$2,3),定数!$A$6:$A$13,定数!$B$6:$B$13))</f>
        <v>1.898886411256774</v>
      </c>
      <c r="N56" s="47">
        <v>2019</v>
      </c>
      <c r="O56" s="8">
        <v>43476</v>
      </c>
      <c r="P56" s="54">
        <v>78.34</v>
      </c>
      <c r="Q56" s="55"/>
      <c r="R56" s="52">
        <f>IF(P56="","",T56*M56*LOOKUP(RIGHT($D$2,3),定数!$A$6:$A$13,定数!$B$6:$B$13))</f>
        <v>5506.7705926447634</v>
      </c>
      <c r="S56" s="52"/>
      <c r="T56" s="53">
        <f t="shared" si="5"/>
        <v>29.000000000000625</v>
      </c>
      <c r="U56" s="53"/>
      <c r="V56" t="str">
        <f t="shared" si="8"/>
        <v/>
      </c>
      <c r="W56">
        <f t="shared" si="2"/>
        <v>0</v>
      </c>
      <c r="X56" s="41">
        <f t="shared" si="6"/>
        <v>145581.29152968602</v>
      </c>
      <c r="Y56" s="42">
        <f t="shared" si="7"/>
        <v>0</v>
      </c>
    </row>
    <row r="57" spans="2:25">
      <c r="B57" s="40">
        <v>49</v>
      </c>
      <c r="C57" s="48">
        <f t="shared" si="0"/>
        <v>151088.06212233077</v>
      </c>
      <c r="D57" s="48"/>
      <c r="E57" s="47">
        <v>2019</v>
      </c>
      <c r="F57" s="8">
        <v>43476</v>
      </c>
      <c r="G57" s="47" t="s">
        <v>4</v>
      </c>
      <c r="H57" s="54">
        <v>78.040000000000006</v>
      </c>
      <c r="I57" s="55"/>
      <c r="J57" s="47">
        <v>19</v>
      </c>
      <c r="K57" s="50">
        <f t="shared" si="4"/>
        <v>4532.6418636699227</v>
      </c>
      <c r="L57" s="51"/>
      <c r="M57" s="6">
        <f>IF(J57="","",(K57/J57)/LOOKUP(RIGHT($D$2,3),定数!$A$6:$A$13,定数!$B$6:$B$13))</f>
        <v>2.3856009808789067</v>
      </c>
      <c r="N57" s="47">
        <v>2019</v>
      </c>
      <c r="O57" s="8">
        <v>43476</v>
      </c>
      <c r="P57" s="54">
        <v>78.28</v>
      </c>
      <c r="Q57" s="55"/>
      <c r="R57" s="52">
        <f>IF(P57="","",T57*M57*LOOKUP(RIGHT($D$2,3),定数!$A$6:$A$13,定数!$B$6:$B$13))</f>
        <v>5725.4423541092547</v>
      </c>
      <c r="S57" s="52"/>
      <c r="T57" s="53">
        <f t="shared" si="5"/>
        <v>23.999999999999488</v>
      </c>
      <c r="U57" s="53"/>
      <c r="V57" t="str">
        <f t="shared" si="8"/>
        <v/>
      </c>
      <c r="W57">
        <f t="shared" si="2"/>
        <v>0</v>
      </c>
      <c r="X57" s="41">
        <f t="shared" si="6"/>
        <v>151088.06212233077</v>
      </c>
      <c r="Y57" s="42">
        <f t="shared" si="7"/>
        <v>0</v>
      </c>
    </row>
    <row r="58" spans="2:25">
      <c r="B58" s="40">
        <v>50</v>
      </c>
      <c r="C58" s="48">
        <f t="shared" si="0"/>
        <v>156813.50447644002</v>
      </c>
      <c r="D58" s="48"/>
      <c r="E58" s="47">
        <v>2019</v>
      </c>
      <c r="F58" s="8">
        <v>43488</v>
      </c>
      <c r="G58" s="47" t="s">
        <v>4</v>
      </c>
      <c r="H58" s="54">
        <v>78.34</v>
      </c>
      <c r="I58" s="55"/>
      <c r="J58" s="47">
        <v>22</v>
      </c>
      <c r="K58" s="50">
        <f t="shared" si="4"/>
        <v>4704.4051342932007</v>
      </c>
      <c r="L58" s="51"/>
      <c r="M58" s="6">
        <f>IF(J58="","",(K58/J58)/LOOKUP(RIGHT($D$2,3),定数!$A$6:$A$13,定数!$B$6:$B$13))</f>
        <v>2.1383659701332731</v>
      </c>
      <c r="N58" s="47">
        <v>2019</v>
      </c>
      <c r="O58" s="8">
        <v>43489</v>
      </c>
      <c r="P58" s="54">
        <v>78.099999999999994</v>
      </c>
      <c r="Q58" s="55"/>
      <c r="R58" s="52">
        <f>IF(P58="","",T58*M58*LOOKUP(RIGHT($D$2,3),定数!$A$6:$A$13,定数!$B$6:$B$13))</f>
        <v>-5132.0783283200499</v>
      </c>
      <c r="S58" s="52"/>
      <c r="T58" s="53">
        <f t="shared" si="5"/>
        <v>-24.000000000000909</v>
      </c>
      <c r="U58" s="53"/>
      <c r="V58" t="str">
        <f t="shared" si="8"/>
        <v/>
      </c>
      <c r="W58">
        <f t="shared" si="2"/>
        <v>1</v>
      </c>
      <c r="X58" s="41">
        <f t="shared" si="6"/>
        <v>156813.50447644002</v>
      </c>
      <c r="Y58" s="42">
        <f t="shared" si="7"/>
        <v>0</v>
      </c>
    </row>
    <row r="59" spans="2:25">
      <c r="B59" s="40">
        <v>51</v>
      </c>
      <c r="C59" s="48">
        <f t="shared" si="0"/>
        <v>151681.42614811996</v>
      </c>
      <c r="D59" s="48"/>
      <c r="E59" s="47">
        <v>2019</v>
      </c>
      <c r="F59" s="8">
        <v>43490</v>
      </c>
      <c r="G59" s="47" t="s">
        <v>3</v>
      </c>
      <c r="H59" s="54">
        <v>77.7</v>
      </c>
      <c r="I59" s="55"/>
      <c r="J59" s="47">
        <v>21</v>
      </c>
      <c r="K59" s="50">
        <f t="shared" si="4"/>
        <v>4550.4427844435986</v>
      </c>
      <c r="L59" s="51"/>
      <c r="M59" s="6">
        <f>IF(J59="","",(K59/J59)/LOOKUP(RIGHT($D$2,3),定数!$A$6:$A$13,定数!$B$6:$B$13))</f>
        <v>2.1668775164017138</v>
      </c>
      <c r="N59" s="47">
        <v>2019</v>
      </c>
      <c r="O59" s="8">
        <v>43490</v>
      </c>
      <c r="P59" s="54">
        <v>77.930000000000007</v>
      </c>
      <c r="Q59" s="55"/>
      <c r="R59" s="52">
        <f>IF(P59="","",T59*M59*LOOKUP(RIGHT($D$2,3),定数!$A$6:$A$13,定数!$B$6:$B$13))</f>
        <v>-4983.8182877240279</v>
      </c>
      <c r="S59" s="52"/>
      <c r="T59" s="53">
        <f t="shared" si="5"/>
        <v>-23.000000000000398</v>
      </c>
      <c r="U59" s="53"/>
      <c r="V59" t="str">
        <f t="shared" si="8"/>
        <v/>
      </c>
      <c r="W59">
        <f t="shared" si="2"/>
        <v>2</v>
      </c>
      <c r="X59" s="41">
        <f t="shared" si="6"/>
        <v>156813.50447644002</v>
      </c>
      <c r="Y59" s="42">
        <f t="shared" si="7"/>
        <v>3.2727272727274048E-2</v>
      </c>
    </row>
    <row r="60" spans="2:25">
      <c r="B60" s="40">
        <v>52</v>
      </c>
      <c r="C60" s="48">
        <f t="shared" si="0"/>
        <v>146697.60786039595</v>
      </c>
      <c r="D60" s="48"/>
      <c r="E60" s="47">
        <v>2019</v>
      </c>
      <c r="F60" s="8">
        <v>43511</v>
      </c>
      <c r="G60" s="47" t="s">
        <v>3</v>
      </c>
      <c r="H60" s="54">
        <v>78.27</v>
      </c>
      <c r="I60" s="55"/>
      <c r="J60" s="47">
        <v>25</v>
      </c>
      <c r="K60" s="50">
        <f t="shared" si="4"/>
        <v>4400.928235811878</v>
      </c>
      <c r="L60" s="51"/>
      <c r="M60" s="6">
        <f>IF(J60="","",(K60/J60)/LOOKUP(RIGHT($D$2,3),定数!$A$6:$A$13,定数!$B$6:$B$13))</f>
        <v>1.7603712943247514</v>
      </c>
      <c r="N60" s="47">
        <v>2019</v>
      </c>
      <c r="O60" s="8">
        <v>43511</v>
      </c>
      <c r="P60" s="54">
        <v>78.540000000000006</v>
      </c>
      <c r="Q60" s="55"/>
      <c r="R60" s="52">
        <f>IF(P60="","",T60*M60*LOOKUP(RIGHT($D$2,3),定数!$A$6:$A$13,定数!$B$6:$B$13))</f>
        <v>-4753.0024946770091</v>
      </c>
      <c r="S60" s="52"/>
      <c r="T60" s="53">
        <f t="shared" si="5"/>
        <v>-27.000000000001023</v>
      </c>
      <c r="U60" s="53"/>
      <c r="V60" t="str">
        <f t="shared" si="8"/>
        <v/>
      </c>
      <c r="W60">
        <f t="shared" si="2"/>
        <v>3</v>
      </c>
      <c r="X60" s="41">
        <f t="shared" si="6"/>
        <v>156813.50447644002</v>
      </c>
      <c r="Y60" s="42">
        <f t="shared" si="7"/>
        <v>6.4509090909092626E-2</v>
      </c>
    </row>
    <row r="61" spans="2:25">
      <c r="B61" s="40">
        <v>53</v>
      </c>
      <c r="C61" s="48">
        <f t="shared" si="0"/>
        <v>141944.60536571895</v>
      </c>
      <c r="D61" s="48"/>
      <c r="E61" s="47">
        <v>2019</v>
      </c>
      <c r="F61" s="8">
        <v>43521</v>
      </c>
      <c r="G61" s="47" t="s">
        <v>4</v>
      </c>
      <c r="H61" s="54">
        <v>79.180000000000007</v>
      </c>
      <c r="I61" s="55"/>
      <c r="J61" s="47">
        <v>14</v>
      </c>
      <c r="K61" s="50">
        <f t="shared" si="4"/>
        <v>4258.338160971568</v>
      </c>
      <c r="L61" s="51"/>
      <c r="M61" s="6">
        <f>IF(J61="","",(K61/J61)/LOOKUP(RIGHT($D$2,3),定数!$A$6:$A$13,定数!$B$6:$B$13))</f>
        <v>3.0416701149796914</v>
      </c>
      <c r="N61" s="47">
        <v>2019</v>
      </c>
      <c r="O61" s="8">
        <v>43521</v>
      </c>
      <c r="P61" s="54">
        <v>79.38</v>
      </c>
      <c r="Q61" s="55"/>
      <c r="R61" s="52">
        <f>IF(P61="","",T61*M61*LOOKUP(RIGHT($D$2,3),定数!$A$6:$A$13,定数!$B$6:$B$13))</f>
        <v>6083.3402299590371</v>
      </c>
      <c r="S61" s="52"/>
      <c r="T61" s="53">
        <f t="shared" si="5"/>
        <v>19.999999999998863</v>
      </c>
      <c r="U61" s="53"/>
      <c r="V61" t="str">
        <f t="shared" si="8"/>
        <v/>
      </c>
      <c r="W61">
        <f t="shared" si="2"/>
        <v>0</v>
      </c>
      <c r="X61" s="41">
        <f t="shared" si="6"/>
        <v>156813.50447644002</v>
      </c>
      <c r="Y61" s="42">
        <f t="shared" si="7"/>
        <v>9.4818996363639108E-2</v>
      </c>
    </row>
    <row r="62" spans="2:25">
      <c r="B62" s="40">
        <v>54</v>
      </c>
      <c r="C62" s="48">
        <f t="shared" si="0"/>
        <v>148027.94559567797</v>
      </c>
      <c r="D62" s="48"/>
      <c r="E62" s="47">
        <v>2019</v>
      </c>
      <c r="F62" s="8">
        <v>43522</v>
      </c>
      <c r="G62" s="47" t="s">
        <v>3</v>
      </c>
      <c r="H62" s="54">
        <v>79.180000000000007</v>
      </c>
      <c r="I62" s="55"/>
      <c r="J62" s="47">
        <v>13</v>
      </c>
      <c r="K62" s="50">
        <f t="shared" si="4"/>
        <v>4440.8383678703385</v>
      </c>
      <c r="L62" s="51"/>
      <c r="M62" s="6">
        <f>IF(J62="","",(K62/J62)/LOOKUP(RIGHT($D$2,3),定数!$A$6:$A$13,定数!$B$6:$B$13))</f>
        <v>3.4160295137464143</v>
      </c>
      <c r="N62" s="47">
        <v>2019</v>
      </c>
      <c r="O62" s="8">
        <v>43523</v>
      </c>
      <c r="P62" s="54">
        <v>79.34</v>
      </c>
      <c r="Q62" s="55"/>
      <c r="R62" s="52">
        <f>IF(P62="","",T62*M62*LOOKUP(RIGHT($D$2,3),定数!$A$6:$A$13,定数!$B$6:$B$13))</f>
        <v>-5465.6472219941461</v>
      </c>
      <c r="S62" s="52"/>
      <c r="T62" s="53">
        <f t="shared" si="5"/>
        <v>-15.999999999999659</v>
      </c>
      <c r="U62" s="53"/>
      <c r="V62" t="str">
        <f t="shared" si="8"/>
        <v/>
      </c>
      <c r="W62">
        <f t="shared" si="2"/>
        <v>1</v>
      </c>
      <c r="X62" s="41">
        <f t="shared" si="6"/>
        <v>156813.50447644002</v>
      </c>
      <c r="Y62" s="42">
        <f t="shared" si="7"/>
        <v>5.6025524779225955E-2</v>
      </c>
    </row>
    <row r="63" spans="2:25">
      <c r="B63" s="40">
        <v>55</v>
      </c>
      <c r="C63" s="48">
        <f t="shared" si="0"/>
        <v>142562.29837368382</v>
      </c>
      <c r="D63" s="48"/>
      <c r="E63" s="47">
        <v>2019</v>
      </c>
      <c r="F63" s="8">
        <v>43532</v>
      </c>
      <c r="G63" s="47" t="s">
        <v>3</v>
      </c>
      <c r="H63" s="54">
        <v>78.150000000000006</v>
      </c>
      <c r="I63" s="55"/>
      <c r="J63" s="47">
        <v>25</v>
      </c>
      <c r="K63" s="50">
        <f t="shared" si="4"/>
        <v>4276.8689512105148</v>
      </c>
      <c r="L63" s="51"/>
      <c r="M63" s="6">
        <f>IF(J63="","",(K63/J63)/LOOKUP(RIGHT($D$2,3),定数!$A$6:$A$13,定数!$B$6:$B$13))</f>
        <v>1.7107475804842058</v>
      </c>
      <c r="N63" s="47">
        <v>2019</v>
      </c>
      <c r="O63" s="8">
        <v>43532</v>
      </c>
      <c r="P63" s="54">
        <v>77.84</v>
      </c>
      <c r="Q63" s="55"/>
      <c r="R63" s="52">
        <f>IF(P63="","",T63*M63*LOOKUP(RIGHT($D$2,3),定数!$A$6:$A$13,定数!$B$6:$B$13))</f>
        <v>5303.3174995010768</v>
      </c>
      <c r="S63" s="52"/>
      <c r="T63" s="53">
        <f t="shared" si="5"/>
        <v>31.000000000000227</v>
      </c>
      <c r="U63" s="53"/>
      <c r="V63" t="str">
        <f t="shared" si="8"/>
        <v/>
      </c>
      <c r="W63">
        <f t="shared" si="2"/>
        <v>0</v>
      </c>
      <c r="X63" s="41">
        <f t="shared" si="6"/>
        <v>156813.50447644002</v>
      </c>
      <c r="Y63" s="42">
        <f t="shared" si="7"/>
        <v>9.0879966941223023E-2</v>
      </c>
    </row>
    <row r="64" spans="2:25">
      <c r="B64" s="40">
        <v>56</v>
      </c>
      <c r="C64" s="48">
        <f t="shared" si="0"/>
        <v>147865.6158731849</v>
      </c>
      <c r="D64" s="48"/>
      <c r="E64" s="47">
        <v>2019</v>
      </c>
      <c r="F64" s="8">
        <v>43532</v>
      </c>
      <c r="G64" s="47" t="s">
        <v>3</v>
      </c>
      <c r="H64" s="54">
        <v>78.03</v>
      </c>
      <c r="I64" s="55"/>
      <c r="J64" s="47">
        <v>33</v>
      </c>
      <c r="K64" s="50">
        <f t="shared" si="4"/>
        <v>4435.9684761955468</v>
      </c>
      <c r="L64" s="51"/>
      <c r="M64" s="6">
        <f>IF(J64="","",(K64/J64)/LOOKUP(RIGHT($D$2,3),定数!$A$6:$A$13,定数!$B$6:$B$13))</f>
        <v>1.3442328715744083</v>
      </c>
      <c r="N64" s="47">
        <v>2019</v>
      </c>
      <c r="O64" s="8">
        <v>43533</v>
      </c>
      <c r="P64" s="54">
        <v>78.39</v>
      </c>
      <c r="Q64" s="55"/>
      <c r="R64" s="52">
        <f>IF(P64="","",T64*M64*LOOKUP(RIGHT($D$2,3),定数!$A$6:$A$13,定数!$B$6:$B$13))</f>
        <v>-4839.2383376678627</v>
      </c>
      <c r="S64" s="52"/>
      <c r="T64" s="53">
        <f t="shared" si="5"/>
        <v>-35.999999999999943</v>
      </c>
      <c r="U64" s="53"/>
      <c r="V64" t="str">
        <f t="shared" si="8"/>
        <v/>
      </c>
      <c r="W64">
        <f t="shared" si="2"/>
        <v>1</v>
      </c>
      <c r="X64" s="41">
        <f t="shared" si="6"/>
        <v>156813.50447644002</v>
      </c>
      <c r="Y64" s="42">
        <f t="shared" si="7"/>
        <v>5.706070171143629E-2</v>
      </c>
    </row>
    <row r="65" spans="2:25">
      <c r="B65" s="40">
        <v>57</v>
      </c>
      <c r="C65" s="48">
        <f t="shared" si="0"/>
        <v>143026.37753551704</v>
      </c>
      <c r="D65" s="48"/>
      <c r="E65" s="47">
        <v>2019</v>
      </c>
      <c r="F65" s="8">
        <v>43536</v>
      </c>
      <c r="G65" s="47" t="s">
        <v>4</v>
      </c>
      <c r="H65" s="54">
        <v>78.84</v>
      </c>
      <c r="I65" s="55"/>
      <c r="J65" s="47">
        <v>25</v>
      </c>
      <c r="K65" s="50">
        <f t="shared" si="4"/>
        <v>4290.7913260655114</v>
      </c>
      <c r="L65" s="51"/>
      <c r="M65" s="6">
        <f>IF(J65="","",(K65/J65)/LOOKUP(RIGHT($D$2,3),定数!$A$6:$A$13,定数!$B$6:$B$13))</f>
        <v>1.7163165304262045</v>
      </c>
      <c r="N65" s="47">
        <v>2019</v>
      </c>
      <c r="O65" s="8">
        <v>43536</v>
      </c>
      <c r="P65" s="54">
        <v>78.569999999999993</v>
      </c>
      <c r="Q65" s="55"/>
      <c r="R65" s="52">
        <f>IF(P65="","",T65*M65*LOOKUP(RIGHT($D$2,3),定数!$A$6:$A$13,定数!$B$6:$B$13))</f>
        <v>-4634.0546321509282</v>
      </c>
      <c r="S65" s="52"/>
      <c r="T65" s="53">
        <f t="shared" si="5"/>
        <v>-27.000000000001023</v>
      </c>
      <c r="U65" s="53"/>
      <c r="V65" t="str">
        <f t="shared" si="8"/>
        <v/>
      </c>
      <c r="W65">
        <f t="shared" si="2"/>
        <v>2</v>
      </c>
      <c r="X65" s="41">
        <f t="shared" si="6"/>
        <v>156813.50447644002</v>
      </c>
      <c r="Y65" s="42">
        <f t="shared" si="7"/>
        <v>8.7920533291789282E-2</v>
      </c>
    </row>
    <row r="66" spans="2:25">
      <c r="B66" s="40">
        <v>58</v>
      </c>
      <c r="C66" s="48">
        <f t="shared" si="0"/>
        <v>138392.32290336612</v>
      </c>
      <c r="D66" s="48"/>
      <c r="E66" s="47">
        <v>2019</v>
      </c>
      <c r="F66" s="8">
        <v>43536</v>
      </c>
      <c r="G66" s="47" t="s">
        <v>4</v>
      </c>
      <c r="H66" s="54">
        <v>78.86</v>
      </c>
      <c r="I66" s="55"/>
      <c r="J66" s="47">
        <v>19</v>
      </c>
      <c r="K66" s="50">
        <f t="shared" si="4"/>
        <v>4151.769687100983</v>
      </c>
      <c r="L66" s="51"/>
      <c r="M66" s="6">
        <f>IF(J66="","",(K66/J66)/LOOKUP(RIGHT($D$2,3),定数!$A$6:$A$13,定数!$B$6:$B$13))</f>
        <v>2.1851419405794648</v>
      </c>
      <c r="N66" s="47">
        <v>2019</v>
      </c>
      <c r="O66" s="8">
        <v>43537</v>
      </c>
      <c r="P66" s="54">
        <v>78.64</v>
      </c>
      <c r="Q66" s="55"/>
      <c r="R66" s="52">
        <f>IF(P66="","",T66*M66*LOOKUP(RIGHT($D$2,3),定数!$A$6:$A$13,定数!$B$6:$B$13))</f>
        <v>-4807.3122692747984</v>
      </c>
      <c r="S66" s="52"/>
      <c r="T66" s="53">
        <f t="shared" si="5"/>
        <v>-21.999999999999886</v>
      </c>
      <c r="U66" s="53"/>
      <c r="V66" t="str">
        <f t="shared" si="8"/>
        <v/>
      </c>
      <c r="W66">
        <f t="shared" si="2"/>
        <v>3</v>
      </c>
      <c r="X66" s="41">
        <f t="shared" si="6"/>
        <v>156813.50447644002</v>
      </c>
      <c r="Y66" s="42">
        <f t="shared" si="7"/>
        <v>0.11747190801313634</v>
      </c>
    </row>
    <row r="67" spans="2:25">
      <c r="B67" s="40">
        <v>59</v>
      </c>
      <c r="C67" s="48">
        <f t="shared" si="0"/>
        <v>133585.01063409133</v>
      </c>
      <c r="D67" s="48"/>
      <c r="E67" s="47">
        <v>2019</v>
      </c>
      <c r="F67" s="8">
        <v>43538</v>
      </c>
      <c r="G67" s="47" t="s">
        <v>4</v>
      </c>
      <c r="H67" s="54">
        <v>78.86</v>
      </c>
      <c r="I67" s="55"/>
      <c r="J67" s="47">
        <v>17</v>
      </c>
      <c r="K67" s="50">
        <f t="shared" si="4"/>
        <v>4007.55031902274</v>
      </c>
      <c r="L67" s="51"/>
      <c r="M67" s="6">
        <f>IF(J67="","",(K67/J67)/LOOKUP(RIGHT($D$2,3),定数!$A$6:$A$13,定数!$B$6:$B$13))</f>
        <v>2.3573825406016118</v>
      </c>
      <c r="N67" s="47">
        <v>2019</v>
      </c>
      <c r="O67" s="8">
        <v>43538</v>
      </c>
      <c r="P67" s="54">
        <v>78.650000000000006</v>
      </c>
      <c r="Q67" s="55"/>
      <c r="R67" s="52">
        <f>IF(P67="","",T67*M67*LOOKUP(RIGHT($D$2,3),定数!$A$6:$A$13,定数!$B$6:$B$13))</f>
        <v>-4950.5033352632372</v>
      </c>
      <c r="S67" s="52"/>
      <c r="T67" s="53">
        <f t="shared" si="5"/>
        <v>-20.999999999999375</v>
      </c>
      <c r="U67" s="53"/>
      <c r="V67" t="str">
        <f t="shared" si="8"/>
        <v/>
      </c>
      <c r="W67">
        <f t="shared" si="2"/>
        <v>4</v>
      </c>
      <c r="X67" s="41">
        <f t="shared" si="6"/>
        <v>156813.50447644002</v>
      </c>
      <c r="Y67" s="42">
        <f t="shared" si="7"/>
        <v>0.14812814699794297</v>
      </c>
    </row>
    <row r="68" spans="2:25">
      <c r="B68" s="40">
        <v>60</v>
      </c>
      <c r="C68" s="48">
        <f t="shared" si="0"/>
        <v>128634.5072988281</v>
      </c>
      <c r="D68" s="48"/>
      <c r="E68" s="47">
        <v>2019</v>
      </c>
      <c r="F68" s="8">
        <v>43543</v>
      </c>
      <c r="G68" s="47" t="s">
        <v>3</v>
      </c>
      <c r="H68" s="54">
        <v>78.95</v>
      </c>
      <c r="I68" s="55"/>
      <c r="J68" s="47">
        <v>11</v>
      </c>
      <c r="K68" s="50">
        <f t="shared" si="4"/>
        <v>3859.0352189648429</v>
      </c>
      <c r="L68" s="51"/>
      <c r="M68" s="6">
        <f>IF(J68="","",(K68/J68)/LOOKUP(RIGHT($D$2,3),定数!$A$6:$A$13,定数!$B$6:$B$13))</f>
        <v>3.5082138354225845</v>
      </c>
      <c r="N68" s="47">
        <v>2019</v>
      </c>
      <c r="O68" s="8">
        <v>43543</v>
      </c>
      <c r="P68" s="54">
        <v>79.08</v>
      </c>
      <c r="Q68" s="55"/>
      <c r="R68" s="52">
        <f>IF(P68="","",T68*M68*LOOKUP(RIGHT($D$2,3),定数!$A$6:$A$13,定数!$B$6:$B$13))</f>
        <v>-4560.6779860492006</v>
      </c>
      <c r="S68" s="52"/>
      <c r="T68" s="53">
        <f t="shared" si="5"/>
        <v>-12.999999999999545</v>
      </c>
      <c r="U68" s="53"/>
      <c r="V68" t="str">
        <f t="shared" si="8"/>
        <v/>
      </c>
      <c r="W68">
        <f t="shared" si="2"/>
        <v>5</v>
      </c>
      <c r="X68" s="41">
        <f t="shared" si="6"/>
        <v>156813.50447644002</v>
      </c>
      <c r="Y68" s="42">
        <f t="shared" si="7"/>
        <v>0.17969751566801817</v>
      </c>
    </row>
    <row r="69" spans="2:25">
      <c r="B69" s="40">
        <v>61</v>
      </c>
      <c r="C69" s="48">
        <f t="shared" si="0"/>
        <v>124073.82931277891</v>
      </c>
      <c r="D69" s="48"/>
      <c r="E69" s="47">
        <v>2019</v>
      </c>
      <c r="F69" s="8">
        <v>43543</v>
      </c>
      <c r="G69" s="47" t="s">
        <v>3</v>
      </c>
      <c r="H69" s="54">
        <v>78.900000000000006</v>
      </c>
      <c r="I69" s="55"/>
      <c r="J69" s="47">
        <v>12</v>
      </c>
      <c r="K69" s="50">
        <f t="shared" si="4"/>
        <v>3722.2148793833671</v>
      </c>
      <c r="L69" s="51"/>
      <c r="M69" s="6">
        <f>IF(J69="","",(K69/J69)/LOOKUP(RIGHT($D$2,3),定数!$A$6:$A$13,定数!$B$6:$B$13))</f>
        <v>3.1018457328194726</v>
      </c>
      <c r="N69" s="47">
        <v>2019</v>
      </c>
      <c r="O69" s="8">
        <v>43543</v>
      </c>
      <c r="P69" s="54">
        <v>79.040000000000006</v>
      </c>
      <c r="Q69" s="55"/>
      <c r="R69" s="52">
        <f>IF(P69="","",T69*M69*LOOKUP(RIGHT($D$2,3),定数!$A$6:$A$13,定数!$B$6:$B$13))</f>
        <v>-4342.5840259472789</v>
      </c>
      <c r="S69" s="52"/>
      <c r="T69" s="53">
        <f t="shared" si="5"/>
        <v>-14.000000000000057</v>
      </c>
      <c r="U69" s="53"/>
      <c r="V69" t="str">
        <f t="shared" si="8"/>
        <v/>
      </c>
      <c r="W69">
        <f t="shared" si="2"/>
        <v>6</v>
      </c>
      <c r="X69" s="41">
        <f t="shared" si="6"/>
        <v>156813.50447644002</v>
      </c>
      <c r="Y69" s="42">
        <f t="shared" si="7"/>
        <v>0.20878096738524199</v>
      </c>
    </row>
    <row r="70" spans="2:25">
      <c r="B70" s="40">
        <v>62</v>
      </c>
      <c r="C70" s="48">
        <f t="shared" si="0"/>
        <v>119731.24528683163</v>
      </c>
      <c r="D70" s="48"/>
      <c r="E70" s="47">
        <v>2019</v>
      </c>
      <c r="F70" s="8">
        <v>43553</v>
      </c>
      <c r="G70" s="47" t="s">
        <v>4</v>
      </c>
      <c r="H70" s="49">
        <v>78.599999999999994</v>
      </c>
      <c r="I70" s="49"/>
      <c r="J70" s="47">
        <v>24</v>
      </c>
      <c r="K70" s="50">
        <f t="shared" si="4"/>
        <v>3591.9373586049487</v>
      </c>
      <c r="L70" s="51"/>
      <c r="M70" s="6">
        <f>IF(J70="","",(K70/J70)/LOOKUP(RIGHT($D$2,3),定数!$A$6:$A$13,定数!$B$6:$B$13))</f>
        <v>1.4966405660853954</v>
      </c>
      <c r="N70" s="47">
        <v>2019</v>
      </c>
      <c r="O70" s="8">
        <v>43556</v>
      </c>
      <c r="P70" s="49">
        <v>78.89</v>
      </c>
      <c r="Q70" s="49"/>
      <c r="R70" s="52">
        <f>IF(P70="","",T70*M70*LOOKUP(RIGHT($D$2,3),定数!$A$6:$A$13,定数!$B$6:$B$13))</f>
        <v>4340.2576416477405</v>
      </c>
      <c r="S70" s="52"/>
      <c r="T70" s="53">
        <f t="shared" si="5"/>
        <v>29.000000000000625</v>
      </c>
      <c r="U70" s="53"/>
      <c r="V70" t="str">
        <f t="shared" si="8"/>
        <v/>
      </c>
      <c r="W70">
        <f t="shared" si="2"/>
        <v>0</v>
      </c>
      <c r="X70" s="41">
        <f t="shared" si="6"/>
        <v>156813.50447644002</v>
      </c>
      <c r="Y70" s="42">
        <f t="shared" si="7"/>
        <v>0.23647363352675854</v>
      </c>
    </row>
    <row r="71" spans="2:25">
      <c r="B71" s="40">
        <v>63</v>
      </c>
      <c r="C71" s="48">
        <f t="shared" si="0"/>
        <v>124071.50292847937</v>
      </c>
      <c r="D71" s="48"/>
      <c r="E71" s="47">
        <v>2019</v>
      </c>
      <c r="F71" s="8">
        <v>43557</v>
      </c>
      <c r="G71" s="47" t="s">
        <v>3</v>
      </c>
      <c r="H71" s="49">
        <v>78.739999999999995</v>
      </c>
      <c r="I71" s="49"/>
      <c r="J71" s="47">
        <v>15</v>
      </c>
      <c r="K71" s="50">
        <f t="shared" si="4"/>
        <v>3722.145087854381</v>
      </c>
      <c r="L71" s="51"/>
      <c r="M71" s="6">
        <f>IF(J71="","",(K71/J71)/LOOKUP(RIGHT($D$2,3),定数!$A$6:$A$13,定数!$B$6:$B$13))</f>
        <v>2.4814300585695874</v>
      </c>
      <c r="N71" s="47">
        <v>2019</v>
      </c>
      <c r="O71" s="8">
        <v>43558</v>
      </c>
      <c r="P71" s="49">
        <v>78.540000000000006</v>
      </c>
      <c r="Q71" s="49"/>
      <c r="R71" s="52">
        <f>IF(P71="","",T71*M71*LOOKUP(RIGHT($D$2,3),定数!$A$6:$A$13,定数!$B$6:$B$13))</f>
        <v>4962.8601171388927</v>
      </c>
      <c r="S71" s="52"/>
      <c r="T71" s="53">
        <f t="shared" si="5"/>
        <v>19.999999999998863</v>
      </c>
      <c r="U71" s="53"/>
      <c r="V71" t="str">
        <f t="shared" si="8"/>
        <v/>
      </c>
      <c r="W71">
        <f t="shared" si="2"/>
        <v>0</v>
      </c>
      <c r="X71" s="41">
        <f t="shared" si="6"/>
        <v>156813.50447644002</v>
      </c>
      <c r="Y71" s="42">
        <f t="shared" si="7"/>
        <v>0.20879580274210296</v>
      </c>
    </row>
    <row r="72" spans="2:25">
      <c r="B72" s="40">
        <v>64</v>
      </c>
      <c r="C72" s="48">
        <f t="shared" si="0"/>
        <v>129034.36304561826</v>
      </c>
      <c r="D72" s="48"/>
      <c r="E72" s="47">
        <v>2019</v>
      </c>
      <c r="F72" s="8">
        <v>43566</v>
      </c>
      <c r="G72" s="47" t="s">
        <v>4</v>
      </c>
      <c r="H72" s="49">
        <v>79.53</v>
      </c>
      <c r="I72" s="49"/>
      <c r="J72" s="47">
        <v>11</v>
      </c>
      <c r="K72" s="50">
        <f t="shared" si="4"/>
        <v>3871.0308913685476</v>
      </c>
      <c r="L72" s="51"/>
      <c r="M72" s="6">
        <f>IF(J72="","",(K72/J72)/LOOKUP(RIGHT($D$2,3),定数!$A$6:$A$13,定数!$B$6:$B$13))</f>
        <v>3.5191189921532255</v>
      </c>
      <c r="N72" s="47">
        <v>2019</v>
      </c>
      <c r="O72" s="8">
        <v>43567</v>
      </c>
      <c r="P72" s="49">
        <v>79.680000000000007</v>
      </c>
      <c r="Q72" s="49"/>
      <c r="R72" s="52">
        <f>IF(P72="","",T72*M72*LOOKUP(RIGHT($D$2,3),定数!$A$6:$A$13,定数!$B$6:$B$13))</f>
        <v>5278.6784882300381</v>
      </c>
      <c r="S72" s="52"/>
      <c r="T72" s="53">
        <f t="shared" si="5"/>
        <v>15.000000000000568</v>
      </c>
      <c r="U72" s="53"/>
      <c r="V72" t="str">
        <f t="shared" si="8"/>
        <v/>
      </c>
      <c r="W72">
        <f t="shared" si="2"/>
        <v>0</v>
      </c>
      <c r="X72" s="41">
        <f t="shared" si="6"/>
        <v>156813.50447644002</v>
      </c>
      <c r="Y72" s="42">
        <f t="shared" si="7"/>
        <v>0.17714763485178897</v>
      </c>
    </row>
    <row r="73" spans="2:25">
      <c r="B73" s="40">
        <v>65</v>
      </c>
      <c r="C73" s="48">
        <f t="shared" si="0"/>
        <v>134313.0415338483</v>
      </c>
      <c r="D73" s="48"/>
      <c r="E73" s="47">
        <v>2019</v>
      </c>
      <c r="F73" s="8">
        <v>43571</v>
      </c>
      <c r="G73" s="47" t="s">
        <v>3</v>
      </c>
      <c r="H73" s="49">
        <v>79.94</v>
      </c>
      <c r="I73" s="49"/>
      <c r="J73" s="47">
        <v>42</v>
      </c>
      <c r="K73" s="50">
        <f t="shared" si="4"/>
        <v>4029.3912460154488</v>
      </c>
      <c r="L73" s="51"/>
      <c r="M73" s="6">
        <f>IF(J73="","",(K73/J73)/LOOKUP(RIGHT($D$2,3),定数!$A$6:$A$13,定数!$B$6:$B$13))</f>
        <v>0.95937886809891637</v>
      </c>
      <c r="N73" s="47">
        <v>2019</v>
      </c>
      <c r="O73" s="8">
        <v>43572</v>
      </c>
      <c r="P73" s="49">
        <v>80.39</v>
      </c>
      <c r="Q73" s="49"/>
      <c r="R73" s="52">
        <f>IF(P73="","",T73*M73*LOOKUP(RIGHT($D$2,3),定数!$A$6:$A$13,定数!$B$6:$B$13))</f>
        <v>-4317.2049064451503</v>
      </c>
      <c r="S73" s="52"/>
      <c r="T73" s="53">
        <f t="shared" si="5"/>
        <v>-45.000000000000284</v>
      </c>
      <c r="U73" s="53"/>
      <c r="V73" t="str">
        <f t="shared" si="8"/>
        <v/>
      </c>
      <c r="W73">
        <f t="shared" si="2"/>
        <v>1</v>
      </c>
      <c r="X73" s="41">
        <f t="shared" si="6"/>
        <v>156813.50447644002</v>
      </c>
      <c r="Y73" s="42">
        <f t="shared" si="7"/>
        <v>0.14348549264117894</v>
      </c>
    </row>
    <row r="74" spans="2:25">
      <c r="B74" s="40">
        <v>66</v>
      </c>
      <c r="C74" s="48">
        <f t="shared" ref="C74:C108" si="9">IF(R73="","",C73+R73)</f>
        <v>129995.83662740314</v>
      </c>
      <c r="D74" s="48"/>
      <c r="E74" s="47">
        <v>2019</v>
      </c>
      <c r="F74" s="8">
        <v>43579</v>
      </c>
      <c r="G74" s="47" t="s">
        <v>3</v>
      </c>
      <c r="H74" s="49">
        <v>79.23</v>
      </c>
      <c r="I74" s="49"/>
      <c r="J74" s="47">
        <v>12</v>
      </c>
      <c r="K74" s="50">
        <f t="shared" si="4"/>
        <v>3899.8750988220941</v>
      </c>
      <c r="L74" s="51"/>
      <c r="M74" s="6">
        <f>IF(J74="","",(K74/J74)/LOOKUP(RIGHT($D$2,3),定数!$A$6:$A$13,定数!$B$6:$B$13))</f>
        <v>3.2498959156850784</v>
      </c>
      <c r="N74" s="47">
        <v>2019</v>
      </c>
      <c r="O74" s="8">
        <v>43579</v>
      </c>
      <c r="P74" s="49">
        <v>79.08</v>
      </c>
      <c r="Q74" s="49"/>
      <c r="R74" s="52">
        <f>IF(P74="","",T74*M74*LOOKUP(RIGHT($D$2,3),定数!$A$6:$A$13,定数!$B$6:$B$13))</f>
        <v>4874.8438735278023</v>
      </c>
      <c r="S74" s="52"/>
      <c r="T74" s="53">
        <f t="shared" si="5"/>
        <v>15.000000000000568</v>
      </c>
      <c r="U74" s="53"/>
      <c r="V74" t="str">
        <f t="shared" si="8"/>
        <v/>
      </c>
      <c r="W74">
        <f t="shared" si="8"/>
        <v>0</v>
      </c>
      <c r="X74" s="41">
        <f t="shared" si="6"/>
        <v>156813.50447644002</v>
      </c>
      <c r="Y74" s="42">
        <f t="shared" si="7"/>
        <v>0.17101631609199841</v>
      </c>
    </row>
    <row r="75" spans="2:25">
      <c r="B75" s="40">
        <v>67</v>
      </c>
      <c r="C75" s="48">
        <f t="shared" si="9"/>
        <v>134870.68050093093</v>
      </c>
      <c r="D75" s="48"/>
      <c r="E75" s="47">
        <v>2019</v>
      </c>
      <c r="F75" s="8">
        <v>43582</v>
      </c>
      <c r="G75" s="47" t="s">
        <v>4</v>
      </c>
      <c r="H75" s="49">
        <v>78.680000000000007</v>
      </c>
      <c r="I75" s="49"/>
      <c r="J75" s="47">
        <v>13</v>
      </c>
      <c r="K75" s="50">
        <f t="shared" si="4"/>
        <v>4046.1204150279277</v>
      </c>
      <c r="L75" s="51"/>
      <c r="M75" s="6">
        <f>IF(J75="","",(K75/J75)/LOOKUP(RIGHT($D$2,3),定数!$A$6:$A$13,定数!$B$6:$B$13))</f>
        <v>3.1124003192522518</v>
      </c>
      <c r="N75" s="47">
        <v>2019</v>
      </c>
      <c r="O75" s="8">
        <v>43584</v>
      </c>
      <c r="P75" s="49">
        <v>78.84</v>
      </c>
      <c r="Q75" s="49"/>
      <c r="R75" s="52">
        <f>IF(P75="","",T75*M75*LOOKUP(RIGHT($D$2,3),定数!$A$6:$A$13,定数!$B$6:$B$13))</f>
        <v>4979.8405108034967</v>
      </c>
      <c r="S75" s="52"/>
      <c r="T75" s="53">
        <f t="shared" si="5"/>
        <v>15.999999999999659</v>
      </c>
      <c r="U75" s="53"/>
      <c r="V75" t="str">
        <f t="shared" ref="V75:W90" si="10">IF(S75&lt;&gt;"",IF(S75&lt;0,1+V74,0),"")</f>
        <v/>
      </c>
      <c r="W75">
        <f t="shared" si="10"/>
        <v>0</v>
      </c>
      <c r="X75" s="41">
        <f t="shared" si="6"/>
        <v>156813.50447644002</v>
      </c>
      <c r="Y75" s="42">
        <f t="shared" si="7"/>
        <v>0.13992942794544727</v>
      </c>
    </row>
    <row r="76" spans="2:25">
      <c r="B76" s="40">
        <v>68</v>
      </c>
      <c r="C76" s="48">
        <f t="shared" si="9"/>
        <v>139850.52101173444</v>
      </c>
      <c r="D76" s="48"/>
      <c r="E76" s="47">
        <v>2019</v>
      </c>
      <c r="F76" s="8">
        <v>43588</v>
      </c>
      <c r="G76" s="47" t="s">
        <v>3</v>
      </c>
      <c r="H76" s="49">
        <v>77.959999999999994</v>
      </c>
      <c r="I76" s="49"/>
      <c r="J76" s="47">
        <v>10</v>
      </c>
      <c r="K76" s="50">
        <f t="shared" ref="K76:K90" si="11">IF(J76="","",C76*0.03)</f>
        <v>4195.5156303520334</v>
      </c>
      <c r="L76" s="51"/>
      <c r="M76" s="6">
        <f>IF(J76="","",(K76/J76)/LOOKUP(RIGHT($D$2,3),定数!$A$6:$A$13,定数!$B$6:$B$13))</f>
        <v>4.1955156303520331</v>
      </c>
      <c r="N76" s="47">
        <v>2019</v>
      </c>
      <c r="O76" s="8">
        <v>43588</v>
      </c>
      <c r="P76" s="49">
        <v>77.83</v>
      </c>
      <c r="Q76" s="49"/>
      <c r="R76" s="52">
        <f>IF(P76="","",T76*M76*LOOKUP(RIGHT($D$2,3),定数!$A$6:$A$13,定数!$B$6:$B$13))</f>
        <v>5454.170319457452</v>
      </c>
      <c r="S76" s="52"/>
      <c r="T76" s="53">
        <f t="shared" ref="T76:T108" si="12">IF(P76="","",IF(G76="買",(P76-H76),(H76-P76))*IF(RIGHT($D$2,3)="JPY",100,10000))</f>
        <v>12.999999999999545</v>
      </c>
      <c r="U76" s="53"/>
      <c r="V76" t="str">
        <f t="shared" si="10"/>
        <v/>
      </c>
      <c r="W76">
        <f t="shared" si="10"/>
        <v>0</v>
      </c>
      <c r="X76" s="41">
        <f t="shared" ref="X76:X108" si="13">IF(C76&lt;&gt;"",MAX(X75,C76),"")</f>
        <v>156813.50447644002</v>
      </c>
      <c r="Y76" s="42">
        <f t="shared" ref="Y76:Y108" si="14">IF(X76&lt;&gt;"",1-(C76/X76),"")</f>
        <v>0.10817297605420284</v>
      </c>
    </row>
    <row r="77" spans="2:25">
      <c r="B77" s="40">
        <v>69</v>
      </c>
      <c r="C77" s="48">
        <f t="shared" si="9"/>
        <v>145304.69133119189</v>
      </c>
      <c r="D77" s="48"/>
      <c r="E77" s="47">
        <v>2019</v>
      </c>
      <c r="F77" s="8">
        <v>43628</v>
      </c>
      <c r="G77" s="47" t="s">
        <v>3</v>
      </c>
      <c r="H77" s="49">
        <v>75.38</v>
      </c>
      <c r="I77" s="49"/>
      <c r="J77" s="47">
        <v>15</v>
      </c>
      <c r="K77" s="50">
        <f t="shared" si="11"/>
        <v>4359.1407399357568</v>
      </c>
      <c r="L77" s="51"/>
      <c r="M77" s="6">
        <f>IF(J77="","",(K77/J77)/LOOKUP(RIGHT($D$2,3),定数!$A$6:$A$13,定数!$B$6:$B$13))</f>
        <v>2.9060938266238376</v>
      </c>
      <c r="N77" s="47">
        <v>2019</v>
      </c>
      <c r="O77" s="8">
        <v>43628</v>
      </c>
      <c r="P77" s="49">
        <v>75.2</v>
      </c>
      <c r="Q77" s="49"/>
      <c r="R77" s="52">
        <f>IF(P77="","",T77*M77*LOOKUP(RIGHT($D$2,3),定数!$A$6:$A$13,定数!$B$6:$B$13))</f>
        <v>5230.9688879226933</v>
      </c>
      <c r="S77" s="52"/>
      <c r="T77" s="53">
        <f t="shared" si="12"/>
        <v>17.999999999999261</v>
      </c>
      <c r="U77" s="53"/>
      <c r="V77" t="str">
        <f t="shared" si="10"/>
        <v/>
      </c>
      <c r="W77">
        <f t="shared" si="10"/>
        <v>0</v>
      </c>
      <c r="X77" s="41">
        <f t="shared" si="13"/>
        <v>156813.50447644002</v>
      </c>
      <c r="Y77" s="42">
        <f t="shared" si="14"/>
        <v>7.339172212031797E-2</v>
      </c>
    </row>
    <row r="78" spans="2:25">
      <c r="B78" s="40">
        <v>70</v>
      </c>
      <c r="C78" s="48">
        <f t="shared" si="9"/>
        <v>150535.66021911459</v>
      </c>
      <c r="D78" s="48"/>
      <c r="E78" s="47">
        <v>2019</v>
      </c>
      <c r="F78" s="8">
        <v>43675</v>
      </c>
      <c r="G78" s="47" t="s">
        <v>3</v>
      </c>
      <c r="H78" s="49">
        <v>75</v>
      </c>
      <c r="I78" s="49"/>
      <c r="J78" s="47">
        <v>9</v>
      </c>
      <c r="K78" s="50">
        <f t="shared" si="11"/>
        <v>4516.0698065734377</v>
      </c>
      <c r="L78" s="51"/>
      <c r="M78" s="6">
        <f>IF(J78="","",(K78/J78)/LOOKUP(RIGHT($D$2,3),定数!$A$6:$A$13,定数!$B$6:$B$13))</f>
        <v>5.0178553406371531</v>
      </c>
      <c r="N78" s="47">
        <v>2019</v>
      </c>
      <c r="O78" s="8">
        <v>43675</v>
      </c>
      <c r="P78" s="49">
        <v>74.89</v>
      </c>
      <c r="Q78" s="49"/>
      <c r="R78" s="52">
        <f>IF(P78="","",T78*M78*LOOKUP(RIGHT($D$2,3),定数!$A$6:$A$13,定数!$B$6:$B$13))</f>
        <v>5519.64087470084</v>
      </c>
      <c r="S78" s="52"/>
      <c r="T78" s="53">
        <f t="shared" si="12"/>
        <v>10.999999999999943</v>
      </c>
      <c r="U78" s="53"/>
      <c r="V78" t="str">
        <f t="shared" si="10"/>
        <v/>
      </c>
      <c r="W78">
        <f t="shared" si="10"/>
        <v>0</v>
      </c>
      <c r="X78" s="41">
        <f t="shared" si="13"/>
        <v>156813.50447644002</v>
      </c>
      <c r="Y78" s="42">
        <f t="shared" si="14"/>
        <v>4.0033824116650796E-2</v>
      </c>
    </row>
    <row r="79" spans="2:25">
      <c r="B79" s="40">
        <v>71</v>
      </c>
      <c r="C79" s="48">
        <f t="shared" si="9"/>
        <v>156055.30109381545</v>
      </c>
      <c r="D79" s="48"/>
      <c r="E79" s="47">
        <v>2019</v>
      </c>
      <c r="F79" s="8">
        <v>43685</v>
      </c>
      <c r="G79" s="47" t="s">
        <v>4</v>
      </c>
      <c r="H79" s="49">
        <v>72.05</v>
      </c>
      <c r="I79" s="49"/>
      <c r="J79" s="47">
        <v>21</v>
      </c>
      <c r="K79" s="50">
        <f t="shared" si="11"/>
        <v>4681.659032814463</v>
      </c>
      <c r="L79" s="51"/>
      <c r="M79" s="6">
        <f>IF(J79="","",(K79/J79)/LOOKUP(RIGHT($D$2,3),定数!$A$6:$A$13,定数!$B$6:$B$13))</f>
        <v>2.2293614441973633</v>
      </c>
      <c r="N79" s="47">
        <v>2019</v>
      </c>
      <c r="O79" s="8">
        <v>43685</v>
      </c>
      <c r="P79" s="49">
        <v>72.31</v>
      </c>
      <c r="Q79" s="49"/>
      <c r="R79" s="52">
        <f>IF(P79="","",T79*M79*LOOKUP(RIGHT($D$2,3),定数!$A$6:$A$13,定数!$B$6:$B$13))</f>
        <v>5796.3397549132587</v>
      </c>
      <c r="S79" s="52"/>
      <c r="T79" s="53">
        <f t="shared" si="12"/>
        <v>26.000000000000512</v>
      </c>
      <c r="U79" s="53"/>
      <c r="V79" t="str">
        <f t="shared" si="10"/>
        <v/>
      </c>
      <c r="W79">
        <f t="shared" si="10"/>
        <v>0</v>
      </c>
      <c r="X79" s="41">
        <f t="shared" si="13"/>
        <v>156813.50447644002</v>
      </c>
      <c r="Y79" s="42">
        <f t="shared" si="14"/>
        <v>4.8350643342613964E-3</v>
      </c>
    </row>
    <row r="80" spans="2:25">
      <c r="B80" s="40">
        <v>72</v>
      </c>
      <c r="C80" s="48">
        <f t="shared" si="9"/>
        <v>161851.64084872871</v>
      </c>
      <c r="D80" s="48"/>
      <c r="E80" s="47"/>
      <c r="F80" s="8"/>
      <c r="G80" s="47"/>
      <c r="H80" s="49"/>
      <c r="I80" s="49"/>
      <c r="J80" s="47"/>
      <c r="K80" s="50" t="str">
        <f t="shared" si="11"/>
        <v/>
      </c>
      <c r="L80" s="51"/>
      <c r="M80" s="6" t="str">
        <f>IF(J80="","",(K80/J80)/LOOKUP(RIGHT($D$2,3),定数!$A$6:$A$13,定数!$B$6:$B$13))</f>
        <v/>
      </c>
      <c r="N80" s="47"/>
      <c r="O80" s="8"/>
      <c r="P80" s="49"/>
      <c r="Q80" s="49"/>
      <c r="R80" s="52" t="str">
        <f>IF(P80="","",T80*M80*LOOKUP(RIGHT($D$2,3),定数!$A$6:$A$13,定数!$B$6:$B$13))</f>
        <v/>
      </c>
      <c r="S80" s="52"/>
      <c r="T80" s="53" t="str">
        <f t="shared" si="12"/>
        <v/>
      </c>
      <c r="U80" s="53"/>
      <c r="V80" t="str">
        <f t="shared" si="10"/>
        <v/>
      </c>
      <c r="W80" t="str">
        <f t="shared" si="10"/>
        <v/>
      </c>
      <c r="X80" s="41">
        <f t="shared" si="13"/>
        <v>161851.64084872871</v>
      </c>
      <c r="Y80" s="42">
        <f t="shared" si="14"/>
        <v>0</v>
      </c>
    </row>
    <row r="81" spans="2:25">
      <c r="B81" s="40">
        <v>73</v>
      </c>
      <c r="C81" s="48" t="str">
        <f t="shared" si="9"/>
        <v/>
      </c>
      <c r="D81" s="48"/>
      <c r="E81" s="47"/>
      <c r="F81" s="8"/>
      <c r="G81" s="47"/>
      <c r="H81" s="49"/>
      <c r="I81" s="49"/>
      <c r="J81" s="47"/>
      <c r="K81" s="50" t="str">
        <f t="shared" ref="K81" si="15">IF(J81="","",C81*0.03)</f>
        <v/>
      </c>
      <c r="L81" s="51"/>
      <c r="M81" s="6" t="str">
        <f>IF(J81="","",(K81/J81)/LOOKUP(RIGHT($D$2,3),定数!$A$6:$A$13,定数!$B$6:$B$13))</f>
        <v/>
      </c>
      <c r="N81" s="47"/>
      <c r="O81" s="8"/>
      <c r="P81" s="49"/>
      <c r="Q81" s="49"/>
      <c r="R81" s="52" t="str">
        <f>IF(P81="","",T81*M81*LOOKUP(RIGHT($D$2,3),定数!$A$6:$A$13,定数!$B$6:$B$13))</f>
        <v/>
      </c>
      <c r="S81" s="52"/>
      <c r="T81" s="53" t="str">
        <f t="shared" si="12"/>
        <v/>
      </c>
      <c r="U81" s="53"/>
      <c r="V81" t="str">
        <f t="shared" si="10"/>
        <v/>
      </c>
      <c r="W81" t="str">
        <f t="shared" si="10"/>
        <v/>
      </c>
      <c r="X81" s="41" t="str">
        <f t="shared" si="13"/>
        <v/>
      </c>
      <c r="Y81" s="42" t="str">
        <f t="shared" si="14"/>
        <v/>
      </c>
    </row>
    <row r="82" spans="2:25">
      <c r="B82" s="40">
        <v>74</v>
      </c>
      <c r="C82" s="48" t="str">
        <f t="shared" si="9"/>
        <v/>
      </c>
      <c r="D82" s="48"/>
      <c r="E82" s="47"/>
      <c r="F82" s="8"/>
      <c r="G82" s="47"/>
      <c r="H82" s="49"/>
      <c r="I82" s="49"/>
      <c r="J82" s="47"/>
      <c r="K82" s="50" t="str">
        <f t="shared" si="11"/>
        <v/>
      </c>
      <c r="L82" s="51"/>
      <c r="M82" s="6" t="str">
        <f>IF(J82="","",(K82/J82)/LOOKUP(RIGHT($D$2,3),定数!$A$6:$A$13,定数!$B$6:$B$13))</f>
        <v/>
      </c>
      <c r="N82" s="47"/>
      <c r="O82" s="8"/>
      <c r="P82" s="49"/>
      <c r="Q82" s="49"/>
      <c r="R82" s="52" t="str">
        <f>IF(P82="","",T82*M82*LOOKUP(RIGHT($D$2,3),定数!$A$6:$A$13,定数!$B$6:$B$13))</f>
        <v/>
      </c>
      <c r="S82" s="52"/>
      <c r="T82" s="53" t="str">
        <f t="shared" si="12"/>
        <v/>
      </c>
      <c r="U82" s="53"/>
      <c r="V82" t="str">
        <f t="shared" si="10"/>
        <v/>
      </c>
      <c r="W82" t="str">
        <f t="shared" si="10"/>
        <v/>
      </c>
      <c r="X82" s="41" t="str">
        <f t="shared" si="13"/>
        <v/>
      </c>
      <c r="Y82" s="42" t="str">
        <f t="shared" si="14"/>
        <v/>
      </c>
    </row>
    <row r="83" spans="2:25">
      <c r="B83" s="40">
        <v>75</v>
      </c>
      <c r="C83" s="48" t="str">
        <f t="shared" si="9"/>
        <v/>
      </c>
      <c r="D83" s="48"/>
      <c r="E83" s="47"/>
      <c r="F83" s="8"/>
      <c r="G83" s="47"/>
      <c r="H83" s="49"/>
      <c r="I83" s="49"/>
      <c r="J83" s="47"/>
      <c r="K83" s="50" t="str">
        <f t="shared" si="11"/>
        <v/>
      </c>
      <c r="L83" s="51"/>
      <c r="M83" s="6" t="str">
        <f>IF(J83="","",(K83/J83)/LOOKUP(RIGHT($D$2,3),定数!$A$6:$A$13,定数!$B$6:$B$13))</f>
        <v/>
      </c>
      <c r="N83" s="47"/>
      <c r="O83" s="8"/>
      <c r="P83" s="49"/>
      <c r="Q83" s="49"/>
      <c r="R83" s="52" t="str">
        <f>IF(P83="","",T83*M83*LOOKUP(RIGHT($D$2,3),定数!$A$6:$A$13,定数!$B$6:$B$13))</f>
        <v/>
      </c>
      <c r="S83" s="52"/>
      <c r="T83" s="53" t="str">
        <f t="shared" si="12"/>
        <v/>
      </c>
      <c r="U83" s="53"/>
      <c r="V83" t="str">
        <f t="shared" si="10"/>
        <v/>
      </c>
      <c r="W83" t="str">
        <f t="shared" si="10"/>
        <v/>
      </c>
      <c r="X83" s="41" t="str">
        <f t="shared" si="13"/>
        <v/>
      </c>
      <c r="Y83" s="42" t="str">
        <f t="shared" si="14"/>
        <v/>
      </c>
    </row>
    <row r="84" spans="2:25">
      <c r="B84" s="40">
        <v>76</v>
      </c>
      <c r="C84" s="48" t="str">
        <f t="shared" si="9"/>
        <v/>
      </c>
      <c r="D84" s="48"/>
      <c r="E84" s="47"/>
      <c r="F84" s="8"/>
      <c r="G84" s="47"/>
      <c r="H84" s="49"/>
      <c r="I84" s="49"/>
      <c r="J84" s="47"/>
      <c r="K84" s="50" t="str">
        <f t="shared" si="11"/>
        <v/>
      </c>
      <c r="L84" s="51"/>
      <c r="M84" s="6" t="str">
        <f>IF(J84="","",(K84/J84)/LOOKUP(RIGHT($D$2,3),定数!$A$6:$A$13,定数!$B$6:$B$13))</f>
        <v/>
      </c>
      <c r="N84" s="47"/>
      <c r="O84" s="8"/>
      <c r="P84" s="49"/>
      <c r="Q84" s="49"/>
      <c r="R84" s="52" t="str">
        <f>IF(P84="","",T84*M84*LOOKUP(RIGHT($D$2,3),定数!$A$6:$A$13,定数!$B$6:$B$13))</f>
        <v/>
      </c>
      <c r="S84" s="52"/>
      <c r="T84" s="53" t="str">
        <f t="shared" si="12"/>
        <v/>
      </c>
      <c r="U84" s="53"/>
      <c r="V84" t="str">
        <f t="shared" si="10"/>
        <v/>
      </c>
      <c r="W84" t="str">
        <f t="shared" si="10"/>
        <v/>
      </c>
      <c r="X84" s="41" t="str">
        <f t="shared" si="13"/>
        <v/>
      </c>
      <c r="Y84" s="42" t="str">
        <f t="shared" si="14"/>
        <v/>
      </c>
    </row>
    <row r="85" spans="2:25">
      <c r="B85" s="40">
        <v>77</v>
      </c>
      <c r="C85" s="48" t="str">
        <f t="shared" si="9"/>
        <v/>
      </c>
      <c r="D85" s="48"/>
      <c r="E85" s="47"/>
      <c r="F85" s="8"/>
      <c r="G85" s="47"/>
      <c r="H85" s="49"/>
      <c r="I85" s="49"/>
      <c r="J85" s="47"/>
      <c r="K85" s="50" t="str">
        <f t="shared" si="11"/>
        <v/>
      </c>
      <c r="L85" s="51"/>
      <c r="M85" s="6" t="str">
        <f>IF(J85="","",(K85/J85)/LOOKUP(RIGHT($D$2,3),定数!$A$6:$A$13,定数!$B$6:$B$13))</f>
        <v/>
      </c>
      <c r="N85" s="47"/>
      <c r="O85" s="8"/>
      <c r="P85" s="49"/>
      <c r="Q85" s="49"/>
      <c r="R85" s="52" t="str">
        <f>IF(P85="","",T85*M85*LOOKUP(RIGHT($D$2,3),定数!$A$6:$A$13,定数!$B$6:$B$13))</f>
        <v/>
      </c>
      <c r="S85" s="52"/>
      <c r="T85" s="53" t="str">
        <f t="shared" si="12"/>
        <v/>
      </c>
      <c r="U85" s="53"/>
      <c r="V85" t="str">
        <f t="shared" si="10"/>
        <v/>
      </c>
      <c r="W85" t="str">
        <f t="shared" si="10"/>
        <v/>
      </c>
      <c r="X85" s="41" t="str">
        <f t="shared" si="13"/>
        <v/>
      </c>
      <c r="Y85" s="42" t="str">
        <f t="shared" si="14"/>
        <v/>
      </c>
    </row>
    <row r="86" spans="2:25">
      <c r="B86" s="40">
        <v>78</v>
      </c>
      <c r="C86" s="48" t="str">
        <f t="shared" si="9"/>
        <v/>
      </c>
      <c r="D86" s="48"/>
      <c r="E86" s="47"/>
      <c r="F86" s="8"/>
      <c r="G86" s="47"/>
      <c r="H86" s="49"/>
      <c r="I86" s="49"/>
      <c r="J86" s="47"/>
      <c r="K86" s="50" t="str">
        <f t="shared" si="11"/>
        <v/>
      </c>
      <c r="L86" s="51"/>
      <c r="M86" s="6" t="str">
        <f>IF(J86="","",(K86/J86)/LOOKUP(RIGHT($D$2,3),定数!$A$6:$A$13,定数!$B$6:$B$13))</f>
        <v/>
      </c>
      <c r="N86" s="47"/>
      <c r="O86" s="8"/>
      <c r="P86" s="49"/>
      <c r="Q86" s="49"/>
      <c r="R86" s="52" t="str">
        <f>IF(P86="","",T86*M86*LOOKUP(RIGHT($D$2,3),定数!$A$6:$A$13,定数!$B$6:$B$13))</f>
        <v/>
      </c>
      <c r="S86" s="52"/>
      <c r="T86" s="53" t="str">
        <f t="shared" si="12"/>
        <v/>
      </c>
      <c r="U86" s="53"/>
      <c r="V86" t="str">
        <f t="shared" si="10"/>
        <v/>
      </c>
      <c r="W86" t="str">
        <f t="shared" si="10"/>
        <v/>
      </c>
      <c r="X86" s="41" t="str">
        <f t="shared" si="13"/>
        <v/>
      </c>
      <c r="Y86" s="42" t="str">
        <f t="shared" si="14"/>
        <v/>
      </c>
    </row>
    <row r="87" spans="2:25">
      <c r="B87" s="40">
        <v>79</v>
      </c>
      <c r="C87" s="48" t="str">
        <f t="shared" si="9"/>
        <v/>
      </c>
      <c r="D87" s="48"/>
      <c r="E87" s="47"/>
      <c r="F87" s="8"/>
      <c r="G87" s="47"/>
      <c r="H87" s="49"/>
      <c r="I87" s="49"/>
      <c r="J87" s="47"/>
      <c r="K87" s="50" t="str">
        <f t="shared" si="11"/>
        <v/>
      </c>
      <c r="L87" s="51"/>
      <c r="M87" s="6" t="str">
        <f>IF(J87="","",(K87/J87)/LOOKUP(RIGHT($D$2,3),定数!$A$6:$A$13,定数!$B$6:$B$13))</f>
        <v/>
      </c>
      <c r="N87" s="47"/>
      <c r="O87" s="8"/>
      <c r="P87" s="49"/>
      <c r="Q87" s="49"/>
      <c r="R87" s="52" t="str">
        <f>IF(P87="","",T87*M87*LOOKUP(RIGHT($D$2,3),定数!$A$6:$A$13,定数!$B$6:$B$13))</f>
        <v/>
      </c>
      <c r="S87" s="52"/>
      <c r="T87" s="53" t="str">
        <f t="shared" si="12"/>
        <v/>
      </c>
      <c r="U87" s="53"/>
      <c r="V87" t="str">
        <f t="shared" si="10"/>
        <v/>
      </c>
      <c r="W87" t="str">
        <f t="shared" si="10"/>
        <v/>
      </c>
      <c r="X87" s="41" t="str">
        <f t="shared" si="13"/>
        <v/>
      </c>
      <c r="Y87" s="42" t="str">
        <f t="shared" si="14"/>
        <v/>
      </c>
    </row>
    <row r="88" spans="2:25">
      <c r="B88" s="40">
        <v>80</v>
      </c>
      <c r="C88" s="48" t="str">
        <f t="shared" si="9"/>
        <v/>
      </c>
      <c r="D88" s="48"/>
      <c r="E88" s="47"/>
      <c r="F88" s="8"/>
      <c r="G88" s="47"/>
      <c r="H88" s="49"/>
      <c r="I88" s="49"/>
      <c r="J88" s="47"/>
      <c r="K88" s="50" t="str">
        <f t="shared" si="11"/>
        <v/>
      </c>
      <c r="L88" s="51"/>
      <c r="M88" s="6" t="str">
        <f>IF(J88="","",(K88/J88)/LOOKUP(RIGHT($D$2,3),定数!$A$6:$A$13,定数!$B$6:$B$13))</f>
        <v/>
      </c>
      <c r="N88" s="47"/>
      <c r="O88" s="8"/>
      <c r="P88" s="49"/>
      <c r="Q88" s="49"/>
      <c r="R88" s="52" t="str">
        <f>IF(P88="","",T88*M88*LOOKUP(RIGHT($D$2,3),定数!$A$6:$A$13,定数!$B$6:$B$13))</f>
        <v/>
      </c>
      <c r="S88" s="52"/>
      <c r="T88" s="53" t="str">
        <f t="shared" si="12"/>
        <v/>
      </c>
      <c r="U88" s="53"/>
      <c r="V88" t="str">
        <f t="shared" si="10"/>
        <v/>
      </c>
      <c r="W88" t="str">
        <f t="shared" si="10"/>
        <v/>
      </c>
      <c r="X88" s="41" t="str">
        <f t="shared" si="13"/>
        <v/>
      </c>
      <c r="Y88" s="42" t="str">
        <f t="shared" si="14"/>
        <v/>
      </c>
    </row>
    <row r="89" spans="2:25">
      <c r="B89" s="40">
        <v>81</v>
      </c>
      <c r="C89" s="48" t="str">
        <f t="shared" si="9"/>
        <v/>
      </c>
      <c r="D89" s="48"/>
      <c r="E89" s="47"/>
      <c r="F89" s="8"/>
      <c r="G89" s="47"/>
      <c r="H89" s="49"/>
      <c r="I89" s="49"/>
      <c r="J89" s="47"/>
      <c r="K89" s="50" t="str">
        <f t="shared" si="11"/>
        <v/>
      </c>
      <c r="L89" s="51"/>
      <c r="M89" s="6" t="str">
        <f>IF(J89="","",(K89/J89)/LOOKUP(RIGHT($D$2,3),定数!$A$6:$A$13,定数!$B$6:$B$13))</f>
        <v/>
      </c>
      <c r="N89" s="47"/>
      <c r="O89" s="8"/>
      <c r="P89" s="49"/>
      <c r="Q89" s="49"/>
      <c r="R89" s="52" t="str">
        <f>IF(P89="","",T89*M89*LOOKUP(RIGHT($D$2,3),定数!$A$6:$A$13,定数!$B$6:$B$13))</f>
        <v/>
      </c>
      <c r="S89" s="52"/>
      <c r="T89" s="53" t="str">
        <f t="shared" si="12"/>
        <v/>
      </c>
      <c r="U89" s="53"/>
      <c r="V89" t="str">
        <f t="shared" si="10"/>
        <v/>
      </c>
      <c r="W89" t="str">
        <f t="shared" si="10"/>
        <v/>
      </c>
      <c r="X89" s="41" t="str">
        <f t="shared" si="13"/>
        <v/>
      </c>
      <c r="Y89" s="42" t="str">
        <f t="shared" si="14"/>
        <v/>
      </c>
    </row>
    <row r="90" spans="2:25">
      <c r="B90" s="40">
        <v>82</v>
      </c>
      <c r="C90" s="48" t="str">
        <f t="shared" si="9"/>
        <v/>
      </c>
      <c r="D90" s="48"/>
      <c r="E90" s="47"/>
      <c r="F90" s="8"/>
      <c r="G90" s="47"/>
      <c r="H90" s="49"/>
      <c r="I90" s="49"/>
      <c r="J90" s="47"/>
      <c r="K90" s="50" t="str">
        <f t="shared" si="11"/>
        <v/>
      </c>
      <c r="L90" s="51"/>
      <c r="M90" s="6" t="str">
        <f>IF(J90="","",(K90/J90)/LOOKUP(RIGHT($D$2,3),定数!$A$6:$A$13,定数!$B$6:$B$13))</f>
        <v/>
      </c>
      <c r="N90" s="47"/>
      <c r="O90" s="8"/>
      <c r="P90" s="49"/>
      <c r="Q90" s="49"/>
      <c r="R90" s="52" t="str">
        <f>IF(P90="","",T90*M90*LOOKUP(RIGHT($D$2,3),定数!$A$6:$A$13,定数!$B$6:$B$13))</f>
        <v/>
      </c>
      <c r="S90" s="52"/>
      <c r="T90" s="53" t="str">
        <f t="shared" si="12"/>
        <v/>
      </c>
      <c r="U90" s="53"/>
      <c r="V90" t="str">
        <f t="shared" si="10"/>
        <v/>
      </c>
      <c r="W90" t="str">
        <f t="shared" si="10"/>
        <v/>
      </c>
      <c r="X90" s="41" t="str">
        <f t="shared" si="13"/>
        <v/>
      </c>
      <c r="Y90" s="42" t="str">
        <f t="shared" si="14"/>
        <v/>
      </c>
    </row>
    <row r="91" spans="2:25">
      <c r="B91" s="40">
        <v>83</v>
      </c>
      <c r="C91" s="48" t="str">
        <f t="shared" si="9"/>
        <v/>
      </c>
      <c r="D91" s="48"/>
      <c r="E91" s="40"/>
      <c r="F91" s="8"/>
      <c r="G91" s="40"/>
      <c r="H91" s="49"/>
      <c r="I91" s="49"/>
      <c r="J91" s="40"/>
      <c r="K91" s="50" t="str">
        <f t="shared" ref="K91:K108" si="16">IF(J91="","",C91*0.03)</f>
        <v/>
      </c>
      <c r="L91" s="51"/>
      <c r="M91" s="6" t="str">
        <f>IF(J91="","",(K91/J91)/LOOKUP(RIGHT($D$2,3),定数!$A$6:$A$13,定数!$B$6:$B$13))</f>
        <v/>
      </c>
      <c r="N91" s="40"/>
      <c r="O91" s="8"/>
      <c r="P91" s="49"/>
      <c r="Q91" s="49"/>
      <c r="R91" s="52" t="str">
        <f>IF(P91="","",T91*M91*LOOKUP(RIGHT($D$2,3),定数!$A$6:$A$13,定数!$B$6:$B$13))</f>
        <v/>
      </c>
      <c r="S91" s="52"/>
      <c r="T91" s="53" t="str">
        <f t="shared" si="12"/>
        <v/>
      </c>
      <c r="U91" s="53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3"/>
        <v/>
      </c>
      <c r="Y91" s="42" t="str">
        <f t="shared" si="14"/>
        <v/>
      </c>
    </row>
    <row r="92" spans="2:25">
      <c r="B92" s="40">
        <v>84</v>
      </c>
      <c r="C92" s="48" t="str">
        <f t="shared" si="9"/>
        <v/>
      </c>
      <c r="D92" s="48"/>
      <c r="E92" s="40"/>
      <c r="F92" s="8"/>
      <c r="G92" s="40"/>
      <c r="H92" s="49"/>
      <c r="I92" s="49"/>
      <c r="J92" s="40"/>
      <c r="K92" s="50" t="str">
        <f t="shared" si="16"/>
        <v/>
      </c>
      <c r="L92" s="51"/>
      <c r="M92" s="6" t="str">
        <f>IF(J92="","",(K92/J92)/LOOKUP(RIGHT($D$2,3),定数!$A$6:$A$13,定数!$B$6:$B$13))</f>
        <v/>
      </c>
      <c r="N92" s="40"/>
      <c r="O92" s="8"/>
      <c r="P92" s="49"/>
      <c r="Q92" s="49"/>
      <c r="R92" s="52" t="str">
        <f>IF(P92="","",T92*M92*LOOKUP(RIGHT($D$2,3),定数!$A$6:$A$13,定数!$B$6:$B$13))</f>
        <v/>
      </c>
      <c r="S92" s="52"/>
      <c r="T92" s="53" t="str">
        <f t="shared" si="12"/>
        <v/>
      </c>
      <c r="U92" s="53"/>
      <c r="V92" t="str">
        <f t="shared" si="17"/>
        <v/>
      </c>
      <c r="W92" t="str">
        <f t="shared" si="17"/>
        <v/>
      </c>
      <c r="X92" s="41" t="str">
        <f t="shared" si="13"/>
        <v/>
      </c>
      <c r="Y92" s="42" t="str">
        <f t="shared" si="14"/>
        <v/>
      </c>
    </row>
    <row r="93" spans="2:25">
      <c r="B93" s="40">
        <v>85</v>
      </c>
      <c r="C93" s="48" t="str">
        <f t="shared" si="9"/>
        <v/>
      </c>
      <c r="D93" s="48"/>
      <c r="E93" s="40"/>
      <c r="F93" s="8"/>
      <c r="G93" s="40"/>
      <c r="H93" s="49"/>
      <c r="I93" s="49"/>
      <c r="J93" s="40"/>
      <c r="K93" s="50" t="str">
        <f t="shared" si="16"/>
        <v/>
      </c>
      <c r="L93" s="51"/>
      <c r="M93" s="6" t="str">
        <f>IF(J93="","",(K93/J93)/LOOKUP(RIGHT($D$2,3),定数!$A$6:$A$13,定数!$B$6:$B$13))</f>
        <v/>
      </c>
      <c r="N93" s="40"/>
      <c r="O93" s="8"/>
      <c r="P93" s="49"/>
      <c r="Q93" s="49"/>
      <c r="R93" s="52" t="str">
        <f>IF(P93="","",T93*M93*LOOKUP(RIGHT($D$2,3),定数!$A$6:$A$13,定数!$B$6:$B$13))</f>
        <v/>
      </c>
      <c r="S93" s="52"/>
      <c r="T93" s="53" t="str">
        <f t="shared" si="12"/>
        <v/>
      </c>
      <c r="U93" s="53"/>
      <c r="V93" t="str">
        <f t="shared" si="17"/>
        <v/>
      </c>
      <c r="W93" t="str">
        <f t="shared" si="17"/>
        <v/>
      </c>
      <c r="X93" s="41" t="str">
        <f t="shared" si="13"/>
        <v/>
      </c>
      <c r="Y93" s="42" t="str">
        <f t="shared" si="14"/>
        <v/>
      </c>
    </row>
    <row r="94" spans="2:25">
      <c r="B94" s="40">
        <v>86</v>
      </c>
      <c r="C94" s="48" t="str">
        <f t="shared" si="9"/>
        <v/>
      </c>
      <c r="D94" s="48"/>
      <c r="E94" s="40"/>
      <c r="F94" s="8"/>
      <c r="G94" s="40"/>
      <c r="H94" s="49"/>
      <c r="I94" s="49"/>
      <c r="J94" s="40"/>
      <c r="K94" s="50" t="str">
        <f t="shared" si="16"/>
        <v/>
      </c>
      <c r="L94" s="51"/>
      <c r="M94" s="6" t="str">
        <f>IF(J94="","",(K94/J94)/LOOKUP(RIGHT($D$2,3),定数!$A$6:$A$13,定数!$B$6:$B$13))</f>
        <v/>
      </c>
      <c r="N94" s="40"/>
      <c r="O94" s="8"/>
      <c r="P94" s="49"/>
      <c r="Q94" s="49"/>
      <c r="R94" s="52" t="str">
        <f>IF(P94="","",T94*M94*LOOKUP(RIGHT($D$2,3),定数!$A$6:$A$13,定数!$B$6:$B$13))</f>
        <v/>
      </c>
      <c r="S94" s="52"/>
      <c r="T94" s="53" t="str">
        <f t="shared" si="12"/>
        <v/>
      </c>
      <c r="U94" s="53"/>
      <c r="V94" t="str">
        <f t="shared" si="17"/>
        <v/>
      </c>
      <c r="W94" t="str">
        <f t="shared" si="17"/>
        <v/>
      </c>
      <c r="X94" s="41" t="str">
        <f t="shared" si="13"/>
        <v/>
      </c>
      <c r="Y94" s="42" t="str">
        <f t="shared" si="14"/>
        <v/>
      </c>
    </row>
    <row r="95" spans="2:25">
      <c r="B95" s="40">
        <v>87</v>
      </c>
      <c r="C95" s="48" t="str">
        <f t="shared" si="9"/>
        <v/>
      </c>
      <c r="D95" s="48"/>
      <c r="E95" s="40"/>
      <c r="F95" s="8"/>
      <c r="G95" s="40"/>
      <c r="H95" s="49"/>
      <c r="I95" s="49"/>
      <c r="J95" s="40"/>
      <c r="K95" s="50" t="str">
        <f t="shared" si="16"/>
        <v/>
      </c>
      <c r="L95" s="51"/>
      <c r="M95" s="6" t="str">
        <f>IF(J95="","",(K95/J95)/LOOKUP(RIGHT($D$2,3),定数!$A$6:$A$13,定数!$B$6:$B$13))</f>
        <v/>
      </c>
      <c r="N95" s="40"/>
      <c r="O95" s="8"/>
      <c r="P95" s="49"/>
      <c r="Q95" s="49"/>
      <c r="R95" s="52" t="str">
        <f>IF(P95="","",T95*M95*LOOKUP(RIGHT($D$2,3),定数!$A$6:$A$13,定数!$B$6:$B$13))</f>
        <v/>
      </c>
      <c r="S95" s="52"/>
      <c r="T95" s="53" t="str">
        <f t="shared" si="12"/>
        <v/>
      </c>
      <c r="U95" s="53"/>
      <c r="V95" t="str">
        <f t="shared" si="17"/>
        <v/>
      </c>
      <c r="W95" t="str">
        <f t="shared" si="17"/>
        <v/>
      </c>
      <c r="X95" s="41" t="str">
        <f t="shared" si="13"/>
        <v/>
      </c>
      <c r="Y95" s="42" t="str">
        <f t="shared" si="14"/>
        <v/>
      </c>
    </row>
    <row r="96" spans="2:25">
      <c r="B96" s="40">
        <v>88</v>
      </c>
      <c r="C96" s="48" t="str">
        <f t="shared" si="9"/>
        <v/>
      </c>
      <c r="D96" s="48"/>
      <c r="E96" s="40"/>
      <c r="F96" s="8"/>
      <c r="G96" s="40"/>
      <c r="H96" s="49"/>
      <c r="I96" s="49"/>
      <c r="J96" s="40"/>
      <c r="K96" s="50" t="str">
        <f t="shared" si="16"/>
        <v/>
      </c>
      <c r="L96" s="51"/>
      <c r="M96" s="6" t="str">
        <f>IF(J96="","",(K96/J96)/LOOKUP(RIGHT($D$2,3),定数!$A$6:$A$13,定数!$B$6:$B$13))</f>
        <v/>
      </c>
      <c r="N96" s="40"/>
      <c r="O96" s="8"/>
      <c r="P96" s="49"/>
      <c r="Q96" s="49"/>
      <c r="R96" s="52" t="str">
        <f>IF(P96="","",T96*M96*LOOKUP(RIGHT($D$2,3),定数!$A$6:$A$13,定数!$B$6:$B$13))</f>
        <v/>
      </c>
      <c r="S96" s="52"/>
      <c r="T96" s="53" t="str">
        <f t="shared" si="12"/>
        <v/>
      </c>
      <c r="U96" s="53"/>
      <c r="V96" t="str">
        <f t="shared" si="17"/>
        <v/>
      </c>
      <c r="W96" t="str">
        <f t="shared" si="17"/>
        <v/>
      </c>
      <c r="X96" s="41" t="str">
        <f t="shared" si="13"/>
        <v/>
      </c>
      <c r="Y96" s="42" t="str">
        <f t="shared" si="14"/>
        <v/>
      </c>
    </row>
    <row r="97" spans="2:25">
      <c r="B97" s="40">
        <v>89</v>
      </c>
      <c r="C97" s="48" t="str">
        <f t="shared" si="9"/>
        <v/>
      </c>
      <c r="D97" s="48"/>
      <c r="E97" s="40"/>
      <c r="F97" s="8"/>
      <c r="G97" s="40"/>
      <c r="H97" s="49"/>
      <c r="I97" s="49"/>
      <c r="J97" s="40"/>
      <c r="K97" s="50" t="str">
        <f t="shared" si="16"/>
        <v/>
      </c>
      <c r="L97" s="51"/>
      <c r="M97" s="6" t="str">
        <f>IF(J97="","",(K97/J97)/LOOKUP(RIGHT($D$2,3),定数!$A$6:$A$13,定数!$B$6:$B$13))</f>
        <v/>
      </c>
      <c r="N97" s="40"/>
      <c r="O97" s="8"/>
      <c r="P97" s="49"/>
      <c r="Q97" s="49"/>
      <c r="R97" s="52" t="str">
        <f>IF(P97="","",T97*M97*LOOKUP(RIGHT($D$2,3),定数!$A$6:$A$13,定数!$B$6:$B$13))</f>
        <v/>
      </c>
      <c r="S97" s="52"/>
      <c r="T97" s="53" t="str">
        <f t="shared" si="12"/>
        <v/>
      </c>
      <c r="U97" s="53"/>
      <c r="V97" t="str">
        <f t="shared" si="17"/>
        <v/>
      </c>
      <c r="W97" t="str">
        <f t="shared" si="17"/>
        <v/>
      </c>
      <c r="X97" s="41" t="str">
        <f t="shared" si="13"/>
        <v/>
      </c>
      <c r="Y97" s="42" t="str">
        <f t="shared" si="14"/>
        <v/>
      </c>
    </row>
    <row r="98" spans="2:25">
      <c r="B98" s="40">
        <v>90</v>
      </c>
      <c r="C98" s="48" t="str">
        <f t="shared" si="9"/>
        <v/>
      </c>
      <c r="D98" s="48"/>
      <c r="E98" s="40"/>
      <c r="F98" s="8"/>
      <c r="G98" s="40"/>
      <c r="H98" s="49"/>
      <c r="I98" s="49"/>
      <c r="J98" s="40"/>
      <c r="K98" s="50" t="str">
        <f t="shared" si="16"/>
        <v/>
      </c>
      <c r="L98" s="51"/>
      <c r="M98" s="6" t="str">
        <f>IF(J98="","",(K98/J98)/LOOKUP(RIGHT($D$2,3),定数!$A$6:$A$13,定数!$B$6:$B$13))</f>
        <v/>
      </c>
      <c r="N98" s="40"/>
      <c r="O98" s="8"/>
      <c r="P98" s="49"/>
      <c r="Q98" s="49"/>
      <c r="R98" s="52" t="str">
        <f>IF(P98="","",T98*M98*LOOKUP(RIGHT($D$2,3),定数!$A$6:$A$13,定数!$B$6:$B$13))</f>
        <v/>
      </c>
      <c r="S98" s="52"/>
      <c r="T98" s="53" t="str">
        <f t="shared" si="12"/>
        <v/>
      </c>
      <c r="U98" s="53"/>
      <c r="V98" t="str">
        <f t="shared" si="17"/>
        <v/>
      </c>
      <c r="W98" t="str">
        <f t="shared" si="17"/>
        <v/>
      </c>
      <c r="X98" s="41" t="str">
        <f t="shared" si="13"/>
        <v/>
      </c>
      <c r="Y98" s="42" t="str">
        <f t="shared" si="14"/>
        <v/>
      </c>
    </row>
    <row r="99" spans="2:25">
      <c r="B99" s="40">
        <v>91</v>
      </c>
      <c r="C99" s="48" t="str">
        <f t="shared" si="9"/>
        <v/>
      </c>
      <c r="D99" s="48"/>
      <c r="E99" s="40"/>
      <c r="F99" s="8"/>
      <c r="G99" s="40"/>
      <c r="H99" s="49"/>
      <c r="I99" s="49"/>
      <c r="J99" s="40"/>
      <c r="K99" s="50" t="str">
        <f t="shared" si="16"/>
        <v/>
      </c>
      <c r="L99" s="51"/>
      <c r="M99" s="6" t="str">
        <f>IF(J99="","",(K99/J99)/LOOKUP(RIGHT($D$2,3),定数!$A$6:$A$13,定数!$B$6:$B$13))</f>
        <v/>
      </c>
      <c r="N99" s="40"/>
      <c r="O99" s="8"/>
      <c r="P99" s="49"/>
      <c r="Q99" s="49"/>
      <c r="R99" s="52" t="str">
        <f>IF(P99="","",T99*M99*LOOKUP(RIGHT($D$2,3),定数!$A$6:$A$13,定数!$B$6:$B$13))</f>
        <v/>
      </c>
      <c r="S99" s="52"/>
      <c r="T99" s="53" t="str">
        <f t="shared" si="12"/>
        <v/>
      </c>
      <c r="U99" s="53"/>
      <c r="V99" t="str">
        <f t="shared" si="17"/>
        <v/>
      </c>
      <c r="W99" t="str">
        <f t="shared" si="17"/>
        <v/>
      </c>
      <c r="X99" s="41" t="str">
        <f t="shared" si="13"/>
        <v/>
      </c>
      <c r="Y99" s="42" t="str">
        <f t="shared" si="14"/>
        <v/>
      </c>
    </row>
    <row r="100" spans="2:25">
      <c r="B100" s="40">
        <v>92</v>
      </c>
      <c r="C100" s="48" t="str">
        <f t="shared" si="9"/>
        <v/>
      </c>
      <c r="D100" s="48"/>
      <c r="E100" s="40"/>
      <c r="F100" s="8"/>
      <c r="G100" s="40"/>
      <c r="H100" s="49"/>
      <c r="I100" s="49"/>
      <c r="J100" s="40"/>
      <c r="K100" s="50" t="str">
        <f t="shared" si="16"/>
        <v/>
      </c>
      <c r="L100" s="51"/>
      <c r="M100" s="6" t="str">
        <f>IF(J100="","",(K100/J100)/LOOKUP(RIGHT($D$2,3),定数!$A$6:$A$13,定数!$B$6:$B$13))</f>
        <v/>
      </c>
      <c r="N100" s="40"/>
      <c r="O100" s="8"/>
      <c r="P100" s="49"/>
      <c r="Q100" s="49"/>
      <c r="R100" s="52" t="str">
        <f>IF(P100="","",T100*M100*LOOKUP(RIGHT($D$2,3),定数!$A$6:$A$13,定数!$B$6:$B$13))</f>
        <v/>
      </c>
      <c r="S100" s="52"/>
      <c r="T100" s="53" t="str">
        <f t="shared" si="12"/>
        <v/>
      </c>
      <c r="U100" s="53"/>
      <c r="V100" t="str">
        <f t="shared" si="17"/>
        <v/>
      </c>
      <c r="W100" t="str">
        <f t="shared" si="17"/>
        <v/>
      </c>
      <c r="X100" s="41" t="str">
        <f t="shared" si="13"/>
        <v/>
      </c>
      <c r="Y100" s="42" t="str">
        <f t="shared" si="14"/>
        <v/>
      </c>
    </row>
    <row r="101" spans="2:25">
      <c r="B101" s="40">
        <v>93</v>
      </c>
      <c r="C101" s="48" t="str">
        <f t="shared" si="9"/>
        <v/>
      </c>
      <c r="D101" s="48"/>
      <c r="E101" s="40"/>
      <c r="F101" s="8"/>
      <c r="G101" s="40"/>
      <c r="H101" s="49"/>
      <c r="I101" s="49"/>
      <c r="J101" s="40"/>
      <c r="K101" s="50" t="str">
        <f t="shared" si="16"/>
        <v/>
      </c>
      <c r="L101" s="51"/>
      <c r="M101" s="6" t="str">
        <f>IF(J101="","",(K101/J101)/LOOKUP(RIGHT($D$2,3),定数!$A$6:$A$13,定数!$B$6:$B$13))</f>
        <v/>
      </c>
      <c r="N101" s="40"/>
      <c r="O101" s="8"/>
      <c r="P101" s="49"/>
      <c r="Q101" s="49"/>
      <c r="R101" s="52" t="str">
        <f>IF(P101="","",T101*M101*LOOKUP(RIGHT($D$2,3),定数!$A$6:$A$13,定数!$B$6:$B$13))</f>
        <v/>
      </c>
      <c r="S101" s="52"/>
      <c r="T101" s="53" t="str">
        <f t="shared" si="12"/>
        <v/>
      </c>
      <c r="U101" s="53"/>
      <c r="V101" t="str">
        <f t="shared" si="17"/>
        <v/>
      </c>
      <c r="W101" t="str">
        <f t="shared" si="17"/>
        <v/>
      </c>
      <c r="X101" s="41" t="str">
        <f t="shared" si="13"/>
        <v/>
      </c>
      <c r="Y101" s="42" t="str">
        <f t="shared" si="14"/>
        <v/>
      </c>
    </row>
    <row r="102" spans="2:25">
      <c r="B102" s="40">
        <v>94</v>
      </c>
      <c r="C102" s="48" t="str">
        <f t="shared" si="9"/>
        <v/>
      </c>
      <c r="D102" s="48"/>
      <c r="E102" s="40"/>
      <c r="F102" s="8"/>
      <c r="G102" s="40"/>
      <c r="H102" s="49"/>
      <c r="I102" s="49"/>
      <c r="J102" s="40"/>
      <c r="K102" s="50" t="str">
        <f t="shared" si="16"/>
        <v/>
      </c>
      <c r="L102" s="51"/>
      <c r="M102" s="6" t="str">
        <f>IF(J102="","",(K102/J102)/LOOKUP(RIGHT($D$2,3),定数!$A$6:$A$13,定数!$B$6:$B$13))</f>
        <v/>
      </c>
      <c r="N102" s="40"/>
      <c r="O102" s="8"/>
      <c r="P102" s="49"/>
      <c r="Q102" s="49"/>
      <c r="R102" s="52" t="str">
        <f>IF(P102="","",T102*M102*LOOKUP(RIGHT($D$2,3),定数!$A$6:$A$13,定数!$B$6:$B$13))</f>
        <v/>
      </c>
      <c r="S102" s="52"/>
      <c r="T102" s="53" t="str">
        <f t="shared" si="12"/>
        <v/>
      </c>
      <c r="U102" s="53"/>
      <c r="V102" t="str">
        <f t="shared" si="17"/>
        <v/>
      </c>
      <c r="W102" t="str">
        <f t="shared" si="17"/>
        <v/>
      </c>
      <c r="X102" s="41" t="str">
        <f t="shared" si="13"/>
        <v/>
      </c>
      <c r="Y102" s="42" t="str">
        <f t="shared" si="14"/>
        <v/>
      </c>
    </row>
    <row r="103" spans="2:25">
      <c r="B103" s="40">
        <v>95</v>
      </c>
      <c r="C103" s="48" t="str">
        <f t="shared" si="9"/>
        <v/>
      </c>
      <c r="D103" s="48"/>
      <c r="E103" s="40"/>
      <c r="F103" s="8"/>
      <c r="G103" s="40"/>
      <c r="H103" s="49"/>
      <c r="I103" s="49"/>
      <c r="J103" s="40"/>
      <c r="K103" s="50" t="str">
        <f t="shared" si="16"/>
        <v/>
      </c>
      <c r="L103" s="51"/>
      <c r="M103" s="6" t="str">
        <f>IF(J103="","",(K103/J103)/LOOKUP(RIGHT($D$2,3),定数!$A$6:$A$13,定数!$B$6:$B$13))</f>
        <v/>
      </c>
      <c r="N103" s="40"/>
      <c r="O103" s="8"/>
      <c r="P103" s="49"/>
      <c r="Q103" s="49"/>
      <c r="R103" s="52" t="str">
        <f>IF(P103="","",T103*M103*LOOKUP(RIGHT($D$2,3),定数!$A$6:$A$13,定数!$B$6:$B$13))</f>
        <v/>
      </c>
      <c r="S103" s="52"/>
      <c r="T103" s="53" t="str">
        <f t="shared" si="12"/>
        <v/>
      </c>
      <c r="U103" s="53"/>
      <c r="V103" t="str">
        <f t="shared" si="17"/>
        <v/>
      </c>
      <c r="W103" t="str">
        <f t="shared" si="17"/>
        <v/>
      </c>
      <c r="X103" s="41" t="str">
        <f t="shared" si="13"/>
        <v/>
      </c>
      <c r="Y103" s="42" t="str">
        <f t="shared" si="14"/>
        <v/>
      </c>
    </row>
    <row r="104" spans="2:25">
      <c r="B104" s="40">
        <v>96</v>
      </c>
      <c r="C104" s="48" t="str">
        <f t="shared" si="9"/>
        <v/>
      </c>
      <c r="D104" s="48"/>
      <c r="E104" s="40"/>
      <c r="F104" s="8"/>
      <c r="G104" s="40"/>
      <c r="H104" s="49"/>
      <c r="I104" s="49"/>
      <c r="J104" s="40"/>
      <c r="K104" s="50" t="str">
        <f t="shared" si="16"/>
        <v/>
      </c>
      <c r="L104" s="51"/>
      <c r="M104" s="6" t="str">
        <f>IF(J104="","",(K104/J104)/LOOKUP(RIGHT($D$2,3),定数!$A$6:$A$13,定数!$B$6:$B$13))</f>
        <v/>
      </c>
      <c r="N104" s="40"/>
      <c r="O104" s="8"/>
      <c r="P104" s="49"/>
      <c r="Q104" s="49"/>
      <c r="R104" s="52" t="str">
        <f>IF(P104="","",T104*M104*LOOKUP(RIGHT($D$2,3),定数!$A$6:$A$13,定数!$B$6:$B$13))</f>
        <v/>
      </c>
      <c r="S104" s="52"/>
      <c r="T104" s="53" t="str">
        <f t="shared" si="12"/>
        <v/>
      </c>
      <c r="U104" s="53"/>
      <c r="V104" t="str">
        <f t="shared" si="17"/>
        <v/>
      </c>
      <c r="W104" t="str">
        <f t="shared" si="17"/>
        <v/>
      </c>
      <c r="X104" s="41" t="str">
        <f t="shared" si="13"/>
        <v/>
      </c>
      <c r="Y104" s="42" t="str">
        <f t="shared" si="14"/>
        <v/>
      </c>
    </row>
    <row r="105" spans="2:25">
      <c r="B105" s="40">
        <v>97</v>
      </c>
      <c r="C105" s="48" t="str">
        <f t="shared" si="9"/>
        <v/>
      </c>
      <c r="D105" s="48"/>
      <c r="E105" s="40"/>
      <c r="F105" s="8"/>
      <c r="G105" s="40"/>
      <c r="H105" s="49"/>
      <c r="I105" s="49"/>
      <c r="J105" s="40"/>
      <c r="K105" s="50" t="str">
        <f t="shared" si="16"/>
        <v/>
      </c>
      <c r="L105" s="51"/>
      <c r="M105" s="6" t="str">
        <f>IF(J105="","",(K105/J105)/LOOKUP(RIGHT($D$2,3),定数!$A$6:$A$13,定数!$B$6:$B$13))</f>
        <v/>
      </c>
      <c r="N105" s="40"/>
      <c r="O105" s="8"/>
      <c r="P105" s="49"/>
      <c r="Q105" s="49"/>
      <c r="R105" s="52" t="str">
        <f>IF(P105="","",T105*M105*LOOKUP(RIGHT($D$2,3),定数!$A$6:$A$13,定数!$B$6:$B$13))</f>
        <v/>
      </c>
      <c r="S105" s="52"/>
      <c r="T105" s="53" t="str">
        <f t="shared" si="12"/>
        <v/>
      </c>
      <c r="U105" s="53"/>
      <c r="V105" t="str">
        <f t="shared" si="17"/>
        <v/>
      </c>
      <c r="W105" t="str">
        <f t="shared" si="17"/>
        <v/>
      </c>
      <c r="X105" s="41" t="str">
        <f t="shared" si="13"/>
        <v/>
      </c>
      <c r="Y105" s="42" t="str">
        <f t="shared" si="14"/>
        <v/>
      </c>
    </row>
    <row r="106" spans="2:25">
      <c r="B106" s="40">
        <v>98</v>
      </c>
      <c r="C106" s="48" t="str">
        <f t="shared" si="9"/>
        <v/>
      </c>
      <c r="D106" s="48"/>
      <c r="E106" s="40"/>
      <c r="F106" s="8"/>
      <c r="G106" s="40"/>
      <c r="H106" s="49"/>
      <c r="I106" s="49"/>
      <c r="J106" s="40"/>
      <c r="K106" s="50" t="str">
        <f t="shared" si="16"/>
        <v/>
      </c>
      <c r="L106" s="51"/>
      <c r="M106" s="6" t="str">
        <f>IF(J106="","",(K106/J106)/LOOKUP(RIGHT($D$2,3),定数!$A$6:$A$13,定数!$B$6:$B$13))</f>
        <v/>
      </c>
      <c r="N106" s="40"/>
      <c r="O106" s="8"/>
      <c r="P106" s="49"/>
      <c r="Q106" s="49"/>
      <c r="R106" s="52" t="str">
        <f>IF(P106="","",T106*M106*LOOKUP(RIGHT($D$2,3),定数!$A$6:$A$13,定数!$B$6:$B$13))</f>
        <v/>
      </c>
      <c r="S106" s="52"/>
      <c r="T106" s="53" t="str">
        <f t="shared" si="12"/>
        <v/>
      </c>
      <c r="U106" s="53"/>
      <c r="V106" t="str">
        <f t="shared" si="17"/>
        <v/>
      </c>
      <c r="W106" t="str">
        <f t="shared" si="17"/>
        <v/>
      </c>
      <c r="X106" s="41" t="str">
        <f t="shared" si="13"/>
        <v/>
      </c>
      <c r="Y106" s="42" t="str">
        <f t="shared" si="14"/>
        <v/>
      </c>
    </row>
    <row r="107" spans="2:25">
      <c r="B107" s="40">
        <v>99</v>
      </c>
      <c r="C107" s="48" t="str">
        <f t="shared" si="9"/>
        <v/>
      </c>
      <c r="D107" s="48"/>
      <c r="E107" s="40"/>
      <c r="F107" s="8"/>
      <c r="G107" s="40"/>
      <c r="H107" s="49"/>
      <c r="I107" s="49"/>
      <c r="J107" s="40"/>
      <c r="K107" s="50" t="str">
        <f t="shared" si="16"/>
        <v/>
      </c>
      <c r="L107" s="51"/>
      <c r="M107" s="6" t="str">
        <f>IF(J107="","",(K107/J107)/LOOKUP(RIGHT($D$2,3),定数!$A$6:$A$13,定数!$B$6:$B$13))</f>
        <v/>
      </c>
      <c r="N107" s="40"/>
      <c r="O107" s="8"/>
      <c r="P107" s="49"/>
      <c r="Q107" s="49"/>
      <c r="R107" s="52" t="str">
        <f>IF(P107="","",T107*M107*LOOKUP(RIGHT($D$2,3),定数!$A$6:$A$13,定数!$B$6:$B$13))</f>
        <v/>
      </c>
      <c r="S107" s="52"/>
      <c r="T107" s="53" t="str">
        <f t="shared" si="12"/>
        <v/>
      </c>
      <c r="U107" s="53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40">
        <v>100</v>
      </c>
      <c r="C108" s="48" t="str">
        <f t="shared" si="9"/>
        <v/>
      </c>
      <c r="D108" s="48"/>
      <c r="E108" s="40"/>
      <c r="F108" s="8"/>
      <c r="G108" s="40"/>
      <c r="H108" s="49"/>
      <c r="I108" s="49"/>
      <c r="J108" s="40"/>
      <c r="K108" s="50" t="str">
        <f t="shared" si="16"/>
        <v/>
      </c>
      <c r="L108" s="51"/>
      <c r="M108" s="6" t="str">
        <f>IF(J108="","",(K108/J108)/LOOKUP(RIGHT($D$2,3),定数!$A$6:$A$13,定数!$B$6:$B$13))</f>
        <v/>
      </c>
      <c r="N108" s="40"/>
      <c r="O108" s="8"/>
      <c r="P108" s="49"/>
      <c r="Q108" s="49"/>
      <c r="R108" s="52" t="str">
        <f>IF(P108="","",T108*M108*LOOKUP(RIGHT($D$2,3),定数!$A$6:$A$13,定数!$B$6:$B$13))</f>
        <v/>
      </c>
      <c r="S108" s="52"/>
      <c r="T108" s="53" t="str">
        <f t="shared" si="12"/>
        <v/>
      </c>
      <c r="U108" s="53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R12:S12"/>
    <mergeCell ref="T12:U12"/>
    <mergeCell ref="H12:I12"/>
    <mergeCell ref="K12:L12"/>
    <mergeCell ref="P12:Q12"/>
    <mergeCell ref="C15:D15"/>
    <mergeCell ref="R15:S15"/>
    <mergeCell ref="T15:U15"/>
    <mergeCell ref="C16:D16"/>
    <mergeCell ref="R16:S16"/>
    <mergeCell ref="T16:U16"/>
    <mergeCell ref="C13:D13"/>
    <mergeCell ref="R13:S13"/>
    <mergeCell ref="T13:U13"/>
    <mergeCell ref="C14:D14"/>
    <mergeCell ref="R14:S14"/>
    <mergeCell ref="T14:U14"/>
    <mergeCell ref="H13:I13"/>
    <mergeCell ref="H14:I14"/>
    <mergeCell ref="H15:I15"/>
    <mergeCell ref="H16:I16"/>
    <mergeCell ref="K13:L13"/>
    <mergeCell ref="K14:L14"/>
    <mergeCell ref="K15:L15"/>
    <mergeCell ref="K16:L16"/>
    <mergeCell ref="P13:Q13"/>
    <mergeCell ref="P14:Q14"/>
    <mergeCell ref="P15:Q15"/>
    <mergeCell ref="P16:Q16"/>
    <mergeCell ref="C19:D19"/>
    <mergeCell ref="R19:S19"/>
    <mergeCell ref="T19:U19"/>
    <mergeCell ref="C20:D20"/>
    <mergeCell ref="R20:S20"/>
    <mergeCell ref="T20:U20"/>
    <mergeCell ref="C17:D17"/>
    <mergeCell ref="R17:S17"/>
    <mergeCell ref="T17:U17"/>
    <mergeCell ref="C18:D18"/>
    <mergeCell ref="R18:S18"/>
    <mergeCell ref="T18:U18"/>
    <mergeCell ref="H17:I17"/>
    <mergeCell ref="H18:I18"/>
    <mergeCell ref="H19:I19"/>
    <mergeCell ref="H20:I20"/>
    <mergeCell ref="K17:L17"/>
    <mergeCell ref="K18:L18"/>
    <mergeCell ref="K19:L19"/>
    <mergeCell ref="K20:L20"/>
    <mergeCell ref="P17:Q17"/>
    <mergeCell ref="P18:Q18"/>
    <mergeCell ref="P19:Q19"/>
    <mergeCell ref="P20:Q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R24:S24"/>
    <mergeCell ref="T24:U24"/>
    <mergeCell ref="H24:I24"/>
    <mergeCell ref="K24:L24"/>
    <mergeCell ref="P24:Q24"/>
    <mergeCell ref="C27:D27"/>
    <mergeCell ref="R27:S27"/>
    <mergeCell ref="T27:U27"/>
    <mergeCell ref="C28:D28"/>
    <mergeCell ref="R28:S28"/>
    <mergeCell ref="T28:U28"/>
    <mergeCell ref="C25:D25"/>
    <mergeCell ref="R25:S25"/>
    <mergeCell ref="T25:U25"/>
    <mergeCell ref="C26:D26"/>
    <mergeCell ref="R26:S26"/>
    <mergeCell ref="T26:U26"/>
    <mergeCell ref="H25:I25"/>
    <mergeCell ref="H26:I26"/>
    <mergeCell ref="H27:I27"/>
    <mergeCell ref="H28:I28"/>
    <mergeCell ref="K25:L25"/>
    <mergeCell ref="K26:L26"/>
    <mergeCell ref="K27:L27"/>
    <mergeCell ref="K28:L28"/>
    <mergeCell ref="P25:Q25"/>
    <mergeCell ref="P26:Q26"/>
    <mergeCell ref="P27:Q27"/>
    <mergeCell ref="P28:Q28"/>
    <mergeCell ref="C29:D29"/>
    <mergeCell ref="R29:S29"/>
    <mergeCell ref="T29:U29"/>
    <mergeCell ref="C30:D30"/>
    <mergeCell ref="H30:I30"/>
    <mergeCell ref="K30:L30"/>
    <mergeCell ref="P30:Q30"/>
    <mergeCell ref="R30:S30"/>
    <mergeCell ref="T30:U30"/>
    <mergeCell ref="H29:I29"/>
    <mergeCell ref="K29:L29"/>
    <mergeCell ref="P29:Q29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3:D43"/>
    <mergeCell ref="R43:S43"/>
    <mergeCell ref="T43:U43"/>
    <mergeCell ref="C44:D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R42:S42"/>
    <mergeCell ref="T42:U42"/>
    <mergeCell ref="H42:I42"/>
    <mergeCell ref="H43:I43"/>
    <mergeCell ref="H44:I44"/>
    <mergeCell ref="K42:L42"/>
    <mergeCell ref="K43:L43"/>
    <mergeCell ref="K44:L44"/>
    <mergeCell ref="P42:Q42"/>
    <mergeCell ref="P43:Q43"/>
    <mergeCell ref="P44:Q44"/>
    <mergeCell ref="C47:D47"/>
    <mergeCell ref="R47:S47"/>
    <mergeCell ref="T47:U47"/>
    <mergeCell ref="C48:D48"/>
    <mergeCell ref="R48:S48"/>
    <mergeCell ref="T48:U48"/>
    <mergeCell ref="C45:D45"/>
    <mergeCell ref="R45:S45"/>
    <mergeCell ref="T45:U45"/>
    <mergeCell ref="C46:D46"/>
    <mergeCell ref="R46:S46"/>
    <mergeCell ref="T46:U46"/>
    <mergeCell ref="H45:I45"/>
    <mergeCell ref="H46:I46"/>
    <mergeCell ref="H47:I47"/>
    <mergeCell ref="H48:I48"/>
    <mergeCell ref="K45:L45"/>
    <mergeCell ref="K46:L46"/>
    <mergeCell ref="K47:L47"/>
    <mergeCell ref="K48:L48"/>
    <mergeCell ref="P45:Q45"/>
    <mergeCell ref="P46:Q46"/>
    <mergeCell ref="P47:Q47"/>
    <mergeCell ref="P48:Q48"/>
    <mergeCell ref="C51:D51"/>
    <mergeCell ref="R51:S51"/>
    <mergeCell ref="T51:U51"/>
    <mergeCell ref="C52:D52"/>
    <mergeCell ref="R52:S52"/>
    <mergeCell ref="T52:U52"/>
    <mergeCell ref="C49:D49"/>
    <mergeCell ref="R49:S49"/>
    <mergeCell ref="T49:U49"/>
    <mergeCell ref="C50:D50"/>
    <mergeCell ref="R50:S50"/>
    <mergeCell ref="T50:U50"/>
    <mergeCell ref="H49:I49"/>
    <mergeCell ref="H50:I50"/>
    <mergeCell ref="H51:I51"/>
    <mergeCell ref="H52:I52"/>
    <mergeCell ref="K49:L49"/>
    <mergeCell ref="K50:L50"/>
    <mergeCell ref="K51:L51"/>
    <mergeCell ref="K52:L52"/>
    <mergeCell ref="P49:Q49"/>
    <mergeCell ref="P50:Q50"/>
    <mergeCell ref="P51:Q51"/>
    <mergeCell ref="P52:Q52"/>
    <mergeCell ref="C55:D55"/>
    <mergeCell ref="R55:S55"/>
    <mergeCell ref="T55:U55"/>
    <mergeCell ref="C56:D56"/>
    <mergeCell ref="R56:S56"/>
    <mergeCell ref="T56:U56"/>
    <mergeCell ref="C53:D53"/>
    <mergeCell ref="R53:S53"/>
    <mergeCell ref="T53:U53"/>
    <mergeCell ref="C54:D54"/>
    <mergeCell ref="R54:S54"/>
    <mergeCell ref="T54:U54"/>
    <mergeCell ref="H53:I53"/>
    <mergeCell ref="K53:L53"/>
    <mergeCell ref="P53:Q53"/>
    <mergeCell ref="H54:I54"/>
    <mergeCell ref="H55:I55"/>
    <mergeCell ref="H56:I56"/>
    <mergeCell ref="K54:L54"/>
    <mergeCell ref="K55:L55"/>
    <mergeCell ref="K56:L56"/>
    <mergeCell ref="P54:Q54"/>
    <mergeCell ref="P55:Q55"/>
    <mergeCell ref="P56:Q56"/>
    <mergeCell ref="C59:D59"/>
    <mergeCell ref="R59:S59"/>
    <mergeCell ref="T59:U59"/>
    <mergeCell ref="C60:D60"/>
    <mergeCell ref="R60:S60"/>
    <mergeCell ref="T60:U60"/>
    <mergeCell ref="C57:D57"/>
    <mergeCell ref="R57:S57"/>
    <mergeCell ref="T57:U57"/>
    <mergeCell ref="C58:D58"/>
    <mergeCell ref="R58:S58"/>
    <mergeCell ref="T58:U58"/>
    <mergeCell ref="H57:I57"/>
    <mergeCell ref="H58:I58"/>
    <mergeCell ref="H59:I59"/>
    <mergeCell ref="H60:I60"/>
    <mergeCell ref="K57:L57"/>
    <mergeCell ref="K58:L58"/>
    <mergeCell ref="K59:L59"/>
    <mergeCell ref="K60:L60"/>
    <mergeCell ref="P57:Q57"/>
    <mergeCell ref="P58:Q58"/>
    <mergeCell ref="P59:Q59"/>
    <mergeCell ref="P60:Q60"/>
    <mergeCell ref="C63:D63"/>
    <mergeCell ref="R63:S63"/>
    <mergeCell ref="T63:U63"/>
    <mergeCell ref="C64:D64"/>
    <mergeCell ref="R64:S64"/>
    <mergeCell ref="T64:U64"/>
    <mergeCell ref="C61:D61"/>
    <mergeCell ref="R61:S61"/>
    <mergeCell ref="T61:U61"/>
    <mergeCell ref="C62:D62"/>
    <mergeCell ref="R62:S62"/>
    <mergeCell ref="T62:U62"/>
    <mergeCell ref="H61:I61"/>
    <mergeCell ref="H62:I62"/>
    <mergeCell ref="H63:I63"/>
    <mergeCell ref="H64:I64"/>
    <mergeCell ref="K61:L61"/>
    <mergeCell ref="K62:L62"/>
    <mergeCell ref="K63:L63"/>
    <mergeCell ref="K64:L64"/>
    <mergeCell ref="P61:Q61"/>
    <mergeCell ref="P62:Q62"/>
    <mergeCell ref="P63:Q63"/>
    <mergeCell ref="P64:Q64"/>
    <mergeCell ref="C67:D67"/>
    <mergeCell ref="R67:S67"/>
    <mergeCell ref="T67:U67"/>
    <mergeCell ref="C68:D68"/>
    <mergeCell ref="R68:S68"/>
    <mergeCell ref="T68:U68"/>
    <mergeCell ref="C65:D65"/>
    <mergeCell ref="R65:S65"/>
    <mergeCell ref="T65:U65"/>
    <mergeCell ref="C66:D66"/>
    <mergeCell ref="R66:S66"/>
    <mergeCell ref="T66:U66"/>
    <mergeCell ref="H65:I65"/>
    <mergeCell ref="K65:L65"/>
    <mergeCell ref="P65:Q65"/>
    <mergeCell ref="H66:I66"/>
    <mergeCell ref="H67:I67"/>
    <mergeCell ref="H68:I68"/>
    <mergeCell ref="K66:L66"/>
    <mergeCell ref="K67:L67"/>
    <mergeCell ref="K68:L68"/>
    <mergeCell ref="P66:Q66"/>
    <mergeCell ref="P67:Q67"/>
    <mergeCell ref="P68:Q68"/>
    <mergeCell ref="C69:D69"/>
    <mergeCell ref="R69:S69"/>
    <mergeCell ref="T69:U69"/>
    <mergeCell ref="C70:D70"/>
    <mergeCell ref="H70:I70"/>
    <mergeCell ref="K70:L70"/>
    <mergeCell ref="P70:Q70"/>
    <mergeCell ref="R70:S70"/>
    <mergeCell ref="T70:U70"/>
    <mergeCell ref="H69:I69"/>
    <mergeCell ref="K69:L69"/>
    <mergeCell ref="P69:Q69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9:G108">
    <cfRule type="cellIs" dxfId="705" priority="9" stopIfTrue="1" operator="equal">
      <formula>"買"</formula>
    </cfRule>
    <cfRule type="cellIs" dxfId="704" priority="10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77" activePane="bottomLeft" state="frozen"/>
      <selection pane="bottomLeft" activeCell="F81" sqref="F81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6" t="s">
        <v>5</v>
      </c>
      <c r="C2" s="76"/>
      <c r="D2" s="87" t="s">
        <v>65</v>
      </c>
      <c r="E2" s="87"/>
      <c r="F2" s="76" t="s">
        <v>6</v>
      </c>
      <c r="G2" s="76"/>
      <c r="H2" s="79" t="s">
        <v>66</v>
      </c>
      <c r="I2" s="79"/>
      <c r="J2" s="76" t="s">
        <v>7</v>
      </c>
      <c r="K2" s="76"/>
      <c r="L2" s="86">
        <v>100000</v>
      </c>
      <c r="M2" s="87"/>
      <c r="N2" s="76" t="s">
        <v>8</v>
      </c>
      <c r="O2" s="76"/>
      <c r="P2" s="81">
        <f>SUM(L2,D4)</f>
        <v>121564.08588161605</v>
      </c>
      <c r="Q2" s="79"/>
      <c r="R2" s="1"/>
      <c r="S2" s="1"/>
      <c r="T2" s="1"/>
    </row>
    <row r="3" spans="2:25" ht="57" customHeight="1">
      <c r="B3" s="76" t="s">
        <v>9</v>
      </c>
      <c r="C3" s="76"/>
      <c r="D3" s="88" t="s">
        <v>67</v>
      </c>
      <c r="E3" s="88"/>
      <c r="F3" s="88"/>
      <c r="G3" s="88"/>
      <c r="H3" s="88"/>
      <c r="I3" s="88"/>
      <c r="J3" s="76" t="s">
        <v>10</v>
      </c>
      <c r="K3" s="76"/>
      <c r="L3" s="88" t="s">
        <v>58</v>
      </c>
      <c r="M3" s="89"/>
      <c r="N3" s="89"/>
      <c r="O3" s="89"/>
      <c r="P3" s="89"/>
      <c r="Q3" s="89"/>
      <c r="R3" s="1"/>
      <c r="S3" s="94" t="s">
        <v>68</v>
      </c>
      <c r="T3" s="94"/>
      <c r="U3" s="94"/>
      <c r="V3" s="94"/>
      <c r="W3" s="94"/>
      <c r="X3" s="94"/>
    </row>
    <row r="4" spans="2:25">
      <c r="B4" s="76" t="s">
        <v>11</v>
      </c>
      <c r="C4" s="76"/>
      <c r="D4" s="77">
        <f>SUM($R$9:$S$993)</f>
        <v>21564.08588161604</v>
      </c>
      <c r="E4" s="77"/>
      <c r="F4" s="76" t="s">
        <v>12</v>
      </c>
      <c r="G4" s="76"/>
      <c r="H4" s="78">
        <f>SUM($T$9:$U$108)</f>
        <v>99.000000000000909</v>
      </c>
      <c r="I4" s="79"/>
      <c r="J4" s="80" t="s">
        <v>57</v>
      </c>
      <c r="K4" s="80"/>
      <c r="L4" s="81">
        <f>MAX($C$9:$D$990)-C9</f>
        <v>49770.544025002484</v>
      </c>
      <c r="M4" s="81"/>
      <c r="N4" s="80" t="s">
        <v>56</v>
      </c>
      <c r="O4" s="80"/>
      <c r="P4" s="82">
        <f>MAX(Y:Y)</f>
        <v>0.22485428928983464</v>
      </c>
      <c r="Q4" s="82"/>
      <c r="R4" s="1"/>
      <c r="S4" s="1"/>
      <c r="T4" s="1"/>
    </row>
    <row r="5" spans="2:25">
      <c r="B5" s="39" t="s">
        <v>15</v>
      </c>
      <c r="C5" s="2">
        <f>COUNTIF($R$9:$R$990,"&gt;0")</f>
        <v>34</v>
      </c>
      <c r="D5" s="38" t="s">
        <v>16</v>
      </c>
      <c r="E5" s="15">
        <f>COUNTIF($R$9:$R$990,"&lt;0")</f>
        <v>37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0.47887323943661969</v>
      </c>
      <c r="J5" s="83" t="s">
        <v>19</v>
      </c>
      <c r="K5" s="76"/>
      <c r="L5" s="84">
        <f>MAX(V9:V993)</f>
        <v>5</v>
      </c>
      <c r="M5" s="85"/>
      <c r="N5" s="17" t="s">
        <v>20</v>
      </c>
      <c r="O5" s="9"/>
      <c r="P5" s="84">
        <f>MAX(W9:W993)</f>
        <v>6</v>
      </c>
      <c r="Q5" s="85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56" t="s">
        <v>21</v>
      </c>
      <c r="C7" s="58" t="s">
        <v>22</v>
      </c>
      <c r="D7" s="59"/>
      <c r="E7" s="62" t="s">
        <v>23</v>
      </c>
      <c r="F7" s="63"/>
      <c r="G7" s="63"/>
      <c r="H7" s="63"/>
      <c r="I7" s="64"/>
      <c r="J7" s="65"/>
      <c r="K7" s="66"/>
      <c r="L7" s="67"/>
      <c r="M7" s="68" t="s">
        <v>25</v>
      </c>
      <c r="N7" s="69" t="s">
        <v>26</v>
      </c>
      <c r="O7" s="70"/>
      <c r="P7" s="70"/>
      <c r="Q7" s="71"/>
      <c r="R7" s="72" t="s">
        <v>27</v>
      </c>
      <c r="S7" s="72"/>
      <c r="T7" s="72"/>
      <c r="U7" s="72"/>
    </row>
    <row r="8" spans="2:25">
      <c r="B8" s="57"/>
      <c r="C8" s="60"/>
      <c r="D8" s="61"/>
      <c r="E8" s="18" t="s">
        <v>28</v>
      </c>
      <c r="F8" s="18" t="s">
        <v>29</v>
      </c>
      <c r="G8" s="18" t="s">
        <v>30</v>
      </c>
      <c r="H8" s="73" t="s">
        <v>31</v>
      </c>
      <c r="I8" s="64"/>
      <c r="J8" s="4" t="s">
        <v>32</v>
      </c>
      <c r="K8" s="74" t="s">
        <v>33</v>
      </c>
      <c r="L8" s="67"/>
      <c r="M8" s="68"/>
      <c r="N8" s="5" t="s">
        <v>28</v>
      </c>
      <c r="O8" s="5" t="s">
        <v>29</v>
      </c>
      <c r="P8" s="75" t="s">
        <v>31</v>
      </c>
      <c r="Q8" s="71"/>
      <c r="R8" s="72" t="s">
        <v>34</v>
      </c>
      <c r="S8" s="72"/>
      <c r="T8" s="72" t="s">
        <v>32</v>
      </c>
      <c r="U8" s="72"/>
      <c r="Y8" t="s">
        <v>55</v>
      </c>
    </row>
    <row r="9" spans="2:25">
      <c r="B9" s="40">
        <v>1</v>
      </c>
      <c r="C9" s="48">
        <f>L2</f>
        <v>100000</v>
      </c>
      <c r="D9" s="48"/>
      <c r="E9" s="45">
        <v>2018</v>
      </c>
      <c r="F9" s="8">
        <v>43469</v>
      </c>
      <c r="G9" s="45" t="s">
        <v>4</v>
      </c>
      <c r="H9" s="49">
        <v>88.23</v>
      </c>
      <c r="I9" s="49"/>
      <c r="J9" s="45">
        <v>13</v>
      </c>
      <c r="K9" s="48">
        <f>IF(J9="","",C9*0.03)</f>
        <v>3000</v>
      </c>
      <c r="L9" s="48"/>
      <c r="M9" s="6">
        <f>IF(J9="","",(K9/J9)/LOOKUP(RIGHT($D$2,3),定数!$A$6:$A$13,定数!$B$6:$B$13))</f>
        <v>2.3076923076923079</v>
      </c>
      <c r="N9" s="45">
        <v>2018</v>
      </c>
      <c r="O9" s="8">
        <v>43469</v>
      </c>
      <c r="P9" s="49">
        <v>88.42</v>
      </c>
      <c r="Q9" s="49"/>
      <c r="R9" s="52">
        <f>IF(P9="","",T9*M9*LOOKUP(RIGHT($D$2,3),定数!$A$6:$A$13,定数!$B$6:$B$13))</f>
        <v>4384.6153846153329</v>
      </c>
      <c r="S9" s="52"/>
      <c r="T9" s="53">
        <f>IF(P9="","",IF(G9="買",(P9-H9),(H9-P9))*IF(RIGHT($D$2,3)="JPY",100,10000))</f>
        <v>18.999999999999773</v>
      </c>
      <c r="U9" s="53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8">
        <f t="shared" ref="C10:C73" si="0">IF(R9="","",C9+R9)</f>
        <v>104384.61538461533</v>
      </c>
      <c r="D10" s="48"/>
      <c r="E10" s="45">
        <v>2018</v>
      </c>
      <c r="F10" s="8">
        <v>43469</v>
      </c>
      <c r="G10" s="45" t="s">
        <v>4</v>
      </c>
      <c r="H10" s="49">
        <v>88.37</v>
      </c>
      <c r="I10" s="49"/>
      <c r="J10" s="45">
        <v>14</v>
      </c>
      <c r="K10" s="50">
        <f>IF(J10="","",C10*0.03)</f>
        <v>3131.5384615384601</v>
      </c>
      <c r="L10" s="51"/>
      <c r="M10" s="6">
        <f>IF(J10="","",(K10/J10)/LOOKUP(RIGHT($D$2,3),定数!$A$6:$A$13,定数!$B$6:$B$13))</f>
        <v>2.2368131868131855</v>
      </c>
      <c r="N10" s="45">
        <v>2018</v>
      </c>
      <c r="O10" s="8">
        <v>43470</v>
      </c>
      <c r="P10" s="49">
        <v>88.58</v>
      </c>
      <c r="Q10" s="49"/>
      <c r="R10" s="52">
        <f>IF(P10="","",T10*M10*LOOKUP(RIGHT($D$2,3),定数!$A$6:$A$13,定数!$B$6:$B$13))</f>
        <v>4697.3076923075496</v>
      </c>
      <c r="S10" s="52"/>
      <c r="T10" s="53">
        <f>IF(P10="","",IF(G10="買",(P10-H10),(H10-P10))*IF(RIGHT($D$2,3)="JPY",100,10000))</f>
        <v>20.999999999999375</v>
      </c>
      <c r="U10" s="53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104384.61538461533</v>
      </c>
    </row>
    <row r="11" spans="2:25">
      <c r="B11" s="40">
        <v>3</v>
      </c>
      <c r="C11" s="48">
        <f t="shared" si="0"/>
        <v>109081.92307692289</v>
      </c>
      <c r="D11" s="48"/>
      <c r="E11" s="45">
        <v>2018</v>
      </c>
      <c r="F11" s="8">
        <v>43480</v>
      </c>
      <c r="G11" s="45" t="s">
        <v>4</v>
      </c>
      <c r="H11" s="49">
        <v>87.97</v>
      </c>
      <c r="I11" s="49"/>
      <c r="J11" s="45">
        <v>21</v>
      </c>
      <c r="K11" s="50">
        <f t="shared" ref="K11" si="3">IF(J11="","",C11*0.03)</f>
        <v>3272.4576923076866</v>
      </c>
      <c r="L11" s="51"/>
      <c r="M11" s="6">
        <f>IF(J11="","",(K11/J11)/LOOKUP(RIGHT($D$2,3),定数!$A$6:$A$13,定数!$B$6:$B$13))</f>
        <v>1.5583131868131841</v>
      </c>
      <c r="N11" s="45">
        <v>2018</v>
      </c>
      <c r="O11" s="8">
        <v>43481</v>
      </c>
      <c r="P11" s="49">
        <v>88.28</v>
      </c>
      <c r="Q11" s="49"/>
      <c r="R11" s="52">
        <f>IF(P11="","",T11*M11*LOOKUP(RIGHT($D$2,3),定数!$A$6:$A$13,定数!$B$6:$B$13))</f>
        <v>4830.7708791209061</v>
      </c>
      <c r="S11" s="52"/>
      <c r="T11" s="53">
        <f>IF(P11="","",IF(G11="買",(P11-H11),(H11-P11))*IF(RIGHT($D$2,3)="JPY",100,10000))</f>
        <v>31.000000000000227</v>
      </c>
      <c r="U11" s="53"/>
      <c r="V11" s="22">
        <f t="shared" si="1"/>
        <v>3</v>
      </c>
      <c r="W11">
        <f t="shared" si="2"/>
        <v>0</v>
      </c>
      <c r="X11" s="41">
        <f>IF(C11&lt;&gt;"",MAX(X10,C11),"")</f>
        <v>109081.92307692289</v>
      </c>
      <c r="Y11" s="42">
        <f>IF(X11&lt;&gt;"",1-(C11/X11),"")</f>
        <v>0</v>
      </c>
    </row>
    <row r="12" spans="2:25">
      <c r="B12" s="40">
        <v>4</v>
      </c>
      <c r="C12" s="48">
        <f t="shared" si="0"/>
        <v>113912.69395604379</v>
      </c>
      <c r="D12" s="48"/>
      <c r="E12" s="47">
        <v>2018</v>
      </c>
      <c r="F12" s="8">
        <v>43491</v>
      </c>
      <c r="G12" s="47" t="s">
        <v>4</v>
      </c>
      <c r="H12" s="54">
        <v>88.16</v>
      </c>
      <c r="I12" s="55"/>
      <c r="J12" s="47">
        <v>16</v>
      </c>
      <c r="K12" s="50">
        <f t="shared" ref="K12:K75" si="4">IF(J12="","",C12*0.03)</f>
        <v>3417.3808186813135</v>
      </c>
      <c r="L12" s="51"/>
      <c r="M12" s="6">
        <f>IF(J12="","",(K12/J12)/LOOKUP(RIGHT($D$2,3),定数!$A$6:$A$13,定数!$B$6:$B$13))</f>
        <v>2.1358630116758208</v>
      </c>
      <c r="N12" s="47">
        <v>2018</v>
      </c>
      <c r="O12" s="8">
        <v>43491</v>
      </c>
      <c r="P12" s="54">
        <v>88.4</v>
      </c>
      <c r="Q12" s="55"/>
      <c r="R12" s="52">
        <f>IF(P12="","",T12*M12*LOOKUP(RIGHT($D$2,3),定数!$A$6:$A$13,定数!$B$6:$B$13))</f>
        <v>5126.0712280221642</v>
      </c>
      <c r="S12" s="52"/>
      <c r="T12" s="53">
        <f t="shared" ref="T12:T75" si="5">IF(P12="","",IF(G12="買",(P12-H12),(H12-P12))*IF(RIGHT($D$2,3)="JPY",100,10000))</f>
        <v>24.000000000000909</v>
      </c>
      <c r="U12" s="53"/>
      <c r="V12" s="22">
        <f t="shared" si="1"/>
        <v>4</v>
      </c>
      <c r="W12">
        <f t="shared" si="2"/>
        <v>0</v>
      </c>
      <c r="X12" s="41">
        <f t="shared" ref="X12:X75" si="6">IF(C12&lt;&gt;"",MAX(X11,C12),"")</f>
        <v>113912.69395604379</v>
      </c>
      <c r="Y12" s="42">
        <f t="shared" ref="Y12:Y75" si="7">IF(X12&lt;&gt;"",1-(C12/X12),"")</f>
        <v>0</v>
      </c>
    </row>
    <row r="13" spans="2:25">
      <c r="B13" s="40">
        <v>5</v>
      </c>
      <c r="C13" s="48">
        <f t="shared" si="0"/>
        <v>119038.76518406595</v>
      </c>
      <c r="D13" s="48"/>
      <c r="E13" s="47">
        <v>2018</v>
      </c>
      <c r="F13" s="8">
        <v>43497</v>
      </c>
      <c r="G13" s="47" t="s">
        <v>3</v>
      </c>
      <c r="H13" s="54">
        <v>87.68</v>
      </c>
      <c r="I13" s="55"/>
      <c r="J13" s="47">
        <v>21</v>
      </c>
      <c r="K13" s="50">
        <f t="shared" si="4"/>
        <v>3571.1629555219783</v>
      </c>
      <c r="L13" s="51"/>
      <c r="M13" s="6">
        <f>IF(J13="","",(K13/J13)/LOOKUP(RIGHT($D$2,3),定数!$A$6:$A$13,定数!$B$6:$B$13))</f>
        <v>1.7005537883437993</v>
      </c>
      <c r="N13" s="47">
        <v>2018</v>
      </c>
      <c r="O13" s="8">
        <v>43498</v>
      </c>
      <c r="P13" s="54">
        <v>87.91</v>
      </c>
      <c r="Q13" s="55"/>
      <c r="R13" s="52">
        <f>IF(P13="","",T13*M13*LOOKUP(RIGHT($D$2,3),定数!$A$6:$A$13,定数!$B$6:$B$13))</f>
        <v>-3911.2737131905646</v>
      </c>
      <c r="S13" s="52"/>
      <c r="T13" s="53">
        <f t="shared" si="5"/>
        <v>-22.999999999998977</v>
      </c>
      <c r="U13" s="53"/>
      <c r="V13" s="22">
        <f t="shared" si="1"/>
        <v>0</v>
      </c>
      <c r="W13">
        <f t="shared" si="2"/>
        <v>1</v>
      </c>
      <c r="X13" s="41">
        <f t="shared" si="6"/>
        <v>119038.76518406595</v>
      </c>
      <c r="Y13" s="42">
        <f t="shared" si="7"/>
        <v>0</v>
      </c>
    </row>
    <row r="14" spans="2:25">
      <c r="B14" s="40">
        <v>6</v>
      </c>
      <c r="C14" s="48">
        <f t="shared" si="0"/>
        <v>115127.49147087539</v>
      </c>
      <c r="D14" s="48"/>
      <c r="E14" s="47">
        <v>2018</v>
      </c>
      <c r="F14" s="8">
        <v>43504</v>
      </c>
      <c r="G14" s="47" t="s">
        <v>3</v>
      </c>
      <c r="H14" s="54">
        <v>85.44</v>
      </c>
      <c r="I14" s="55"/>
      <c r="J14" s="47">
        <v>38</v>
      </c>
      <c r="K14" s="50">
        <f t="shared" si="4"/>
        <v>3453.8247441262615</v>
      </c>
      <c r="L14" s="51"/>
      <c r="M14" s="6">
        <f>IF(J14="","",(K14/J14)/LOOKUP(RIGHT($D$2,3),定数!$A$6:$A$13,定数!$B$6:$B$13))</f>
        <v>0.90890124845427933</v>
      </c>
      <c r="N14" s="47">
        <v>2018</v>
      </c>
      <c r="O14" s="8">
        <v>43504</v>
      </c>
      <c r="P14" s="54">
        <v>85.85</v>
      </c>
      <c r="Q14" s="55"/>
      <c r="R14" s="52">
        <f>IF(P14="","",T14*M14*LOOKUP(RIGHT($D$2,3),定数!$A$6:$A$13,定数!$B$6:$B$13))</f>
        <v>-3726.495118662514</v>
      </c>
      <c r="S14" s="52"/>
      <c r="T14" s="53">
        <f t="shared" si="5"/>
        <v>-40.999999999999659</v>
      </c>
      <c r="U14" s="53"/>
      <c r="V14" s="22">
        <f t="shared" si="1"/>
        <v>0</v>
      </c>
      <c r="W14">
        <f t="shared" si="2"/>
        <v>2</v>
      </c>
      <c r="X14" s="41">
        <f t="shared" si="6"/>
        <v>119038.76518406595</v>
      </c>
      <c r="Y14" s="42">
        <f t="shared" si="7"/>
        <v>3.2857142857141364E-2</v>
      </c>
    </row>
    <row r="15" spans="2:25">
      <c r="B15" s="40">
        <v>7</v>
      </c>
      <c r="C15" s="48">
        <f t="shared" si="0"/>
        <v>111400.99635221288</v>
      </c>
      <c r="D15" s="48"/>
      <c r="E15" s="47">
        <v>2018</v>
      </c>
      <c r="F15" s="8">
        <v>43512</v>
      </c>
      <c r="G15" s="47" t="s">
        <v>3</v>
      </c>
      <c r="H15" s="54">
        <v>84.17</v>
      </c>
      <c r="I15" s="55"/>
      <c r="J15" s="47">
        <v>20</v>
      </c>
      <c r="K15" s="50">
        <f t="shared" si="4"/>
        <v>3342.0298905663863</v>
      </c>
      <c r="L15" s="51"/>
      <c r="M15" s="6">
        <f>IF(J15="","",(K15/J15)/LOOKUP(RIGHT($D$2,3),定数!$A$6:$A$13,定数!$B$6:$B$13))</f>
        <v>1.6710149452831931</v>
      </c>
      <c r="N15" s="47">
        <v>2018</v>
      </c>
      <c r="O15" s="8">
        <v>43512</v>
      </c>
      <c r="P15" s="54">
        <v>84.39</v>
      </c>
      <c r="Q15" s="55"/>
      <c r="R15" s="52">
        <f>IF(P15="","",T15*M15*LOOKUP(RIGHT($D$2,3),定数!$A$6:$A$13,定数!$B$6:$B$13))</f>
        <v>-3676.2328796230058</v>
      </c>
      <c r="S15" s="52"/>
      <c r="T15" s="53">
        <f t="shared" si="5"/>
        <v>-21.999999999999886</v>
      </c>
      <c r="U15" s="53"/>
      <c r="V15" s="22">
        <f t="shared" si="1"/>
        <v>0</v>
      </c>
      <c r="W15">
        <f t="shared" si="2"/>
        <v>3</v>
      </c>
      <c r="X15" s="41">
        <f t="shared" si="6"/>
        <v>119038.76518406595</v>
      </c>
      <c r="Y15" s="42">
        <f t="shared" si="7"/>
        <v>6.4162030075186283E-2</v>
      </c>
    </row>
    <row r="16" spans="2:25">
      <c r="B16" s="40">
        <v>8</v>
      </c>
      <c r="C16" s="48">
        <f t="shared" si="0"/>
        <v>107724.76347258988</v>
      </c>
      <c r="D16" s="48"/>
      <c r="E16" s="47">
        <v>2018</v>
      </c>
      <c r="F16" s="8">
        <v>43519</v>
      </c>
      <c r="G16" s="47" t="s">
        <v>3</v>
      </c>
      <c r="H16" s="54">
        <v>83.59</v>
      </c>
      <c r="I16" s="55"/>
      <c r="J16" s="47">
        <v>24</v>
      </c>
      <c r="K16" s="50">
        <f t="shared" si="4"/>
        <v>3231.7429041776963</v>
      </c>
      <c r="L16" s="51"/>
      <c r="M16" s="6">
        <f>IF(J16="","",(K16/J16)/LOOKUP(RIGHT($D$2,3),定数!$A$6:$A$13,定数!$B$6:$B$13))</f>
        <v>1.3465595434073734</v>
      </c>
      <c r="N16" s="47">
        <v>2018</v>
      </c>
      <c r="O16" s="8">
        <v>43522</v>
      </c>
      <c r="P16" s="54">
        <v>83.86</v>
      </c>
      <c r="Q16" s="55"/>
      <c r="R16" s="52">
        <f>IF(P16="","",T16*M16*LOOKUP(RIGHT($D$2,3),定数!$A$6:$A$13,定数!$B$6:$B$13))</f>
        <v>-3635.7107671998547</v>
      </c>
      <c r="S16" s="52"/>
      <c r="T16" s="53">
        <f t="shared" si="5"/>
        <v>-26.999999999999602</v>
      </c>
      <c r="U16" s="53"/>
      <c r="V16" s="22">
        <f t="shared" si="1"/>
        <v>0</v>
      </c>
      <c r="W16">
        <f t="shared" si="2"/>
        <v>4</v>
      </c>
      <c r="X16" s="41">
        <f t="shared" si="6"/>
        <v>119038.76518406595</v>
      </c>
      <c r="Y16" s="42">
        <f t="shared" si="7"/>
        <v>9.5044683082704862E-2</v>
      </c>
    </row>
    <row r="17" spans="2:25">
      <c r="B17" s="40">
        <v>9</v>
      </c>
      <c r="C17" s="48">
        <f t="shared" si="0"/>
        <v>104089.05270539003</v>
      </c>
      <c r="D17" s="48"/>
      <c r="E17" s="47">
        <v>2018</v>
      </c>
      <c r="F17" s="8">
        <v>43540</v>
      </c>
      <c r="G17" s="47" t="s">
        <v>3</v>
      </c>
      <c r="H17" s="54">
        <v>82.78</v>
      </c>
      <c r="I17" s="55"/>
      <c r="J17" s="47">
        <v>16</v>
      </c>
      <c r="K17" s="50">
        <f t="shared" si="4"/>
        <v>3122.6715811617009</v>
      </c>
      <c r="L17" s="51"/>
      <c r="M17" s="6">
        <f>IF(J17="","",(K17/J17)/LOOKUP(RIGHT($D$2,3),定数!$A$6:$A$13,定数!$B$6:$B$13))</f>
        <v>1.951669738226063</v>
      </c>
      <c r="N17" s="47">
        <v>2018</v>
      </c>
      <c r="O17" s="8">
        <v>43540</v>
      </c>
      <c r="P17" s="54">
        <v>82.54</v>
      </c>
      <c r="Q17" s="55"/>
      <c r="R17" s="52">
        <f>IF(P17="","",T17*M17*LOOKUP(RIGHT($D$2,3),定数!$A$6:$A$13,定数!$B$6:$B$13))</f>
        <v>4684.0073717424521</v>
      </c>
      <c r="S17" s="52"/>
      <c r="T17" s="53">
        <f t="shared" si="5"/>
        <v>23.999999999999488</v>
      </c>
      <c r="U17" s="53"/>
      <c r="V17" s="22">
        <f t="shared" si="1"/>
        <v>1</v>
      </c>
      <c r="W17">
        <f t="shared" si="2"/>
        <v>0</v>
      </c>
      <c r="X17" s="41">
        <f t="shared" si="6"/>
        <v>119038.76518406595</v>
      </c>
      <c r="Y17" s="42">
        <f t="shared" si="7"/>
        <v>0.12558692502866309</v>
      </c>
    </row>
    <row r="18" spans="2:25">
      <c r="B18" s="40">
        <v>10</v>
      </c>
      <c r="C18" s="48">
        <f t="shared" si="0"/>
        <v>108773.06007713248</v>
      </c>
      <c r="D18" s="48"/>
      <c r="E18" s="47">
        <v>2018</v>
      </c>
      <c r="F18" s="8">
        <v>43540</v>
      </c>
      <c r="G18" s="47" t="s">
        <v>3</v>
      </c>
      <c r="H18" s="54">
        <v>82.32</v>
      </c>
      <c r="I18" s="55"/>
      <c r="J18" s="47">
        <v>35</v>
      </c>
      <c r="K18" s="50">
        <f t="shared" si="4"/>
        <v>3263.1918023139742</v>
      </c>
      <c r="L18" s="51"/>
      <c r="M18" s="6">
        <f>IF(J18="","",(K18/J18)/LOOKUP(RIGHT($D$2,3),定数!$A$6:$A$13,定数!$B$6:$B$13))</f>
        <v>0.93234051494684977</v>
      </c>
      <c r="N18" s="47">
        <v>2018</v>
      </c>
      <c r="O18" s="8">
        <v>43541</v>
      </c>
      <c r="P18" s="54">
        <v>81.81</v>
      </c>
      <c r="Q18" s="55"/>
      <c r="R18" s="52">
        <f>IF(P18="","",T18*M18*LOOKUP(RIGHT($D$2,3),定数!$A$6:$A$13,定数!$B$6:$B$13))</f>
        <v>4754.9366262288495</v>
      </c>
      <c r="S18" s="52"/>
      <c r="T18" s="53">
        <f t="shared" si="5"/>
        <v>50.999999999999091</v>
      </c>
      <c r="U18" s="53"/>
      <c r="V18" s="22">
        <f t="shared" si="1"/>
        <v>2</v>
      </c>
      <c r="W18">
        <f t="shared" si="2"/>
        <v>0</v>
      </c>
      <c r="X18" s="41">
        <f t="shared" si="6"/>
        <v>119038.76518406595</v>
      </c>
      <c r="Y18" s="42">
        <f t="shared" si="7"/>
        <v>8.6238336654953729E-2</v>
      </c>
    </row>
    <row r="19" spans="2:25">
      <c r="B19" s="40">
        <v>11</v>
      </c>
      <c r="C19" s="48">
        <f t="shared" si="0"/>
        <v>113527.99670336134</v>
      </c>
      <c r="D19" s="48"/>
      <c r="E19" s="47">
        <v>2018</v>
      </c>
      <c r="F19" s="8">
        <v>43565</v>
      </c>
      <c r="G19" s="47" t="s">
        <v>4</v>
      </c>
      <c r="H19" s="54">
        <v>82.83</v>
      </c>
      <c r="I19" s="55"/>
      <c r="J19" s="47">
        <v>23</v>
      </c>
      <c r="K19" s="50">
        <f t="shared" si="4"/>
        <v>3405.8399011008401</v>
      </c>
      <c r="L19" s="51"/>
      <c r="M19" s="6">
        <f>IF(J19="","",(K19/J19)/LOOKUP(RIGHT($D$2,3),定数!$A$6:$A$13,定数!$B$6:$B$13))</f>
        <v>1.4807999570003654</v>
      </c>
      <c r="N19" s="47">
        <v>2018</v>
      </c>
      <c r="O19" s="8">
        <v>43565</v>
      </c>
      <c r="P19" s="54">
        <v>83.16</v>
      </c>
      <c r="Q19" s="55"/>
      <c r="R19" s="52">
        <f>IF(P19="","",T19*M19*LOOKUP(RIGHT($D$2,3),定数!$A$6:$A$13,定数!$B$6:$B$13))</f>
        <v>4886.6398581011808</v>
      </c>
      <c r="S19" s="52"/>
      <c r="T19" s="53">
        <f t="shared" si="5"/>
        <v>32.999999999999829</v>
      </c>
      <c r="U19" s="53"/>
      <c r="V19" s="22">
        <f t="shared" si="1"/>
        <v>3</v>
      </c>
      <c r="W19">
        <f t="shared" si="2"/>
        <v>0</v>
      </c>
      <c r="X19" s="41">
        <f t="shared" si="6"/>
        <v>119038.76518406595</v>
      </c>
      <c r="Y19" s="42">
        <f t="shared" si="7"/>
        <v>4.6293898228728203E-2</v>
      </c>
    </row>
    <row r="20" spans="2:25">
      <c r="B20" s="40">
        <v>12</v>
      </c>
      <c r="C20" s="48">
        <f t="shared" si="0"/>
        <v>118414.63656146251</v>
      </c>
      <c r="D20" s="48"/>
      <c r="E20" s="47">
        <v>2018</v>
      </c>
      <c r="F20" s="8">
        <v>43568</v>
      </c>
      <c r="G20" s="47" t="s">
        <v>4</v>
      </c>
      <c r="H20" s="54">
        <v>83.27</v>
      </c>
      <c r="I20" s="55"/>
      <c r="J20" s="47">
        <v>16</v>
      </c>
      <c r="K20" s="50">
        <f t="shared" si="4"/>
        <v>3552.4390968438752</v>
      </c>
      <c r="L20" s="51"/>
      <c r="M20" s="6">
        <f>IF(J20="","",(K20/J20)/LOOKUP(RIGHT($D$2,3),定数!$A$6:$A$13,定数!$B$6:$B$13))</f>
        <v>2.220274435527422</v>
      </c>
      <c r="N20" s="47">
        <v>2018</v>
      </c>
      <c r="O20" s="8">
        <v>43568</v>
      </c>
      <c r="P20" s="54">
        <v>83.51</v>
      </c>
      <c r="Q20" s="55"/>
      <c r="R20" s="52">
        <f>IF(P20="","",T20*M20*LOOKUP(RIGHT($D$2,3),定数!$A$6:$A$13,定数!$B$6:$B$13))</f>
        <v>5328.6586452660149</v>
      </c>
      <c r="S20" s="52"/>
      <c r="T20" s="53">
        <f t="shared" si="5"/>
        <v>24.000000000000909</v>
      </c>
      <c r="U20" s="53"/>
      <c r="V20" s="22">
        <f t="shared" si="1"/>
        <v>4</v>
      </c>
      <c r="W20">
        <f t="shared" si="2"/>
        <v>0</v>
      </c>
      <c r="X20" s="41">
        <f t="shared" si="6"/>
        <v>119038.76518406595</v>
      </c>
      <c r="Y20" s="42">
        <f t="shared" si="7"/>
        <v>5.2430703698780334E-3</v>
      </c>
    </row>
    <row r="21" spans="2:25">
      <c r="B21" s="40">
        <v>13</v>
      </c>
      <c r="C21" s="48">
        <f t="shared" si="0"/>
        <v>123743.29520672852</v>
      </c>
      <c r="D21" s="48"/>
      <c r="E21" s="47">
        <v>2018</v>
      </c>
      <c r="F21" s="8">
        <v>43582</v>
      </c>
      <c r="G21" s="47" t="s">
        <v>3</v>
      </c>
      <c r="H21" s="49">
        <v>82.55</v>
      </c>
      <c r="I21" s="49"/>
      <c r="J21" s="47">
        <v>6</v>
      </c>
      <c r="K21" s="50">
        <f t="shared" si="4"/>
        <v>3712.2988562018554</v>
      </c>
      <c r="L21" s="51"/>
      <c r="M21" s="6">
        <f>IF(J21="","",(K21/J21)/LOOKUP(RIGHT($D$2,3),定数!$A$6:$A$13,定数!$B$6:$B$13))</f>
        <v>6.1871647603364259</v>
      </c>
      <c r="N21" s="47">
        <v>2018</v>
      </c>
      <c r="O21" s="8">
        <v>43582</v>
      </c>
      <c r="P21" s="49">
        <v>82.47</v>
      </c>
      <c r="Q21" s="49"/>
      <c r="R21" s="52">
        <f>IF(P21="","",T21*M21*LOOKUP(RIGHT($D$2,3),定数!$A$6:$A$13,定数!$B$6:$B$13))</f>
        <v>4949.7318082690354</v>
      </c>
      <c r="S21" s="52"/>
      <c r="T21" s="53">
        <f t="shared" si="5"/>
        <v>7.9999999999998295</v>
      </c>
      <c r="U21" s="53"/>
      <c r="V21" s="22">
        <f t="shared" si="1"/>
        <v>5</v>
      </c>
      <c r="W21">
        <f t="shared" si="2"/>
        <v>0</v>
      </c>
      <c r="X21" s="41">
        <f t="shared" si="6"/>
        <v>123743.29520672852</v>
      </c>
      <c r="Y21" s="42">
        <f t="shared" si="7"/>
        <v>0</v>
      </c>
    </row>
    <row r="22" spans="2:25">
      <c r="B22" s="40">
        <v>14</v>
      </c>
      <c r="C22" s="48">
        <f t="shared" si="0"/>
        <v>128693.02701499755</v>
      </c>
      <c r="D22" s="48"/>
      <c r="E22" s="47">
        <v>2018</v>
      </c>
      <c r="F22" s="8">
        <v>43603</v>
      </c>
      <c r="G22" s="47" t="s">
        <v>4</v>
      </c>
      <c r="H22" s="49">
        <v>83.35</v>
      </c>
      <c r="I22" s="49"/>
      <c r="J22" s="47">
        <v>18</v>
      </c>
      <c r="K22" s="50">
        <f t="shared" si="4"/>
        <v>3860.7908104499265</v>
      </c>
      <c r="L22" s="51"/>
      <c r="M22" s="6">
        <f>IF(J22="","",(K22/J22)/LOOKUP(RIGHT($D$2,3),定数!$A$6:$A$13,定数!$B$6:$B$13))</f>
        <v>2.1448837835832926</v>
      </c>
      <c r="N22" s="47">
        <v>2018</v>
      </c>
      <c r="O22" s="8">
        <v>43603</v>
      </c>
      <c r="P22" s="49">
        <v>83.17</v>
      </c>
      <c r="Q22" s="49"/>
      <c r="R22" s="52">
        <f>IF(P22="","",T22*M22*LOOKUP(RIGHT($D$2,3),定数!$A$6:$A$13,定数!$B$6:$B$13))</f>
        <v>-3860.7908104497683</v>
      </c>
      <c r="S22" s="52"/>
      <c r="T22" s="53">
        <f t="shared" si="5"/>
        <v>-17.999999999999261</v>
      </c>
      <c r="U22" s="53"/>
      <c r="V22" s="22">
        <f t="shared" si="1"/>
        <v>0</v>
      </c>
      <c r="W22">
        <f t="shared" si="2"/>
        <v>1</v>
      </c>
      <c r="X22" s="41">
        <f t="shared" si="6"/>
        <v>128693.02701499755</v>
      </c>
      <c r="Y22" s="42">
        <f t="shared" si="7"/>
        <v>0</v>
      </c>
    </row>
    <row r="23" spans="2:25">
      <c r="B23" s="40">
        <v>15</v>
      </c>
      <c r="C23" s="48">
        <f t="shared" si="0"/>
        <v>124832.23620454779</v>
      </c>
      <c r="D23" s="48"/>
      <c r="E23" s="47">
        <v>2018</v>
      </c>
      <c r="F23" s="8">
        <v>43609</v>
      </c>
      <c r="G23" s="47" t="s">
        <v>3</v>
      </c>
      <c r="H23" s="49">
        <v>82.78</v>
      </c>
      <c r="I23" s="49"/>
      <c r="J23" s="47">
        <v>17</v>
      </c>
      <c r="K23" s="50">
        <f t="shared" si="4"/>
        <v>3744.9670861364339</v>
      </c>
      <c r="L23" s="51"/>
      <c r="M23" s="6">
        <f>IF(J23="","",(K23/J23)/LOOKUP(RIGHT($D$2,3),定数!$A$6:$A$13,定数!$B$6:$B$13))</f>
        <v>2.2029218153743728</v>
      </c>
      <c r="N23" s="47">
        <v>2018</v>
      </c>
      <c r="O23" s="8">
        <v>43609</v>
      </c>
      <c r="P23" s="49">
        <v>82.52</v>
      </c>
      <c r="Q23" s="49"/>
      <c r="R23" s="52">
        <f>IF(P23="","",T23*M23*LOOKUP(RIGHT($D$2,3),定数!$A$6:$A$13,定数!$B$6:$B$13))</f>
        <v>5727.5967199734823</v>
      </c>
      <c r="S23" s="52"/>
      <c r="T23" s="53">
        <f t="shared" si="5"/>
        <v>26.000000000000512</v>
      </c>
      <c r="U23" s="53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128693.02701499755</v>
      </c>
      <c r="Y23" s="42">
        <f t="shared" si="7"/>
        <v>2.9999999999998694E-2</v>
      </c>
    </row>
    <row r="24" spans="2:25">
      <c r="B24" s="40">
        <v>16</v>
      </c>
      <c r="C24" s="48">
        <f t="shared" si="0"/>
        <v>130559.83292452128</v>
      </c>
      <c r="D24" s="48"/>
      <c r="E24" s="47">
        <v>2018</v>
      </c>
      <c r="F24" s="8">
        <v>43623</v>
      </c>
      <c r="G24" s="47" t="s">
        <v>4</v>
      </c>
      <c r="H24" s="54">
        <v>84.47</v>
      </c>
      <c r="I24" s="55"/>
      <c r="J24" s="47">
        <v>17</v>
      </c>
      <c r="K24" s="50">
        <f t="shared" si="4"/>
        <v>3916.7949877356382</v>
      </c>
      <c r="L24" s="51"/>
      <c r="M24" s="6">
        <f>IF(J24="","",(K24/J24)/LOOKUP(RIGHT($D$2,3),定数!$A$6:$A$13,定数!$B$6:$B$13))</f>
        <v>2.303997051609199</v>
      </c>
      <c r="N24" s="47">
        <v>2018</v>
      </c>
      <c r="O24" s="8">
        <v>43623</v>
      </c>
      <c r="P24" s="54">
        <v>84.27</v>
      </c>
      <c r="Q24" s="55"/>
      <c r="R24" s="52">
        <f>IF(P24="","",T24*M24*LOOKUP(RIGHT($D$2,3),定数!$A$6:$A$13,定数!$B$6:$B$13))</f>
        <v>-4607.9941032184634</v>
      </c>
      <c r="S24" s="52"/>
      <c r="T24" s="53">
        <f t="shared" si="5"/>
        <v>-20.000000000000284</v>
      </c>
      <c r="U24" s="53"/>
      <c r="V24" t="str">
        <f t="shared" si="8"/>
        <v/>
      </c>
      <c r="W24">
        <f t="shared" si="2"/>
        <v>1</v>
      </c>
      <c r="X24" s="41">
        <f t="shared" si="6"/>
        <v>130559.83292452128</v>
      </c>
      <c r="Y24" s="42">
        <f t="shared" si="7"/>
        <v>0</v>
      </c>
    </row>
    <row r="25" spans="2:25">
      <c r="B25" s="40">
        <v>17</v>
      </c>
      <c r="C25" s="48">
        <f t="shared" si="0"/>
        <v>125951.83882130282</v>
      </c>
      <c r="D25" s="48"/>
      <c r="E25" s="47">
        <v>2018</v>
      </c>
      <c r="F25" s="8">
        <v>43624</v>
      </c>
      <c r="G25" s="47" t="s">
        <v>3</v>
      </c>
      <c r="H25" s="54">
        <v>83.4</v>
      </c>
      <c r="I25" s="55"/>
      <c r="J25" s="47">
        <v>23</v>
      </c>
      <c r="K25" s="50">
        <f t="shared" si="4"/>
        <v>3778.5551646390845</v>
      </c>
      <c r="L25" s="51"/>
      <c r="M25" s="6">
        <f>IF(J25="","",(K25/J25)/LOOKUP(RIGHT($D$2,3),定数!$A$6:$A$13,定数!$B$6:$B$13))</f>
        <v>1.6428500715822107</v>
      </c>
      <c r="N25" s="47">
        <v>2018</v>
      </c>
      <c r="O25" s="8">
        <v>43624</v>
      </c>
      <c r="P25" s="54">
        <v>83.06</v>
      </c>
      <c r="Q25" s="55"/>
      <c r="R25" s="52">
        <f>IF(P25="","",T25*M25*LOOKUP(RIGHT($D$2,3),定数!$A$6:$A$13,定数!$B$6:$B$13))</f>
        <v>5585.6902433795722</v>
      </c>
      <c r="S25" s="52"/>
      <c r="T25" s="53">
        <f t="shared" si="5"/>
        <v>34.000000000000341</v>
      </c>
      <c r="U25" s="53"/>
      <c r="V25" t="str">
        <f t="shared" si="8"/>
        <v/>
      </c>
      <c r="W25">
        <f t="shared" si="2"/>
        <v>0</v>
      </c>
      <c r="X25" s="41">
        <f t="shared" si="6"/>
        <v>130559.83292452128</v>
      </c>
      <c r="Y25" s="42">
        <f t="shared" si="7"/>
        <v>3.5294117647059253E-2</v>
      </c>
    </row>
    <row r="26" spans="2:25">
      <c r="B26" s="40">
        <v>18</v>
      </c>
      <c r="C26" s="48">
        <f t="shared" si="0"/>
        <v>131537.5290646824</v>
      </c>
      <c r="D26" s="48"/>
      <c r="E26" s="47">
        <v>2018</v>
      </c>
      <c r="F26" s="8">
        <v>43645</v>
      </c>
      <c r="G26" s="47" t="s">
        <v>4</v>
      </c>
      <c r="H26" s="54">
        <v>81.89</v>
      </c>
      <c r="I26" s="55"/>
      <c r="J26" s="47">
        <v>39</v>
      </c>
      <c r="K26" s="50">
        <f t="shared" si="4"/>
        <v>3946.1258719404718</v>
      </c>
      <c r="L26" s="51"/>
      <c r="M26" s="6">
        <f>IF(J26="","",(K26/J26)/LOOKUP(RIGHT($D$2,3),定数!$A$6:$A$13,定数!$B$6:$B$13))</f>
        <v>1.0118271466514031</v>
      </c>
      <c r="N26" s="47">
        <v>2018</v>
      </c>
      <c r="O26" s="8">
        <v>43648</v>
      </c>
      <c r="P26" s="54">
        <v>81.45</v>
      </c>
      <c r="Q26" s="55"/>
      <c r="R26" s="52">
        <f>IF(P26="","",T26*M26*LOOKUP(RIGHT($D$2,3),定数!$A$6:$A$13,定数!$B$6:$B$13))</f>
        <v>-4452.0394452661503</v>
      </c>
      <c r="S26" s="52"/>
      <c r="T26" s="53">
        <f t="shared" si="5"/>
        <v>-43.999999999999773</v>
      </c>
      <c r="U26" s="53"/>
      <c r="V26" t="str">
        <f t="shared" si="8"/>
        <v/>
      </c>
      <c r="W26">
        <f t="shared" si="2"/>
        <v>1</v>
      </c>
      <c r="X26" s="41">
        <f t="shared" si="6"/>
        <v>131537.5290646824</v>
      </c>
      <c r="Y26" s="42">
        <f t="shared" si="7"/>
        <v>0</v>
      </c>
    </row>
    <row r="27" spans="2:25">
      <c r="B27" s="40">
        <v>19</v>
      </c>
      <c r="C27" s="48">
        <f t="shared" si="0"/>
        <v>127085.48961941624</v>
      </c>
      <c r="D27" s="48"/>
      <c r="E27" s="47">
        <v>2018</v>
      </c>
      <c r="F27" s="8">
        <v>43651</v>
      </c>
      <c r="G27" s="47" t="s">
        <v>3</v>
      </c>
      <c r="H27" s="54">
        <v>81.510000000000005</v>
      </c>
      <c r="I27" s="55"/>
      <c r="J27" s="47">
        <v>9</v>
      </c>
      <c r="K27" s="50">
        <f t="shared" si="4"/>
        <v>3812.5646885824872</v>
      </c>
      <c r="L27" s="51"/>
      <c r="M27" s="6">
        <f>IF(J27="","",(K27/J27)/LOOKUP(RIGHT($D$2,3),定数!$A$6:$A$13,定数!$B$6:$B$13))</f>
        <v>4.2361829873138745</v>
      </c>
      <c r="N27" s="47">
        <v>2018</v>
      </c>
      <c r="O27" s="8">
        <v>43651</v>
      </c>
      <c r="P27" s="54">
        <v>81.63</v>
      </c>
      <c r="Q27" s="55"/>
      <c r="R27" s="52">
        <f>IF(P27="","",T27*M27*LOOKUP(RIGHT($D$2,3),定数!$A$6:$A$13,定数!$B$6:$B$13))</f>
        <v>-5083.4195847762403</v>
      </c>
      <c r="S27" s="52"/>
      <c r="T27" s="53">
        <f t="shared" si="5"/>
        <v>-11.999999999999034</v>
      </c>
      <c r="U27" s="53"/>
      <c r="V27" t="str">
        <f t="shared" si="8"/>
        <v/>
      </c>
      <c r="W27">
        <f t="shared" si="2"/>
        <v>2</v>
      </c>
      <c r="X27" s="41">
        <f t="shared" si="6"/>
        <v>131537.5290646824</v>
      </c>
      <c r="Y27" s="42">
        <f t="shared" si="7"/>
        <v>3.3846153846153748E-2</v>
      </c>
    </row>
    <row r="28" spans="2:25">
      <c r="B28" s="40">
        <v>20</v>
      </c>
      <c r="C28" s="48">
        <f t="shared" si="0"/>
        <v>122002.07003464</v>
      </c>
      <c r="D28" s="48"/>
      <c r="E28" s="47">
        <v>2018</v>
      </c>
      <c r="F28" s="8">
        <v>43652</v>
      </c>
      <c r="G28" s="47" t="s">
        <v>4</v>
      </c>
      <c r="H28" s="54">
        <v>82.01</v>
      </c>
      <c r="I28" s="55"/>
      <c r="J28" s="47">
        <v>24</v>
      </c>
      <c r="K28" s="50">
        <f t="shared" si="4"/>
        <v>3660.0621010391997</v>
      </c>
      <c r="L28" s="51"/>
      <c r="M28" s="6">
        <f>IF(J28="","",(K28/J28)/LOOKUP(RIGHT($D$2,3),定数!$A$6:$A$13,定数!$B$6:$B$13))</f>
        <v>1.5250258754329999</v>
      </c>
      <c r="N28" s="47">
        <v>2018</v>
      </c>
      <c r="O28" s="8">
        <v>43655</v>
      </c>
      <c r="P28" s="54">
        <v>82.36</v>
      </c>
      <c r="Q28" s="55"/>
      <c r="R28" s="52">
        <f>IF(P28="","",T28*M28*LOOKUP(RIGHT($D$2,3),定数!$A$6:$A$13,定数!$B$6:$B$13))</f>
        <v>5337.5905640154133</v>
      </c>
      <c r="S28" s="52"/>
      <c r="T28" s="53">
        <f t="shared" si="5"/>
        <v>34.999999999999432</v>
      </c>
      <c r="U28" s="53"/>
      <c r="V28" t="str">
        <f t="shared" si="8"/>
        <v/>
      </c>
      <c r="W28">
        <f t="shared" si="2"/>
        <v>0</v>
      </c>
      <c r="X28" s="41">
        <f t="shared" si="6"/>
        <v>131537.5290646824</v>
      </c>
      <c r="Y28" s="42">
        <f t="shared" si="7"/>
        <v>7.2492307692304525E-2</v>
      </c>
    </row>
    <row r="29" spans="2:25">
      <c r="B29" s="40">
        <v>21</v>
      </c>
      <c r="C29" s="48">
        <f t="shared" si="0"/>
        <v>127339.66059865541</v>
      </c>
      <c r="D29" s="48"/>
      <c r="E29" s="47">
        <v>2018</v>
      </c>
      <c r="F29" s="8">
        <v>43656</v>
      </c>
      <c r="G29" s="47" t="s">
        <v>4</v>
      </c>
      <c r="H29" s="54">
        <v>82.77</v>
      </c>
      <c r="I29" s="55"/>
      <c r="J29" s="47">
        <v>8</v>
      </c>
      <c r="K29" s="50">
        <f t="shared" si="4"/>
        <v>3820.1898179596619</v>
      </c>
      <c r="L29" s="51"/>
      <c r="M29" s="6">
        <f>IF(J29="","",(K29/J29)/LOOKUP(RIGHT($D$2,3),定数!$A$6:$A$13,定数!$B$6:$B$13))</f>
        <v>4.7752372724495773</v>
      </c>
      <c r="N29" s="47">
        <v>2018</v>
      </c>
      <c r="O29" s="8">
        <v>43656</v>
      </c>
      <c r="P29" s="54">
        <v>82.9</v>
      </c>
      <c r="Q29" s="55"/>
      <c r="R29" s="52">
        <f>IF(P29="","",T29*M29*LOOKUP(RIGHT($D$2,3),定数!$A$6:$A$13,定数!$B$6:$B$13))</f>
        <v>6207.8084541849121</v>
      </c>
      <c r="S29" s="52"/>
      <c r="T29" s="53">
        <f t="shared" si="5"/>
        <v>13.000000000000966</v>
      </c>
      <c r="U29" s="53"/>
      <c r="V29" t="str">
        <f t="shared" si="8"/>
        <v/>
      </c>
      <c r="W29">
        <f t="shared" si="2"/>
        <v>0</v>
      </c>
      <c r="X29" s="41">
        <f t="shared" si="6"/>
        <v>131537.5290646824</v>
      </c>
      <c r="Y29" s="42">
        <f t="shared" si="7"/>
        <v>3.1913846153843517E-2</v>
      </c>
    </row>
    <row r="30" spans="2:25">
      <c r="B30" s="40">
        <v>22</v>
      </c>
      <c r="C30" s="48">
        <f t="shared" si="0"/>
        <v>133547.46905284032</v>
      </c>
      <c r="D30" s="48"/>
      <c r="E30" s="47">
        <v>2018</v>
      </c>
      <c r="F30" s="8">
        <v>43662</v>
      </c>
      <c r="G30" s="47" t="s">
        <v>4</v>
      </c>
      <c r="H30" s="49">
        <v>83.6</v>
      </c>
      <c r="I30" s="49"/>
      <c r="J30" s="47">
        <v>22</v>
      </c>
      <c r="K30" s="50">
        <f t="shared" si="4"/>
        <v>4006.4240715852093</v>
      </c>
      <c r="L30" s="51"/>
      <c r="M30" s="6">
        <f>IF(J30="","",(K30/J30)/LOOKUP(RIGHT($D$2,3),定数!$A$6:$A$13,定数!$B$6:$B$13))</f>
        <v>1.8211018507205496</v>
      </c>
      <c r="N30" s="47">
        <v>2018</v>
      </c>
      <c r="O30" s="8">
        <v>43662</v>
      </c>
      <c r="P30" s="49">
        <v>83.36</v>
      </c>
      <c r="Q30" s="49"/>
      <c r="R30" s="52">
        <f>IF(P30="","",T30*M30*LOOKUP(RIGHT($D$2,3),定数!$A$6:$A$13,定数!$B$6:$B$13))</f>
        <v>-4370.6444417292259</v>
      </c>
      <c r="S30" s="52"/>
      <c r="T30" s="53">
        <f t="shared" si="5"/>
        <v>-23.999999999999488</v>
      </c>
      <c r="U30" s="53"/>
      <c r="V30" t="str">
        <f t="shared" si="8"/>
        <v/>
      </c>
      <c r="W30">
        <f t="shared" si="2"/>
        <v>1</v>
      </c>
      <c r="X30" s="41">
        <f t="shared" si="6"/>
        <v>133547.46905284032</v>
      </c>
      <c r="Y30" s="42">
        <f t="shared" si="7"/>
        <v>0</v>
      </c>
    </row>
    <row r="31" spans="2:25">
      <c r="B31" s="40">
        <v>23</v>
      </c>
      <c r="C31" s="48">
        <f t="shared" si="0"/>
        <v>129176.82461111109</v>
      </c>
      <c r="D31" s="48"/>
      <c r="E31" s="47">
        <v>2018</v>
      </c>
      <c r="F31" s="8">
        <v>43670</v>
      </c>
      <c r="G31" s="47" t="s">
        <v>3</v>
      </c>
      <c r="H31" s="49">
        <v>82.04</v>
      </c>
      <c r="I31" s="49"/>
      <c r="J31" s="47">
        <v>13</v>
      </c>
      <c r="K31" s="50">
        <f t="shared" si="4"/>
        <v>3875.3047383333328</v>
      </c>
      <c r="L31" s="51"/>
      <c r="M31" s="6">
        <f>IF(J31="","",(K31/J31)/LOOKUP(RIGHT($D$2,3),定数!$A$6:$A$13,定数!$B$6:$B$13))</f>
        <v>2.9810036448717945</v>
      </c>
      <c r="N31" s="47">
        <v>2018</v>
      </c>
      <c r="O31" s="8">
        <v>43670</v>
      </c>
      <c r="P31" s="49">
        <v>82.2</v>
      </c>
      <c r="Q31" s="49"/>
      <c r="R31" s="52">
        <f>IF(P31="","",T31*M31*LOOKUP(RIGHT($D$2,3),定数!$A$6:$A$13,定数!$B$6:$B$13))</f>
        <v>-4769.60583179477</v>
      </c>
      <c r="S31" s="52"/>
      <c r="T31" s="53">
        <f t="shared" si="5"/>
        <v>-15.999999999999659</v>
      </c>
      <c r="U31" s="53"/>
      <c r="V31" t="str">
        <f t="shared" si="8"/>
        <v/>
      </c>
      <c r="W31">
        <f t="shared" si="2"/>
        <v>2</v>
      </c>
      <c r="X31" s="41">
        <f t="shared" si="6"/>
        <v>133547.46905284032</v>
      </c>
      <c r="Y31" s="42">
        <f t="shared" si="7"/>
        <v>3.272727272727205E-2</v>
      </c>
    </row>
    <row r="32" spans="2:25">
      <c r="B32" s="40">
        <v>24</v>
      </c>
      <c r="C32" s="48">
        <f t="shared" si="0"/>
        <v>124407.21877931632</v>
      </c>
      <c r="D32" s="48"/>
      <c r="E32" s="47">
        <v>2018</v>
      </c>
      <c r="F32" s="8">
        <v>43676</v>
      </c>
      <c r="G32" s="47" t="s">
        <v>4</v>
      </c>
      <c r="H32" s="49">
        <v>82.25</v>
      </c>
      <c r="I32" s="49"/>
      <c r="J32" s="47">
        <v>7</v>
      </c>
      <c r="K32" s="50">
        <f t="shared" si="4"/>
        <v>3732.2165633794893</v>
      </c>
      <c r="L32" s="51"/>
      <c r="M32" s="6">
        <f>IF(J32="","",(K32/J32)/LOOKUP(RIGHT($D$2,3),定数!$A$6:$A$13,定数!$B$6:$B$13))</f>
        <v>5.3317379476849851</v>
      </c>
      <c r="N32" s="47">
        <v>2018</v>
      </c>
      <c r="O32" s="8">
        <v>43677</v>
      </c>
      <c r="P32" s="49">
        <v>82.35</v>
      </c>
      <c r="Q32" s="49"/>
      <c r="R32" s="52">
        <f>IF(P32="","",T32*M32*LOOKUP(RIGHT($D$2,3),定数!$A$6:$A$13,定数!$B$6:$B$13))</f>
        <v>5331.7379476846818</v>
      </c>
      <c r="S32" s="52"/>
      <c r="T32" s="53">
        <f t="shared" si="5"/>
        <v>9.9999999999994316</v>
      </c>
      <c r="U32" s="53"/>
      <c r="V32" t="str">
        <f t="shared" si="8"/>
        <v/>
      </c>
      <c r="W32">
        <f t="shared" si="2"/>
        <v>0</v>
      </c>
      <c r="X32" s="41">
        <f t="shared" si="6"/>
        <v>133547.46905284032</v>
      </c>
      <c r="Y32" s="42">
        <f t="shared" si="7"/>
        <v>6.844195804195663E-2</v>
      </c>
    </row>
    <row r="33" spans="2:25">
      <c r="B33" s="40">
        <v>25</v>
      </c>
      <c r="C33" s="48">
        <f t="shared" si="0"/>
        <v>129738.956727001</v>
      </c>
      <c r="D33" s="48"/>
      <c r="E33" s="47">
        <v>2018</v>
      </c>
      <c r="F33" s="8">
        <v>43697</v>
      </c>
      <c r="G33" s="47" t="s">
        <v>4</v>
      </c>
      <c r="H33" s="49">
        <v>80.900000000000006</v>
      </c>
      <c r="I33" s="49"/>
      <c r="J33" s="47">
        <v>18</v>
      </c>
      <c r="K33" s="50">
        <f t="shared" si="4"/>
        <v>3892.1687018100297</v>
      </c>
      <c r="L33" s="51"/>
      <c r="M33" s="6">
        <f>IF(J33="","",(K33/J33)/LOOKUP(RIGHT($D$2,3),定数!$A$6:$A$13,定数!$B$6:$B$13))</f>
        <v>2.1623159454500165</v>
      </c>
      <c r="N33" s="47">
        <v>2018</v>
      </c>
      <c r="O33" s="8">
        <v>43697</v>
      </c>
      <c r="P33" s="49">
        <v>80.69</v>
      </c>
      <c r="Q33" s="49"/>
      <c r="R33" s="52">
        <f>IF(P33="","",T33*M33*LOOKUP(RIGHT($D$2,3),定数!$A$6:$A$13,定数!$B$6:$B$13))</f>
        <v>-4540.8634854452066</v>
      </c>
      <c r="S33" s="52"/>
      <c r="T33" s="53">
        <f t="shared" si="5"/>
        <v>-21.000000000000796</v>
      </c>
      <c r="U33" s="53"/>
      <c r="V33" t="str">
        <f t="shared" si="8"/>
        <v/>
      </c>
      <c r="W33">
        <f t="shared" si="2"/>
        <v>1</v>
      </c>
      <c r="X33" s="41">
        <f t="shared" si="6"/>
        <v>133547.46905284032</v>
      </c>
      <c r="Y33" s="42">
        <f t="shared" si="7"/>
        <v>2.851804195804275E-2</v>
      </c>
    </row>
    <row r="34" spans="2:25">
      <c r="B34" s="40">
        <v>26</v>
      </c>
      <c r="C34" s="48">
        <f t="shared" si="0"/>
        <v>125198.09324155579</v>
      </c>
      <c r="D34" s="48"/>
      <c r="E34" s="47">
        <v>2018</v>
      </c>
      <c r="F34" s="8">
        <v>43707</v>
      </c>
      <c r="G34" s="47" t="s">
        <v>3</v>
      </c>
      <c r="H34" s="49">
        <v>81.28</v>
      </c>
      <c r="I34" s="49"/>
      <c r="J34" s="47">
        <v>20</v>
      </c>
      <c r="K34" s="50">
        <f t="shared" si="4"/>
        <v>3755.9427972466738</v>
      </c>
      <c r="L34" s="51"/>
      <c r="M34" s="6">
        <f>IF(J34="","",(K34/J34)/LOOKUP(RIGHT($D$2,3),定数!$A$6:$A$13,定数!$B$6:$B$13))</f>
        <v>1.8779713986233368</v>
      </c>
      <c r="N34" s="47">
        <v>2018</v>
      </c>
      <c r="O34" s="8">
        <v>43708</v>
      </c>
      <c r="P34" s="49">
        <v>81.03</v>
      </c>
      <c r="Q34" s="49"/>
      <c r="R34" s="52">
        <f>IF(P34="","",T34*M34*LOOKUP(RIGHT($D$2,3),定数!$A$6:$A$13,定数!$B$6:$B$13))</f>
        <v>4694.928496558342</v>
      </c>
      <c r="S34" s="52"/>
      <c r="T34" s="53">
        <f t="shared" si="5"/>
        <v>25</v>
      </c>
      <c r="U34" s="53"/>
      <c r="V34" t="str">
        <f t="shared" si="8"/>
        <v/>
      </c>
      <c r="W34">
        <f t="shared" si="2"/>
        <v>0</v>
      </c>
      <c r="X34" s="41">
        <f t="shared" si="6"/>
        <v>133547.46905284032</v>
      </c>
      <c r="Y34" s="42">
        <f t="shared" si="7"/>
        <v>6.2519910489512553E-2</v>
      </c>
    </row>
    <row r="35" spans="2:25">
      <c r="B35" s="40">
        <v>27</v>
      </c>
      <c r="C35" s="48">
        <f t="shared" si="0"/>
        <v>129893.02173811413</v>
      </c>
      <c r="D35" s="48"/>
      <c r="E35" s="47">
        <v>2018</v>
      </c>
      <c r="F35" s="8">
        <v>43708</v>
      </c>
      <c r="G35" s="47" t="s">
        <v>3</v>
      </c>
      <c r="H35" s="49">
        <v>80.41</v>
      </c>
      <c r="I35" s="49"/>
      <c r="J35" s="47">
        <v>22</v>
      </c>
      <c r="K35" s="50">
        <f t="shared" si="4"/>
        <v>3896.7906521434238</v>
      </c>
      <c r="L35" s="51"/>
      <c r="M35" s="6">
        <f>IF(J35="","",(K35/J35)/LOOKUP(RIGHT($D$2,3),定数!$A$6:$A$13,定数!$B$6:$B$13))</f>
        <v>1.7712684782470109</v>
      </c>
      <c r="N35" s="47">
        <v>2018</v>
      </c>
      <c r="O35" s="8">
        <v>43708</v>
      </c>
      <c r="P35" s="49">
        <v>80.14</v>
      </c>
      <c r="Q35" s="49"/>
      <c r="R35" s="52">
        <f>IF(P35="","",T35*M35*LOOKUP(RIGHT($D$2,3),定数!$A$6:$A$13,定数!$B$6:$B$13))</f>
        <v>4782.424891266859</v>
      </c>
      <c r="S35" s="52"/>
      <c r="T35" s="53">
        <f t="shared" si="5"/>
        <v>26.999999999999602</v>
      </c>
      <c r="U35" s="53"/>
      <c r="V35" t="str">
        <f t="shared" si="8"/>
        <v/>
      </c>
      <c r="W35">
        <f t="shared" si="2"/>
        <v>0</v>
      </c>
      <c r="X35" s="41">
        <f t="shared" si="6"/>
        <v>133547.46905284032</v>
      </c>
      <c r="Y35" s="42">
        <f t="shared" si="7"/>
        <v>2.7364407132869362E-2</v>
      </c>
    </row>
    <row r="36" spans="2:25">
      <c r="B36" s="40">
        <v>28</v>
      </c>
      <c r="C36" s="48">
        <f t="shared" si="0"/>
        <v>134675.44662938098</v>
      </c>
      <c r="D36" s="48"/>
      <c r="E36" s="47">
        <v>2018</v>
      </c>
      <c r="F36" s="8">
        <v>43709</v>
      </c>
      <c r="G36" s="47" t="s">
        <v>3</v>
      </c>
      <c r="H36" s="49">
        <v>79.72</v>
      </c>
      <c r="I36" s="49"/>
      <c r="J36" s="47">
        <v>47</v>
      </c>
      <c r="K36" s="50">
        <f t="shared" si="4"/>
        <v>4040.2633988814291</v>
      </c>
      <c r="L36" s="51"/>
      <c r="M36" s="6">
        <f>IF(J36="","",(K36/J36)/LOOKUP(RIGHT($D$2,3),定数!$A$6:$A$13,定数!$B$6:$B$13))</f>
        <v>0.85963051040030403</v>
      </c>
      <c r="N36" s="47">
        <v>2018</v>
      </c>
      <c r="O36" s="8">
        <v>43711</v>
      </c>
      <c r="P36" s="49">
        <v>80.22</v>
      </c>
      <c r="Q36" s="49"/>
      <c r="R36" s="52">
        <f>IF(P36="","",T36*M36*LOOKUP(RIGHT($D$2,3),定数!$A$6:$A$13,定数!$B$6:$B$13))</f>
        <v>-4298.1525520015202</v>
      </c>
      <c r="S36" s="52"/>
      <c r="T36" s="53">
        <f t="shared" si="5"/>
        <v>-50</v>
      </c>
      <c r="U36" s="53"/>
      <c r="V36" t="str">
        <f t="shared" si="8"/>
        <v/>
      </c>
      <c r="W36">
        <f t="shared" si="2"/>
        <v>1</v>
      </c>
      <c r="X36" s="41">
        <f t="shared" si="6"/>
        <v>134675.44662938098</v>
      </c>
      <c r="Y36" s="42">
        <f t="shared" si="7"/>
        <v>0</v>
      </c>
    </row>
    <row r="37" spans="2:25">
      <c r="B37" s="40">
        <v>29</v>
      </c>
      <c r="C37" s="48">
        <f t="shared" si="0"/>
        <v>130377.29407737945</v>
      </c>
      <c r="D37" s="48"/>
      <c r="E37" s="47">
        <v>2018</v>
      </c>
      <c r="F37" s="8">
        <v>43729</v>
      </c>
      <c r="G37" s="47" t="s">
        <v>4</v>
      </c>
      <c r="H37" s="49">
        <v>82.1</v>
      </c>
      <c r="I37" s="49"/>
      <c r="J37" s="47">
        <v>18</v>
      </c>
      <c r="K37" s="50">
        <f t="shared" si="4"/>
        <v>3911.3188223213833</v>
      </c>
      <c r="L37" s="51"/>
      <c r="M37" s="6">
        <f>IF(J37="","",(K37/J37)/LOOKUP(RIGHT($D$2,3),定数!$A$6:$A$13,定数!$B$6:$B$13))</f>
        <v>2.1729549012896574</v>
      </c>
      <c r="N37" s="47">
        <v>2018</v>
      </c>
      <c r="O37" s="8">
        <v>43729</v>
      </c>
      <c r="P37" s="49">
        <v>81.89</v>
      </c>
      <c r="Q37" s="49"/>
      <c r="R37" s="52">
        <f>IF(P37="","",T37*M37*LOOKUP(RIGHT($D$2,3),定数!$A$6:$A$13,定数!$B$6:$B$13))</f>
        <v>-4563.205292708145</v>
      </c>
      <c r="S37" s="52"/>
      <c r="T37" s="53">
        <f t="shared" si="5"/>
        <v>-20.999999999999375</v>
      </c>
      <c r="U37" s="53"/>
      <c r="V37" t="str">
        <f t="shared" si="8"/>
        <v/>
      </c>
      <c r="W37">
        <f t="shared" si="2"/>
        <v>2</v>
      </c>
      <c r="X37" s="41">
        <f t="shared" si="6"/>
        <v>134675.44662938098</v>
      </c>
      <c r="Y37" s="42">
        <f t="shared" si="7"/>
        <v>3.1914893617021378E-2</v>
      </c>
    </row>
    <row r="38" spans="2:25">
      <c r="B38" s="40">
        <v>30</v>
      </c>
      <c r="C38" s="48">
        <f t="shared" si="0"/>
        <v>125814.08878467132</v>
      </c>
      <c r="D38" s="48"/>
      <c r="E38" s="47">
        <v>2018</v>
      </c>
      <c r="F38" s="8">
        <v>43729</v>
      </c>
      <c r="G38" s="47" t="s">
        <v>4</v>
      </c>
      <c r="H38" s="49">
        <v>82.18</v>
      </c>
      <c r="I38" s="49"/>
      <c r="J38" s="47">
        <v>25</v>
      </c>
      <c r="K38" s="50">
        <f t="shared" si="4"/>
        <v>3774.4226635401392</v>
      </c>
      <c r="L38" s="51"/>
      <c r="M38" s="6">
        <f>IF(J38="","",(K38/J38)/LOOKUP(RIGHT($D$2,3),定数!$A$6:$A$13,定数!$B$6:$B$13))</f>
        <v>1.5097690654160556</v>
      </c>
      <c r="N38" s="47">
        <v>2018</v>
      </c>
      <c r="O38" s="8">
        <v>43729</v>
      </c>
      <c r="P38" s="49">
        <v>81.91</v>
      </c>
      <c r="Q38" s="49"/>
      <c r="R38" s="52">
        <f>IF(P38="","",T38*M38*LOOKUP(RIGHT($D$2,3),定数!$A$6:$A$13,定数!$B$6:$B$13))</f>
        <v>-4076.3764766235049</v>
      </c>
      <c r="S38" s="52"/>
      <c r="T38" s="53">
        <f t="shared" si="5"/>
        <v>-27.000000000001023</v>
      </c>
      <c r="U38" s="53"/>
      <c r="V38" t="str">
        <f t="shared" si="8"/>
        <v/>
      </c>
      <c r="W38">
        <f t="shared" si="2"/>
        <v>3</v>
      </c>
      <c r="X38" s="41">
        <f t="shared" si="6"/>
        <v>134675.44662938098</v>
      </c>
      <c r="Y38" s="42">
        <f t="shared" si="7"/>
        <v>6.5797872340424557E-2</v>
      </c>
    </row>
    <row r="39" spans="2:25">
      <c r="B39" s="40">
        <v>31</v>
      </c>
      <c r="C39" s="48">
        <f t="shared" si="0"/>
        <v>121737.7123080478</v>
      </c>
      <c r="D39" s="48"/>
      <c r="E39" s="47">
        <v>2018</v>
      </c>
      <c r="F39" s="8">
        <v>43736</v>
      </c>
      <c r="G39" s="47" t="s">
        <v>4</v>
      </c>
      <c r="H39" s="49">
        <v>81.96</v>
      </c>
      <c r="I39" s="49"/>
      <c r="J39" s="47">
        <v>17</v>
      </c>
      <c r="K39" s="50">
        <f t="shared" si="4"/>
        <v>3652.1313692414342</v>
      </c>
      <c r="L39" s="51"/>
      <c r="M39" s="6">
        <f>IF(J39="","",(K39/J39)/LOOKUP(RIGHT($D$2,3),定数!$A$6:$A$13,定数!$B$6:$B$13))</f>
        <v>2.14831257014202</v>
      </c>
      <c r="N39" s="47">
        <v>2018</v>
      </c>
      <c r="O39" s="8">
        <v>43736</v>
      </c>
      <c r="P39" s="49">
        <v>81.760000000000005</v>
      </c>
      <c r="Q39" s="49"/>
      <c r="R39" s="52">
        <f>IF(P39="","",T39*M39*LOOKUP(RIGHT($D$2,3),定数!$A$6:$A$13,定数!$B$6:$B$13))</f>
        <v>-4296.6251402837961</v>
      </c>
      <c r="S39" s="52"/>
      <c r="T39" s="53">
        <f t="shared" si="5"/>
        <v>-19.999999999998863</v>
      </c>
      <c r="U39" s="53"/>
      <c r="V39" t="str">
        <f t="shared" si="8"/>
        <v/>
      </c>
      <c r="W39">
        <f t="shared" si="2"/>
        <v>4</v>
      </c>
      <c r="X39" s="41">
        <f t="shared" si="6"/>
        <v>134675.44662938098</v>
      </c>
      <c r="Y39" s="42">
        <f t="shared" si="7"/>
        <v>9.6066021276595914E-2</v>
      </c>
    </row>
    <row r="40" spans="2:25">
      <c r="B40" s="40">
        <v>32</v>
      </c>
      <c r="C40" s="48">
        <f t="shared" si="0"/>
        <v>117441.08716776401</v>
      </c>
      <c r="D40" s="48"/>
      <c r="E40" s="47">
        <v>2018</v>
      </c>
      <c r="F40" s="8">
        <v>43742</v>
      </c>
      <c r="G40" s="47" t="s">
        <v>3</v>
      </c>
      <c r="H40" s="49">
        <v>81.37</v>
      </c>
      <c r="I40" s="49"/>
      <c r="J40" s="47">
        <v>17</v>
      </c>
      <c r="K40" s="50">
        <f t="shared" si="4"/>
        <v>3523.23261503292</v>
      </c>
      <c r="L40" s="51"/>
      <c r="M40" s="6">
        <f>IF(J40="","",(K40/J40)/LOOKUP(RIGHT($D$2,3),定数!$A$6:$A$13,定数!$B$6:$B$13))</f>
        <v>2.0724897735487762</v>
      </c>
      <c r="N40" s="47">
        <v>2018</v>
      </c>
      <c r="O40" s="8">
        <v>43742</v>
      </c>
      <c r="P40" s="49">
        <v>81.13</v>
      </c>
      <c r="Q40" s="49"/>
      <c r="R40" s="52">
        <f>IF(P40="","",T40*M40*LOOKUP(RIGHT($D$2,3),定数!$A$6:$A$13,定数!$B$6:$B$13))</f>
        <v>4973.9754565172507</v>
      </c>
      <c r="S40" s="52"/>
      <c r="T40" s="53">
        <f t="shared" si="5"/>
        <v>24.000000000000909</v>
      </c>
      <c r="U40" s="53"/>
      <c r="V40" t="str">
        <f t="shared" si="8"/>
        <v/>
      </c>
      <c r="W40">
        <f t="shared" si="2"/>
        <v>0</v>
      </c>
      <c r="X40" s="41">
        <f t="shared" si="6"/>
        <v>134675.44662938098</v>
      </c>
      <c r="Y40" s="42">
        <f t="shared" si="7"/>
        <v>0.12796957346683191</v>
      </c>
    </row>
    <row r="41" spans="2:25">
      <c r="B41" s="40">
        <v>33</v>
      </c>
      <c r="C41" s="48">
        <f t="shared" si="0"/>
        <v>122415.06262428126</v>
      </c>
      <c r="D41" s="48"/>
      <c r="E41" s="47">
        <v>2018</v>
      </c>
      <c r="F41" s="8">
        <v>43767</v>
      </c>
      <c r="G41" s="47" t="s">
        <v>4</v>
      </c>
      <c r="H41" s="49">
        <v>79.55</v>
      </c>
      <c r="I41" s="49"/>
      <c r="J41" s="47">
        <v>15</v>
      </c>
      <c r="K41" s="50">
        <f t="shared" si="4"/>
        <v>3672.4518787284378</v>
      </c>
      <c r="L41" s="51"/>
      <c r="M41" s="6">
        <f>IF(J41="","",(K41/J41)/LOOKUP(RIGHT($D$2,3),定数!$A$6:$A$13,定数!$B$6:$B$13))</f>
        <v>2.4483012524856251</v>
      </c>
      <c r="N41" s="47">
        <v>2018</v>
      </c>
      <c r="O41" s="8">
        <v>43768</v>
      </c>
      <c r="P41" s="49">
        <v>79.37</v>
      </c>
      <c r="Q41" s="49"/>
      <c r="R41" s="52">
        <f>IF(P41="","",T41*M41*LOOKUP(RIGHT($D$2,3),定数!$A$6:$A$13,定数!$B$6:$B$13))</f>
        <v>-4406.9422544739446</v>
      </c>
      <c r="S41" s="52"/>
      <c r="T41" s="53">
        <f t="shared" si="5"/>
        <v>-17.999999999999261</v>
      </c>
      <c r="U41" s="53"/>
      <c r="V41" t="str">
        <f t="shared" si="8"/>
        <v/>
      </c>
      <c r="W41">
        <f t="shared" si="2"/>
        <v>1</v>
      </c>
      <c r="X41" s="41">
        <f t="shared" si="6"/>
        <v>134675.44662938098</v>
      </c>
      <c r="Y41" s="42">
        <f t="shared" si="7"/>
        <v>9.103652010777874E-2</v>
      </c>
    </row>
    <row r="42" spans="2:25">
      <c r="B42" s="40">
        <v>34</v>
      </c>
      <c r="C42" s="48">
        <f t="shared" si="0"/>
        <v>118008.12036980731</v>
      </c>
      <c r="D42" s="48"/>
      <c r="E42" s="47">
        <v>2018</v>
      </c>
      <c r="F42" s="8">
        <v>43771</v>
      </c>
      <c r="G42" s="47" t="s">
        <v>4</v>
      </c>
      <c r="H42" s="54">
        <v>81.23</v>
      </c>
      <c r="I42" s="55"/>
      <c r="J42" s="47">
        <v>19</v>
      </c>
      <c r="K42" s="50">
        <f t="shared" si="4"/>
        <v>3540.243611094219</v>
      </c>
      <c r="L42" s="51"/>
      <c r="M42" s="6">
        <f>IF(J42="","",(K42/J42)/LOOKUP(RIGHT($D$2,3),定数!$A$6:$A$13,定数!$B$6:$B$13))</f>
        <v>1.8632861111022205</v>
      </c>
      <c r="N42" s="47">
        <v>2018</v>
      </c>
      <c r="O42" s="8">
        <v>43771</v>
      </c>
      <c r="P42" s="54">
        <v>81.510000000000005</v>
      </c>
      <c r="Q42" s="55"/>
      <c r="R42" s="52">
        <f>IF(P42="","",T42*M42*LOOKUP(RIGHT($D$2,3),定数!$A$6:$A$13,定数!$B$6:$B$13))</f>
        <v>5217.2011110862386</v>
      </c>
      <c r="S42" s="52"/>
      <c r="T42" s="53">
        <f t="shared" si="5"/>
        <v>28.000000000000114</v>
      </c>
      <c r="U42" s="53"/>
      <c r="V42" t="str">
        <f t="shared" si="8"/>
        <v/>
      </c>
      <c r="W42">
        <f t="shared" si="2"/>
        <v>0</v>
      </c>
      <c r="X42" s="41">
        <f t="shared" si="6"/>
        <v>134675.44662938098</v>
      </c>
      <c r="Y42" s="42">
        <f t="shared" si="7"/>
        <v>0.1237592053838974</v>
      </c>
    </row>
    <row r="43" spans="2:25">
      <c r="B43" s="40">
        <v>35</v>
      </c>
      <c r="C43" s="48">
        <f t="shared" si="0"/>
        <v>123225.32148089354</v>
      </c>
      <c r="D43" s="48"/>
      <c r="E43" s="47">
        <v>2018</v>
      </c>
      <c r="F43" s="8">
        <v>43775</v>
      </c>
      <c r="G43" s="47" t="s">
        <v>4</v>
      </c>
      <c r="H43" s="54">
        <v>81.78</v>
      </c>
      <c r="I43" s="55"/>
      <c r="J43" s="47">
        <v>16</v>
      </c>
      <c r="K43" s="50">
        <f t="shared" si="4"/>
        <v>3696.7596444268061</v>
      </c>
      <c r="L43" s="51"/>
      <c r="M43" s="6">
        <f>IF(J43="","",(K43/J43)/LOOKUP(RIGHT($D$2,3),定数!$A$6:$A$13,定数!$B$6:$B$13))</f>
        <v>2.3104747777667538</v>
      </c>
      <c r="N43" s="47">
        <v>2018</v>
      </c>
      <c r="O43" s="8">
        <v>43776</v>
      </c>
      <c r="P43" s="54">
        <v>82.02</v>
      </c>
      <c r="Q43" s="55"/>
      <c r="R43" s="52">
        <f>IF(P43="","",T43*M43*LOOKUP(RIGHT($D$2,3),定数!$A$6:$A$13,定数!$B$6:$B$13))</f>
        <v>5545.1394666400911</v>
      </c>
      <c r="S43" s="52"/>
      <c r="T43" s="53">
        <f t="shared" si="5"/>
        <v>23.999999999999488</v>
      </c>
      <c r="U43" s="53"/>
      <c r="V43" t="str">
        <f t="shared" si="8"/>
        <v/>
      </c>
      <c r="W43">
        <f t="shared" si="2"/>
        <v>0</v>
      </c>
      <c r="X43" s="41">
        <f t="shared" si="6"/>
        <v>134675.44662938098</v>
      </c>
      <c r="Y43" s="42">
        <f t="shared" si="7"/>
        <v>8.5020138674553825E-2</v>
      </c>
    </row>
    <row r="44" spans="2:25">
      <c r="B44" s="40">
        <v>36</v>
      </c>
      <c r="C44" s="48">
        <f t="shared" si="0"/>
        <v>128770.46094753363</v>
      </c>
      <c r="D44" s="48"/>
      <c r="E44" s="47">
        <v>2018</v>
      </c>
      <c r="F44" s="8">
        <v>43779</v>
      </c>
      <c r="G44" s="47" t="s">
        <v>3</v>
      </c>
      <c r="H44" s="54">
        <v>82.18</v>
      </c>
      <c r="I44" s="55"/>
      <c r="J44" s="47">
        <v>29</v>
      </c>
      <c r="K44" s="50">
        <f t="shared" si="4"/>
        <v>3863.1138284260087</v>
      </c>
      <c r="L44" s="51"/>
      <c r="M44" s="6">
        <f>IF(J44="","",(K44/J44)/LOOKUP(RIGHT($D$2,3),定数!$A$6:$A$13,定数!$B$6:$B$13))</f>
        <v>1.3321082166986236</v>
      </c>
      <c r="N44" s="47">
        <v>2018</v>
      </c>
      <c r="O44" s="8">
        <v>43781</v>
      </c>
      <c r="P44" s="54">
        <v>82.49</v>
      </c>
      <c r="Q44" s="55"/>
      <c r="R44" s="52">
        <f>IF(P44="","",T44*M44*LOOKUP(RIGHT($D$2,3),定数!$A$6:$A$13,定数!$B$6:$B$13))</f>
        <v>-4129.5354717655737</v>
      </c>
      <c r="S44" s="52"/>
      <c r="T44" s="53">
        <f t="shared" si="5"/>
        <v>-30.999999999998806</v>
      </c>
      <c r="U44" s="53"/>
      <c r="V44" t="str">
        <f t="shared" si="8"/>
        <v/>
      </c>
      <c r="W44">
        <f t="shared" si="2"/>
        <v>1</v>
      </c>
      <c r="X44" s="41">
        <f t="shared" si="6"/>
        <v>134675.44662938098</v>
      </c>
      <c r="Y44" s="42">
        <f t="shared" si="7"/>
        <v>4.3846044914909621E-2</v>
      </c>
    </row>
    <row r="45" spans="2:25">
      <c r="B45" s="40">
        <v>37</v>
      </c>
      <c r="C45" s="48">
        <f t="shared" si="0"/>
        <v>124640.92547576806</v>
      </c>
      <c r="D45" s="48"/>
      <c r="E45" s="47">
        <v>2018</v>
      </c>
      <c r="F45" s="8">
        <v>43785</v>
      </c>
      <c r="G45" s="47" t="s">
        <v>3</v>
      </c>
      <c r="H45" s="54">
        <v>82.2</v>
      </c>
      <c r="I45" s="55"/>
      <c r="J45" s="47">
        <v>31</v>
      </c>
      <c r="K45" s="50">
        <f t="shared" si="4"/>
        <v>3739.2277642730419</v>
      </c>
      <c r="L45" s="51"/>
      <c r="M45" s="6">
        <f>IF(J45="","",(K45/J45)/LOOKUP(RIGHT($D$2,3),定数!$A$6:$A$13,定数!$B$6:$B$13))</f>
        <v>1.2062025046042071</v>
      </c>
      <c r="N45" s="47">
        <v>2018</v>
      </c>
      <c r="O45" s="8">
        <v>43786</v>
      </c>
      <c r="P45" s="54">
        <v>82.54</v>
      </c>
      <c r="Q45" s="55"/>
      <c r="R45" s="52">
        <f>IF(P45="","",T45*M45*LOOKUP(RIGHT($D$2,3),定数!$A$6:$A$13,定数!$B$6:$B$13))</f>
        <v>-4101.0885156543454</v>
      </c>
      <c r="S45" s="52"/>
      <c r="T45" s="53">
        <f t="shared" si="5"/>
        <v>-34.000000000000341</v>
      </c>
      <c r="U45" s="53"/>
      <c r="V45" t="str">
        <f t="shared" si="8"/>
        <v/>
      </c>
      <c r="W45">
        <f t="shared" si="2"/>
        <v>2</v>
      </c>
      <c r="X45" s="41">
        <f t="shared" si="6"/>
        <v>134675.44662938098</v>
      </c>
      <c r="Y45" s="42">
        <f t="shared" si="7"/>
        <v>7.4508913129706089E-2</v>
      </c>
    </row>
    <row r="46" spans="2:25">
      <c r="B46" s="40">
        <v>38</v>
      </c>
      <c r="C46" s="48">
        <f t="shared" si="0"/>
        <v>120539.83696011371</v>
      </c>
      <c r="D46" s="48"/>
      <c r="E46" s="47">
        <v>2018</v>
      </c>
      <c r="F46" s="8">
        <v>43788</v>
      </c>
      <c r="G46" s="47" t="s">
        <v>3</v>
      </c>
      <c r="H46" s="54">
        <v>82.35</v>
      </c>
      <c r="I46" s="55"/>
      <c r="J46" s="47">
        <v>25</v>
      </c>
      <c r="K46" s="50">
        <f t="shared" si="4"/>
        <v>3616.1951088034111</v>
      </c>
      <c r="L46" s="51"/>
      <c r="M46" s="6">
        <f>IF(J46="","",(K46/J46)/LOOKUP(RIGHT($D$2,3),定数!$A$6:$A$13,定数!$B$6:$B$13))</f>
        <v>1.4464780435213642</v>
      </c>
      <c r="N46" s="47">
        <v>2018</v>
      </c>
      <c r="O46" s="8">
        <v>43789</v>
      </c>
      <c r="P46" s="54">
        <v>81.98</v>
      </c>
      <c r="Q46" s="55"/>
      <c r="R46" s="52">
        <f>IF(P46="","",T46*M46*LOOKUP(RIGHT($D$2,3),定数!$A$6:$A$13,定数!$B$6:$B$13))</f>
        <v>5351.9687610289075</v>
      </c>
      <c r="S46" s="52"/>
      <c r="T46" s="53">
        <f t="shared" si="5"/>
        <v>36.999999999999034</v>
      </c>
      <c r="U46" s="53"/>
      <c r="V46" t="str">
        <f t="shared" si="8"/>
        <v/>
      </c>
      <c r="W46">
        <f t="shared" si="2"/>
        <v>0</v>
      </c>
      <c r="X46" s="41">
        <f t="shared" si="6"/>
        <v>134675.44662938098</v>
      </c>
      <c r="Y46" s="42">
        <f t="shared" si="7"/>
        <v>0.10496055534285809</v>
      </c>
    </row>
    <row r="47" spans="2:25">
      <c r="B47" s="40">
        <v>39</v>
      </c>
      <c r="C47" s="48">
        <f t="shared" si="0"/>
        <v>125891.80572114262</v>
      </c>
      <c r="D47" s="48"/>
      <c r="E47" s="47">
        <v>2018</v>
      </c>
      <c r="F47" s="8">
        <v>43805</v>
      </c>
      <c r="G47" s="47" t="s">
        <v>3</v>
      </c>
      <c r="H47" s="54">
        <v>82</v>
      </c>
      <c r="I47" s="55"/>
      <c r="J47" s="47">
        <v>28</v>
      </c>
      <c r="K47" s="50">
        <f t="shared" si="4"/>
        <v>3776.7541716342785</v>
      </c>
      <c r="L47" s="51"/>
      <c r="M47" s="6">
        <f>IF(J47="","",(K47/J47)/LOOKUP(RIGHT($D$2,3),定数!$A$6:$A$13,定数!$B$6:$B$13))</f>
        <v>1.3488407755836709</v>
      </c>
      <c r="N47" s="47">
        <v>2018</v>
      </c>
      <c r="O47" s="8">
        <v>43805</v>
      </c>
      <c r="P47" s="54">
        <v>81.58</v>
      </c>
      <c r="Q47" s="55"/>
      <c r="R47" s="52">
        <f>IF(P47="","",T47*M47*LOOKUP(RIGHT($D$2,3),定数!$A$6:$A$13,定数!$B$6:$B$13))</f>
        <v>5665.1312574514404</v>
      </c>
      <c r="S47" s="52"/>
      <c r="T47" s="53">
        <f t="shared" si="5"/>
        <v>42.000000000000171</v>
      </c>
      <c r="U47" s="53"/>
      <c r="V47" t="str">
        <f t="shared" si="8"/>
        <v/>
      </c>
      <c r="W47">
        <f t="shared" si="2"/>
        <v>0</v>
      </c>
      <c r="X47" s="41">
        <f t="shared" si="6"/>
        <v>134675.44662938098</v>
      </c>
      <c r="Y47" s="42">
        <f t="shared" si="7"/>
        <v>6.5220804000082011E-2</v>
      </c>
    </row>
    <row r="48" spans="2:25">
      <c r="B48" s="40">
        <v>40</v>
      </c>
      <c r="C48" s="48">
        <f t="shared" si="0"/>
        <v>131556.93697859405</v>
      </c>
      <c r="D48" s="48"/>
      <c r="E48" s="47">
        <v>2018</v>
      </c>
      <c r="F48" s="8">
        <v>43811</v>
      </c>
      <c r="G48" s="47" t="s">
        <v>4</v>
      </c>
      <c r="H48" s="54">
        <v>81.89</v>
      </c>
      <c r="I48" s="55"/>
      <c r="J48" s="47">
        <v>28</v>
      </c>
      <c r="K48" s="50">
        <f t="shared" si="4"/>
        <v>3946.7081093578213</v>
      </c>
      <c r="L48" s="51"/>
      <c r="M48" s="6">
        <f>IF(J48="","",(K48/J48)/LOOKUP(RIGHT($D$2,3),定数!$A$6:$A$13,定数!$B$6:$B$13))</f>
        <v>1.4095386104849361</v>
      </c>
      <c r="N48" s="47">
        <v>2018</v>
      </c>
      <c r="O48" s="8">
        <v>43813</v>
      </c>
      <c r="P48" s="54">
        <v>81.59</v>
      </c>
      <c r="Q48" s="55"/>
      <c r="R48" s="52">
        <f>IF(P48="","",T48*M48*LOOKUP(RIGHT($D$2,3),定数!$A$6:$A$13,定数!$B$6:$B$13))</f>
        <v>-4228.6158314547683</v>
      </c>
      <c r="S48" s="52"/>
      <c r="T48" s="53">
        <f t="shared" si="5"/>
        <v>-29.999999999999716</v>
      </c>
      <c r="U48" s="53"/>
      <c r="V48" t="str">
        <f t="shared" si="8"/>
        <v/>
      </c>
      <c r="W48">
        <f t="shared" si="2"/>
        <v>1</v>
      </c>
      <c r="X48" s="41">
        <f t="shared" si="6"/>
        <v>134675.44662938098</v>
      </c>
      <c r="Y48" s="42">
        <f t="shared" si="7"/>
        <v>2.3155740180085593E-2</v>
      </c>
    </row>
    <row r="49" spans="2:25">
      <c r="B49" s="40">
        <v>41</v>
      </c>
      <c r="C49" s="48">
        <f t="shared" si="0"/>
        <v>127328.32114713929</v>
      </c>
      <c r="D49" s="48"/>
      <c r="E49" s="47">
        <v>2018</v>
      </c>
      <c r="F49" s="8">
        <v>43821</v>
      </c>
      <c r="G49" s="47" t="s">
        <v>3</v>
      </c>
      <c r="H49" s="54">
        <v>78.53</v>
      </c>
      <c r="I49" s="55"/>
      <c r="J49" s="47">
        <v>52</v>
      </c>
      <c r="K49" s="50">
        <f t="shared" si="4"/>
        <v>3819.8496344141786</v>
      </c>
      <c r="L49" s="51"/>
      <c r="M49" s="6">
        <f>IF(J49="","",(K49/J49)/LOOKUP(RIGHT($D$2,3),定数!$A$6:$A$13,定数!$B$6:$B$13))</f>
        <v>0.7345864681565728</v>
      </c>
      <c r="N49" s="47">
        <v>2018</v>
      </c>
      <c r="O49" s="8">
        <v>43823</v>
      </c>
      <c r="P49" s="54">
        <v>77.760000000000005</v>
      </c>
      <c r="Q49" s="55"/>
      <c r="R49" s="52">
        <f>IF(P49="","",T49*M49*LOOKUP(RIGHT($D$2,3),定数!$A$6:$A$13,定数!$B$6:$B$13))</f>
        <v>5656.3158048055811</v>
      </c>
      <c r="S49" s="52"/>
      <c r="T49" s="53">
        <f t="shared" si="5"/>
        <v>76.999999999999602</v>
      </c>
      <c r="U49" s="53"/>
      <c r="V49" t="str">
        <f t="shared" si="8"/>
        <v/>
      </c>
      <c r="W49">
        <f t="shared" si="2"/>
        <v>0</v>
      </c>
      <c r="X49" s="41">
        <f t="shared" si="6"/>
        <v>134675.44662938098</v>
      </c>
      <c r="Y49" s="42">
        <f t="shared" si="7"/>
        <v>5.4554305674296755E-2</v>
      </c>
    </row>
    <row r="50" spans="2:25">
      <c r="B50" s="40">
        <v>42</v>
      </c>
      <c r="C50" s="48">
        <f t="shared" si="0"/>
        <v>132984.63695194488</v>
      </c>
      <c r="D50" s="48"/>
      <c r="E50" s="47">
        <v>2018</v>
      </c>
      <c r="F50" s="8">
        <v>43824</v>
      </c>
      <c r="G50" s="47" t="s">
        <v>3</v>
      </c>
      <c r="H50" s="54">
        <v>77.650000000000006</v>
      </c>
      <c r="I50" s="55"/>
      <c r="J50" s="47">
        <v>23</v>
      </c>
      <c r="K50" s="50">
        <f t="shared" si="4"/>
        <v>3989.539108558346</v>
      </c>
      <c r="L50" s="51"/>
      <c r="M50" s="6">
        <f>IF(J50="","",(K50/J50)/LOOKUP(RIGHT($D$2,3),定数!$A$6:$A$13,定数!$B$6:$B$13))</f>
        <v>1.7345822211123243</v>
      </c>
      <c r="N50" s="47">
        <v>2018</v>
      </c>
      <c r="O50" s="8">
        <v>43825</v>
      </c>
      <c r="P50" s="54">
        <v>77.900000000000006</v>
      </c>
      <c r="Q50" s="55"/>
      <c r="R50" s="52">
        <f>IF(P50="","",T50*M50*LOOKUP(RIGHT($D$2,3),定数!$A$6:$A$13,定数!$B$6:$B$13))</f>
        <v>-4336.4555527808106</v>
      </c>
      <c r="S50" s="52"/>
      <c r="T50" s="53">
        <f t="shared" si="5"/>
        <v>-25</v>
      </c>
      <c r="U50" s="53"/>
      <c r="V50" t="str">
        <f t="shared" si="8"/>
        <v/>
      </c>
      <c r="W50">
        <f t="shared" si="2"/>
        <v>1</v>
      </c>
      <c r="X50" s="41">
        <f t="shared" si="6"/>
        <v>134675.44662938098</v>
      </c>
      <c r="Y50" s="42">
        <f t="shared" si="7"/>
        <v>1.255469886867433E-2</v>
      </c>
    </row>
    <row r="51" spans="2:25">
      <c r="B51" s="40">
        <v>43</v>
      </c>
      <c r="C51" s="48">
        <f t="shared" si="0"/>
        <v>128648.18139916407</v>
      </c>
      <c r="D51" s="48"/>
      <c r="E51" s="47">
        <v>2018</v>
      </c>
      <c r="F51" s="8">
        <v>43824</v>
      </c>
      <c r="G51" s="47" t="s">
        <v>3</v>
      </c>
      <c r="H51" s="54">
        <v>77.64</v>
      </c>
      <c r="I51" s="55"/>
      <c r="J51" s="47">
        <v>19</v>
      </c>
      <c r="K51" s="50">
        <f t="shared" si="4"/>
        <v>3859.4454419749218</v>
      </c>
      <c r="L51" s="51"/>
      <c r="M51" s="6">
        <f>IF(J51="","",(K51/J51)/LOOKUP(RIGHT($D$2,3),定数!$A$6:$A$13,定数!$B$6:$B$13))</f>
        <v>2.0312870747236431</v>
      </c>
      <c r="N51" s="47">
        <v>2018</v>
      </c>
      <c r="O51" s="8">
        <v>43825</v>
      </c>
      <c r="P51" s="54">
        <v>77.849999999999994</v>
      </c>
      <c r="Q51" s="55"/>
      <c r="R51" s="52">
        <f>IF(P51="","",T51*M51*LOOKUP(RIGHT($D$2,3),定数!$A$6:$A$13,定数!$B$6:$B$13))</f>
        <v>-4265.7028569195236</v>
      </c>
      <c r="S51" s="52"/>
      <c r="T51" s="53">
        <f t="shared" si="5"/>
        <v>-20.999999999999375</v>
      </c>
      <c r="U51" s="53"/>
      <c r="V51" t="str">
        <f t="shared" si="8"/>
        <v/>
      </c>
      <c r="W51">
        <f t="shared" si="2"/>
        <v>2</v>
      </c>
      <c r="X51" s="41">
        <f t="shared" si="6"/>
        <v>134675.44662938098</v>
      </c>
      <c r="Y51" s="42">
        <f t="shared" si="7"/>
        <v>4.4754002166434992E-2</v>
      </c>
    </row>
    <row r="52" spans="2:25">
      <c r="B52" s="40">
        <v>44</v>
      </c>
      <c r="C52" s="48">
        <f t="shared" si="0"/>
        <v>124382.47854224454</v>
      </c>
      <c r="D52" s="48"/>
      <c r="E52" s="47">
        <v>2019</v>
      </c>
      <c r="F52" s="8">
        <v>43467</v>
      </c>
      <c r="G52" s="47" t="s">
        <v>3</v>
      </c>
      <c r="H52" s="54">
        <v>77.14</v>
      </c>
      <c r="I52" s="55"/>
      <c r="J52" s="47">
        <v>19</v>
      </c>
      <c r="K52" s="50">
        <f t="shared" si="4"/>
        <v>3731.4743562673361</v>
      </c>
      <c r="L52" s="51"/>
      <c r="M52" s="6">
        <f>IF(J52="","",(K52/J52)/LOOKUP(RIGHT($D$2,3),定数!$A$6:$A$13,定数!$B$6:$B$13))</f>
        <v>1.9639338717196506</v>
      </c>
      <c r="N52" s="47">
        <v>2019</v>
      </c>
      <c r="O52" s="8">
        <v>43467</v>
      </c>
      <c r="P52" s="54">
        <v>76.86</v>
      </c>
      <c r="Q52" s="55"/>
      <c r="R52" s="52">
        <f>IF(P52="","",T52*M52*LOOKUP(RIGHT($D$2,3),定数!$A$6:$A$13,定数!$B$6:$B$13))</f>
        <v>5499.0148408150435</v>
      </c>
      <c r="S52" s="52"/>
      <c r="T52" s="53">
        <f t="shared" si="5"/>
        <v>28.000000000000114</v>
      </c>
      <c r="U52" s="53"/>
      <c r="V52" t="str">
        <f t="shared" si="8"/>
        <v/>
      </c>
      <c r="W52">
        <f t="shared" si="2"/>
        <v>0</v>
      </c>
      <c r="X52" s="41">
        <f t="shared" si="6"/>
        <v>134675.44662938098</v>
      </c>
      <c r="Y52" s="42">
        <f t="shared" si="7"/>
        <v>7.6427948410389135E-2</v>
      </c>
    </row>
    <row r="53" spans="2:25">
      <c r="B53" s="40">
        <v>45</v>
      </c>
      <c r="C53" s="48">
        <f t="shared" si="0"/>
        <v>129881.49338305958</v>
      </c>
      <c r="D53" s="48"/>
      <c r="E53" s="47">
        <v>2019</v>
      </c>
      <c r="F53" s="8">
        <v>43473</v>
      </c>
      <c r="G53" s="47" t="s">
        <v>4</v>
      </c>
      <c r="H53" s="54">
        <v>77.45</v>
      </c>
      <c r="I53" s="55"/>
      <c r="J53" s="47">
        <v>32</v>
      </c>
      <c r="K53" s="50">
        <f t="shared" si="4"/>
        <v>3896.4448014917875</v>
      </c>
      <c r="L53" s="51"/>
      <c r="M53" s="6">
        <f>IF(J53="","",(K53/J53)/LOOKUP(RIGHT($D$2,3),定数!$A$6:$A$13,定数!$B$6:$B$13))</f>
        <v>1.2176390004661837</v>
      </c>
      <c r="N53" s="47">
        <v>2019</v>
      </c>
      <c r="O53" s="8">
        <v>43474</v>
      </c>
      <c r="P53" s="54">
        <v>77.94</v>
      </c>
      <c r="Q53" s="55"/>
      <c r="R53" s="52">
        <f>IF(P53="","",T53*M53*LOOKUP(RIGHT($D$2,3),定数!$A$6:$A$13,定数!$B$6:$B$13))</f>
        <v>5966.4311022842376</v>
      </c>
      <c r="S53" s="52"/>
      <c r="T53" s="53">
        <f t="shared" si="5"/>
        <v>48.999999999999488</v>
      </c>
      <c r="U53" s="53"/>
      <c r="V53" t="str">
        <f t="shared" si="8"/>
        <v/>
      </c>
      <c r="W53">
        <f t="shared" si="2"/>
        <v>0</v>
      </c>
      <c r="X53" s="41">
        <f t="shared" si="6"/>
        <v>134675.44662938098</v>
      </c>
      <c r="Y53" s="42">
        <f t="shared" si="7"/>
        <v>3.5596341919058805E-2</v>
      </c>
    </row>
    <row r="54" spans="2:25">
      <c r="B54" s="40">
        <v>46</v>
      </c>
      <c r="C54" s="48">
        <f t="shared" si="0"/>
        <v>135847.92448534383</v>
      </c>
      <c r="D54" s="48"/>
      <c r="E54" s="47">
        <v>2019</v>
      </c>
      <c r="F54" s="8">
        <v>43476</v>
      </c>
      <c r="G54" s="47" t="s">
        <v>4</v>
      </c>
      <c r="H54" s="54">
        <v>77.819999999999993</v>
      </c>
      <c r="I54" s="55"/>
      <c r="J54" s="47">
        <v>32</v>
      </c>
      <c r="K54" s="50">
        <f t="shared" si="4"/>
        <v>4075.4377345603148</v>
      </c>
      <c r="L54" s="51"/>
      <c r="M54" s="6">
        <f>IF(J54="","",(K54/J54)/LOOKUP(RIGHT($D$2,3),定数!$A$6:$A$13,定数!$B$6:$B$13))</f>
        <v>1.2735742920500983</v>
      </c>
      <c r="N54" s="47">
        <v>2019</v>
      </c>
      <c r="O54" s="8">
        <v>43476</v>
      </c>
      <c r="P54" s="54">
        <v>78.3</v>
      </c>
      <c r="Q54" s="55"/>
      <c r="R54" s="52">
        <f>IF(P54="","",T54*M54*LOOKUP(RIGHT($D$2,3),定数!$A$6:$A$13,定数!$B$6:$B$13))</f>
        <v>6113.1566018405219</v>
      </c>
      <c r="S54" s="52"/>
      <c r="T54" s="53">
        <f t="shared" si="5"/>
        <v>48.000000000000398</v>
      </c>
      <c r="U54" s="53"/>
      <c r="V54" t="str">
        <f t="shared" si="8"/>
        <v/>
      </c>
      <c r="W54">
        <f t="shared" si="2"/>
        <v>0</v>
      </c>
      <c r="X54" s="41">
        <f t="shared" si="6"/>
        <v>135847.92448534383</v>
      </c>
      <c r="Y54" s="42">
        <f t="shared" si="7"/>
        <v>0</v>
      </c>
    </row>
    <row r="55" spans="2:25">
      <c r="B55" s="40">
        <v>47</v>
      </c>
      <c r="C55" s="48">
        <f t="shared" si="0"/>
        <v>141961.08108718434</v>
      </c>
      <c r="D55" s="48"/>
      <c r="E55" s="47">
        <v>2019</v>
      </c>
      <c r="F55" s="8">
        <v>43476</v>
      </c>
      <c r="G55" s="47" t="s">
        <v>4</v>
      </c>
      <c r="H55" s="54">
        <v>77.930000000000007</v>
      </c>
      <c r="I55" s="55"/>
      <c r="J55" s="47">
        <v>25</v>
      </c>
      <c r="K55" s="50">
        <f t="shared" si="4"/>
        <v>4258.8324326155298</v>
      </c>
      <c r="L55" s="51"/>
      <c r="M55" s="6">
        <f>IF(J55="","",(K55/J55)/LOOKUP(RIGHT($D$2,3),定数!$A$6:$A$13,定数!$B$6:$B$13))</f>
        <v>1.7035329730462119</v>
      </c>
      <c r="N55" s="47">
        <v>2019</v>
      </c>
      <c r="O55" s="8">
        <v>43476</v>
      </c>
      <c r="P55" s="54">
        <v>78.3</v>
      </c>
      <c r="Q55" s="55"/>
      <c r="R55" s="52">
        <f>IF(P55="","",T55*M55*LOOKUP(RIGHT($D$2,3),定数!$A$6:$A$13,定数!$B$6:$B$13))</f>
        <v>6303.0720002708194</v>
      </c>
      <c r="S55" s="52"/>
      <c r="T55" s="53">
        <f t="shared" si="5"/>
        <v>36.999999999999034</v>
      </c>
      <c r="U55" s="53"/>
      <c r="V55" t="str">
        <f t="shared" si="8"/>
        <v/>
      </c>
      <c r="W55">
        <f t="shared" si="2"/>
        <v>0</v>
      </c>
      <c r="X55" s="41">
        <f t="shared" si="6"/>
        <v>141961.08108718434</v>
      </c>
      <c r="Y55" s="42">
        <f t="shared" si="7"/>
        <v>0</v>
      </c>
    </row>
    <row r="56" spans="2:25">
      <c r="B56" s="40">
        <v>48</v>
      </c>
      <c r="C56" s="48">
        <f t="shared" si="0"/>
        <v>148264.15308745517</v>
      </c>
      <c r="D56" s="48"/>
      <c r="E56" s="47">
        <v>2019</v>
      </c>
      <c r="F56" s="8">
        <v>43476</v>
      </c>
      <c r="G56" s="47" t="s">
        <v>4</v>
      </c>
      <c r="H56" s="54">
        <v>78.05</v>
      </c>
      <c r="I56" s="55"/>
      <c r="J56" s="47">
        <v>23</v>
      </c>
      <c r="K56" s="50">
        <f t="shared" si="4"/>
        <v>4447.9245926236545</v>
      </c>
      <c r="L56" s="51"/>
      <c r="M56" s="6">
        <f>IF(J56="","",(K56/J56)/LOOKUP(RIGHT($D$2,3),定数!$A$6:$A$13,定数!$B$6:$B$13))</f>
        <v>1.9338802576624585</v>
      </c>
      <c r="N56" s="47">
        <v>2019</v>
      </c>
      <c r="O56" s="8">
        <v>43479</v>
      </c>
      <c r="P56" s="54">
        <v>77.8</v>
      </c>
      <c r="Q56" s="55"/>
      <c r="R56" s="52">
        <f>IF(P56="","",T56*M56*LOOKUP(RIGHT($D$2,3),定数!$A$6:$A$13,定数!$B$6:$B$13))</f>
        <v>-4834.7006441561462</v>
      </c>
      <c r="S56" s="52"/>
      <c r="T56" s="53">
        <f t="shared" si="5"/>
        <v>-25</v>
      </c>
      <c r="U56" s="53"/>
      <c r="V56" t="str">
        <f t="shared" si="8"/>
        <v/>
      </c>
      <c r="W56">
        <f t="shared" si="2"/>
        <v>1</v>
      </c>
      <c r="X56" s="41">
        <f t="shared" si="6"/>
        <v>148264.15308745517</v>
      </c>
      <c r="Y56" s="42">
        <f t="shared" si="7"/>
        <v>0</v>
      </c>
    </row>
    <row r="57" spans="2:25">
      <c r="B57" s="40">
        <v>49</v>
      </c>
      <c r="C57" s="48">
        <f t="shared" si="0"/>
        <v>143429.45244329903</v>
      </c>
      <c r="D57" s="48"/>
      <c r="E57" s="47">
        <v>2019</v>
      </c>
      <c r="F57" s="8">
        <v>43476</v>
      </c>
      <c r="G57" s="47" t="s">
        <v>4</v>
      </c>
      <c r="H57" s="54">
        <v>78.040000000000006</v>
      </c>
      <c r="I57" s="55"/>
      <c r="J57" s="47">
        <v>19</v>
      </c>
      <c r="K57" s="50">
        <f t="shared" si="4"/>
        <v>4302.883573298971</v>
      </c>
      <c r="L57" s="51"/>
      <c r="M57" s="6">
        <f>IF(J57="","",(K57/J57)/LOOKUP(RIGHT($D$2,3),定数!$A$6:$A$13,定数!$B$6:$B$13))</f>
        <v>2.2646755648941954</v>
      </c>
      <c r="N57" s="47">
        <v>2019</v>
      </c>
      <c r="O57" s="8">
        <v>43476</v>
      </c>
      <c r="P57" s="54">
        <v>78.319999999999993</v>
      </c>
      <c r="Q57" s="55"/>
      <c r="R57" s="52">
        <f>IF(P57="","",T57*M57*LOOKUP(RIGHT($D$2,3),定数!$A$6:$A$13,定数!$B$6:$B$13))</f>
        <v>6341.0915817034511</v>
      </c>
      <c r="S57" s="52"/>
      <c r="T57" s="53">
        <f t="shared" si="5"/>
        <v>27.999999999998693</v>
      </c>
      <c r="U57" s="53"/>
      <c r="V57" t="str">
        <f t="shared" si="8"/>
        <v/>
      </c>
      <c r="W57">
        <f t="shared" si="2"/>
        <v>0</v>
      </c>
      <c r="X57" s="41">
        <f t="shared" si="6"/>
        <v>148264.15308745517</v>
      </c>
      <c r="Y57" s="42">
        <f t="shared" si="7"/>
        <v>3.2608695652173836E-2</v>
      </c>
    </row>
    <row r="58" spans="2:25">
      <c r="B58" s="40">
        <v>50</v>
      </c>
      <c r="C58" s="48">
        <f t="shared" si="0"/>
        <v>149770.54402500248</v>
      </c>
      <c r="D58" s="48"/>
      <c r="E58" s="47">
        <v>2019</v>
      </c>
      <c r="F58" s="8">
        <v>43488</v>
      </c>
      <c r="G58" s="47" t="s">
        <v>4</v>
      </c>
      <c r="H58" s="54">
        <v>78.34</v>
      </c>
      <c r="I58" s="55"/>
      <c r="J58" s="47">
        <v>22</v>
      </c>
      <c r="K58" s="50">
        <f t="shared" si="4"/>
        <v>4493.116320750074</v>
      </c>
      <c r="L58" s="51"/>
      <c r="M58" s="6">
        <f>IF(J58="","",(K58/J58)/LOOKUP(RIGHT($D$2,3),定数!$A$6:$A$13,定数!$B$6:$B$13))</f>
        <v>2.0423256003409427</v>
      </c>
      <c r="N58" s="47">
        <v>2019</v>
      </c>
      <c r="O58" s="8">
        <v>43489</v>
      </c>
      <c r="P58" s="54">
        <v>78.099999999999994</v>
      </c>
      <c r="Q58" s="55"/>
      <c r="R58" s="52">
        <f>IF(P58="","",T58*M58*LOOKUP(RIGHT($D$2,3),定数!$A$6:$A$13,定数!$B$6:$B$13))</f>
        <v>-4901.5814408184478</v>
      </c>
      <c r="S58" s="52"/>
      <c r="T58" s="53">
        <f t="shared" si="5"/>
        <v>-24.000000000000909</v>
      </c>
      <c r="U58" s="53"/>
      <c r="V58" t="str">
        <f t="shared" si="8"/>
        <v/>
      </c>
      <c r="W58">
        <f t="shared" si="2"/>
        <v>1</v>
      </c>
      <c r="X58" s="41">
        <f t="shared" si="6"/>
        <v>149770.54402500248</v>
      </c>
      <c r="Y58" s="42">
        <f t="shared" si="7"/>
        <v>0</v>
      </c>
    </row>
    <row r="59" spans="2:25">
      <c r="B59" s="40">
        <v>51</v>
      </c>
      <c r="C59" s="48">
        <f t="shared" si="0"/>
        <v>144868.96258418405</v>
      </c>
      <c r="D59" s="48"/>
      <c r="E59" s="47">
        <v>2019</v>
      </c>
      <c r="F59" s="8">
        <v>43490</v>
      </c>
      <c r="G59" s="47" t="s">
        <v>3</v>
      </c>
      <c r="H59" s="54">
        <v>77.7</v>
      </c>
      <c r="I59" s="55"/>
      <c r="J59" s="47">
        <v>21</v>
      </c>
      <c r="K59" s="50">
        <f t="shared" si="4"/>
        <v>4346.0688775255212</v>
      </c>
      <c r="L59" s="51"/>
      <c r="M59" s="6">
        <f>IF(J59="","",(K59/J59)/LOOKUP(RIGHT($D$2,3),定数!$A$6:$A$13,定数!$B$6:$B$13))</f>
        <v>2.0695566083454864</v>
      </c>
      <c r="N59" s="47">
        <v>2019</v>
      </c>
      <c r="O59" s="8">
        <v>43490</v>
      </c>
      <c r="P59" s="54">
        <v>77.930000000000007</v>
      </c>
      <c r="Q59" s="55"/>
      <c r="R59" s="52">
        <f>IF(P59="","",T59*M59*LOOKUP(RIGHT($D$2,3),定数!$A$6:$A$13,定数!$B$6:$B$13))</f>
        <v>-4759.9801991947015</v>
      </c>
      <c r="S59" s="52"/>
      <c r="T59" s="53">
        <f t="shared" si="5"/>
        <v>-23.000000000000398</v>
      </c>
      <c r="U59" s="53"/>
      <c r="V59" t="str">
        <f t="shared" si="8"/>
        <v/>
      </c>
      <c r="W59">
        <f t="shared" si="2"/>
        <v>2</v>
      </c>
      <c r="X59" s="41">
        <f t="shared" si="6"/>
        <v>149770.54402500248</v>
      </c>
      <c r="Y59" s="42">
        <f t="shared" si="7"/>
        <v>3.2727272727273937E-2</v>
      </c>
    </row>
    <row r="60" spans="2:25">
      <c r="B60" s="40">
        <v>52</v>
      </c>
      <c r="C60" s="48">
        <f t="shared" si="0"/>
        <v>140108.98238498936</v>
      </c>
      <c r="D60" s="48"/>
      <c r="E60" s="47">
        <v>2019</v>
      </c>
      <c r="F60" s="8">
        <v>43511</v>
      </c>
      <c r="G60" s="47" t="s">
        <v>3</v>
      </c>
      <c r="H60" s="54">
        <v>78.27</v>
      </c>
      <c r="I60" s="55"/>
      <c r="J60" s="47">
        <v>25</v>
      </c>
      <c r="K60" s="50">
        <f t="shared" si="4"/>
        <v>4203.2694715496809</v>
      </c>
      <c r="L60" s="51"/>
      <c r="M60" s="6">
        <f>IF(J60="","",(K60/J60)/LOOKUP(RIGHT($D$2,3),定数!$A$6:$A$13,定数!$B$6:$B$13))</f>
        <v>1.6813077886198724</v>
      </c>
      <c r="N60" s="47">
        <v>2019</v>
      </c>
      <c r="O60" s="8">
        <v>43511</v>
      </c>
      <c r="P60" s="54">
        <v>78.540000000000006</v>
      </c>
      <c r="Q60" s="55"/>
      <c r="R60" s="52">
        <f>IF(P60="","",T60*M60*LOOKUP(RIGHT($D$2,3),定数!$A$6:$A$13,定数!$B$6:$B$13))</f>
        <v>-4539.5310292738277</v>
      </c>
      <c r="S60" s="52"/>
      <c r="T60" s="53">
        <f t="shared" si="5"/>
        <v>-27.000000000001023</v>
      </c>
      <c r="U60" s="53"/>
      <c r="V60" t="str">
        <f t="shared" si="8"/>
        <v/>
      </c>
      <c r="W60">
        <f t="shared" si="2"/>
        <v>3</v>
      </c>
      <c r="X60" s="41">
        <f t="shared" si="6"/>
        <v>149770.54402500248</v>
      </c>
      <c r="Y60" s="42">
        <f t="shared" si="7"/>
        <v>6.4509090909092515E-2</v>
      </c>
    </row>
    <row r="61" spans="2:25">
      <c r="B61" s="40">
        <v>53</v>
      </c>
      <c r="C61" s="48">
        <f t="shared" si="0"/>
        <v>135569.45135571554</v>
      </c>
      <c r="D61" s="48"/>
      <c r="E61" s="47">
        <v>2019</v>
      </c>
      <c r="F61" s="8">
        <v>43521</v>
      </c>
      <c r="G61" s="47" t="s">
        <v>4</v>
      </c>
      <c r="H61" s="54">
        <v>79.180000000000007</v>
      </c>
      <c r="I61" s="55"/>
      <c r="J61" s="47">
        <v>14</v>
      </c>
      <c r="K61" s="50">
        <f t="shared" si="4"/>
        <v>4067.0835406714664</v>
      </c>
      <c r="L61" s="51"/>
      <c r="M61" s="6">
        <f>IF(J61="","",(K61/J61)/LOOKUP(RIGHT($D$2,3),定数!$A$6:$A$13,定数!$B$6:$B$13))</f>
        <v>2.9050596719081905</v>
      </c>
      <c r="N61" s="47">
        <v>2019</v>
      </c>
      <c r="O61" s="8">
        <v>43521</v>
      </c>
      <c r="P61" s="54">
        <v>79.42</v>
      </c>
      <c r="Q61" s="55"/>
      <c r="R61" s="52">
        <f>IF(P61="","",T61*M61*LOOKUP(RIGHT($D$2,3),定数!$A$6:$A$13,定数!$B$6:$B$13))</f>
        <v>6972.1432125795091</v>
      </c>
      <c r="S61" s="52"/>
      <c r="T61" s="53">
        <f t="shared" si="5"/>
        <v>23.999999999999488</v>
      </c>
      <c r="U61" s="53"/>
      <c r="V61" t="str">
        <f t="shared" si="8"/>
        <v/>
      </c>
      <c r="W61">
        <f t="shared" si="2"/>
        <v>0</v>
      </c>
      <c r="X61" s="41">
        <f t="shared" si="6"/>
        <v>149770.54402500248</v>
      </c>
      <c r="Y61" s="42">
        <f t="shared" si="7"/>
        <v>9.4818996363638997E-2</v>
      </c>
    </row>
    <row r="62" spans="2:25">
      <c r="B62" s="40">
        <v>54</v>
      </c>
      <c r="C62" s="48">
        <f t="shared" si="0"/>
        <v>142541.59456829506</v>
      </c>
      <c r="D62" s="48"/>
      <c r="E62" s="47">
        <v>2019</v>
      </c>
      <c r="F62" s="8">
        <v>43522</v>
      </c>
      <c r="G62" s="47" t="s">
        <v>3</v>
      </c>
      <c r="H62" s="54">
        <v>79.180000000000007</v>
      </c>
      <c r="I62" s="55"/>
      <c r="J62" s="47">
        <v>13</v>
      </c>
      <c r="K62" s="50">
        <f t="shared" si="4"/>
        <v>4276.2478370488516</v>
      </c>
      <c r="L62" s="51"/>
      <c r="M62" s="6">
        <f>IF(J62="","",(K62/J62)/LOOKUP(RIGHT($D$2,3),定数!$A$6:$A$13,定数!$B$6:$B$13))</f>
        <v>3.2894214131145016</v>
      </c>
      <c r="N62" s="47">
        <v>2019</v>
      </c>
      <c r="O62" s="8">
        <v>43523</v>
      </c>
      <c r="P62" s="54">
        <v>79.34</v>
      </c>
      <c r="Q62" s="55"/>
      <c r="R62" s="52">
        <f>IF(P62="","",T62*M62*LOOKUP(RIGHT($D$2,3),定数!$A$6:$A$13,定数!$B$6:$B$13))</f>
        <v>-5263.0742609830904</v>
      </c>
      <c r="S62" s="52"/>
      <c r="T62" s="53">
        <f t="shared" si="5"/>
        <v>-15.999999999999659</v>
      </c>
      <c r="U62" s="53"/>
      <c r="V62" t="str">
        <f t="shared" si="8"/>
        <v/>
      </c>
      <c r="W62">
        <f t="shared" si="2"/>
        <v>1</v>
      </c>
      <c r="X62" s="41">
        <f t="shared" si="6"/>
        <v>149770.54402500248</v>
      </c>
      <c r="Y62" s="42">
        <f t="shared" si="7"/>
        <v>4.826683046234137E-2</v>
      </c>
    </row>
    <row r="63" spans="2:25">
      <c r="B63" s="40">
        <v>55</v>
      </c>
      <c r="C63" s="48">
        <f t="shared" si="0"/>
        <v>137278.52030731196</v>
      </c>
      <c r="D63" s="48"/>
      <c r="E63" s="47">
        <v>2019</v>
      </c>
      <c r="F63" s="8">
        <v>43532</v>
      </c>
      <c r="G63" s="47" t="s">
        <v>3</v>
      </c>
      <c r="H63" s="54">
        <v>78.150000000000006</v>
      </c>
      <c r="I63" s="55"/>
      <c r="J63" s="47">
        <v>25</v>
      </c>
      <c r="K63" s="50">
        <f t="shared" si="4"/>
        <v>4118.3556092193585</v>
      </c>
      <c r="L63" s="51"/>
      <c r="M63" s="6">
        <f>IF(J63="","",(K63/J63)/LOOKUP(RIGHT($D$2,3),定数!$A$6:$A$13,定数!$B$6:$B$13))</f>
        <v>1.6473422436877434</v>
      </c>
      <c r="N63" s="47">
        <v>2019</v>
      </c>
      <c r="O63" s="8">
        <v>43532</v>
      </c>
      <c r="P63" s="54">
        <v>77.78</v>
      </c>
      <c r="Q63" s="55"/>
      <c r="R63" s="52">
        <f>IF(P63="","",T63*M63*LOOKUP(RIGHT($D$2,3),定数!$A$6:$A$13,定数!$B$6:$B$13))</f>
        <v>6095.1663016447255</v>
      </c>
      <c r="S63" s="52"/>
      <c r="T63" s="53">
        <f t="shared" si="5"/>
        <v>37.000000000000455</v>
      </c>
      <c r="U63" s="53"/>
      <c r="V63" t="str">
        <f t="shared" si="8"/>
        <v/>
      </c>
      <c r="W63">
        <f t="shared" si="2"/>
        <v>0</v>
      </c>
      <c r="X63" s="41">
        <f t="shared" si="6"/>
        <v>149770.54402500248</v>
      </c>
      <c r="Y63" s="42">
        <f t="shared" si="7"/>
        <v>8.3407747491423434E-2</v>
      </c>
    </row>
    <row r="64" spans="2:25">
      <c r="B64" s="40">
        <v>56</v>
      </c>
      <c r="C64" s="48">
        <f t="shared" si="0"/>
        <v>143373.68660895669</v>
      </c>
      <c r="D64" s="48"/>
      <c r="E64" s="47">
        <v>2019</v>
      </c>
      <c r="F64" s="8">
        <v>43532</v>
      </c>
      <c r="G64" s="47" t="s">
        <v>3</v>
      </c>
      <c r="H64" s="54">
        <v>78.03</v>
      </c>
      <c r="I64" s="55"/>
      <c r="J64" s="47">
        <v>33</v>
      </c>
      <c r="K64" s="50">
        <f t="shared" si="4"/>
        <v>4301.2105982687008</v>
      </c>
      <c r="L64" s="51"/>
      <c r="M64" s="6">
        <f>IF(J64="","",(K64/J64)/LOOKUP(RIGHT($D$2,3),定数!$A$6:$A$13,定数!$B$6:$B$13))</f>
        <v>1.3033971509905156</v>
      </c>
      <c r="N64" s="47">
        <v>2019</v>
      </c>
      <c r="O64" s="8">
        <v>43533</v>
      </c>
      <c r="P64" s="54">
        <v>78.39</v>
      </c>
      <c r="Q64" s="55"/>
      <c r="R64" s="52">
        <f>IF(P64="","",T64*M64*LOOKUP(RIGHT($D$2,3),定数!$A$6:$A$13,定数!$B$6:$B$13))</f>
        <v>-4692.2297435658484</v>
      </c>
      <c r="S64" s="52"/>
      <c r="T64" s="53">
        <f t="shared" si="5"/>
        <v>-35.999999999999943</v>
      </c>
      <c r="U64" s="53"/>
      <c r="V64" t="str">
        <f t="shared" si="8"/>
        <v/>
      </c>
      <c r="W64">
        <f t="shared" si="2"/>
        <v>1</v>
      </c>
      <c r="X64" s="41">
        <f t="shared" si="6"/>
        <v>149770.54402500248</v>
      </c>
      <c r="Y64" s="42">
        <f t="shared" si="7"/>
        <v>4.2711051480042062E-2</v>
      </c>
    </row>
    <row r="65" spans="2:25">
      <c r="B65" s="40">
        <v>57</v>
      </c>
      <c r="C65" s="48">
        <f t="shared" si="0"/>
        <v>138681.45686539085</v>
      </c>
      <c r="D65" s="48"/>
      <c r="E65" s="47">
        <v>2019</v>
      </c>
      <c r="F65" s="8">
        <v>43536</v>
      </c>
      <c r="G65" s="47" t="s">
        <v>4</v>
      </c>
      <c r="H65" s="54">
        <v>78.84</v>
      </c>
      <c r="I65" s="55"/>
      <c r="J65" s="47">
        <v>25</v>
      </c>
      <c r="K65" s="50">
        <f t="shared" si="4"/>
        <v>4160.4437059617258</v>
      </c>
      <c r="L65" s="51"/>
      <c r="M65" s="6">
        <f>IF(J65="","",(K65/J65)/LOOKUP(RIGHT($D$2,3),定数!$A$6:$A$13,定数!$B$6:$B$13))</f>
        <v>1.6641774823846902</v>
      </c>
      <c r="N65" s="47">
        <v>2019</v>
      </c>
      <c r="O65" s="8">
        <v>43536</v>
      </c>
      <c r="P65" s="54">
        <v>78.569999999999993</v>
      </c>
      <c r="Q65" s="55"/>
      <c r="R65" s="52">
        <f>IF(P65="","",T65*M65*LOOKUP(RIGHT($D$2,3),定数!$A$6:$A$13,定数!$B$6:$B$13))</f>
        <v>-4493.2792024388345</v>
      </c>
      <c r="S65" s="52"/>
      <c r="T65" s="53">
        <f t="shared" si="5"/>
        <v>-27.000000000001023</v>
      </c>
      <c r="U65" s="53"/>
      <c r="V65" t="str">
        <f t="shared" si="8"/>
        <v/>
      </c>
      <c r="W65">
        <f t="shared" si="2"/>
        <v>2</v>
      </c>
      <c r="X65" s="41">
        <f t="shared" si="6"/>
        <v>149770.54402500248</v>
      </c>
      <c r="Y65" s="42">
        <f t="shared" si="7"/>
        <v>7.4040507977058856E-2</v>
      </c>
    </row>
    <row r="66" spans="2:25">
      <c r="B66" s="40">
        <v>58</v>
      </c>
      <c r="C66" s="48">
        <f t="shared" si="0"/>
        <v>134188.17766295202</v>
      </c>
      <c r="D66" s="48"/>
      <c r="E66" s="47">
        <v>2019</v>
      </c>
      <c r="F66" s="8">
        <v>43536</v>
      </c>
      <c r="G66" s="47" t="s">
        <v>4</v>
      </c>
      <c r="H66" s="54">
        <v>78.86</v>
      </c>
      <c r="I66" s="55"/>
      <c r="J66" s="47">
        <v>19</v>
      </c>
      <c r="K66" s="50">
        <f t="shared" si="4"/>
        <v>4025.6453298885604</v>
      </c>
      <c r="L66" s="51"/>
      <c r="M66" s="6">
        <f>IF(J66="","",(K66/J66)/LOOKUP(RIGHT($D$2,3),定数!$A$6:$A$13,定数!$B$6:$B$13))</f>
        <v>2.1187606999413475</v>
      </c>
      <c r="N66" s="47">
        <v>2019</v>
      </c>
      <c r="O66" s="8">
        <v>43537</v>
      </c>
      <c r="P66" s="54">
        <v>78.64</v>
      </c>
      <c r="Q66" s="55"/>
      <c r="R66" s="52">
        <f>IF(P66="","",T66*M66*LOOKUP(RIGHT($D$2,3),定数!$A$6:$A$13,定数!$B$6:$B$13))</f>
        <v>-4661.2735398709401</v>
      </c>
      <c r="S66" s="52"/>
      <c r="T66" s="53">
        <f t="shared" si="5"/>
        <v>-21.999999999999886</v>
      </c>
      <c r="U66" s="53"/>
      <c r="V66" t="str">
        <f t="shared" si="8"/>
        <v/>
      </c>
      <c r="W66">
        <f t="shared" si="2"/>
        <v>3</v>
      </c>
      <c r="X66" s="41">
        <f t="shared" si="6"/>
        <v>149770.54402500248</v>
      </c>
      <c r="Y66" s="42">
        <f t="shared" si="7"/>
        <v>0.10404159551860326</v>
      </c>
    </row>
    <row r="67" spans="2:25">
      <c r="B67" s="40">
        <v>59</v>
      </c>
      <c r="C67" s="48">
        <f t="shared" si="0"/>
        <v>129526.90412308108</v>
      </c>
      <c r="D67" s="48"/>
      <c r="E67" s="47">
        <v>2019</v>
      </c>
      <c r="F67" s="8">
        <v>43538</v>
      </c>
      <c r="G67" s="47" t="s">
        <v>4</v>
      </c>
      <c r="H67" s="54">
        <v>78.86</v>
      </c>
      <c r="I67" s="55"/>
      <c r="J67" s="47">
        <v>17</v>
      </c>
      <c r="K67" s="50">
        <f t="shared" si="4"/>
        <v>3885.8071236924325</v>
      </c>
      <c r="L67" s="51"/>
      <c r="M67" s="6">
        <f>IF(J67="","",(K67/J67)/LOOKUP(RIGHT($D$2,3),定数!$A$6:$A$13,定数!$B$6:$B$13))</f>
        <v>2.2857688962896661</v>
      </c>
      <c r="N67" s="47">
        <v>2019</v>
      </c>
      <c r="O67" s="8">
        <v>43538</v>
      </c>
      <c r="P67" s="54">
        <v>78.650000000000006</v>
      </c>
      <c r="Q67" s="55"/>
      <c r="R67" s="52">
        <f>IF(P67="","",T67*M67*LOOKUP(RIGHT($D$2,3),定数!$A$6:$A$13,定数!$B$6:$B$13))</f>
        <v>-4800.1146822081555</v>
      </c>
      <c r="S67" s="52"/>
      <c r="T67" s="53">
        <f t="shared" si="5"/>
        <v>-20.999999999999375</v>
      </c>
      <c r="U67" s="53"/>
      <c r="V67" t="str">
        <f t="shared" si="8"/>
        <v/>
      </c>
      <c r="W67">
        <f t="shared" si="2"/>
        <v>4</v>
      </c>
      <c r="X67" s="41">
        <f t="shared" si="6"/>
        <v>149770.54402500248</v>
      </c>
      <c r="Y67" s="42">
        <f t="shared" si="7"/>
        <v>0.13516436114795682</v>
      </c>
    </row>
    <row r="68" spans="2:25">
      <c r="B68" s="40">
        <v>60</v>
      </c>
      <c r="C68" s="48">
        <f t="shared" si="0"/>
        <v>124726.78944087293</v>
      </c>
      <c r="D68" s="48"/>
      <c r="E68" s="47">
        <v>2019</v>
      </c>
      <c r="F68" s="8">
        <v>43543</v>
      </c>
      <c r="G68" s="47" t="s">
        <v>3</v>
      </c>
      <c r="H68" s="54">
        <v>78.95</v>
      </c>
      <c r="I68" s="55"/>
      <c r="J68" s="47">
        <v>11</v>
      </c>
      <c r="K68" s="50">
        <f t="shared" si="4"/>
        <v>3741.8036832261878</v>
      </c>
      <c r="L68" s="51"/>
      <c r="M68" s="6">
        <f>IF(J68="","",(K68/J68)/LOOKUP(RIGHT($D$2,3),定数!$A$6:$A$13,定数!$B$6:$B$13))</f>
        <v>3.4016397120238069</v>
      </c>
      <c r="N68" s="47">
        <v>2019</v>
      </c>
      <c r="O68" s="8">
        <v>43543</v>
      </c>
      <c r="P68" s="54">
        <v>79.08</v>
      </c>
      <c r="Q68" s="55"/>
      <c r="R68" s="52">
        <f>IF(P68="","",T68*M68*LOOKUP(RIGHT($D$2,3),定数!$A$6:$A$13,定数!$B$6:$B$13))</f>
        <v>-4422.1316256307946</v>
      </c>
      <c r="S68" s="52"/>
      <c r="T68" s="53">
        <f t="shared" si="5"/>
        <v>-12.999999999999545</v>
      </c>
      <c r="U68" s="53"/>
      <c r="V68" t="str">
        <f t="shared" si="8"/>
        <v/>
      </c>
      <c r="W68">
        <f t="shared" si="2"/>
        <v>5</v>
      </c>
      <c r="X68" s="41">
        <f t="shared" si="6"/>
        <v>149770.54402500248</v>
      </c>
      <c r="Y68" s="42">
        <f t="shared" si="7"/>
        <v>0.16721415247011973</v>
      </c>
    </row>
    <row r="69" spans="2:25">
      <c r="B69" s="40">
        <v>61</v>
      </c>
      <c r="C69" s="48">
        <f t="shared" si="0"/>
        <v>120304.65781524214</v>
      </c>
      <c r="D69" s="48"/>
      <c r="E69" s="47">
        <v>2019</v>
      </c>
      <c r="F69" s="8">
        <v>43543</v>
      </c>
      <c r="G69" s="47" t="s">
        <v>3</v>
      </c>
      <c r="H69" s="54">
        <v>78.900000000000006</v>
      </c>
      <c r="I69" s="55"/>
      <c r="J69" s="47">
        <v>12</v>
      </c>
      <c r="K69" s="50">
        <f t="shared" si="4"/>
        <v>3609.1397344572642</v>
      </c>
      <c r="L69" s="51"/>
      <c r="M69" s="6">
        <f>IF(J69="","",(K69/J69)/LOOKUP(RIGHT($D$2,3),定数!$A$6:$A$13,定数!$B$6:$B$13))</f>
        <v>3.0076164453810539</v>
      </c>
      <c r="N69" s="47">
        <v>2019</v>
      </c>
      <c r="O69" s="8">
        <v>43543</v>
      </c>
      <c r="P69" s="54">
        <v>79.040000000000006</v>
      </c>
      <c r="Q69" s="55"/>
      <c r="R69" s="52">
        <f>IF(P69="","",T69*M69*LOOKUP(RIGHT($D$2,3),定数!$A$6:$A$13,定数!$B$6:$B$13))</f>
        <v>-4210.6630235334924</v>
      </c>
      <c r="S69" s="52"/>
      <c r="T69" s="53">
        <f t="shared" si="5"/>
        <v>-14.000000000000057</v>
      </c>
      <c r="U69" s="53"/>
      <c r="V69" t="str">
        <f t="shared" si="8"/>
        <v/>
      </c>
      <c r="W69">
        <f t="shared" si="2"/>
        <v>6</v>
      </c>
      <c r="X69" s="41">
        <f t="shared" si="6"/>
        <v>149770.54402500248</v>
      </c>
      <c r="Y69" s="42">
        <f t="shared" si="7"/>
        <v>0.19674019615526905</v>
      </c>
    </row>
    <row r="70" spans="2:25">
      <c r="B70" s="40">
        <v>62</v>
      </c>
      <c r="C70" s="48">
        <f t="shared" si="0"/>
        <v>116093.99479170865</v>
      </c>
      <c r="D70" s="48"/>
      <c r="E70" s="47">
        <v>2019</v>
      </c>
      <c r="F70" s="8">
        <v>43553</v>
      </c>
      <c r="G70" s="47" t="s">
        <v>4</v>
      </c>
      <c r="H70" s="49">
        <v>78.599999999999994</v>
      </c>
      <c r="I70" s="49"/>
      <c r="J70" s="47">
        <v>24</v>
      </c>
      <c r="K70" s="50">
        <f t="shared" si="4"/>
        <v>3482.8198437512597</v>
      </c>
      <c r="L70" s="51"/>
      <c r="M70" s="6">
        <f>IF(J70="","",(K70/J70)/LOOKUP(RIGHT($D$2,3),定数!$A$6:$A$13,定数!$B$6:$B$13))</f>
        <v>1.4511749348963583</v>
      </c>
      <c r="N70" s="47">
        <v>2019</v>
      </c>
      <c r="O70" s="8">
        <v>43556</v>
      </c>
      <c r="P70" s="49">
        <v>78.95</v>
      </c>
      <c r="Q70" s="49"/>
      <c r="R70" s="52">
        <f>IF(P70="","",T70*M70*LOOKUP(RIGHT($D$2,3),定数!$A$6:$A$13,定数!$B$6:$B$13))</f>
        <v>5079.1122721373777</v>
      </c>
      <c r="S70" s="52"/>
      <c r="T70" s="53">
        <f t="shared" si="5"/>
        <v>35.000000000000853</v>
      </c>
      <c r="U70" s="53"/>
      <c r="V70" t="str">
        <f t="shared" si="8"/>
        <v/>
      </c>
      <c r="W70">
        <f t="shared" si="2"/>
        <v>0</v>
      </c>
      <c r="X70" s="41">
        <f t="shared" si="6"/>
        <v>149770.54402500248</v>
      </c>
      <c r="Y70" s="42">
        <f t="shared" si="7"/>
        <v>0.22485428928983464</v>
      </c>
    </row>
    <row r="71" spans="2:25">
      <c r="B71" s="40">
        <v>63</v>
      </c>
      <c r="C71" s="48">
        <f t="shared" si="0"/>
        <v>121173.10706384604</v>
      </c>
      <c r="D71" s="48"/>
      <c r="E71" s="47">
        <v>2019</v>
      </c>
      <c r="F71" s="8">
        <v>43557</v>
      </c>
      <c r="G71" s="47" t="s">
        <v>3</v>
      </c>
      <c r="H71" s="49">
        <v>78.739999999999995</v>
      </c>
      <c r="I71" s="49"/>
      <c r="J71" s="47">
        <v>15</v>
      </c>
      <c r="K71" s="50">
        <f t="shared" si="4"/>
        <v>3635.1932119153812</v>
      </c>
      <c r="L71" s="51"/>
      <c r="M71" s="6">
        <f>IF(J71="","",(K71/J71)/LOOKUP(RIGHT($D$2,3),定数!$A$6:$A$13,定数!$B$6:$B$13))</f>
        <v>2.4234621412769211</v>
      </c>
      <c r="N71" s="47">
        <v>2019</v>
      </c>
      <c r="O71" s="8">
        <v>43558</v>
      </c>
      <c r="P71" s="49">
        <v>78.91</v>
      </c>
      <c r="Q71" s="49"/>
      <c r="R71" s="52">
        <f>IF(P71="","",T71*M71*LOOKUP(RIGHT($D$2,3),定数!$A$6:$A$13,定数!$B$6:$B$13))</f>
        <v>-4119.8856401708072</v>
      </c>
      <c r="S71" s="52"/>
      <c r="T71" s="53">
        <f t="shared" si="5"/>
        <v>-17.000000000000171</v>
      </c>
      <c r="U71" s="53"/>
      <c r="V71" t="str">
        <f t="shared" si="8"/>
        <v/>
      </c>
      <c r="W71">
        <f t="shared" si="2"/>
        <v>1</v>
      </c>
      <c r="X71" s="41">
        <f t="shared" si="6"/>
        <v>149770.54402500248</v>
      </c>
      <c r="Y71" s="42">
        <f t="shared" si="7"/>
        <v>0.19094166444626404</v>
      </c>
    </row>
    <row r="72" spans="2:25">
      <c r="B72" s="40">
        <v>64</v>
      </c>
      <c r="C72" s="48">
        <f t="shared" si="0"/>
        <v>117053.22142367523</v>
      </c>
      <c r="D72" s="48"/>
      <c r="E72" s="47">
        <v>2019</v>
      </c>
      <c r="F72" s="8">
        <v>43566</v>
      </c>
      <c r="G72" s="47" t="s">
        <v>4</v>
      </c>
      <c r="H72" s="49">
        <v>79.53</v>
      </c>
      <c r="I72" s="49"/>
      <c r="J72" s="47">
        <v>11</v>
      </c>
      <c r="K72" s="50">
        <f t="shared" si="4"/>
        <v>3511.5966427102567</v>
      </c>
      <c r="L72" s="51"/>
      <c r="M72" s="6">
        <f>IF(J72="","",(K72/J72)/LOOKUP(RIGHT($D$2,3),定数!$A$6:$A$13,定数!$B$6:$B$13))</f>
        <v>3.1923605842820511</v>
      </c>
      <c r="N72" s="47">
        <v>2019</v>
      </c>
      <c r="O72" s="8">
        <v>43567</v>
      </c>
      <c r="P72" s="49">
        <v>79.709999999999994</v>
      </c>
      <c r="Q72" s="49"/>
      <c r="R72" s="52">
        <f>IF(P72="","",T72*M72*LOOKUP(RIGHT($D$2,3),定数!$A$6:$A$13,定数!$B$6:$B$13))</f>
        <v>5746.2490517074557</v>
      </c>
      <c r="S72" s="52"/>
      <c r="T72" s="53">
        <f t="shared" si="5"/>
        <v>17.999999999999261</v>
      </c>
      <c r="U72" s="53"/>
      <c r="V72" t="str">
        <f t="shared" si="8"/>
        <v/>
      </c>
      <c r="W72">
        <f t="shared" si="2"/>
        <v>0</v>
      </c>
      <c r="X72" s="41">
        <f t="shared" si="6"/>
        <v>149770.54402500248</v>
      </c>
      <c r="Y72" s="42">
        <f t="shared" si="7"/>
        <v>0.21844964785509136</v>
      </c>
    </row>
    <row r="73" spans="2:25">
      <c r="B73" s="40">
        <v>65</v>
      </c>
      <c r="C73" s="48">
        <f t="shared" si="0"/>
        <v>122799.4704753827</v>
      </c>
      <c r="D73" s="48"/>
      <c r="E73" s="47">
        <v>2019</v>
      </c>
      <c r="F73" s="8">
        <v>43571</v>
      </c>
      <c r="G73" s="47" t="s">
        <v>3</v>
      </c>
      <c r="H73" s="49">
        <v>79.94</v>
      </c>
      <c r="I73" s="49"/>
      <c r="J73" s="47">
        <v>42</v>
      </c>
      <c r="K73" s="50">
        <f t="shared" si="4"/>
        <v>3683.9841142614805</v>
      </c>
      <c r="L73" s="51"/>
      <c r="M73" s="6">
        <f>IF(J73="","",(K73/J73)/LOOKUP(RIGHT($D$2,3),定数!$A$6:$A$13,定数!$B$6:$B$13))</f>
        <v>0.87713907482416209</v>
      </c>
      <c r="N73" s="47">
        <v>2019</v>
      </c>
      <c r="O73" s="8">
        <v>43572</v>
      </c>
      <c r="P73" s="49">
        <v>80.39</v>
      </c>
      <c r="Q73" s="49"/>
      <c r="R73" s="52">
        <f>IF(P73="","",T73*M73*LOOKUP(RIGHT($D$2,3),定数!$A$6:$A$13,定数!$B$6:$B$13))</f>
        <v>-3947.1258367087544</v>
      </c>
      <c r="S73" s="52"/>
      <c r="T73" s="53">
        <f t="shared" si="5"/>
        <v>-45.000000000000284</v>
      </c>
      <c r="U73" s="53"/>
      <c r="V73" t="str">
        <f t="shared" si="8"/>
        <v/>
      </c>
      <c r="W73">
        <f t="shared" si="2"/>
        <v>1</v>
      </c>
      <c r="X73" s="41">
        <f t="shared" si="6"/>
        <v>149770.54402500248</v>
      </c>
      <c r="Y73" s="42">
        <f t="shared" si="7"/>
        <v>0.18008263056797924</v>
      </c>
    </row>
    <row r="74" spans="2:25">
      <c r="B74" s="40">
        <v>66</v>
      </c>
      <c r="C74" s="48">
        <f t="shared" ref="C74:C108" si="9">IF(R73="","",C73+R73)</f>
        <v>118852.34463867394</v>
      </c>
      <c r="D74" s="48"/>
      <c r="E74" s="47">
        <v>2019</v>
      </c>
      <c r="F74" s="8">
        <v>43579</v>
      </c>
      <c r="G74" s="47" t="s">
        <v>3</v>
      </c>
      <c r="H74" s="49">
        <v>79.23</v>
      </c>
      <c r="I74" s="49"/>
      <c r="J74" s="47">
        <v>12</v>
      </c>
      <c r="K74" s="50">
        <f t="shared" si="4"/>
        <v>3565.5703391602178</v>
      </c>
      <c r="L74" s="51"/>
      <c r="M74" s="6">
        <f>IF(J74="","",(K74/J74)/LOOKUP(RIGHT($D$2,3),定数!$A$6:$A$13,定数!$B$6:$B$13))</f>
        <v>2.9713086159668483</v>
      </c>
      <c r="N74" s="47">
        <v>2019</v>
      </c>
      <c r="O74" s="8">
        <v>43579</v>
      </c>
      <c r="P74" s="49">
        <v>79.05</v>
      </c>
      <c r="Q74" s="49"/>
      <c r="R74" s="52">
        <f>IF(P74="","",T74*M74*LOOKUP(RIGHT($D$2,3),定数!$A$6:$A$13,定数!$B$6:$B$13))</f>
        <v>5348.3555087405293</v>
      </c>
      <c r="S74" s="52"/>
      <c r="T74" s="53">
        <f t="shared" si="5"/>
        <v>18.000000000000682</v>
      </c>
      <c r="U74" s="53"/>
      <c r="V74" t="str">
        <f t="shared" si="8"/>
        <v/>
      </c>
      <c r="W74">
        <f t="shared" si="8"/>
        <v>0</v>
      </c>
      <c r="X74" s="41">
        <f t="shared" si="6"/>
        <v>149770.54402500248</v>
      </c>
      <c r="Y74" s="42">
        <f t="shared" si="7"/>
        <v>0.20643711744258009</v>
      </c>
    </row>
    <row r="75" spans="2:25">
      <c r="B75" s="40">
        <v>67</v>
      </c>
      <c r="C75" s="48">
        <f t="shared" si="9"/>
        <v>124200.70014741446</v>
      </c>
      <c r="D75" s="48"/>
      <c r="E75" s="47">
        <v>2019</v>
      </c>
      <c r="F75" s="8">
        <v>43582</v>
      </c>
      <c r="G75" s="47" t="s">
        <v>4</v>
      </c>
      <c r="H75" s="49">
        <v>78.680000000000007</v>
      </c>
      <c r="I75" s="49"/>
      <c r="J75" s="47">
        <v>13</v>
      </c>
      <c r="K75" s="50">
        <f t="shared" si="4"/>
        <v>3726.0210044224336</v>
      </c>
      <c r="L75" s="51"/>
      <c r="M75" s="6">
        <f>IF(J75="","",(K75/J75)/LOOKUP(RIGHT($D$2,3),定数!$A$6:$A$13,定数!$B$6:$B$13))</f>
        <v>2.866170003401872</v>
      </c>
      <c r="N75" s="47">
        <v>2019</v>
      </c>
      <c r="O75" s="8">
        <v>43584</v>
      </c>
      <c r="P75" s="49">
        <v>78.87</v>
      </c>
      <c r="Q75" s="49"/>
      <c r="R75" s="52">
        <f>IF(P75="","",T75*M75*LOOKUP(RIGHT($D$2,3),定数!$A$6:$A$13,定数!$B$6:$B$13))</f>
        <v>5445.7230064634914</v>
      </c>
      <c r="S75" s="52"/>
      <c r="T75" s="53">
        <f t="shared" si="5"/>
        <v>18.999999999999773</v>
      </c>
      <c r="U75" s="53"/>
      <c r="V75" t="str">
        <f t="shared" ref="V75:W90" si="10">IF(S75&lt;&gt;"",IF(S75&lt;0,1+V74,0),"")</f>
        <v/>
      </c>
      <c r="W75">
        <f t="shared" si="10"/>
        <v>0</v>
      </c>
      <c r="X75" s="41">
        <f t="shared" si="6"/>
        <v>149770.54402500248</v>
      </c>
      <c r="Y75" s="42">
        <f t="shared" si="7"/>
        <v>0.17072678772749483</v>
      </c>
    </row>
    <row r="76" spans="2:25">
      <c r="B76" s="40">
        <v>68</v>
      </c>
      <c r="C76" s="48">
        <f t="shared" si="9"/>
        <v>129646.42315387796</v>
      </c>
      <c r="D76" s="48"/>
      <c r="E76" s="47">
        <v>2019</v>
      </c>
      <c r="F76" s="8">
        <v>43588</v>
      </c>
      <c r="G76" s="47" t="s">
        <v>3</v>
      </c>
      <c r="H76" s="49">
        <v>77.959999999999994</v>
      </c>
      <c r="I76" s="49"/>
      <c r="J76" s="47">
        <v>10</v>
      </c>
      <c r="K76" s="50">
        <f t="shared" ref="K76:K98" si="11">IF(J76="","",C76*0.03)</f>
        <v>3889.3926946163388</v>
      </c>
      <c r="L76" s="51"/>
      <c r="M76" s="6">
        <f>IF(J76="","",(K76/J76)/LOOKUP(RIGHT($D$2,3),定数!$A$6:$A$13,定数!$B$6:$B$13))</f>
        <v>3.8893926946163391</v>
      </c>
      <c r="N76" s="47">
        <v>2019</v>
      </c>
      <c r="O76" s="8">
        <v>43588</v>
      </c>
      <c r="P76" s="49">
        <v>78.08</v>
      </c>
      <c r="Q76" s="49"/>
      <c r="R76" s="52">
        <f>IF(P76="","",T76*M76*LOOKUP(RIGHT($D$2,3),定数!$A$6:$A$13,定数!$B$6:$B$13))</f>
        <v>-4667.2712335397837</v>
      </c>
      <c r="S76" s="52"/>
      <c r="T76" s="53">
        <f t="shared" ref="T76:T108" si="12">IF(P76="","",IF(G76="買",(P76-H76),(H76-P76))*IF(RIGHT($D$2,3)="JPY",100,10000))</f>
        <v>-12.000000000000455</v>
      </c>
      <c r="U76" s="53"/>
      <c r="V76" t="str">
        <f t="shared" si="10"/>
        <v/>
      </c>
      <c r="W76">
        <f t="shared" si="10"/>
        <v>1</v>
      </c>
      <c r="X76" s="41">
        <f t="shared" ref="X76:X108" si="13">IF(C76&lt;&gt;"",MAX(X75,C76),"")</f>
        <v>149770.54402500248</v>
      </c>
      <c r="Y76" s="42">
        <f t="shared" ref="Y76:Y108" si="14">IF(X76&lt;&gt;"",1-(C76/X76),"")</f>
        <v>0.13436634688170079</v>
      </c>
    </row>
    <row r="77" spans="2:25">
      <c r="B77" s="40">
        <v>69</v>
      </c>
      <c r="C77" s="48">
        <f t="shared" si="9"/>
        <v>124979.15192033818</v>
      </c>
      <c r="D77" s="48"/>
      <c r="E77" s="47">
        <v>2019</v>
      </c>
      <c r="F77" s="8">
        <v>43628</v>
      </c>
      <c r="G77" s="47" t="s">
        <v>3</v>
      </c>
      <c r="H77" s="49">
        <v>75.38</v>
      </c>
      <c r="I77" s="49"/>
      <c r="J77" s="47">
        <v>15</v>
      </c>
      <c r="K77" s="50">
        <f t="shared" si="11"/>
        <v>3749.3745576101451</v>
      </c>
      <c r="L77" s="51"/>
      <c r="M77" s="6">
        <f>IF(J77="","",(K77/J77)/LOOKUP(RIGHT($D$2,3),定数!$A$6:$A$13,定数!$B$6:$B$13))</f>
        <v>2.4995830384067634</v>
      </c>
      <c r="N77" s="47">
        <v>2019</v>
      </c>
      <c r="O77" s="8">
        <v>43629</v>
      </c>
      <c r="P77" s="49">
        <v>75.16</v>
      </c>
      <c r="Q77" s="49"/>
      <c r="R77" s="52">
        <f>IF(P77="","",T77*M77*LOOKUP(RIGHT($D$2,3),定数!$A$6:$A$13,定数!$B$6:$B$13))</f>
        <v>5499.0826844948515</v>
      </c>
      <c r="S77" s="52"/>
      <c r="T77" s="53">
        <f t="shared" si="12"/>
        <v>21.999999999999886</v>
      </c>
      <c r="U77" s="53"/>
      <c r="V77" t="str">
        <f t="shared" si="10"/>
        <v/>
      </c>
      <c r="W77">
        <f t="shared" si="10"/>
        <v>0</v>
      </c>
      <c r="X77" s="41">
        <f t="shared" si="13"/>
        <v>149770.54402500248</v>
      </c>
      <c r="Y77" s="42">
        <f t="shared" si="14"/>
        <v>0.16552915839396076</v>
      </c>
    </row>
    <row r="78" spans="2:25">
      <c r="B78" s="40">
        <v>70</v>
      </c>
      <c r="C78" s="48">
        <f t="shared" si="9"/>
        <v>130478.23460483302</v>
      </c>
      <c r="D78" s="48"/>
      <c r="E78" s="47">
        <v>2019</v>
      </c>
      <c r="F78" s="8">
        <v>43675</v>
      </c>
      <c r="G78" s="47" t="s">
        <v>3</v>
      </c>
      <c r="H78" s="49">
        <v>75</v>
      </c>
      <c r="I78" s="49"/>
      <c r="J78" s="47">
        <v>9</v>
      </c>
      <c r="K78" s="50">
        <f t="shared" si="11"/>
        <v>3914.3470381449906</v>
      </c>
      <c r="L78" s="51"/>
      <c r="M78" s="6">
        <f>IF(J78="","",(K78/J78)/LOOKUP(RIGHT($D$2,3),定数!$A$6:$A$13,定数!$B$6:$B$13))</f>
        <v>4.3492744868277677</v>
      </c>
      <c r="N78" s="47">
        <v>2019</v>
      </c>
      <c r="O78" s="8">
        <v>43676</v>
      </c>
      <c r="P78" s="49">
        <v>75.11</v>
      </c>
      <c r="Q78" s="49"/>
      <c r="R78" s="52">
        <f>IF(P78="","",T78*M78*LOOKUP(RIGHT($D$2,3),定数!$A$6:$A$13,定数!$B$6:$B$13))</f>
        <v>-4784.2019355105203</v>
      </c>
      <c r="S78" s="52"/>
      <c r="T78" s="53">
        <f t="shared" si="12"/>
        <v>-10.999999999999943</v>
      </c>
      <c r="U78" s="53"/>
      <c r="V78" t="str">
        <f t="shared" si="10"/>
        <v/>
      </c>
      <c r="W78">
        <f t="shared" si="10"/>
        <v>1</v>
      </c>
      <c r="X78" s="41">
        <f t="shared" si="13"/>
        <v>149770.54402500248</v>
      </c>
      <c r="Y78" s="42">
        <f t="shared" si="14"/>
        <v>0.12881244136329528</v>
      </c>
    </row>
    <row r="79" spans="2:25">
      <c r="B79" s="40">
        <v>71</v>
      </c>
      <c r="C79" s="48">
        <f t="shared" si="9"/>
        <v>125694.03266932251</v>
      </c>
      <c r="D79" s="48"/>
      <c r="E79" s="47">
        <v>2019</v>
      </c>
      <c r="F79" s="8">
        <v>43685</v>
      </c>
      <c r="G79" s="47" t="s">
        <v>4</v>
      </c>
      <c r="H79" s="54">
        <v>72.05</v>
      </c>
      <c r="I79" s="55"/>
      <c r="J79" s="47">
        <v>21</v>
      </c>
      <c r="K79" s="50">
        <f t="shared" si="11"/>
        <v>3770.8209800796749</v>
      </c>
      <c r="L79" s="51"/>
      <c r="M79" s="6">
        <f>IF(J79="","",(K79/J79)/LOOKUP(RIGHT($D$2,3),定数!$A$6:$A$13,定数!$B$6:$B$13))</f>
        <v>1.7956290381331785</v>
      </c>
      <c r="N79" s="47">
        <v>2019</v>
      </c>
      <c r="O79" s="8">
        <v>43686</v>
      </c>
      <c r="P79" s="54">
        <v>71.819999999999993</v>
      </c>
      <c r="Q79" s="55"/>
      <c r="R79" s="52">
        <f>IF(P79="","",T79*M79*LOOKUP(RIGHT($D$2,3),定数!$A$6:$A$13,定数!$B$6:$B$13))</f>
        <v>-4129.9467877063817</v>
      </c>
      <c r="S79" s="52"/>
      <c r="T79" s="53">
        <f t="shared" si="12"/>
        <v>-23.000000000000398</v>
      </c>
      <c r="U79" s="53"/>
      <c r="V79" t="str">
        <f t="shared" si="10"/>
        <v/>
      </c>
      <c r="W79">
        <f t="shared" si="10"/>
        <v>2</v>
      </c>
      <c r="X79" s="41">
        <f t="shared" si="13"/>
        <v>149770.54402500248</v>
      </c>
      <c r="Y79" s="42">
        <f t="shared" si="14"/>
        <v>0.16075598517997425</v>
      </c>
    </row>
    <row r="80" spans="2:25">
      <c r="B80" s="40">
        <v>72</v>
      </c>
      <c r="C80" s="48">
        <f t="shared" si="9"/>
        <v>121564.08588161612</v>
      </c>
      <c r="D80" s="48"/>
      <c r="E80" s="47"/>
      <c r="F80" s="8"/>
      <c r="G80" s="47"/>
      <c r="H80" s="49"/>
      <c r="I80" s="49"/>
      <c r="J80" s="47"/>
      <c r="K80" s="50" t="str">
        <f t="shared" ref="K80:K88" si="15">IF(J80="","",C80*0.03)</f>
        <v/>
      </c>
      <c r="L80" s="51"/>
      <c r="M80" s="6" t="str">
        <f>IF(J80="","",(K80/J80)/LOOKUP(RIGHT($D$2,3),定数!$A$6:$A$13,定数!$B$6:$B$13))</f>
        <v/>
      </c>
      <c r="N80" s="47"/>
      <c r="O80" s="8"/>
      <c r="P80" s="49"/>
      <c r="Q80" s="49"/>
      <c r="R80" s="52" t="str">
        <f>IF(P80="","",T80*M80*LOOKUP(RIGHT($D$2,3),定数!$A$6:$A$13,定数!$B$6:$B$13))</f>
        <v/>
      </c>
      <c r="S80" s="52"/>
      <c r="T80" s="53" t="str">
        <f t="shared" si="12"/>
        <v/>
      </c>
      <c r="U80" s="53"/>
      <c r="V80" t="str">
        <f t="shared" si="10"/>
        <v/>
      </c>
      <c r="W80" t="str">
        <f t="shared" si="10"/>
        <v/>
      </c>
      <c r="X80" s="41">
        <f t="shared" si="13"/>
        <v>149770.54402500248</v>
      </c>
      <c r="Y80" s="42">
        <f t="shared" si="14"/>
        <v>0.18833114566691844</v>
      </c>
    </row>
    <row r="81" spans="2:25">
      <c r="B81" s="40">
        <v>73</v>
      </c>
      <c r="C81" s="48" t="str">
        <f t="shared" si="9"/>
        <v/>
      </c>
      <c r="D81" s="48"/>
      <c r="E81" s="47"/>
      <c r="F81" s="8"/>
      <c r="G81" s="47"/>
      <c r="H81" s="49"/>
      <c r="I81" s="49"/>
      <c r="J81" s="47"/>
      <c r="K81" s="50" t="str">
        <f t="shared" si="15"/>
        <v/>
      </c>
      <c r="L81" s="51"/>
      <c r="M81" s="6" t="str">
        <f>IF(J81="","",(K81/J81)/LOOKUP(RIGHT($D$2,3),定数!$A$6:$A$13,定数!$B$6:$B$13))</f>
        <v/>
      </c>
      <c r="N81" s="47"/>
      <c r="O81" s="8"/>
      <c r="P81" s="49"/>
      <c r="Q81" s="49"/>
      <c r="R81" s="52" t="str">
        <f>IF(P81="","",T81*M81*LOOKUP(RIGHT($D$2,3),定数!$A$6:$A$13,定数!$B$6:$B$13))</f>
        <v/>
      </c>
      <c r="S81" s="52"/>
      <c r="T81" s="53" t="str">
        <f t="shared" si="12"/>
        <v/>
      </c>
      <c r="U81" s="53"/>
      <c r="V81" t="str">
        <f t="shared" si="10"/>
        <v/>
      </c>
      <c r="W81" t="str">
        <f t="shared" si="10"/>
        <v/>
      </c>
      <c r="X81" s="41" t="str">
        <f t="shared" si="13"/>
        <v/>
      </c>
      <c r="Y81" s="42" t="str">
        <f t="shared" si="14"/>
        <v/>
      </c>
    </row>
    <row r="82" spans="2:25">
      <c r="B82" s="40">
        <v>74</v>
      </c>
      <c r="C82" s="48" t="str">
        <f t="shared" si="9"/>
        <v/>
      </c>
      <c r="D82" s="48"/>
      <c r="E82" s="47"/>
      <c r="F82" s="8"/>
      <c r="G82" s="47"/>
      <c r="H82" s="49"/>
      <c r="I82" s="49"/>
      <c r="J82" s="47"/>
      <c r="K82" s="50" t="str">
        <f t="shared" si="15"/>
        <v/>
      </c>
      <c r="L82" s="51"/>
      <c r="M82" s="6" t="str">
        <f>IF(J82="","",(K82/J82)/LOOKUP(RIGHT($D$2,3),定数!$A$6:$A$13,定数!$B$6:$B$13))</f>
        <v/>
      </c>
      <c r="N82" s="47"/>
      <c r="O82" s="8"/>
      <c r="P82" s="49"/>
      <c r="Q82" s="49"/>
      <c r="R82" s="52" t="str">
        <f>IF(P82="","",T82*M82*LOOKUP(RIGHT($D$2,3),定数!$A$6:$A$13,定数!$B$6:$B$13))</f>
        <v/>
      </c>
      <c r="S82" s="52"/>
      <c r="T82" s="53" t="str">
        <f t="shared" si="12"/>
        <v/>
      </c>
      <c r="U82" s="53"/>
      <c r="V82" t="str">
        <f t="shared" si="10"/>
        <v/>
      </c>
      <c r="W82" t="str">
        <f t="shared" si="10"/>
        <v/>
      </c>
      <c r="X82" s="41" t="str">
        <f t="shared" si="13"/>
        <v/>
      </c>
      <c r="Y82" s="42" t="str">
        <f t="shared" si="14"/>
        <v/>
      </c>
    </row>
    <row r="83" spans="2:25">
      <c r="B83" s="40">
        <v>75</v>
      </c>
      <c r="C83" s="48" t="str">
        <f t="shared" si="9"/>
        <v/>
      </c>
      <c r="D83" s="48"/>
      <c r="E83" s="47"/>
      <c r="F83" s="8"/>
      <c r="G83" s="47"/>
      <c r="H83" s="49"/>
      <c r="I83" s="49"/>
      <c r="J83" s="47"/>
      <c r="K83" s="50" t="str">
        <f t="shared" si="15"/>
        <v/>
      </c>
      <c r="L83" s="51"/>
      <c r="M83" s="6" t="str">
        <f>IF(J83="","",(K83/J83)/LOOKUP(RIGHT($D$2,3),定数!$A$6:$A$13,定数!$B$6:$B$13))</f>
        <v/>
      </c>
      <c r="N83" s="47"/>
      <c r="O83" s="8"/>
      <c r="P83" s="49"/>
      <c r="Q83" s="49"/>
      <c r="R83" s="52" t="str">
        <f>IF(P83="","",T83*M83*LOOKUP(RIGHT($D$2,3),定数!$A$6:$A$13,定数!$B$6:$B$13))</f>
        <v/>
      </c>
      <c r="S83" s="52"/>
      <c r="T83" s="53" t="str">
        <f t="shared" si="12"/>
        <v/>
      </c>
      <c r="U83" s="53"/>
      <c r="V83" t="str">
        <f t="shared" si="10"/>
        <v/>
      </c>
      <c r="W83" t="str">
        <f t="shared" si="10"/>
        <v/>
      </c>
      <c r="X83" s="41" t="str">
        <f t="shared" si="13"/>
        <v/>
      </c>
      <c r="Y83" s="42" t="str">
        <f t="shared" si="14"/>
        <v/>
      </c>
    </row>
    <row r="84" spans="2:25">
      <c r="B84" s="40">
        <v>76</v>
      </c>
      <c r="C84" s="48" t="str">
        <f t="shared" si="9"/>
        <v/>
      </c>
      <c r="D84" s="48"/>
      <c r="E84" s="47"/>
      <c r="F84" s="8"/>
      <c r="G84" s="47"/>
      <c r="H84" s="49"/>
      <c r="I84" s="49"/>
      <c r="J84" s="47"/>
      <c r="K84" s="50" t="str">
        <f t="shared" si="15"/>
        <v/>
      </c>
      <c r="L84" s="51"/>
      <c r="M84" s="6" t="str">
        <f>IF(J84="","",(K84/J84)/LOOKUP(RIGHT($D$2,3),定数!$A$6:$A$13,定数!$B$6:$B$13))</f>
        <v/>
      </c>
      <c r="N84" s="47"/>
      <c r="O84" s="8"/>
      <c r="P84" s="49"/>
      <c r="Q84" s="49"/>
      <c r="R84" s="52" t="str">
        <f>IF(P84="","",T84*M84*LOOKUP(RIGHT($D$2,3),定数!$A$6:$A$13,定数!$B$6:$B$13))</f>
        <v/>
      </c>
      <c r="S84" s="52"/>
      <c r="T84" s="53" t="str">
        <f t="shared" si="12"/>
        <v/>
      </c>
      <c r="U84" s="53"/>
      <c r="V84" t="str">
        <f t="shared" si="10"/>
        <v/>
      </c>
      <c r="W84" t="str">
        <f t="shared" si="10"/>
        <v/>
      </c>
      <c r="X84" s="41" t="str">
        <f t="shared" si="13"/>
        <v/>
      </c>
      <c r="Y84" s="42" t="str">
        <f t="shared" si="14"/>
        <v/>
      </c>
    </row>
    <row r="85" spans="2:25">
      <c r="B85" s="40">
        <v>77</v>
      </c>
      <c r="C85" s="48" t="str">
        <f t="shared" si="9"/>
        <v/>
      </c>
      <c r="D85" s="48"/>
      <c r="E85" s="47"/>
      <c r="F85" s="8"/>
      <c r="G85" s="47"/>
      <c r="H85" s="49"/>
      <c r="I85" s="49"/>
      <c r="J85" s="47"/>
      <c r="K85" s="50" t="str">
        <f t="shared" si="15"/>
        <v/>
      </c>
      <c r="L85" s="51"/>
      <c r="M85" s="6" t="str">
        <f>IF(J85="","",(K85/J85)/LOOKUP(RIGHT($D$2,3),定数!$A$6:$A$13,定数!$B$6:$B$13))</f>
        <v/>
      </c>
      <c r="N85" s="47"/>
      <c r="O85" s="8"/>
      <c r="P85" s="49"/>
      <c r="Q85" s="49"/>
      <c r="R85" s="52" t="str">
        <f>IF(P85="","",T85*M85*LOOKUP(RIGHT($D$2,3),定数!$A$6:$A$13,定数!$B$6:$B$13))</f>
        <v/>
      </c>
      <c r="S85" s="52"/>
      <c r="T85" s="53" t="str">
        <f t="shared" si="12"/>
        <v/>
      </c>
      <c r="U85" s="53"/>
      <c r="V85" t="str">
        <f t="shared" si="10"/>
        <v/>
      </c>
      <c r="W85" t="str">
        <f t="shared" si="10"/>
        <v/>
      </c>
      <c r="X85" s="41" t="str">
        <f t="shared" si="13"/>
        <v/>
      </c>
      <c r="Y85" s="42" t="str">
        <f t="shared" si="14"/>
        <v/>
      </c>
    </row>
    <row r="86" spans="2:25">
      <c r="B86" s="40">
        <v>78</v>
      </c>
      <c r="C86" s="48" t="str">
        <f t="shared" si="9"/>
        <v/>
      </c>
      <c r="D86" s="48"/>
      <c r="E86" s="47"/>
      <c r="F86" s="8"/>
      <c r="G86" s="47"/>
      <c r="H86" s="49"/>
      <c r="I86" s="49"/>
      <c r="J86" s="47"/>
      <c r="K86" s="50" t="str">
        <f t="shared" si="15"/>
        <v/>
      </c>
      <c r="L86" s="51"/>
      <c r="M86" s="6" t="str">
        <f>IF(J86="","",(K86/J86)/LOOKUP(RIGHT($D$2,3),定数!$A$6:$A$13,定数!$B$6:$B$13))</f>
        <v/>
      </c>
      <c r="N86" s="47"/>
      <c r="O86" s="8"/>
      <c r="P86" s="49"/>
      <c r="Q86" s="49"/>
      <c r="R86" s="52" t="str">
        <f>IF(P86="","",T86*M86*LOOKUP(RIGHT($D$2,3),定数!$A$6:$A$13,定数!$B$6:$B$13))</f>
        <v/>
      </c>
      <c r="S86" s="52"/>
      <c r="T86" s="53" t="str">
        <f t="shared" si="12"/>
        <v/>
      </c>
      <c r="U86" s="53"/>
      <c r="V86" t="str">
        <f t="shared" si="10"/>
        <v/>
      </c>
      <c r="W86" t="str">
        <f t="shared" si="10"/>
        <v/>
      </c>
      <c r="X86" s="41" t="str">
        <f t="shared" si="13"/>
        <v/>
      </c>
      <c r="Y86" s="42" t="str">
        <f t="shared" si="14"/>
        <v/>
      </c>
    </row>
    <row r="87" spans="2:25">
      <c r="B87" s="40">
        <v>79</v>
      </c>
      <c r="C87" s="48" t="str">
        <f t="shared" si="9"/>
        <v/>
      </c>
      <c r="D87" s="48"/>
      <c r="E87" s="47"/>
      <c r="F87" s="8"/>
      <c r="G87" s="47"/>
      <c r="H87" s="49"/>
      <c r="I87" s="49"/>
      <c r="J87" s="47"/>
      <c r="K87" s="50" t="str">
        <f t="shared" si="15"/>
        <v/>
      </c>
      <c r="L87" s="51"/>
      <c r="M87" s="6" t="str">
        <f>IF(J87="","",(K87/J87)/LOOKUP(RIGHT($D$2,3),定数!$A$6:$A$13,定数!$B$6:$B$13))</f>
        <v/>
      </c>
      <c r="N87" s="47"/>
      <c r="O87" s="8"/>
      <c r="P87" s="49"/>
      <c r="Q87" s="49"/>
      <c r="R87" s="52" t="str">
        <f>IF(P87="","",T87*M87*LOOKUP(RIGHT($D$2,3),定数!$A$6:$A$13,定数!$B$6:$B$13))</f>
        <v/>
      </c>
      <c r="S87" s="52"/>
      <c r="T87" s="53" t="str">
        <f t="shared" si="12"/>
        <v/>
      </c>
      <c r="U87" s="53"/>
      <c r="V87" t="str">
        <f t="shared" si="10"/>
        <v/>
      </c>
      <c r="W87" t="str">
        <f t="shared" si="10"/>
        <v/>
      </c>
      <c r="X87" s="41" t="str">
        <f t="shared" si="13"/>
        <v/>
      </c>
      <c r="Y87" s="42" t="str">
        <f t="shared" si="14"/>
        <v/>
      </c>
    </row>
    <row r="88" spans="2:25">
      <c r="B88" s="40">
        <v>80</v>
      </c>
      <c r="C88" s="48" t="str">
        <f t="shared" si="9"/>
        <v/>
      </c>
      <c r="D88" s="48"/>
      <c r="E88" s="47"/>
      <c r="F88" s="8"/>
      <c r="G88" s="47"/>
      <c r="H88" s="49"/>
      <c r="I88" s="49"/>
      <c r="J88" s="47"/>
      <c r="K88" s="50" t="str">
        <f t="shared" si="15"/>
        <v/>
      </c>
      <c r="L88" s="51"/>
      <c r="M88" s="6" t="str">
        <f>IF(J88="","",(K88/J88)/LOOKUP(RIGHT($D$2,3),定数!$A$6:$A$13,定数!$B$6:$B$13))</f>
        <v/>
      </c>
      <c r="N88" s="47"/>
      <c r="O88" s="8"/>
      <c r="P88" s="49"/>
      <c r="Q88" s="49"/>
      <c r="R88" s="52" t="str">
        <f>IF(P88="","",T88*M88*LOOKUP(RIGHT($D$2,3),定数!$A$6:$A$13,定数!$B$6:$B$13))</f>
        <v/>
      </c>
      <c r="S88" s="52"/>
      <c r="T88" s="53" t="str">
        <f t="shared" si="12"/>
        <v/>
      </c>
      <c r="U88" s="53"/>
      <c r="V88" t="str">
        <f t="shared" si="10"/>
        <v/>
      </c>
      <c r="W88" t="str">
        <f t="shared" si="10"/>
        <v/>
      </c>
      <c r="X88" s="41" t="str">
        <f t="shared" si="13"/>
        <v/>
      </c>
      <c r="Y88" s="42" t="str">
        <f t="shared" si="14"/>
        <v/>
      </c>
    </row>
    <row r="89" spans="2:25">
      <c r="B89" s="40">
        <v>81</v>
      </c>
      <c r="C89" s="48" t="str">
        <f t="shared" si="9"/>
        <v/>
      </c>
      <c r="D89" s="48"/>
      <c r="E89" s="47"/>
      <c r="F89" s="8"/>
      <c r="G89" s="47"/>
      <c r="H89" s="49"/>
      <c r="I89" s="49"/>
      <c r="J89" s="47"/>
      <c r="K89" s="50" t="str">
        <f t="shared" si="11"/>
        <v/>
      </c>
      <c r="L89" s="51"/>
      <c r="M89" s="6" t="str">
        <f>IF(J89="","",(K89/J89)/LOOKUP(RIGHT($D$2,3),定数!$A$6:$A$13,定数!$B$6:$B$13))</f>
        <v/>
      </c>
      <c r="N89" s="47"/>
      <c r="O89" s="8"/>
      <c r="P89" s="49"/>
      <c r="Q89" s="49"/>
      <c r="R89" s="52" t="str">
        <f>IF(P89="","",T89*M89*LOOKUP(RIGHT($D$2,3),定数!$A$6:$A$13,定数!$B$6:$B$13))</f>
        <v/>
      </c>
      <c r="S89" s="52"/>
      <c r="T89" s="53" t="str">
        <f t="shared" si="12"/>
        <v/>
      </c>
      <c r="U89" s="53"/>
      <c r="V89" t="str">
        <f t="shared" si="10"/>
        <v/>
      </c>
      <c r="W89" t="str">
        <f t="shared" si="10"/>
        <v/>
      </c>
      <c r="X89" s="41" t="str">
        <f t="shared" si="13"/>
        <v/>
      </c>
      <c r="Y89" s="42" t="str">
        <f t="shared" si="14"/>
        <v/>
      </c>
    </row>
    <row r="90" spans="2:25">
      <c r="B90" s="40">
        <v>82</v>
      </c>
      <c r="C90" s="48" t="str">
        <f t="shared" si="9"/>
        <v/>
      </c>
      <c r="D90" s="48"/>
      <c r="E90" s="47"/>
      <c r="F90" s="8"/>
      <c r="G90" s="47"/>
      <c r="H90" s="49"/>
      <c r="I90" s="49"/>
      <c r="J90" s="47"/>
      <c r="K90" s="50" t="str">
        <f t="shared" si="11"/>
        <v/>
      </c>
      <c r="L90" s="51"/>
      <c r="M90" s="6" t="str">
        <f>IF(J90="","",(K90/J90)/LOOKUP(RIGHT($D$2,3),定数!$A$6:$A$13,定数!$B$6:$B$13))</f>
        <v/>
      </c>
      <c r="N90" s="47"/>
      <c r="O90" s="8"/>
      <c r="P90" s="49"/>
      <c r="Q90" s="49"/>
      <c r="R90" s="52" t="str">
        <f>IF(P90="","",T90*M90*LOOKUP(RIGHT($D$2,3),定数!$A$6:$A$13,定数!$B$6:$B$13))</f>
        <v/>
      </c>
      <c r="S90" s="52"/>
      <c r="T90" s="53" t="str">
        <f t="shared" si="12"/>
        <v/>
      </c>
      <c r="U90" s="53"/>
      <c r="V90" t="str">
        <f t="shared" si="10"/>
        <v/>
      </c>
      <c r="W90" t="str">
        <f t="shared" si="10"/>
        <v/>
      </c>
      <c r="X90" s="41" t="str">
        <f t="shared" si="13"/>
        <v/>
      </c>
      <c r="Y90" s="42" t="str">
        <f t="shared" si="14"/>
        <v/>
      </c>
    </row>
    <row r="91" spans="2:25">
      <c r="B91" s="40">
        <v>83</v>
      </c>
      <c r="C91" s="48" t="str">
        <f t="shared" si="9"/>
        <v/>
      </c>
      <c r="D91" s="48"/>
      <c r="E91" s="47"/>
      <c r="F91" s="8"/>
      <c r="G91" s="47"/>
      <c r="H91" s="49"/>
      <c r="I91" s="49"/>
      <c r="J91" s="47"/>
      <c r="K91" s="50" t="str">
        <f t="shared" si="11"/>
        <v/>
      </c>
      <c r="L91" s="51"/>
      <c r="M91" s="6" t="str">
        <f>IF(J91="","",(K91/J91)/LOOKUP(RIGHT($D$2,3),定数!$A$6:$A$13,定数!$B$6:$B$13))</f>
        <v/>
      </c>
      <c r="N91" s="47"/>
      <c r="O91" s="8"/>
      <c r="P91" s="49"/>
      <c r="Q91" s="49"/>
      <c r="R91" s="52" t="str">
        <f>IF(P91="","",T91*M91*LOOKUP(RIGHT($D$2,3),定数!$A$6:$A$13,定数!$B$6:$B$13))</f>
        <v/>
      </c>
      <c r="S91" s="52"/>
      <c r="T91" s="53" t="str">
        <f t="shared" si="12"/>
        <v/>
      </c>
      <c r="U91" s="53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3"/>
        <v/>
      </c>
      <c r="Y91" s="42" t="str">
        <f t="shared" si="14"/>
        <v/>
      </c>
    </row>
    <row r="92" spans="2:25">
      <c r="B92" s="40">
        <v>84</v>
      </c>
      <c r="C92" s="48" t="str">
        <f t="shared" si="9"/>
        <v/>
      </c>
      <c r="D92" s="48"/>
      <c r="E92" s="47"/>
      <c r="F92" s="8"/>
      <c r="G92" s="47"/>
      <c r="H92" s="49"/>
      <c r="I92" s="49"/>
      <c r="J92" s="47"/>
      <c r="K92" s="50" t="str">
        <f t="shared" si="11"/>
        <v/>
      </c>
      <c r="L92" s="51"/>
      <c r="M92" s="6" t="str">
        <f>IF(J92="","",(K92/J92)/LOOKUP(RIGHT($D$2,3),定数!$A$6:$A$13,定数!$B$6:$B$13))</f>
        <v/>
      </c>
      <c r="N92" s="47"/>
      <c r="O92" s="8"/>
      <c r="P92" s="49"/>
      <c r="Q92" s="49"/>
      <c r="R92" s="52" t="str">
        <f>IF(P92="","",T92*M92*LOOKUP(RIGHT($D$2,3),定数!$A$6:$A$13,定数!$B$6:$B$13))</f>
        <v/>
      </c>
      <c r="S92" s="52"/>
      <c r="T92" s="53" t="str">
        <f t="shared" si="12"/>
        <v/>
      </c>
      <c r="U92" s="53"/>
      <c r="V92" t="str">
        <f t="shared" si="16"/>
        <v/>
      </c>
      <c r="W92" t="str">
        <f t="shared" si="16"/>
        <v/>
      </c>
      <c r="X92" s="41" t="str">
        <f t="shared" si="13"/>
        <v/>
      </c>
      <c r="Y92" s="42" t="str">
        <f t="shared" si="14"/>
        <v/>
      </c>
    </row>
    <row r="93" spans="2:25">
      <c r="B93" s="40">
        <v>85</v>
      </c>
      <c r="C93" s="48" t="str">
        <f t="shared" si="9"/>
        <v/>
      </c>
      <c r="D93" s="48"/>
      <c r="E93" s="47"/>
      <c r="F93" s="8"/>
      <c r="G93" s="47"/>
      <c r="H93" s="49"/>
      <c r="I93" s="49"/>
      <c r="J93" s="47"/>
      <c r="K93" s="50" t="str">
        <f t="shared" si="11"/>
        <v/>
      </c>
      <c r="L93" s="51"/>
      <c r="M93" s="6" t="str">
        <f>IF(J93="","",(K93/J93)/LOOKUP(RIGHT($D$2,3),定数!$A$6:$A$13,定数!$B$6:$B$13))</f>
        <v/>
      </c>
      <c r="N93" s="47"/>
      <c r="O93" s="8"/>
      <c r="P93" s="49"/>
      <c r="Q93" s="49"/>
      <c r="R93" s="52" t="str">
        <f>IF(P93="","",T93*M93*LOOKUP(RIGHT($D$2,3),定数!$A$6:$A$13,定数!$B$6:$B$13))</f>
        <v/>
      </c>
      <c r="S93" s="52"/>
      <c r="T93" s="53" t="str">
        <f t="shared" si="12"/>
        <v/>
      </c>
      <c r="U93" s="53"/>
      <c r="V93" t="str">
        <f t="shared" si="16"/>
        <v/>
      </c>
      <c r="W93" t="str">
        <f t="shared" si="16"/>
        <v/>
      </c>
      <c r="X93" s="41" t="str">
        <f t="shared" si="13"/>
        <v/>
      </c>
      <c r="Y93" s="42" t="str">
        <f t="shared" si="14"/>
        <v/>
      </c>
    </row>
    <row r="94" spans="2:25">
      <c r="B94" s="40">
        <v>86</v>
      </c>
      <c r="C94" s="48" t="str">
        <f t="shared" si="9"/>
        <v/>
      </c>
      <c r="D94" s="48"/>
      <c r="E94" s="47"/>
      <c r="F94" s="8"/>
      <c r="G94" s="47"/>
      <c r="H94" s="49"/>
      <c r="I94" s="49"/>
      <c r="J94" s="47"/>
      <c r="K94" s="50" t="str">
        <f t="shared" si="11"/>
        <v/>
      </c>
      <c r="L94" s="51"/>
      <c r="M94" s="6" t="str">
        <f>IF(J94="","",(K94/J94)/LOOKUP(RIGHT($D$2,3),定数!$A$6:$A$13,定数!$B$6:$B$13))</f>
        <v/>
      </c>
      <c r="N94" s="47"/>
      <c r="O94" s="8"/>
      <c r="P94" s="49"/>
      <c r="Q94" s="49"/>
      <c r="R94" s="52" t="str">
        <f>IF(P94="","",T94*M94*LOOKUP(RIGHT($D$2,3),定数!$A$6:$A$13,定数!$B$6:$B$13))</f>
        <v/>
      </c>
      <c r="S94" s="52"/>
      <c r="T94" s="53" t="str">
        <f t="shared" si="12"/>
        <v/>
      </c>
      <c r="U94" s="53"/>
      <c r="V94" t="str">
        <f t="shared" si="16"/>
        <v/>
      </c>
      <c r="W94" t="str">
        <f t="shared" si="16"/>
        <v/>
      </c>
      <c r="X94" s="41" t="str">
        <f t="shared" si="13"/>
        <v/>
      </c>
      <c r="Y94" s="42" t="str">
        <f t="shared" si="14"/>
        <v/>
      </c>
    </row>
    <row r="95" spans="2:25">
      <c r="B95" s="40">
        <v>87</v>
      </c>
      <c r="C95" s="48" t="str">
        <f t="shared" si="9"/>
        <v/>
      </c>
      <c r="D95" s="48"/>
      <c r="E95" s="47"/>
      <c r="F95" s="8"/>
      <c r="G95" s="47"/>
      <c r="H95" s="49"/>
      <c r="I95" s="49"/>
      <c r="J95" s="47"/>
      <c r="K95" s="50" t="str">
        <f t="shared" si="11"/>
        <v/>
      </c>
      <c r="L95" s="51"/>
      <c r="M95" s="6" t="str">
        <f>IF(J95="","",(K95/J95)/LOOKUP(RIGHT($D$2,3),定数!$A$6:$A$13,定数!$B$6:$B$13))</f>
        <v/>
      </c>
      <c r="N95" s="47"/>
      <c r="O95" s="8"/>
      <c r="P95" s="49"/>
      <c r="Q95" s="49"/>
      <c r="R95" s="52" t="str">
        <f>IF(P95="","",T95*M95*LOOKUP(RIGHT($D$2,3),定数!$A$6:$A$13,定数!$B$6:$B$13))</f>
        <v/>
      </c>
      <c r="S95" s="52"/>
      <c r="T95" s="53" t="str">
        <f t="shared" si="12"/>
        <v/>
      </c>
      <c r="U95" s="53"/>
      <c r="V95" t="str">
        <f t="shared" si="16"/>
        <v/>
      </c>
      <c r="W95" t="str">
        <f t="shared" si="16"/>
        <v/>
      </c>
      <c r="X95" s="41" t="str">
        <f t="shared" si="13"/>
        <v/>
      </c>
      <c r="Y95" s="42" t="str">
        <f t="shared" si="14"/>
        <v/>
      </c>
    </row>
    <row r="96" spans="2:25">
      <c r="B96" s="40">
        <v>88</v>
      </c>
      <c r="C96" s="48" t="str">
        <f t="shared" si="9"/>
        <v/>
      </c>
      <c r="D96" s="48"/>
      <c r="E96" s="47"/>
      <c r="F96" s="8"/>
      <c r="G96" s="47"/>
      <c r="H96" s="49"/>
      <c r="I96" s="49"/>
      <c r="J96" s="47"/>
      <c r="K96" s="50" t="str">
        <f t="shared" si="11"/>
        <v/>
      </c>
      <c r="L96" s="51"/>
      <c r="M96" s="6" t="str">
        <f>IF(J96="","",(K96/J96)/LOOKUP(RIGHT($D$2,3),定数!$A$6:$A$13,定数!$B$6:$B$13))</f>
        <v/>
      </c>
      <c r="N96" s="47"/>
      <c r="O96" s="8"/>
      <c r="P96" s="49"/>
      <c r="Q96" s="49"/>
      <c r="R96" s="52" t="str">
        <f>IF(P96="","",T96*M96*LOOKUP(RIGHT($D$2,3),定数!$A$6:$A$13,定数!$B$6:$B$13))</f>
        <v/>
      </c>
      <c r="S96" s="52"/>
      <c r="T96" s="53" t="str">
        <f t="shared" si="12"/>
        <v/>
      </c>
      <c r="U96" s="53"/>
      <c r="V96" t="str">
        <f t="shared" si="16"/>
        <v/>
      </c>
      <c r="W96" t="str">
        <f t="shared" si="16"/>
        <v/>
      </c>
      <c r="X96" s="41" t="str">
        <f t="shared" si="13"/>
        <v/>
      </c>
      <c r="Y96" s="42" t="str">
        <f t="shared" si="14"/>
        <v/>
      </c>
    </row>
    <row r="97" spans="2:25">
      <c r="B97" s="40">
        <v>89</v>
      </c>
      <c r="C97" s="48" t="str">
        <f t="shared" si="9"/>
        <v/>
      </c>
      <c r="D97" s="48"/>
      <c r="E97" s="47"/>
      <c r="F97" s="8"/>
      <c r="G97" s="47"/>
      <c r="H97" s="49"/>
      <c r="I97" s="49"/>
      <c r="J97" s="47"/>
      <c r="K97" s="50" t="str">
        <f t="shared" si="11"/>
        <v/>
      </c>
      <c r="L97" s="51"/>
      <c r="M97" s="6" t="str">
        <f>IF(J97="","",(K97/J97)/LOOKUP(RIGHT($D$2,3),定数!$A$6:$A$13,定数!$B$6:$B$13))</f>
        <v/>
      </c>
      <c r="N97" s="47"/>
      <c r="O97" s="8"/>
      <c r="P97" s="49"/>
      <c r="Q97" s="49"/>
      <c r="R97" s="52" t="str">
        <f>IF(P97="","",T97*M97*LOOKUP(RIGHT($D$2,3),定数!$A$6:$A$13,定数!$B$6:$B$13))</f>
        <v/>
      </c>
      <c r="S97" s="52"/>
      <c r="T97" s="53" t="str">
        <f t="shared" si="12"/>
        <v/>
      </c>
      <c r="U97" s="53"/>
      <c r="V97" t="str">
        <f t="shared" si="16"/>
        <v/>
      </c>
      <c r="W97" t="str">
        <f t="shared" si="16"/>
        <v/>
      </c>
      <c r="X97" s="41" t="str">
        <f t="shared" si="13"/>
        <v/>
      </c>
      <c r="Y97" s="42" t="str">
        <f t="shared" si="14"/>
        <v/>
      </c>
    </row>
    <row r="98" spans="2:25">
      <c r="B98" s="40">
        <v>90</v>
      </c>
      <c r="C98" s="48" t="str">
        <f t="shared" si="9"/>
        <v/>
      </c>
      <c r="D98" s="48"/>
      <c r="E98" s="47"/>
      <c r="F98" s="8"/>
      <c r="G98" s="47"/>
      <c r="H98" s="49"/>
      <c r="I98" s="49"/>
      <c r="J98" s="47"/>
      <c r="K98" s="50" t="str">
        <f t="shared" si="11"/>
        <v/>
      </c>
      <c r="L98" s="51"/>
      <c r="M98" s="6" t="str">
        <f>IF(J98="","",(K98/J98)/LOOKUP(RIGHT($D$2,3),定数!$A$6:$A$13,定数!$B$6:$B$13))</f>
        <v/>
      </c>
      <c r="N98" s="47"/>
      <c r="O98" s="8"/>
      <c r="P98" s="49"/>
      <c r="Q98" s="49"/>
      <c r="R98" s="52" t="str">
        <f>IF(P98="","",T98*M98*LOOKUP(RIGHT($D$2,3),定数!$A$6:$A$13,定数!$B$6:$B$13))</f>
        <v/>
      </c>
      <c r="S98" s="52"/>
      <c r="T98" s="53" t="str">
        <f t="shared" si="12"/>
        <v/>
      </c>
      <c r="U98" s="53"/>
      <c r="V98" t="str">
        <f t="shared" si="16"/>
        <v/>
      </c>
      <c r="W98" t="str">
        <f t="shared" si="16"/>
        <v/>
      </c>
      <c r="X98" s="41" t="str">
        <f t="shared" si="13"/>
        <v/>
      </c>
      <c r="Y98" s="42" t="str">
        <f t="shared" si="14"/>
        <v/>
      </c>
    </row>
    <row r="99" spans="2:25">
      <c r="B99" s="40">
        <v>91</v>
      </c>
      <c r="C99" s="48" t="str">
        <f t="shared" si="9"/>
        <v/>
      </c>
      <c r="D99" s="48"/>
      <c r="E99" s="40"/>
      <c r="F99" s="8"/>
      <c r="G99" s="40"/>
      <c r="H99" s="49"/>
      <c r="I99" s="49"/>
      <c r="J99" s="40"/>
      <c r="K99" s="50" t="str">
        <f t="shared" ref="K99:K108" si="17">IF(J99="","",C99*0.03)</f>
        <v/>
      </c>
      <c r="L99" s="51"/>
      <c r="M99" s="6" t="str">
        <f>IF(J99="","",(K99/J99)/LOOKUP(RIGHT($D$2,3),定数!$A$6:$A$13,定数!$B$6:$B$13))</f>
        <v/>
      </c>
      <c r="N99" s="40"/>
      <c r="O99" s="8"/>
      <c r="P99" s="49"/>
      <c r="Q99" s="49"/>
      <c r="R99" s="52" t="str">
        <f>IF(P99="","",T99*M99*LOOKUP(RIGHT($D$2,3),定数!$A$6:$A$13,定数!$B$6:$B$13))</f>
        <v/>
      </c>
      <c r="S99" s="52"/>
      <c r="T99" s="53" t="str">
        <f t="shared" si="12"/>
        <v/>
      </c>
      <c r="U99" s="53"/>
      <c r="V99" t="str">
        <f t="shared" si="16"/>
        <v/>
      </c>
      <c r="W99" t="str">
        <f t="shared" si="16"/>
        <v/>
      </c>
      <c r="X99" s="41" t="str">
        <f t="shared" si="13"/>
        <v/>
      </c>
      <c r="Y99" s="42" t="str">
        <f t="shared" si="14"/>
        <v/>
      </c>
    </row>
    <row r="100" spans="2:25">
      <c r="B100" s="40">
        <v>92</v>
      </c>
      <c r="C100" s="48" t="str">
        <f t="shared" si="9"/>
        <v/>
      </c>
      <c r="D100" s="48"/>
      <c r="E100" s="40"/>
      <c r="F100" s="8"/>
      <c r="G100" s="40"/>
      <c r="H100" s="49"/>
      <c r="I100" s="49"/>
      <c r="J100" s="40"/>
      <c r="K100" s="50" t="str">
        <f t="shared" si="17"/>
        <v/>
      </c>
      <c r="L100" s="51"/>
      <c r="M100" s="6" t="str">
        <f>IF(J100="","",(K100/J100)/LOOKUP(RIGHT($D$2,3),定数!$A$6:$A$13,定数!$B$6:$B$13))</f>
        <v/>
      </c>
      <c r="N100" s="40"/>
      <c r="O100" s="8"/>
      <c r="P100" s="49"/>
      <c r="Q100" s="49"/>
      <c r="R100" s="52" t="str">
        <f>IF(P100="","",T100*M100*LOOKUP(RIGHT($D$2,3),定数!$A$6:$A$13,定数!$B$6:$B$13))</f>
        <v/>
      </c>
      <c r="S100" s="52"/>
      <c r="T100" s="53" t="str">
        <f t="shared" si="12"/>
        <v/>
      </c>
      <c r="U100" s="53"/>
      <c r="V100" t="str">
        <f t="shared" si="16"/>
        <v/>
      </c>
      <c r="W100" t="str">
        <f t="shared" si="16"/>
        <v/>
      </c>
      <c r="X100" s="41" t="str">
        <f t="shared" si="13"/>
        <v/>
      </c>
      <c r="Y100" s="42" t="str">
        <f t="shared" si="14"/>
        <v/>
      </c>
    </row>
    <row r="101" spans="2:25">
      <c r="B101" s="40">
        <v>93</v>
      </c>
      <c r="C101" s="48" t="str">
        <f t="shared" si="9"/>
        <v/>
      </c>
      <c r="D101" s="48"/>
      <c r="E101" s="40"/>
      <c r="F101" s="8"/>
      <c r="G101" s="40"/>
      <c r="H101" s="49"/>
      <c r="I101" s="49"/>
      <c r="J101" s="40"/>
      <c r="K101" s="50" t="str">
        <f t="shared" si="17"/>
        <v/>
      </c>
      <c r="L101" s="51"/>
      <c r="M101" s="6" t="str">
        <f>IF(J101="","",(K101/J101)/LOOKUP(RIGHT($D$2,3),定数!$A$6:$A$13,定数!$B$6:$B$13))</f>
        <v/>
      </c>
      <c r="N101" s="40"/>
      <c r="O101" s="8"/>
      <c r="P101" s="49"/>
      <c r="Q101" s="49"/>
      <c r="R101" s="52" t="str">
        <f>IF(P101="","",T101*M101*LOOKUP(RIGHT($D$2,3),定数!$A$6:$A$13,定数!$B$6:$B$13))</f>
        <v/>
      </c>
      <c r="S101" s="52"/>
      <c r="T101" s="53" t="str">
        <f t="shared" si="12"/>
        <v/>
      </c>
      <c r="U101" s="53"/>
      <c r="V101" t="str">
        <f t="shared" si="16"/>
        <v/>
      </c>
      <c r="W101" t="str">
        <f t="shared" si="16"/>
        <v/>
      </c>
      <c r="X101" s="41" t="str">
        <f t="shared" si="13"/>
        <v/>
      </c>
      <c r="Y101" s="42" t="str">
        <f t="shared" si="14"/>
        <v/>
      </c>
    </row>
    <row r="102" spans="2:25">
      <c r="B102" s="40">
        <v>94</v>
      </c>
      <c r="C102" s="48" t="str">
        <f t="shared" si="9"/>
        <v/>
      </c>
      <c r="D102" s="48"/>
      <c r="E102" s="40"/>
      <c r="F102" s="8"/>
      <c r="G102" s="40"/>
      <c r="H102" s="49"/>
      <c r="I102" s="49"/>
      <c r="J102" s="40"/>
      <c r="K102" s="50" t="str">
        <f t="shared" si="17"/>
        <v/>
      </c>
      <c r="L102" s="51"/>
      <c r="M102" s="6" t="str">
        <f>IF(J102="","",(K102/J102)/LOOKUP(RIGHT($D$2,3),定数!$A$6:$A$13,定数!$B$6:$B$13))</f>
        <v/>
      </c>
      <c r="N102" s="40"/>
      <c r="O102" s="8"/>
      <c r="P102" s="49"/>
      <c r="Q102" s="49"/>
      <c r="R102" s="52" t="str">
        <f>IF(P102="","",T102*M102*LOOKUP(RIGHT($D$2,3),定数!$A$6:$A$13,定数!$B$6:$B$13))</f>
        <v/>
      </c>
      <c r="S102" s="52"/>
      <c r="T102" s="53" t="str">
        <f t="shared" si="12"/>
        <v/>
      </c>
      <c r="U102" s="53"/>
      <c r="V102" t="str">
        <f t="shared" si="16"/>
        <v/>
      </c>
      <c r="W102" t="str">
        <f t="shared" si="16"/>
        <v/>
      </c>
      <c r="X102" s="41" t="str">
        <f t="shared" si="13"/>
        <v/>
      </c>
      <c r="Y102" s="42" t="str">
        <f t="shared" si="14"/>
        <v/>
      </c>
    </row>
    <row r="103" spans="2:25">
      <c r="B103" s="40">
        <v>95</v>
      </c>
      <c r="C103" s="48" t="str">
        <f t="shared" si="9"/>
        <v/>
      </c>
      <c r="D103" s="48"/>
      <c r="E103" s="40"/>
      <c r="F103" s="8"/>
      <c r="G103" s="40"/>
      <c r="H103" s="49"/>
      <c r="I103" s="49"/>
      <c r="J103" s="40"/>
      <c r="K103" s="50" t="str">
        <f t="shared" si="17"/>
        <v/>
      </c>
      <c r="L103" s="51"/>
      <c r="M103" s="6" t="str">
        <f>IF(J103="","",(K103/J103)/LOOKUP(RIGHT($D$2,3),定数!$A$6:$A$13,定数!$B$6:$B$13))</f>
        <v/>
      </c>
      <c r="N103" s="40"/>
      <c r="O103" s="8"/>
      <c r="P103" s="49"/>
      <c r="Q103" s="49"/>
      <c r="R103" s="52" t="str">
        <f>IF(P103="","",T103*M103*LOOKUP(RIGHT($D$2,3),定数!$A$6:$A$13,定数!$B$6:$B$13))</f>
        <v/>
      </c>
      <c r="S103" s="52"/>
      <c r="T103" s="53" t="str">
        <f t="shared" si="12"/>
        <v/>
      </c>
      <c r="U103" s="53"/>
      <c r="V103" t="str">
        <f t="shared" si="16"/>
        <v/>
      </c>
      <c r="W103" t="str">
        <f t="shared" si="16"/>
        <v/>
      </c>
      <c r="X103" s="41" t="str">
        <f t="shared" si="13"/>
        <v/>
      </c>
      <c r="Y103" s="42" t="str">
        <f t="shared" si="14"/>
        <v/>
      </c>
    </row>
    <row r="104" spans="2:25">
      <c r="B104" s="40">
        <v>96</v>
      </c>
      <c r="C104" s="48" t="str">
        <f t="shared" si="9"/>
        <v/>
      </c>
      <c r="D104" s="48"/>
      <c r="E104" s="40"/>
      <c r="F104" s="8"/>
      <c r="G104" s="40"/>
      <c r="H104" s="49"/>
      <c r="I104" s="49"/>
      <c r="J104" s="40"/>
      <c r="K104" s="50" t="str">
        <f t="shared" si="17"/>
        <v/>
      </c>
      <c r="L104" s="51"/>
      <c r="M104" s="6" t="str">
        <f>IF(J104="","",(K104/J104)/LOOKUP(RIGHT($D$2,3),定数!$A$6:$A$13,定数!$B$6:$B$13))</f>
        <v/>
      </c>
      <c r="N104" s="40"/>
      <c r="O104" s="8"/>
      <c r="P104" s="49"/>
      <c r="Q104" s="49"/>
      <c r="R104" s="52" t="str">
        <f>IF(P104="","",T104*M104*LOOKUP(RIGHT($D$2,3),定数!$A$6:$A$13,定数!$B$6:$B$13))</f>
        <v/>
      </c>
      <c r="S104" s="52"/>
      <c r="T104" s="53" t="str">
        <f t="shared" si="12"/>
        <v/>
      </c>
      <c r="U104" s="53"/>
      <c r="V104" t="str">
        <f t="shared" si="16"/>
        <v/>
      </c>
      <c r="W104" t="str">
        <f t="shared" si="16"/>
        <v/>
      </c>
      <c r="X104" s="41" t="str">
        <f t="shared" si="13"/>
        <v/>
      </c>
      <c r="Y104" s="42" t="str">
        <f t="shared" si="14"/>
        <v/>
      </c>
    </row>
    <row r="105" spans="2:25">
      <c r="B105" s="40">
        <v>97</v>
      </c>
      <c r="C105" s="48" t="str">
        <f t="shared" si="9"/>
        <v/>
      </c>
      <c r="D105" s="48"/>
      <c r="E105" s="40"/>
      <c r="F105" s="8"/>
      <c r="G105" s="40"/>
      <c r="H105" s="49"/>
      <c r="I105" s="49"/>
      <c r="J105" s="40"/>
      <c r="K105" s="50" t="str">
        <f t="shared" si="17"/>
        <v/>
      </c>
      <c r="L105" s="51"/>
      <c r="M105" s="6" t="str">
        <f>IF(J105="","",(K105/J105)/LOOKUP(RIGHT($D$2,3),定数!$A$6:$A$13,定数!$B$6:$B$13))</f>
        <v/>
      </c>
      <c r="N105" s="40"/>
      <c r="O105" s="8"/>
      <c r="P105" s="49"/>
      <c r="Q105" s="49"/>
      <c r="R105" s="52" t="str">
        <f>IF(P105="","",T105*M105*LOOKUP(RIGHT($D$2,3),定数!$A$6:$A$13,定数!$B$6:$B$13))</f>
        <v/>
      </c>
      <c r="S105" s="52"/>
      <c r="T105" s="53" t="str">
        <f t="shared" si="12"/>
        <v/>
      </c>
      <c r="U105" s="53"/>
      <c r="V105" t="str">
        <f t="shared" si="16"/>
        <v/>
      </c>
      <c r="W105" t="str">
        <f t="shared" si="16"/>
        <v/>
      </c>
      <c r="X105" s="41" t="str">
        <f t="shared" si="13"/>
        <v/>
      </c>
      <c r="Y105" s="42" t="str">
        <f t="shared" si="14"/>
        <v/>
      </c>
    </row>
    <row r="106" spans="2:25">
      <c r="B106" s="40">
        <v>98</v>
      </c>
      <c r="C106" s="48" t="str">
        <f t="shared" si="9"/>
        <v/>
      </c>
      <c r="D106" s="48"/>
      <c r="E106" s="40"/>
      <c r="F106" s="8"/>
      <c r="G106" s="40"/>
      <c r="H106" s="49"/>
      <c r="I106" s="49"/>
      <c r="J106" s="40"/>
      <c r="K106" s="50" t="str">
        <f t="shared" si="17"/>
        <v/>
      </c>
      <c r="L106" s="51"/>
      <c r="M106" s="6" t="str">
        <f>IF(J106="","",(K106/J106)/LOOKUP(RIGHT($D$2,3),定数!$A$6:$A$13,定数!$B$6:$B$13))</f>
        <v/>
      </c>
      <c r="N106" s="40"/>
      <c r="O106" s="8"/>
      <c r="P106" s="49"/>
      <c r="Q106" s="49"/>
      <c r="R106" s="52" t="str">
        <f>IF(P106="","",T106*M106*LOOKUP(RIGHT($D$2,3),定数!$A$6:$A$13,定数!$B$6:$B$13))</f>
        <v/>
      </c>
      <c r="S106" s="52"/>
      <c r="T106" s="53" t="str">
        <f t="shared" si="12"/>
        <v/>
      </c>
      <c r="U106" s="53"/>
      <c r="V106" t="str">
        <f t="shared" si="16"/>
        <v/>
      </c>
      <c r="W106" t="str">
        <f t="shared" si="16"/>
        <v/>
      </c>
      <c r="X106" s="41" t="str">
        <f t="shared" si="13"/>
        <v/>
      </c>
      <c r="Y106" s="42" t="str">
        <f t="shared" si="14"/>
        <v/>
      </c>
    </row>
    <row r="107" spans="2:25">
      <c r="B107" s="40">
        <v>99</v>
      </c>
      <c r="C107" s="48" t="str">
        <f t="shared" si="9"/>
        <v/>
      </c>
      <c r="D107" s="48"/>
      <c r="E107" s="40"/>
      <c r="F107" s="8"/>
      <c r="G107" s="40"/>
      <c r="H107" s="49"/>
      <c r="I107" s="49"/>
      <c r="J107" s="40"/>
      <c r="K107" s="50" t="str">
        <f t="shared" si="17"/>
        <v/>
      </c>
      <c r="L107" s="51"/>
      <c r="M107" s="6" t="str">
        <f>IF(J107="","",(K107/J107)/LOOKUP(RIGHT($D$2,3),定数!$A$6:$A$13,定数!$B$6:$B$13))</f>
        <v/>
      </c>
      <c r="N107" s="40"/>
      <c r="O107" s="8"/>
      <c r="P107" s="49"/>
      <c r="Q107" s="49"/>
      <c r="R107" s="52" t="str">
        <f>IF(P107="","",T107*M107*LOOKUP(RIGHT($D$2,3),定数!$A$6:$A$13,定数!$B$6:$B$13))</f>
        <v/>
      </c>
      <c r="S107" s="52"/>
      <c r="T107" s="53" t="str">
        <f t="shared" si="12"/>
        <v/>
      </c>
      <c r="U107" s="53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40">
        <v>100</v>
      </c>
      <c r="C108" s="48" t="str">
        <f t="shared" si="9"/>
        <v/>
      </c>
      <c r="D108" s="48"/>
      <c r="E108" s="40"/>
      <c r="F108" s="8"/>
      <c r="G108" s="40"/>
      <c r="H108" s="49"/>
      <c r="I108" s="49"/>
      <c r="J108" s="40"/>
      <c r="K108" s="50" t="str">
        <f t="shared" si="17"/>
        <v/>
      </c>
      <c r="L108" s="51"/>
      <c r="M108" s="6" t="str">
        <f>IF(J108="","",(K108/J108)/LOOKUP(RIGHT($D$2,3),定数!$A$6:$A$13,定数!$B$6:$B$13))</f>
        <v/>
      </c>
      <c r="N108" s="40"/>
      <c r="O108" s="8"/>
      <c r="P108" s="49"/>
      <c r="Q108" s="49"/>
      <c r="R108" s="52" t="str">
        <f>IF(P108="","",T108*M108*LOOKUP(RIGHT($D$2,3),定数!$A$6:$A$13,定数!$B$6:$B$13))</f>
        <v/>
      </c>
      <c r="S108" s="52"/>
      <c r="T108" s="53" t="str">
        <f t="shared" si="12"/>
        <v/>
      </c>
      <c r="U108" s="53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R12:S12"/>
    <mergeCell ref="T12:U12"/>
    <mergeCell ref="H12:I12"/>
    <mergeCell ref="P12:Q12"/>
    <mergeCell ref="K12:L12"/>
    <mergeCell ref="C15:D15"/>
    <mergeCell ref="R15:S15"/>
    <mergeCell ref="T15:U15"/>
    <mergeCell ref="C16:D16"/>
    <mergeCell ref="R16:S16"/>
    <mergeCell ref="T16:U16"/>
    <mergeCell ref="C13:D13"/>
    <mergeCell ref="R13:S13"/>
    <mergeCell ref="T13:U13"/>
    <mergeCell ref="C14:D14"/>
    <mergeCell ref="R14:S14"/>
    <mergeCell ref="T14:U14"/>
    <mergeCell ref="H13:I13"/>
    <mergeCell ref="H14:I14"/>
    <mergeCell ref="H15:I15"/>
    <mergeCell ref="H16:I16"/>
    <mergeCell ref="P13:Q13"/>
    <mergeCell ref="P14:Q14"/>
    <mergeCell ref="P15:Q15"/>
    <mergeCell ref="P16:Q16"/>
    <mergeCell ref="K13:L13"/>
    <mergeCell ref="K14:L14"/>
    <mergeCell ref="K15:L15"/>
    <mergeCell ref="K16:L16"/>
    <mergeCell ref="C19:D19"/>
    <mergeCell ref="R19:S19"/>
    <mergeCell ref="T19:U19"/>
    <mergeCell ref="C20:D20"/>
    <mergeCell ref="R20:S20"/>
    <mergeCell ref="T20:U20"/>
    <mergeCell ref="C17:D17"/>
    <mergeCell ref="R17:S17"/>
    <mergeCell ref="T17:U17"/>
    <mergeCell ref="C18:D18"/>
    <mergeCell ref="R18:S18"/>
    <mergeCell ref="T18:U18"/>
    <mergeCell ref="H17:I17"/>
    <mergeCell ref="H18:I18"/>
    <mergeCell ref="H19:I19"/>
    <mergeCell ref="H20:I20"/>
    <mergeCell ref="P17:Q17"/>
    <mergeCell ref="P18:Q18"/>
    <mergeCell ref="P19:Q19"/>
    <mergeCell ref="P20:Q20"/>
    <mergeCell ref="K17:L17"/>
    <mergeCell ref="K18:L18"/>
    <mergeCell ref="K19:L19"/>
    <mergeCell ref="K20:L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R24:S24"/>
    <mergeCell ref="T24:U24"/>
    <mergeCell ref="H24:I24"/>
    <mergeCell ref="K24:L24"/>
    <mergeCell ref="P24:Q24"/>
    <mergeCell ref="C27:D27"/>
    <mergeCell ref="R27:S27"/>
    <mergeCell ref="T27:U27"/>
    <mergeCell ref="C28:D28"/>
    <mergeCell ref="R28:S28"/>
    <mergeCell ref="T28:U28"/>
    <mergeCell ref="C25:D25"/>
    <mergeCell ref="R25:S25"/>
    <mergeCell ref="T25:U25"/>
    <mergeCell ref="C26:D26"/>
    <mergeCell ref="R26:S26"/>
    <mergeCell ref="T26:U26"/>
    <mergeCell ref="H25:I25"/>
    <mergeCell ref="H26:I26"/>
    <mergeCell ref="H27:I27"/>
    <mergeCell ref="H28:I28"/>
    <mergeCell ref="K25:L25"/>
    <mergeCell ref="K26:L26"/>
    <mergeCell ref="K27:L27"/>
    <mergeCell ref="K28:L28"/>
    <mergeCell ref="P25:Q25"/>
    <mergeCell ref="P26:Q26"/>
    <mergeCell ref="P27:Q27"/>
    <mergeCell ref="P28:Q28"/>
    <mergeCell ref="C29:D29"/>
    <mergeCell ref="R29:S29"/>
    <mergeCell ref="T29:U29"/>
    <mergeCell ref="C30:D30"/>
    <mergeCell ref="H30:I30"/>
    <mergeCell ref="K30:L30"/>
    <mergeCell ref="P30:Q30"/>
    <mergeCell ref="R30:S30"/>
    <mergeCell ref="T30:U30"/>
    <mergeCell ref="H29:I29"/>
    <mergeCell ref="K29:L29"/>
    <mergeCell ref="P29:Q29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3:D43"/>
    <mergeCell ref="R43:S43"/>
    <mergeCell ref="T43:U43"/>
    <mergeCell ref="C44:D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R42:S42"/>
    <mergeCell ref="T42:U42"/>
    <mergeCell ref="H42:I42"/>
    <mergeCell ref="H43:I43"/>
    <mergeCell ref="H44:I44"/>
    <mergeCell ref="K42:L42"/>
    <mergeCell ref="K43:L43"/>
    <mergeCell ref="K44:L44"/>
    <mergeCell ref="P42:Q42"/>
    <mergeCell ref="P43:Q43"/>
    <mergeCell ref="P44:Q44"/>
    <mergeCell ref="C47:D47"/>
    <mergeCell ref="R47:S47"/>
    <mergeCell ref="T47:U47"/>
    <mergeCell ref="C48:D48"/>
    <mergeCell ref="R48:S48"/>
    <mergeCell ref="T48:U48"/>
    <mergeCell ref="C45:D45"/>
    <mergeCell ref="R45:S45"/>
    <mergeCell ref="T45:U45"/>
    <mergeCell ref="C46:D46"/>
    <mergeCell ref="R46:S46"/>
    <mergeCell ref="T46:U46"/>
    <mergeCell ref="H45:I45"/>
    <mergeCell ref="H46:I46"/>
    <mergeCell ref="H47:I47"/>
    <mergeCell ref="H48:I48"/>
    <mergeCell ref="K45:L45"/>
    <mergeCell ref="K46:L46"/>
    <mergeCell ref="K47:L47"/>
    <mergeCell ref="K48:L48"/>
    <mergeCell ref="P45:Q45"/>
    <mergeCell ref="P46:Q46"/>
    <mergeCell ref="P47:Q47"/>
    <mergeCell ref="P48:Q48"/>
    <mergeCell ref="C51:D51"/>
    <mergeCell ref="R51:S51"/>
    <mergeCell ref="T51:U51"/>
    <mergeCell ref="C52:D52"/>
    <mergeCell ref="R52:S52"/>
    <mergeCell ref="T52:U52"/>
    <mergeCell ref="C49:D49"/>
    <mergeCell ref="R49:S49"/>
    <mergeCell ref="T49:U49"/>
    <mergeCell ref="C50:D50"/>
    <mergeCell ref="R50:S50"/>
    <mergeCell ref="T50:U50"/>
    <mergeCell ref="H49:I49"/>
    <mergeCell ref="H50:I50"/>
    <mergeCell ref="H51:I51"/>
    <mergeCell ref="H52:I52"/>
    <mergeCell ref="K49:L49"/>
    <mergeCell ref="K50:L50"/>
    <mergeCell ref="K51:L51"/>
    <mergeCell ref="K52:L52"/>
    <mergeCell ref="P49:Q49"/>
    <mergeCell ref="P50:Q50"/>
    <mergeCell ref="P51:Q51"/>
    <mergeCell ref="P52:Q52"/>
    <mergeCell ref="C55:D55"/>
    <mergeCell ref="R55:S55"/>
    <mergeCell ref="T55:U55"/>
    <mergeCell ref="C56:D56"/>
    <mergeCell ref="R56:S56"/>
    <mergeCell ref="T56:U56"/>
    <mergeCell ref="C53:D53"/>
    <mergeCell ref="R53:S53"/>
    <mergeCell ref="T53:U53"/>
    <mergeCell ref="C54:D54"/>
    <mergeCell ref="R54:S54"/>
    <mergeCell ref="T54:U54"/>
    <mergeCell ref="H53:I53"/>
    <mergeCell ref="K53:L53"/>
    <mergeCell ref="P53:Q53"/>
    <mergeCell ref="H54:I54"/>
    <mergeCell ref="H55:I55"/>
    <mergeCell ref="H56:I56"/>
    <mergeCell ref="K54:L54"/>
    <mergeCell ref="K55:L55"/>
    <mergeCell ref="K56:L56"/>
    <mergeCell ref="P54:Q54"/>
    <mergeCell ref="P55:Q55"/>
    <mergeCell ref="P56:Q56"/>
    <mergeCell ref="C59:D59"/>
    <mergeCell ref="R59:S59"/>
    <mergeCell ref="T59:U59"/>
    <mergeCell ref="C60:D60"/>
    <mergeCell ref="R60:S60"/>
    <mergeCell ref="T60:U60"/>
    <mergeCell ref="C57:D57"/>
    <mergeCell ref="R57:S57"/>
    <mergeCell ref="T57:U57"/>
    <mergeCell ref="C58:D58"/>
    <mergeCell ref="R58:S58"/>
    <mergeCell ref="T58:U58"/>
    <mergeCell ref="H57:I57"/>
    <mergeCell ref="H58:I58"/>
    <mergeCell ref="H59:I59"/>
    <mergeCell ref="H60:I60"/>
    <mergeCell ref="K57:L57"/>
    <mergeCell ref="K58:L58"/>
    <mergeCell ref="K59:L59"/>
    <mergeCell ref="K60:L60"/>
    <mergeCell ref="P57:Q57"/>
    <mergeCell ref="P58:Q58"/>
    <mergeCell ref="P59:Q59"/>
    <mergeCell ref="P60:Q60"/>
    <mergeCell ref="C63:D63"/>
    <mergeCell ref="R63:S63"/>
    <mergeCell ref="T63:U63"/>
    <mergeCell ref="C64:D64"/>
    <mergeCell ref="R64:S64"/>
    <mergeCell ref="T64:U64"/>
    <mergeCell ref="C61:D61"/>
    <mergeCell ref="R61:S61"/>
    <mergeCell ref="T61:U61"/>
    <mergeCell ref="C62:D62"/>
    <mergeCell ref="R62:S62"/>
    <mergeCell ref="T62:U62"/>
    <mergeCell ref="H61:I61"/>
    <mergeCell ref="H62:I62"/>
    <mergeCell ref="H63:I63"/>
    <mergeCell ref="H64:I64"/>
    <mergeCell ref="K62:L62"/>
    <mergeCell ref="K61:L61"/>
    <mergeCell ref="K63:L63"/>
    <mergeCell ref="K64:L64"/>
    <mergeCell ref="P61:Q61"/>
    <mergeCell ref="P62:Q62"/>
    <mergeCell ref="P63:Q63"/>
    <mergeCell ref="P64:Q64"/>
    <mergeCell ref="C67:D67"/>
    <mergeCell ref="R67:S67"/>
    <mergeCell ref="T67:U67"/>
    <mergeCell ref="C68:D68"/>
    <mergeCell ref="R68:S68"/>
    <mergeCell ref="T68:U68"/>
    <mergeCell ref="C65:D65"/>
    <mergeCell ref="R65:S65"/>
    <mergeCell ref="T65:U65"/>
    <mergeCell ref="C66:D66"/>
    <mergeCell ref="R66:S66"/>
    <mergeCell ref="T66:U66"/>
    <mergeCell ref="H65:I65"/>
    <mergeCell ref="K65:L65"/>
    <mergeCell ref="P65:Q65"/>
    <mergeCell ref="H66:I66"/>
    <mergeCell ref="H67:I67"/>
    <mergeCell ref="H68:I68"/>
    <mergeCell ref="K66:L66"/>
    <mergeCell ref="K67:L67"/>
    <mergeCell ref="K68:L68"/>
    <mergeCell ref="P66:Q66"/>
    <mergeCell ref="P67:Q67"/>
    <mergeCell ref="P68:Q68"/>
    <mergeCell ref="C69:D69"/>
    <mergeCell ref="R69:S69"/>
    <mergeCell ref="T69:U69"/>
    <mergeCell ref="C70:D70"/>
    <mergeCell ref="H70:I70"/>
    <mergeCell ref="K70:L70"/>
    <mergeCell ref="P70:Q70"/>
    <mergeCell ref="R70:S70"/>
    <mergeCell ref="T70:U70"/>
    <mergeCell ref="H69:I69"/>
    <mergeCell ref="K69:L69"/>
    <mergeCell ref="P69:Q69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R79:S79"/>
    <mergeCell ref="T79:U79"/>
    <mergeCell ref="C80:D80"/>
    <mergeCell ref="H80:I80"/>
    <mergeCell ref="K80:L80"/>
    <mergeCell ref="P80:Q80"/>
    <mergeCell ref="R80:S80"/>
    <mergeCell ref="T80:U80"/>
    <mergeCell ref="H79:I79"/>
    <mergeCell ref="K79:L79"/>
    <mergeCell ref="P79:Q79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03" priority="341" stopIfTrue="1" operator="equal">
      <formula>"買"</formula>
    </cfRule>
    <cfRule type="cellIs" dxfId="702" priority="342" stopIfTrue="1" operator="equal">
      <formula>"売"</formula>
    </cfRule>
  </conditionalFormatting>
  <conditionalFormatting sqref="G9:G11 G13:G108">
    <cfRule type="cellIs" dxfId="701" priority="343" stopIfTrue="1" operator="equal">
      <formula>"買"</formula>
    </cfRule>
    <cfRule type="cellIs" dxfId="700" priority="344" stopIfTrue="1" operator="equal">
      <formula>"売"</formula>
    </cfRule>
  </conditionalFormatting>
  <conditionalFormatting sqref="G12">
    <cfRule type="cellIs" dxfId="699" priority="339" stopIfTrue="1" operator="equal">
      <formula>"買"</formula>
    </cfRule>
    <cfRule type="cellIs" dxfId="698" priority="340" stopIfTrue="1" operator="equal">
      <formula>"売"</formula>
    </cfRule>
  </conditionalFormatting>
  <conditionalFormatting sqref="G13">
    <cfRule type="cellIs" dxfId="697" priority="337" stopIfTrue="1" operator="equal">
      <formula>"買"</formula>
    </cfRule>
    <cfRule type="cellIs" dxfId="696" priority="338" stopIfTrue="1" operator="equal">
      <formula>"売"</formula>
    </cfRule>
  </conditionalFormatting>
  <conditionalFormatting sqref="G9">
    <cfRule type="cellIs" dxfId="695" priority="335" stopIfTrue="1" operator="equal">
      <formula>"買"</formula>
    </cfRule>
    <cfRule type="cellIs" dxfId="694" priority="336" stopIfTrue="1" operator="equal">
      <formula>"売"</formula>
    </cfRule>
  </conditionalFormatting>
  <conditionalFormatting sqref="G10">
    <cfRule type="cellIs" dxfId="693" priority="333" stopIfTrue="1" operator="equal">
      <formula>"買"</formula>
    </cfRule>
    <cfRule type="cellIs" dxfId="692" priority="334" stopIfTrue="1" operator="equal">
      <formula>"売"</formula>
    </cfRule>
  </conditionalFormatting>
  <conditionalFormatting sqref="G11">
    <cfRule type="cellIs" dxfId="691" priority="331" stopIfTrue="1" operator="equal">
      <formula>"買"</formula>
    </cfRule>
    <cfRule type="cellIs" dxfId="690" priority="332" stopIfTrue="1" operator="equal">
      <formula>"売"</formula>
    </cfRule>
  </conditionalFormatting>
  <conditionalFormatting sqref="G9">
    <cfRule type="cellIs" dxfId="689" priority="329" stopIfTrue="1" operator="equal">
      <formula>"買"</formula>
    </cfRule>
    <cfRule type="cellIs" dxfId="688" priority="330" stopIfTrue="1" operator="equal">
      <formula>"売"</formula>
    </cfRule>
  </conditionalFormatting>
  <conditionalFormatting sqref="G9">
    <cfRule type="cellIs" dxfId="687" priority="327" stopIfTrue="1" operator="equal">
      <formula>"買"</formula>
    </cfRule>
    <cfRule type="cellIs" dxfId="686" priority="328" stopIfTrue="1" operator="equal">
      <formula>"売"</formula>
    </cfRule>
  </conditionalFormatting>
  <conditionalFormatting sqref="G10">
    <cfRule type="cellIs" dxfId="685" priority="325" stopIfTrue="1" operator="equal">
      <formula>"買"</formula>
    </cfRule>
    <cfRule type="cellIs" dxfId="684" priority="326" stopIfTrue="1" operator="equal">
      <formula>"売"</formula>
    </cfRule>
  </conditionalFormatting>
  <conditionalFormatting sqref="G11">
    <cfRule type="cellIs" dxfId="683" priority="323" stopIfTrue="1" operator="equal">
      <formula>"買"</formula>
    </cfRule>
    <cfRule type="cellIs" dxfId="682" priority="324" stopIfTrue="1" operator="equal">
      <formula>"売"</formula>
    </cfRule>
  </conditionalFormatting>
  <conditionalFormatting sqref="G12">
    <cfRule type="cellIs" dxfId="681" priority="321" stopIfTrue="1" operator="equal">
      <formula>"買"</formula>
    </cfRule>
    <cfRule type="cellIs" dxfId="680" priority="322" stopIfTrue="1" operator="equal">
      <formula>"売"</formula>
    </cfRule>
  </conditionalFormatting>
  <conditionalFormatting sqref="G13">
    <cfRule type="cellIs" dxfId="679" priority="319" stopIfTrue="1" operator="equal">
      <formula>"買"</formula>
    </cfRule>
    <cfRule type="cellIs" dxfId="678" priority="320" stopIfTrue="1" operator="equal">
      <formula>"売"</formula>
    </cfRule>
  </conditionalFormatting>
  <conditionalFormatting sqref="G14">
    <cfRule type="cellIs" dxfId="677" priority="317" stopIfTrue="1" operator="equal">
      <formula>"買"</formula>
    </cfRule>
    <cfRule type="cellIs" dxfId="676" priority="318" stopIfTrue="1" operator="equal">
      <formula>"売"</formula>
    </cfRule>
  </conditionalFormatting>
  <conditionalFormatting sqref="G15">
    <cfRule type="cellIs" dxfId="675" priority="315" stopIfTrue="1" operator="equal">
      <formula>"買"</formula>
    </cfRule>
    <cfRule type="cellIs" dxfId="674" priority="316" stopIfTrue="1" operator="equal">
      <formula>"売"</formula>
    </cfRule>
  </conditionalFormatting>
  <conditionalFormatting sqref="G16">
    <cfRule type="cellIs" dxfId="673" priority="313" stopIfTrue="1" operator="equal">
      <formula>"買"</formula>
    </cfRule>
    <cfRule type="cellIs" dxfId="672" priority="314" stopIfTrue="1" operator="equal">
      <formula>"売"</formula>
    </cfRule>
  </conditionalFormatting>
  <conditionalFormatting sqref="G17">
    <cfRule type="cellIs" dxfId="671" priority="311" stopIfTrue="1" operator="equal">
      <formula>"買"</formula>
    </cfRule>
    <cfRule type="cellIs" dxfId="670" priority="312" stopIfTrue="1" operator="equal">
      <formula>"売"</formula>
    </cfRule>
  </conditionalFormatting>
  <conditionalFormatting sqref="G18">
    <cfRule type="cellIs" dxfId="669" priority="309" stopIfTrue="1" operator="equal">
      <formula>"買"</formula>
    </cfRule>
    <cfRule type="cellIs" dxfId="668" priority="310" stopIfTrue="1" operator="equal">
      <formula>"売"</formula>
    </cfRule>
  </conditionalFormatting>
  <conditionalFormatting sqref="G19">
    <cfRule type="cellIs" dxfId="667" priority="307" stopIfTrue="1" operator="equal">
      <formula>"買"</formula>
    </cfRule>
    <cfRule type="cellIs" dxfId="666" priority="308" stopIfTrue="1" operator="equal">
      <formula>"売"</formula>
    </cfRule>
  </conditionalFormatting>
  <conditionalFormatting sqref="G20">
    <cfRule type="cellIs" dxfId="665" priority="305" stopIfTrue="1" operator="equal">
      <formula>"買"</formula>
    </cfRule>
    <cfRule type="cellIs" dxfId="664" priority="306" stopIfTrue="1" operator="equal">
      <formula>"売"</formula>
    </cfRule>
  </conditionalFormatting>
  <conditionalFormatting sqref="G21">
    <cfRule type="cellIs" dxfId="663" priority="303" stopIfTrue="1" operator="equal">
      <formula>"買"</formula>
    </cfRule>
    <cfRule type="cellIs" dxfId="662" priority="304" stopIfTrue="1" operator="equal">
      <formula>"売"</formula>
    </cfRule>
  </conditionalFormatting>
  <conditionalFormatting sqref="G22">
    <cfRule type="cellIs" dxfId="661" priority="301" stopIfTrue="1" operator="equal">
      <formula>"買"</formula>
    </cfRule>
    <cfRule type="cellIs" dxfId="660" priority="302" stopIfTrue="1" operator="equal">
      <formula>"売"</formula>
    </cfRule>
  </conditionalFormatting>
  <conditionalFormatting sqref="G23">
    <cfRule type="cellIs" dxfId="659" priority="299" stopIfTrue="1" operator="equal">
      <formula>"買"</formula>
    </cfRule>
    <cfRule type="cellIs" dxfId="658" priority="300" stopIfTrue="1" operator="equal">
      <formula>"売"</formula>
    </cfRule>
  </conditionalFormatting>
  <conditionalFormatting sqref="G24">
    <cfRule type="cellIs" dxfId="657" priority="297" stopIfTrue="1" operator="equal">
      <formula>"買"</formula>
    </cfRule>
    <cfRule type="cellIs" dxfId="656" priority="298" stopIfTrue="1" operator="equal">
      <formula>"売"</formula>
    </cfRule>
  </conditionalFormatting>
  <conditionalFormatting sqref="G25">
    <cfRule type="cellIs" dxfId="655" priority="295" stopIfTrue="1" operator="equal">
      <formula>"買"</formula>
    </cfRule>
    <cfRule type="cellIs" dxfId="654" priority="296" stopIfTrue="1" operator="equal">
      <formula>"売"</formula>
    </cfRule>
  </conditionalFormatting>
  <conditionalFormatting sqref="G26">
    <cfRule type="cellIs" dxfId="653" priority="293" stopIfTrue="1" operator="equal">
      <formula>"買"</formula>
    </cfRule>
    <cfRule type="cellIs" dxfId="652" priority="294" stopIfTrue="1" operator="equal">
      <formula>"売"</formula>
    </cfRule>
  </conditionalFormatting>
  <conditionalFormatting sqref="G27">
    <cfRule type="cellIs" dxfId="651" priority="291" stopIfTrue="1" operator="equal">
      <formula>"買"</formula>
    </cfRule>
    <cfRule type="cellIs" dxfId="650" priority="292" stopIfTrue="1" operator="equal">
      <formula>"売"</formula>
    </cfRule>
  </conditionalFormatting>
  <conditionalFormatting sqref="G28">
    <cfRule type="cellIs" dxfId="649" priority="289" stopIfTrue="1" operator="equal">
      <formula>"買"</formula>
    </cfRule>
    <cfRule type="cellIs" dxfId="648" priority="290" stopIfTrue="1" operator="equal">
      <formula>"売"</formula>
    </cfRule>
  </conditionalFormatting>
  <conditionalFormatting sqref="G29">
    <cfRule type="cellIs" dxfId="647" priority="287" stopIfTrue="1" operator="equal">
      <formula>"買"</formula>
    </cfRule>
    <cfRule type="cellIs" dxfId="646" priority="288" stopIfTrue="1" operator="equal">
      <formula>"売"</formula>
    </cfRule>
  </conditionalFormatting>
  <conditionalFormatting sqref="G30">
    <cfRule type="cellIs" dxfId="645" priority="285" stopIfTrue="1" operator="equal">
      <formula>"買"</formula>
    </cfRule>
    <cfRule type="cellIs" dxfId="644" priority="286" stopIfTrue="1" operator="equal">
      <formula>"売"</formula>
    </cfRule>
  </conditionalFormatting>
  <conditionalFormatting sqref="G31">
    <cfRule type="cellIs" dxfId="643" priority="283" stopIfTrue="1" operator="equal">
      <formula>"買"</formula>
    </cfRule>
    <cfRule type="cellIs" dxfId="642" priority="284" stopIfTrue="1" operator="equal">
      <formula>"売"</formula>
    </cfRule>
  </conditionalFormatting>
  <conditionalFormatting sqref="G32">
    <cfRule type="cellIs" dxfId="641" priority="281" stopIfTrue="1" operator="equal">
      <formula>"買"</formula>
    </cfRule>
    <cfRule type="cellIs" dxfId="640" priority="282" stopIfTrue="1" operator="equal">
      <formula>"売"</formula>
    </cfRule>
  </conditionalFormatting>
  <conditionalFormatting sqref="G33">
    <cfRule type="cellIs" dxfId="639" priority="279" stopIfTrue="1" operator="equal">
      <formula>"買"</formula>
    </cfRule>
    <cfRule type="cellIs" dxfId="638" priority="280" stopIfTrue="1" operator="equal">
      <formula>"売"</formula>
    </cfRule>
  </conditionalFormatting>
  <conditionalFormatting sqref="G34">
    <cfRule type="cellIs" dxfId="637" priority="277" stopIfTrue="1" operator="equal">
      <formula>"買"</formula>
    </cfRule>
    <cfRule type="cellIs" dxfId="636" priority="278" stopIfTrue="1" operator="equal">
      <formula>"売"</formula>
    </cfRule>
  </conditionalFormatting>
  <conditionalFormatting sqref="G35">
    <cfRule type="cellIs" dxfId="635" priority="275" stopIfTrue="1" operator="equal">
      <formula>"買"</formula>
    </cfRule>
    <cfRule type="cellIs" dxfId="634" priority="276" stopIfTrue="1" operator="equal">
      <formula>"売"</formula>
    </cfRule>
  </conditionalFormatting>
  <conditionalFormatting sqref="G36">
    <cfRule type="cellIs" dxfId="633" priority="273" stopIfTrue="1" operator="equal">
      <formula>"買"</formula>
    </cfRule>
    <cfRule type="cellIs" dxfId="632" priority="274" stopIfTrue="1" operator="equal">
      <formula>"売"</formula>
    </cfRule>
  </conditionalFormatting>
  <conditionalFormatting sqref="G37">
    <cfRule type="cellIs" dxfId="631" priority="271" stopIfTrue="1" operator="equal">
      <formula>"買"</formula>
    </cfRule>
    <cfRule type="cellIs" dxfId="630" priority="272" stopIfTrue="1" operator="equal">
      <formula>"売"</formula>
    </cfRule>
  </conditionalFormatting>
  <conditionalFormatting sqref="G38">
    <cfRule type="cellIs" dxfId="629" priority="269" stopIfTrue="1" operator="equal">
      <formula>"買"</formula>
    </cfRule>
    <cfRule type="cellIs" dxfId="628" priority="270" stopIfTrue="1" operator="equal">
      <formula>"売"</formula>
    </cfRule>
  </conditionalFormatting>
  <conditionalFormatting sqref="G39">
    <cfRule type="cellIs" dxfId="627" priority="267" stopIfTrue="1" operator="equal">
      <formula>"買"</formula>
    </cfRule>
    <cfRule type="cellIs" dxfId="626" priority="268" stopIfTrue="1" operator="equal">
      <formula>"売"</formula>
    </cfRule>
  </conditionalFormatting>
  <conditionalFormatting sqref="G40">
    <cfRule type="cellIs" dxfId="625" priority="265" stopIfTrue="1" operator="equal">
      <formula>"買"</formula>
    </cfRule>
    <cfRule type="cellIs" dxfId="624" priority="266" stopIfTrue="1" operator="equal">
      <formula>"売"</formula>
    </cfRule>
  </conditionalFormatting>
  <conditionalFormatting sqref="G41">
    <cfRule type="cellIs" dxfId="623" priority="263" stopIfTrue="1" operator="equal">
      <formula>"買"</formula>
    </cfRule>
    <cfRule type="cellIs" dxfId="622" priority="264" stopIfTrue="1" operator="equal">
      <formula>"売"</formula>
    </cfRule>
  </conditionalFormatting>
  <conditionalFormatting sqref="G42">
    <cfRule type="cellIs" dxfId="621" priority="261" stopIfTrue="1" operator="equal">
      <formula>"買"</formula>
    </cfRule>
    <cfRule type="cellIs" dxfId="620" priority="262" stopIfTrue="1" operator="equal">
      <formula>"売"</formula>
    </cfRule>
  </conditionalFormatting>
  <conditionalFormatting sqref="G43">
    <cfRule type="cellIs" dxfId="619" priority="259" stopIfTrue="1" operator="equal">
      <formula>"買"</formula>
    </cfRule>
    <cfRule type="cellIs" dxfId="618" priority="260" stopIfTrue="1" operator="equal">
      <formula>"売"</formula>
    </cfRule>
  </conditionalFormatting>
  <conditionalFormatting sqref="G44">
    <cfRule type="cellIs" dxfId="617" priority="257" stopIfTrue="1" operator="equal">
      <formula>"買"</formula>
    </cfRule>
    <cfRule type="cellIs" dxfId="616" priority="258" stopIfTrue="1" operator="equal">
      <formula>"売"</formula>
    </cfRule>
  </conditionalFormatting>
  <conditionalFormatting sqref="G45">
    <cfRule type="cellIs" dxfId="615" priority="255" stopIfTrue="1" operator="equal">
      <formula>"買"</formula>
    </cfRule>
    <cfRule type="cellIs" dxfId="614" priority="256" stopIfTrue="1" operator="equal">
      <formula>"売"</formula>
    </cfRule>
  </conditionalFormatting>
  <conditionalFormatting sqref="G46">
    <cfRule type="cellIs" dxfId="613" priority="253" stopIfTrue="1" operator="equal">
      <formula>"買"</formula>
    </cfRule>
    <cfRule type="cellIs" dxfId="612" priority="254" stopIfTrue="1" operator="equal">
      <formula>"売"</formula>
    </cfRule>
  </conditionalFormatting>
  <conditionalFormatting sqref="G47">
    <cfRule type="cellIs" dxfId="611" priority="251" stopIfTrue="1" operator="equal">
      <formula>"買"</formula>
    </cfRule>
    <cfRule type="cellIs" dxfId="610" priority="252" stopIfTrue="1" operator="equal">
      <formula>"売"</formula>
    </cfRule>
  </conditionalFormatting>
  <conditionalFormatting sqref="G48">
    <cfRule type="cellIs" dxfId="609" priority="249" stopIfTrue="1" operator="equal">
      <formula>"買"</formula>
    </cfRule>
    <cfRule type="cellIs" dxfId="608" priority="250" stopIfTrue="1" operator="equal">
      <formula>"売"</formula>
    </cfRule>
  </conditionalFormatting>
  <conditionalFormatting sqref="G49">
    <cfRule type="cellIs" dxfId="607" priority="247" stopIfTrue="1" operator="equal">
      <formula>"買"</formula>
    </cfRule>
    <cfRule type="cellIs" dxfId="606" priority="248" stopIfTrue="1" operator="equal">
      <formula>"売"</formula>
    </cfRule>
  </conditionalFormatting>
  <conditionalFormatting sqref="G50">
    <cfRule type="cellIs" dxfId="605" priority="245" stopIfTrue="1" operator="equal">
      <formula>"買"</formula>
    </cfRule>
    <cfRule type="cellIs" dxfId="604" priority="246" stopIfTrue="1" operator="equal">
      <formula>"売"</formula>
    </cfRule>
  </conditionalFormatting>
  <conditionalFormatting sqref="G51">
    <cfRule type="cellIs" dxfId="603" priority="243" stopIfTrue="1" operator="equal">
      <formula>"買"</formula>
    </cfRule>
    <cfRule type="cellIs" dxfId="602" priority="244" stopIfTrue="1" operator="equal">
      <formula>"売"</formula>
    </cfRule>
  </conditionalFormatting>
  <conditionalFormatting sqref="G52">
    <cfRule type="cellIs" dxfId="601" priority="241" stopIfTrue="1" operator="equal">
      <formula>"買"</formula>
    </cfRule>
    <cfRule type="cellIs" dxfId="600" priority="242" stopIfTrue="1" operator="equal">
      <formula>"売"</formula>
    </cfRule>
  </conditionalFormatting>
  <conditionalFormatting sqref="G53">
    <cfRule type="cellIs" dxfId="599" priority="239" stopIfTrue="1" operator="equal">
      <formula>"買"</formula>
    </cfRule>
    <cfRule type="cellIs" dxfId="598" priority="240" stopIfTrue="1" operator="equal">
      <formula>"売"</formula>
    </cfRule>
  </conditionalFormatting>
  <conditionalFormatting sqref="G54">
    <cfRule type="cellIs" dxfId="597" priority="237" stopIfTrue="1" operator="equal">
      <formula>"買"</formula>
    </cfRule>
    <cfRule type="cellIs" dxfId="596" priority="238" stopIfTrue="1" operator="equal">
      <formula>"売"</formula>
    </cfRule>
  </conditionalFormatting>
  <conditionalFormatting sqref="G55">
    <cfRule type="cellIs" dxfId="595" priority="235" stopIfTrue="1" operator="equal">
      <formula>"買"</formula>
    </cfRule>
    <cfRule type="cellIs" dxfId="594" priority="236" stopIfTrue="1" operator="equal">
      <formula>"売"</formula>
    </cfRule>
  </conditionalFormatting>
  <conditionalFormatting sqref="G56">
    <cfRule type="cellIs" dxfId="593" priority="233" stopIfTrue="1" operator="equal">
      <formula>"買"</formula>
    </cfRule>
    <cfRule type="cellIs" dxfId="592" priority="234" stopIfTrue="1" operator="equal">
      <formula>"売"</formula>
    </cfRule>
  </conditionalFormatting>
  <conditionalFormatting sqref="G57">
    <cfRule type="cellIs" dxfId="591" priority="231" stopIfTrue="1" operator="equal">
      <formula>"買"</formula>
    </cfRule>
    <cfRule type="cellIs" dxfId="590" priority="232" stopIfTrue="1" operator="equal">
      <formula>"売"</formula>
    </cfRule>
  </conditionalFormatting>
  <conditionalFormatting sqref="G58">
    <cfRule type="cellIs" dxfId="589" priority="229" stopIfTrue="1" operator="equal">
      <formula>"買"</formula>
    </cfRule>
    <cfRule type="cellIs" dxfId="588" priority="230" stopIfTrue="1" operator="equal">
      <formula>"売"</formula>
    </cfRule>
  </conditionalFormatting>
  <conditionalFormatting sqref="G59">
    <cfRule type="cellIs" dxfId="587" priority="227" stopIfTrue="1" operator="equal">
      <formula>"買"</formula>
    </cfRule>
    <cfRule type="cellIs" dxfId="586" priority="228" stopIfTrue="1" operator="equal">
      <formula>"売"</formula>
    </cfRule>
  </conditionalFormatting>
  <conditionalFormatting sqref="G60">
    <cfRule type="cellIs" dxfId="585" priority="225" stopIfTrue="1" operator="equal">
      <formula>"買"</formula>
    </cfRule>
    <cfRule type="cellIs" dxfId="584" priority="226" stopIfTrue="1" operator="equal">
      <formula>"売"</formula>
    </cfRule>
  </conditionalFormatting>
  <conditionalFormatting sqref="G61">
    <cfRule type="cellIs" dxfId="583" priority="223" stopIfTrue="1" operator="equal">
      <formula>"買"</formula>
    </cfRule>
    <cfRule type="cellIs" dxfId="582" priority="224" stopIfTrue="1" operator="equal">
      <formula>"売"</formula>
    </cfRule>
  </conditionalFormatting>
  <conditionalFormatting sqref="G62">
    <cfRule type="cellIs" dxfId="581" priority="221" stopIfTrue="1" operator="equal">
      <formula>"買"</formula>
    </cfRule>
    <cfRule type="cellIs" dxfId="580" priority="222" stopIfTrue="1" operator="equal">
      <formula>"売"</formula>
    </cfRule>
  </conditionalFormatting>
  <conditionalFormatting sqref="G63">
    <cfRule type="cellIs" dxfId="579" priority="219" stopIfTrue="1" operator="equal">
      <formula>"買"</formula>
    </cfRule>
    <cfRule type="cellIs" dxfId="578" priority="220" stopIfTrue="1" operator="equal">
      <formula>"売"</formula>
    </cfRule>
  </conditionalFormatting>
  <conditionalFormatting sqref="G64">
    <cfRule type="cellIs" dxfId="577" priority="217" stopIfTrue="1" operator="equal">
      <formula>"買"</formula>
    </cfRule>
    <cfRule type="cellIs" dxfId="576" priority="218" stopIfTrue="1" operator="equal">
      <formula>"売"</formula>
    </cfRule>
  </conditionalFormatting>
  <conditionalFormatting sqref="G65">
    <cfRule type="cellIs" dxfId="575" priority="215" stopIfTrue="1" operator="equal">
      <formula>"買"</formula>
    </cfRule>
    <cfRule type="cellIs" dxfId="574" priority="216" stopIfTrue="1" operator="equal">
      <formula>"売"</formula>
    </cfRule>
  </conditionalFormatting>
  <conditionalFormatting sqref="G66">
    <cfRule type="cellIs" dxfId="573" priority="213" stopIfTrue="1" operator="equal">
      <formula>"買"</formula>
    </cfRule>
    <cfRule type="cellIs" dxfId="572" priority="214" stopIfTrue="1" operator="equal">
      <formula>"売"</formula>
    </cfRule>
  </conditionalFormatting>
  <conditionalFormatting sqref="G67">
    <cfRule type="cellIs" dxfId="571" priority="211" stopIfTrue="1" operator="equal">
      <formula>"買"</formula>
    </cfRule>
    <cfRule type="cellIs" dxfId="570" priority="212" stopIfTrue="1" operator="equal">
      <formula>"売"</formula>
    </cfRule>
  </conditionalFormatting>
  <conditionalFormatting sqref="G68">
    <cfRule type="cellIs" dxfId="569" priority="209" stopIfTrue="1" operator="equal">
      <formula>"買"</formula>
    </cfRule>
    <cfRule type="cellIs" dxfId="568" priority="210" stopIfTrue="1" operator="equal">
      <formula>"売"</formula>
    </cfRule>
  </conditionalFormatting>
  <conditionalFormatting sqref="G69">
    <cfRule type="cellIs" dxfId="567" priority="207" stopIfTrue="1" operator="equal">
      <formula>"買"</formula>
    </cfRule>
    <cfRule type="cellIs" dxfId="566" priority="208" stopIfTrue="1" operator="equal">
      <formula>"売"</formula>
    </cfRule>
  </conditionalFormatting>
  <conditionalFormatting sqref="G70">
    <cfRule type="cellIs" dxfId="565" priority="205" stopIfTrue="1" operator="equal">
      <formula>"買"</formula>
    </cfRule>
    <cfRule type="cellIs" dxfId="564" priority="206" stopIfTrue="1" operator="equal">
      <formula>"売"</formula>
    </cfRule>
  </conditionalFormatting>
  <conditionalFormatting sqref="G71">
    <cfRule type="cellIs" dxfId="563" priority="203" stopIfTrue="1" operator="equal">
      <formula>"買"</formula>
    </cfRule>
    <cfRule type="cellIs" dxfId="562" priority="204" stopIfTrue="1" operator="equal">
      <formula>"売"</formula>
    </cfRule>
  </conditionalFormatting>
  <conditionalFormatting sqref="G72">
    <cfRule type="cellIs" dxfId="561" priority="201" stopIfTrue="1" operator="equal">
      <formula>"買"</formula>
    </cfRule>
    <cfRule type="cellIs" dxfId="560" priority="202" stopIfTrue="1" operator="equal">
      <formula>"売"</formula>
    </cfRule>
  </conditionalFormatting>
  <conditionalFormatting sqref="G73">
    <cfRule type="cellIs" dxfId="559" priority="199" stopIfTrue="1" operator="equal">
      <formula>"買"</formula>
    </cfRule>
    <cfRule type="cellIs" dxfId="558" priority="200" stopIfTrue="1" operator="equal">
      <formula>"売"</formula>
    </cfRule>
  </conditionalFormatting>
  <conditionalFormatting sqref="G74">
    <cfRule type="cellIs" dxfId="557" priority="197" stopIfTrue="1" operator="equal">
      <formula>"買"</formula>
    </cfRule>
    <cfRule type="cellIs" dxfId="556" priority="198" stopIfTrue="1" operator="equal">
      <formula>"売"</formula>
    </cfRule>
  </conditionalFormatting>
  <conditionalFormatting sqref="G75">
    <cfRule type="cellIs" dxfId="555" priority="195" stopIfTrue="1" operator="equal">
      <formula>"買"</formula>
    </cfRule>
    <cfRule type="cellIs" dxfId="554" priority="196" stopIfTrue="1" operator="equal">
      <formula>"売"</formula>
    </cfRule>
  </conditionalFormatting>
  <conditionalFormatting sqref="G76">
    <cfRule type="cellIs" dxfId="553" priority="193" stopIfTrue="1" operator="equal">
      <formula>"買"</formula>
    </cfRule>
    <cfRule type="cellIs" dxfId="552" priority="194" stopIfTrue="1" operator="equal">
      <formula>"売"</formula>
    </cfRule>
  </conditionalFormatting>
  <conditionalFormatting sqref="G77">
    <cfRule type="cellIs" dxfId="551" priority="191" stopIfTrue="1" operator="equal">
      <formula>"買"</formula>
    </cfRule>
    <cfRule type="cellIs" dxfId="550" priority="192" stopIfTrue="1" operator="equal">
      <formula>"売"</formula>
    </cfRule>
  </conditionalFormatting>
  <conditionalFormatting sqref="G78">
    <cfRule type="cellIs" dxfId="549" priority="189" stopIfTrue="1" operator="equal">
      <formula>"買"</formula>
    </cfRule>
    <cfRule type="cellIs" dxfId="548" priority="190" stopIfTrue="1" operator="equal">
      <formula>"売"</formula>
    </cfRule>
  </conditionalFormatting>
  <conditionalFormatting sqref="G79">
    <cfRule type="cellIs" dxfId="547" priority="187" stopIfTrue="1" operator="equal">
      <formula>"買"</formula>
    </cfRule>
    <cfRule type="cellIs" dxfId="546" priority="188" stopIfTrue="1" operator="equal">
      <formula>"売"</formula>
    </cfRule>
  </conditionalFormatting>
  <conditionalFormatting sqref="G80">
    <cfRule type="cellIs" dxfId="545" priority="185" stopIfTrue="1" operator="equal">
      <formula>"買"</formula>
    </cfRule>
    <cfRule type="cellIs" dxfId="544" priority="186" stopIfTrue="1" operator="equal">
      <formula>"売"</formula>
    </cfRule>
  </conditionalFormatting>
  <conditionalFormatting sqref="G81">
    <cfRule type="cellIs" dxfId="543" priority="183" stopIfTrue="1" operator="equal">
      <formula>"買"</formula>
    </cfRule>
    <cfRule type="cellIs" dxfId="542" priority="184" stopIfTrue="1" operator="equal">
      <formula>"売"</formula>
    </cfRule>
  </conditionalFormatting>
  <conditionalFormatting sqref="G82">
    <cfRule type="cellIs" dxfId="541" priority="181" stopIfTrue="1" operator="equal">
      <formula>"買"</formula>
    </cfRule>
    <cfRule type="cellIs" dxfId="540" priority="182" stopIfTrue="1" operator="equal">
      <formula>"売"</formula>
    </cfRule>
  </conditionalFormatting>
  <conditionalFormatting sqref="G83">
    <cfRule type="cellIs" dxfId="539" priority="179" stopIfTrue="1" operator="equal">
      <formula>"買"</formula>
    </cfRule>
    <cfRule type="cellIs" dxfId="538" priority="180" stopIfTrue="1" operator="equal">
      <formula>"売"</formula>
    </cfRule>
  </conditionalFormatting>
  <conditionalFormatting sqref="G84">
    <cfRule type="cellIs" dxfId="537" priority="177" stopIfTrue="1" operator="equal">
      <formula>"買"</formula>
    </cfRule>
    <cfRule type="cellIs" dxfId="536" priority="178" stopIfTrue="1" operator="equal">
      <formula>"売"</formula>
    </cfRule>
  </conditionalFormatting>
  <conditionalFormatting sqref="G85">
    <cfRule type="cellIs" dxfId="535" priority="175" stopIfTrue="1" operator="equal">
      <formula>"買"</formula>
    </cfRule>
    <cfRule type="cellIs" dxfId="534" priority="176" stopIfTrue="1" operator="equal">
      <formula>"売"</formula>
    </cfRule>
  </conditionalFormatting>
  <conditionalFormatting sqref="G86">
    <cfRule type="cellIs" dxfId="533" priority="173" stopIfTrue="1" operator="equal">
      <formula>"買"</formula>
    </cfRule>
    <cfRule type="cellIs" dxfId="532" priority="174" stopIfTrue="1" operator="equal">
      <formula>"売"</formula>
    </cfRule>
  </conditionalFormatting>
  <conditionalFormatting sqref="G87">
    <cfRule type="cellIs" dxfId="531" priority="171" stopIfTrue="1" operator="equal">
      <formula>"買"</formula>
    </cfRule>
    <cfRule type="cellIs" dxfId="530" priority="172" stopIfTrue="1" operator="equal">
      <formula>"売"</formula>
    </cfRule>
  </conditionalFormatting>
  <conditionalFormatting sqref="G88">
    <cfRule type="cellIs" dxfId="529" priority="169" stopIfTrue="1" operator="equal">
      <formula>"買"</formula>
    </cfRule>
    <cfRule type="cellIs" dxfId="528" priority="170" stopIfTrue="1" operator="equal">
      <formula>"売"</formula>
    </cfRule>
  </conditionalFormatting>
  <conditionalFormatting sqref="G89">
    <cfRule type="cellIs" dxfId="527" priority="167" stopIfTrue="1" operator="equal">
      <formula>"買"</formula>
    </cfRule>
    <cfRule type="cellIs" dxfId="526" priority="168" stopIfTrue="1" operator="equal">
      <formula>"売"</formula>
    </cfRule>
  </conditionalFormatting>
  <conditionalFormatting sqref="G12">
    <cfRule type="cellIs" dxfId="525" priority="165" stopIfTrue="1" operator="equal">
      <formula>"買"</formula>
    </cfRule>
    <cfRule type="cellIs" dxfId="524" priority="166" stopIfTrue="1" operator="equal">
      <formula>"売"</formula>
    </cfRule>
  </conditionalFormatting>
  <conditionalFormatting sqref="G46">
    <cfRule type="cellIs" dxfId="523" priority="163" stopIfTrue="1" operator="equal">
      <formula>"買"</formula>
    </cfRule>
    <cfRule type="cellIs" dxfId="522" priority="164" stopIfTrue="1" operator="equal">
      <formula>"売"</formula>
    </cfRule>
  </conditionalFormatting>
  <conditionalFormatting sqref="G12">
    <cfRule type="cellIs" dxfId="521" priority="161" stopIfTrue="1" operator="equal">
      <formula>"買"</formula>
    </cfRule>
    <cfRule type="cellIs" dxfId="520" priority="162" stopIfTrue="1" operator="equal">
      <formula>"売"</formula>
    </cfRule>
  </conditionalFormatting>
  <conditionalFormatting sqref="G12">
    <cfRule type="cellIs" dxfId="519" priority="159" stopIfTrue="1" operator="equal">
      <formula>"買"</formula>
    </cfRule>
    <cfRule type="cellIs" dxfId="518" priority="160" stopIfTrue="1" operator="equal">
      <formula>"売"</formula>
    </cfRule>
  </conditionalFormatting>
  <conditionalFormatting sqref="G13">
    <cfRule type="cellIs" dxfId="517" priority="157" stopIfTrue="1" operator="equal">
      <formula>"買"</formula>
    </cfRule>
    <cfRule type="cellIs" dxfId="516" priority="158" stopIfTrue="1" operator="equal">
      <formula>"売"</formula>
    </cfRule>
  </conditionalFormatting>
  <conditionalFormatting sqref="G14">
    <cfRule type="cellIs" dxfId="515" priority="155" stopIfTrue="1" operator="equal">
      <formula>"買"</formula>
    </cfRule>
    <cfRule type="cellIs" dxfId="514" priority="156" stopIfTrue="1" operator="equal">
      <formula>"売"</formula>
    </cfRule>
  </conditionalFormatting>
  <conditionalFormatting sqref="G14">
    <cfRule type="cellIs" dxfId="513" priority="153" stopIfTrue="1" operator="equal">
      <formula>"買"</formula>
    </cfRule>
    <cfRule type="cellIs" dxfId="512" priority="154" stopIfTrue="1" operator="equal">
      <formula>"売"</formula>
    </cfRule>
  </conditionalFormatting>
  <conditionalFormatting sqref="G15">
    <cfRule type="cellIs" dxfId="511" priority="151" stopIfTrue="1" operator="equal">
      <formula>"買"</formula>
    </cfRule>
    <cfRule type="cellIs" dxfId="510" priority="152" stopIfTrue="1" operator="equal">
      <formula>"売"</formula>
    </cfRule>
  </conditionalFormatting>
  <conditionalFormatting sqref="G16">
    <cfRule type="cellIs" dxfId="509" priority="149" stopIfTrue="1" operator="equal">
      <formula>"買"</formula>
    </cfRule>
    <cfRule type="cellIs" dxfId="508" priority="150" stopIfTrue="1" operator="equal">
      <formula>"売"</formula>
    </cfRule>
  </conditionalFormatting>
  <conditionalFormatting sqref="G17">
    <cfRule type="cellIs" dxfId="507" priority="147" stopIfTrue="1" operator="equal">
      <formula>"買"</formula>
    </cfRule>
    <cfRule type="cellIs" dxfId="506" priority="148" stopIfTrue="1" operator="equal">
      <formula>"売"</formula>
    </cfRule>
  </conditionalFormatting>
  <conditionalFormatting sqref="G18">
    <cfRule type="cellIs" dxfId="505" priority="145" stopIfTrue="1" operator="equal">
      <formula>"買"</formula>
    </cfRule>
    <cfRule type="cellIs" dxfId="504" priority="146" stopIfTrue="1" operator="equal">
      <formula>"売"</formula>
    </cfRule>
  </conditionalFormatting>
  <conditionalFormatting sqref="G19">
    <cfRule type="cellIs" dxfId="503" priority="143" stopIfTrue="1" operator="equal">
      <formula>"買"</formula>
    </cfRule>
    <cfRule type="cellIs" dxfId="502" priority="144" stopIfTrue="1" operator="equal">
      <formula>"売"</formula>
    </cfRule>
  </conditionalFormatting>
  <conditionalFormatting sqref="G20">
    <cfRule type="cellIs" dxfId="501" priority="141" stopIfTrue="1" operator="equal">
      <formula>"買"</formula>
    </cfRule>
    <cfRule type="cellIs" dxfId="500" priority="142" stopIfTrue="1" operator="equal">
      <formula>"売"</formula>
    </cfRule>
  </conditionalFormatting>
  <conditionalFormatting sqref="G21">
    <cfRule type="cellIs" dxfId="499" priority="139" stopIfTrue="1" operator="equal">
      <formula>"買"</formula>
    </cfRule>
    <cfRule type="cellIs" dxfId="498" priority="140" stopIfTrue="1" operator="equal">
      <formula>"売"</formula>
    </cfRule>
  </conditionalFormatting>
  <conditionalFormatting sqref="G22">
    <cfRule type="cellIs" dxfId="497" priority="137" stopIfTrue="1" operator="equal">
      <formula>"買"</formula>
    </cfRule>
    <cfRule type="cellIs" dxfId="496" priority="138" stopIfTrue="1" operator="equal">
      <formula>"売"</formula>
    </cfRule>
  </conditionalFormatting>
  <conditionalFormatting sqref="G22">
    <cfRule type="cellIs" dxfId="495" priority="135" stopIfTrue="1" operator="equal">
      <formula>"買"</formula>
    </cfRule>
    <cfRule type="cellIs" dxfId="494" priority="136" stopIfTrue="1" operator="equal">
      <formula>"売"</formula>
    </cfRule>
  </conditionalFormatting>
  <conditionalFormatting sqref="G23">
    <cfRule type="cellIs" dxfId="493" priority="133" stopIfTrue="1" operator="equal">
      <formula>"買"</formula>
    </cfRule>
    <cfRule type="cellIs" dxfId="492" priority="134" stopIfTrue="1" operator="equal">
      <formula>"売"</formula>
    </cfRule>
  </conditionalFormatting>
  <conditionalFormatting sqref="G24">
    <cfRule type="cellIs" dxfId="491" priority="131" stopIfTrue="1" operator="equal">
      <formula>"買"</formula>
    </cfRule>
    <cfRule type="cellIs" dxfId="490" priority="132" stopIfTrue="1" operator="equal">
      <formula>"売"</formula>
    </cfRule>
  </conditionalFormatting>
  <conditionalFormatting sqref="G24">
    <cfRule type="cellIs" dxfId="489" priority="129" stopIfTrue="1" operator="equal">
      <formula>"買"</formula>
    </cfRule>
    <cfRule type="cellIs" dxfId="488" priority="130" stopIfTrue="1" operator="equal">
      <formula>"売"</formula>
    </cfRule>
  </conditionalFormatting>
  <conditionalFormatting sqref="G25">
    <cfRule type="cellIs" dxfId="487" priority="127" stopIfTrue="1" operator="equal">
      <formula>"買"</formula>
    </cfRule>
    <cfRule type="cellIs" dxfId="486" priority="128" stopIfTrue="1" operator="equal">
      <formula>"売"</formula>
    </cfRule>
  </conditionalFormatting>
  <conditionalFormatting sqref="G26">
    <cfRule type="cellIs" dxfId="485" priority="125" stopIfTrue="1" operator="equal">
      <formula>"買"</formula>
    </cfRule>
    <cfRule type="cellIs" dxfId="484" priority="126" stopIfTrue="1" operator="equal">
      <formula>"売"</formula>
    </cfRule>
  </conditionalFormatting>
  <conditionalFormatting sqref="G27">
    <cfRule type="cellIs" dxfId="483" priority="123" stopIfTrue="1" operator="equal">
      <formula>"買"</formula>
    </cfRule>
    <cfRule type="cellIs" dxfId="482" priority="124" stopIfTrue="1" operator="equal">
      <formula>"売"</formula>
    </cfRule>
  </conditionalFormatting>
  <conditionalFormatting sqref="G28">
    <cfRule type="cellIs" dxfId="481" priority="121" stopIfTrue="1" operator="equal">
      <formula>"買"</formula>
    </cfRule>
    <cfRule type="cellIs" dxfId="480" priority="122" stopIfTrue="1" operator="equal">
      <formula>"売"</formula>
    </cfRule>
  </conditionalFormatting>
  <conditionalFormatting sqref="G29">
    <cfRule type="cellIs" dxfId="479" priority="119" stopIfTrue="1" operator="equal">
      <formula>"買"</formula>
    </cfRule>
    <cfRule type="cellIs" dxfId="478" priority="120" stopIfTrue="1" operator="equal">
      <formula>"売"</formula>
    </cfRule>
  </conditionalFormatting>
  <conditionalFormatting sqref="G30">
    <cfRule type="cellIs" dxfId="477" priority="117" stopIfTrue="1" operator="equal">
      <formula>"買"</formula>
    </cfRule>
    <cfRule type="cellIs" dxfId="476" priority="118" stopIfTrue="1" operator="equal">
      <formula>"売"</formula>
    </cfRule>
  </conditionalFormatting>
  <conditionalFormatting sqref="G31">
    <cfRule type="cellIs" dxfId="475" priority="115" stopIfTrue="1" operator="equal">
      <formula>"買"</formula>
    </cfRule>
    <cfRule type="cellIs" dxfId="474" priority="116" stopIfTrue="1" operator="equal">
      <formula>"売"</formula>
    </cfRule>
  </conditionalFormatting>
  <conditionalFormatting sqref="G32">
    <cfRule type="cellIs" dxfId="473" priority="113" stopIfTrue="1" operator="equal">
      <formula>"買"</formula>
    </cfRule>
    <cfRule type="cellIs" dxfId="472" priority="114" stopIfTrue="1" operator="equal">
      <formula>"売"</formula>
    </cfRule>
  </conditionalFormatting>
  <conditionalFormatting sqref="G33">
    <cfRule type="cellIs" dxfId="471" priority="111" stopIfTrue="1" operator="equal">
      <formula>"買"</formula>
    </cfRule>
    <cfRule type="cellIs" dxfId="470" priority="112" stopIfTrue="1" operator="equal">
      <formula>"売"</formula>
    </cfRule>
  </conditionalFormatting>
  <conditionalFormatting sqref="G33">
    <cfRule type="cellIs" dxfId="469" priority="109" stopIfTrue="1" operator="equal">
      <formula>"買"</formula>
    </cfRule>
    <cfRule type="cellIs" dxfId="468" priority="110" stopIfTrue="1" operator="equal">
      <formula>"売"</formula>
    </cfRule>
  </conditionalFormatting>
  <conditionalFormatting sqref="G34">
    <cfRule type="cellIs" dxfId="467" priority="107" stopIfTrue="1" operator="equal">
      <formula>"買"</formula>
    </cfRule>
    <cfRule type="cellIs" dxfId="466" priority="108" stopIfTrue="1" operator="equal">
      <formula>"売"</formula>
    </cfRule>
  </conditionalFormatting>
  <conditionalFormatting sqref="G35">
    <cfRule type="cellIs" dxfId="465" priority="105" stopIfTrue="1" operator="equal">
      <formula>"買"</formula>
    </cfRule>
    <cfRule type="cellIs" dxfId="464" priority="106" stopIfTrue="1" operator="equal">
      <formula>"売"</formula>
    </cfRule>
  </conditionalFormatting>
  <conditionalFormatting sqref="G36">
    <cfRule type="cellIs" dxfId="463" priority="103" stopIfTrue="1" operator="equal">
      <formula>"買"</formula>
    </cfRule>
    <cfRule type="cellIs" dxfId="462" priority="104" stopIfTrue="1" operator="equal">
      <formula>"売"</formula>
    </cfRule>
  </conditionalFormatting>
  <conditionalFormatting sqref="G37">
    <cfRule type="cellIs" dxfId="461" priority="101" stopIfTrue="1" operator="equal">
      <formula>"買"</formula>
    </cfRule>
    <cfRule type="cellIs" dxfId="460" priority="102" stopIfTrue="1" operator="equal">
      <formula>"売"</formula>
    </cfRule>
  </conditionalFormatting>
  <conditionalFormatting sqref="G40">
    <cfRule type="cellIs" dxfId="459" priority="99" stopIfTrue="1" operator="equal">
      <formula>"買"</formula>
    </cfRule>
    <cfRule type="cellIs" dxfId="458" priority="100" stopIfTrue="1" operator="equal">
      <formula>"売"</formula>
    </cfRule>
  </conditionalFormatting>
  <conditionalFormatting sqref="G37">
    <cfRule type="cellIs" dxfId="457" priority="97" stopIfTrue="1" operator="equal">
      <formula>"買"</formula>
    </cfRule>
    <cfRule type="cellIs" dxfId="456" priority="98" stopIfTrue="1" operator="equal">
      <formula>"売"</formula>
    </cfRule>
  </conditionalFormatting>
  <conditionalFormatting sqref="G38">
    <cfRule type="cellIs" dxfId="455" priority="95" stopIfTrue="1" operator="equal">
      <formula>"買"</formula>
    </cfRule>
    <cfRule type="cellIs" dxfId="454" priority="96" stopIfTrue="1" operator="equal">
      <formula>"売"</formula>
    </cfRule>
  </conditionalFormatting>
  <conditionalFormatting sqref="G39">
    <cfRule type="cellIs" dxfId="453" priority="93" stopIfTrue="1" operator="equal">
      <formula>"買"</formula>
    </cfRule>
    <cfRule type="cellIs" dxfId="452" priority="94" stopIfTrue="1" operator="equal">
      <formula>"売"</formula>
    </cfRule>
  </conditionalFormatting>
  <conditionalFormatting sqref="G40">
    <cfRule type="cellIs" dxfId="451" priority="91" stopIfTrue="1" operator="equal">
      <formula>"買"</formula>
    </cfRule>
    <cfRule type="cellIs" dxfId="450" priority="92" stopIfTrue="1" operator="equal">
      <formula>"売"</formula>
    </cfRule>
  </conditionalFormatting>
  <conditionalFormatting sqref="G40">
    <cfRule type="cellIs" dxfId="449" priority="89" stopIfTrue="1" operator="equal">
      <formula>"買"</formula>
    </cfRule>
    <cfRule type="cellIs" dxfId="448" priority="90" stopIfTrue="1" operator="equal">
      <formula>"売"</formula>
    </cfRule>
  </conditionalFormatting>
  <conditionalFormatting sqref="G40">
    <cfRule type="cellIs" dxfId="447" priority="87" stopIfTrue="1" operator="equal">
      <formula>"買"</formula>
    </cfRule>
    <cfRule type="cellIs" dxfId="446" priority="88" stopIfTrue="1" operator="equal">
      <formula>"売"</formula>
    </cfRule>
  </conditionalFormatting>
  <conditionalFormatting sqref="G41">
    <cfRule type="cellIs" dxfId="445" priority="85" stopIfTrue="1" operator="equal">
      <formula>"買"</formula>
    </cfRule>
    <cfRule type="cellIs" dxfId="444" priority="86" stopIfTrue="1" operator="equal">
      <formula>"売"</formula>
    </cfRule>
  </conditionalFormatting>
  <conditionalFormatting sqref="G42">
    <cfRule type="cellIs" dxfId="443" priority="83" stopIfTrue="1" operator="equal">
      <formula>"買"</formula>
    </cfRule>
    <cfRule type="cellIs" dxfId="442" priority="84" stopIfTrue="1" operator="equal">
      <formula>"売"</formula>
    </cfRule>
  </conditionalFormatting>
  <conditionalFormatting sqref="G42">
    <cfRule type="cellIs" dxfId="441" priority="81" stopIfTrue="1" operator="equal">
      <formula>"買"</formula>
    </cfRule>
    <cfRule type="cellIs" dxfId="440" priority="82" stopIfTrue="1" operator="equal">
      <formula>"売"</formula>
    </cfRule>
  </conditionalFormatting>
  <conditionalFormatting sqref="G43">
    <cfRule type="cellIs" dxfId="439" priority="79" stopIfTrue="1" operator="equal">
      <formula>"買"</formula>
    </cfRule>
    <cfRule type="cellIs" dxfId="438" priority="80" stopIfTrue="1" operator="equal">
      <formula>"売"</formula>
    </cfRule>
  </conditionalFormatting>
  <conditionalFormatting sqref="G44">
    <cfRule type="cellIs" dxfId="437" priority="77" stopIfTrue="1" operator="equal">
      <formula>"買"</formula>
    </cfRule>
    <cfRule type="cellIs" dxfId="436" priority="78" stopIfTrue="1" operator="equal">
      <formula>"売"</formula>
    </cfRule>
  </conditionalFormatting>
  <conditionalFormatting sqref="G45">
    <cfRule type="cellIs" dxfId="435" priority="75" stopIfTrue="1" operator="equal">
      <formula>"買"</formula>
    </cfRule>
    <cfRule type="cellIs" dxfId="434" priority="76" stopIfTrue="1" operator="equal">
      <formula>"売"</formula>
    </cfRule>
  </conditionalFormatting>
  <conditionalFormatting sqref="G46">
    <cfRule type="cellIs" dxfId="433" priority="73" stopIfTrue="1" operator="equal">
      <formula>"買"</formula>
    </cfRule>
    <cfRule type="cellIs" dxfId="432" priority="74" stopIfTrue="1" operator="equal">
      <formula>"売"</formula>
    </cfRule>
  </conditionalFormatting>
  <conditionalFormatting sqref="G47">
    <cfRule type="cellIs" dxfId="431" priority="71" stopIfTrue="1" operator="equal">
      <formula>"買"</formula>
    </cfRule>
    <cfRule type="cellIs" dxfId="430" priority="72" stopIfTrue="1" operator="equal">
      <formula>"売"</formula>
    </cfRule>
  </conditionalFormatting>
  <conditionalFormatting sqref="G48">
    <cfRule type="cellIs" dxfId="429" priority="69" stopIfTrue="1" operator="equal">
      <formula>"買"</formula>
    </cfRule>
    <cfRule type="cellIs" dxfId="428" priority="70" stopIfTrue="1" operator="equal">
      <formula>"売"</formula>
    </cfRule>
  </conditionalFormatting>
  <conditionalFormatting sqref="G49">
    <cfRule type="cellIs" dxfId="427" priority="67" stopIfTrue="1" operator="equal">
      <formula>"買"</formula>
    </cfRule>
    <cfRule type="cellIs" dxfId="426" priority="68" stopIfTrue="1" operator="equal">
      <formula>"売"</formula>
    </cfRule>
  </conditionalFormatting>
  <conditionalFormatting sqref="G50">
    <cfRule type="cellIs" dxfId="425" priority="65" stopIfTrue="1" operator="equal">
      <formula>"買"</formula>
    </cfRule>
    <cfRule type="cellIs" dxfId="424" priority="66" stopIfTrue="1" operator="equal">
      <formula>"売"</formula>
    </cfRule>
  </conditionalFormatting>
  <conditionalFormatting sqref="G51">
    <cfRule type="cellIs" dxfId="423" priority="63" stopIfTrue="1" operator="equal">
      <formula>"買"</formula>
    </cfRule>
    <cfRule type="cellIs" dxfId="422" priority="64" stopIfTrue="1" operator="equal">
      <formula>"売"</formula>
    </cfRule>
  </conditionalFormatting>
  <conditionalFormatting sqref="G52">
    <cfRule type="cellIs" dxfId="421" priority="61" stopIfTrue="1" operator="equal">
      <formula>"買"</formula>
    </cfRule>
    <cfRule type="cellIs" dxfId="420" priority="62" stopIfTrue="1" operator="equal">
      <formula>"売"</formula>
    </cfRule>
  </conditionalFormatting>
  <conditionalFormatting sqref="G53">
    <cfRule type="cellIs" dxfId="419" priority="59" stopIfTrue="1" operator="equal">
      <formula>"買"</formula>
    </cfRule>
    <cfRule type="cellIs" dxfId="418" priority="60" stopIfTrue="1" operator="equal">
      <formula>"売"</formula>
    </cfRule>
  </conditionalFormatting>
  <conditionalFormatting sqref="G54">
    <cfRule type="cellIs" dxfId="417" priority="57" stopIfTrue="1" operator="equal">
      <formula>"買"</formula>
    </cfRule>
    <cfRule type="cellIs" dxfId="416" priority="58" stopIfTrue="1" operator="equal">
      <formula>"売"</formula>
    </cfRule>
  </conditionalFormatting>
  <conditionalFormatting sqref="G55">
    <cfRule type="cellIs" dxfId="415" priority="55" stopIfTrue="1" operator="equal">
      <formula>"買"</formula>
    </cfRule>
    <cfRule type="cellIs" dxfId="414" priority="56" stopIfTrue="1" operator="equal">
      <formula>"売"</formula>
    </cfRule>
  </conditionalFormatting>
  <conditionalFormatting sqref="G56">
    <cfRule type="cellIs" dxfId="413" priority="53" stopIfTrue="1" operator="equal">
      <formula>"買"</formula>
    </cfRule>
    <cfRule type="cellIs" dxfId="412" priority="54" stopIfTrue="1" operator="equal">
      <formula>"売"</formula>
    </cfRule>
  </conditionalFormatting>
  <conditionalFormatting sqref="G57">
    <cfRule type="cellIs" dxfId="411" priority="51" stopIfTrue="1" operator="equal">
      <formula>"買"</formula>
    </cfRule>
    <cfRule type="cellIs" dxfId="410" priority="52" stopIfTrue="1" operator="equal">
      <formula>"売"</formula>
    </cfRule>
  </conditionalFormatting>
  <conditionalFormatting sqref="G58">
    <cfRule type="cellIs" dxfId="409" priority="49" stopIfTrue="1" operator="equal">
      <formula>"買"</formula>
    </cfRule>
    <cfRule type="cellIs" dxfId="408" priority="50" stopIfTrue="1" operator="equal">
      <formula>"売"</formula>
    </cfRule>
  </conditionalFormatting>
  <conditionalFormatting sqref="G59">
    <cfRule type="cellIs" dxfId="407" priority="47" stopIfTrue="1" operator="equal">
      <formula>"買"</formula>
    </cfRule>
    <cfRule type="cellIs" dxfId="406" priority="48" stopIfTrue="1" operator="equal">
      <formula>"売"</formula>
    </cfRule>
  </conditionalFormatting>
  <conditionalFormatting sqref="G60">
    <cfRule type="cellIs" dxfId="405" priority="45" stopIfTrue="1" operator="equal">
      <formula>"買"</formula>
    </cfRule>
    <cfRule type="cellIs" dxfId="404" priority="46" stopIfTrue="1" operator="equal">
      <formula>"売"</formula>
    </cfRule>
  </conditionalFormatting>
  <conditionalFormatting sqref="G61">
    <cfRule type="cellIs" dxfId="403" priority="43" stopIfTrue="1" operator="equal">
      <formula>"買"</formula>
    </cfRule>
    <cfRule type="cellIs" dxfId="402" priority="44" stopIfTrue="1" operator="equal">
      <formula>"売"</formula>
    </cfRule>
  </conditionalFormatting>
  <conditionalFormatting sqref="G62">
    <cfRule type="cellIs" dxfId="401" priority="41" stopIfTrue="1" operator="equal">
      <formula>"買"</formula>
    </cfRule>
    <cfRule type="cellIs" dxfId="400" priority="42" stopIfTrue="1" operator="equal">
      <formula>"売"</formula>
    </cfRule>
  </conditionalFormatting>
  <conditionalFormatting sqref="G63">
    <cfRule type="cellIs" dxfId="399" priority="39" stopIfTrue="1" operator="equal">
      <formula>"買"</formula>
    </cfRule>
    <cfRule type="cellIs" dxfId="398" priority="40" stopIfTrue="1" operator="equal">
      <formula>"売"</formula>
    </cfRule>
  </conditionalFormatting>
  <conditionalFormatting sqref="G64">
    <cfRule type="cellIs" dxfId="397" priority="37" stopIfTrue="1" operator="equal">
      <formula>"買"</formula>
    </cfRule>
    <cfRule type="cellIs" dxfId="396" priority="38" stopIfTrue="1" operator="equal">
      <formula>"売"</formula>
    </cfRule>
  </conditionalFormatting>
  <conditionalFormatting sqref="G65">
    <cfRule type="cellIs" dxfId="395" priority="35" stopIfTrue="1" operator="equal">
      <formula>"買"</formula>
    </cfRule>
    <cfRule type="cellIs" dxfId="394" priority="36" stopIfTrue="1" operator="equal">
      <formula>"売"</formula>
    </cfRule>
  </conditionalFormatting>
  <conditionalFormatting sqref="G66">
    <cfRule type="cellIs" dxfId="393" priority="33" stopIfTrue="1" operator="equal">
      <formula>"買"</formula>
    </cfRule>
    <cfRule type="cellIs" dxfId="392" priority="34" stopIfTrue="1" operator="equal">
      <formula>"売"</formula>
    </cfRule>
  </conditionalFormatting>
  <conditionalFormatting sqref="G67">
    <cfRule type="cellIs" dxfId="391" priority="31" stopIfTrue="1" operator="equal">
      <formula>"買"</formula>
    </cfRule>
    <cfRule type="cellIs" dxfId="390" priority="32" stopIfTrue="1" operator="equal">
      <formula>"売"</formula>
    </cfRule>
  </conditionalFormatting>
  <conditionalFormatting sqref="G68">
    <cfRule type="cellIs" dxfId="389" priority="29" stopIfTrue="1" operator="equal">
      <formula>"買"</formula>
    </cfRule>
    <cfRule type="cellIs" dxfId="388" priority="30" stopIfTrue="1" operator="equal">
      <formula>"売"</formula>
    </cfRule>
  </conditionalFormatting>
  <conditionalFormatting sqref="G69">
    <cfRule type="cellIs" dxfId="387" priority="27" stopIfTrue="1" operator="equal">
      <formula>"買"</formula>
    </cfRule>
    <cfRule type="cellIs" dxfId="386" priority="28" stopIfTrue="1" operator="equal">
      <formula>"売"</formula>
    </cfRule>
  </conditionalFormatting>
  <conditionalFormatting sqref="G70">
    <cfRule type="cellIs" dxfId="385" priority="25" stopIfTrue="1" operator="equal">
      <formula>"買"</formula>
    </cfRule>
    <cfRule type="cellIs" dxfId="384" priority="26" stopIfTrue="1" operator="equal">
      <formula>"売"</formula>
    </cfRule>
  </conditionalFormatting>
  <conditionalFormatting sqref="G71">
    <cfRule type="cellIs" dxfId="383" priority="23" stopIfTrue="1" operator="equal">
      <formula>"買"</formula>
    </cfRule>
    <cfRule type="cellIs" dxfId="382" priority="24" stopIfTrue="1" operator="equal">
      <formula>"売"</formula>
    </cfRule>
  </conditionalFormatting>
  <conditionalFormatting sqref="G72">
    <cfRule type="cellIs" dxfId="381" priority="21" stopIfTrue="1" operator="equal">
      <formula>"買"</formula>
    </cfRule>
    <cfRule type="cellIs" dxfId="380" priority="22" stopIfTrue="1" operator="equal">
      <formula>"売"</formula>
    </cfRule>
  </conditionalFormatting>
  <conditionalFormatting sqref="G73">
    <cfRule type="cellIs" dxfId="379" priority="19" stopIfTrue="1" operator="equal">
      <formula>"買"</formula>
    </cfRule>
    <cfRule type="cellIs" dxfId="378" priority="20" stopIfTrue="1" operator="equal">
      <formula>"売"</formula>
    </cfRule>
  </conditionalFormatting>
  <conditionalFormatting sqref="G74">
    <cfRule type="cellIs" dxfId="377" priority="17" stopIfTrue="1" operator="equal">
      <formula>"買"</formula>
    </cfRule>
    <cfRule type="cellIs" dxfId="376" priority="18" stopIfTrue="1" operator="equal">
      <formula>"売"</formula>
    </cfRule>
  </conditionalFormatting>
  <conditionalFormatting sqref="G75">
    <cfRule type="cellIs" dxfId="375" priority="15" stopIfTrue="1" operator="equal">
      <formula>"買"</formula>
    </cfRule>
    <cfRule type="cellIs" dxfId="374" priority="16" stopIfTrue="1" operator="equal">
      <formula>"売"</formula>
    </cfRule>
  </conditionalFormatting>
  <conditionalFormatting sqref="G76">
    <cfRule type="cellIs" dxfId="373" priority="13" stopIfTrue="1" operator="equal">
      <formula>"買"</formula>
    </cfRule>
    <cfRule type="cellIs" dxfId="372" priority="14" stopIfTrue="1" operator="equal">
      <formula>"売"</formula>
    </cfRule>
  </conditionalFormatting>
  <conditionalFormatting sqref="G77">
    <cfRule type="cellIs" dxfId="371" priority="11" stopIfTrue="1" operator="equal">
      <formula>"買"</formula>
    </cfRule>
    <cfRule type="cellIs" dxfId="370" priority="12" stopIfTrue="1" operator="equal">
      <formula>"売"</formula>
    </cfRule>
  </conditionalFormatting>
  <conditionalFormatting sqref="G77">
    <cfRule type="cellIs" dxfId="369" priority="9" stopIfTrue="1" operator="equal">
      <formula>"買"</formula>
    </cfRule>
    <cfRule type="cellIs" dxfId="368" priority="10" stopIfTrue="1" operator="equal">
      <formula>"売"</formula>
    </cfRule>
  </conditionalFormatting>
  <conditionalFormatting sqref="G78">
    <cfRule type="cellIs" dxfId="367" priority="7" stopIfTrue="1" operator="equal">
      <formula>"買"</formula>
    </cfRule>
    <cfRule type="cellIs" dxfId="366" priority="8" stopIfTrue="1" operator="equal">
      <formula>"売"</formula>
    </cfRule>
  </conditionalFormatting>
  <conditionalFormatting sqref="G79">
    <cfRule type="cellIs" dxfId="365" priority="5" stopIfTrue="1" operator="equal">
      <formula>"買"</formula>
    </cfRule>
    <cfRule type="cellIs" dxfId="364" priority="6" stopIfTrue="1" operator="equal">
      <formula>"売"</formula>
    </cfRule>
  </conditionalFormatting>
  <conditionalFormatting sqref="G79">
    <cfRule type="cellIs" dxfId="363" priority="3" stopIfTrue="1" operator="equal">
      <formula>"買"</formula>
    </cfRule>
    <cfRule type="cellIs" dxfId="362" priority="4" stopIfTrue="1" operator="equal">
      <formula>"売"</formula>
    </cfRule>
  </conditionalFormatting>
  <conditionalFormatting sqref="G80:G88">
    <cfRule type="cellIs" dxfId="361" priority="1" stopIfTrue="1" operator="equal">
      <formula>"買"</formula>
    </cfRule>
    <cfRule type="cellIs" dxfId="36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77" activePane="bottomLeft" state="frozen"/>
      <selection pane="bottomLeft" activeCell="F80" sqref="F80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6" t="s">
        <v>5</v>
      </c>
      <c r="C2" s="76"/>
      <c r="D2" s="87" t="s">
        <v>65</v>
      </c>
      <c r="E2" s="87"/>
      <c r="F2" s="76" t="s">
        <v>6</v>
      </c>
      <c r="G2" s="76"/>
      <c r="H2" s="79" t="s">
        <v>66</v>
      </c>
      <c r="I2" s="79"/>
      <c r="J2" s="76" t="s">
        <v>7</v>
      </c>
      <c r="K2" s="76"/>
      <c r="L2" s="86">
        <v>100000</v>
      </c>
      <c r="M2" s="87"/>
      <c r="N2" s="76" t="s">
        <v>8</v>
      </c>
      <c r="O2" s="76"/>
      <c r="P2" s="81">
        <f>SUM(L2,D4)</f>
        <v>115271.03255061593</v>
      </c>
      <c r="Q2" s="79"/>
      <c r="R2" s="1"/>
      <c r="S2" s="1"/>
      <c r="T2" s="1"/>
    </row>
    <row r="3" spans="2:25" ht="57" customHeight="1">
      <c r="B3" s="76" t="s">
        <v>9</v>
      </c>
      <c r="C3" s="76"/>
      <c r="D3" s="88" t="s">
        <v>67</v>
      </c>
      <c r="E3" s="88"/>
      <c r="F3" s="88"/>
      <c r="G3" s="88"/>
      <c r="H3" s="88"/>
      <c r="I3" s="88"/>
      <c r="J3" s="76" t="s">
        <v>10</v>
      </c>
      <c r="K3" s="76"/>
      <c r="L3" s="88" t="s">
        <v>60</v>
      </c>
      <c r="M3" s="89"/>
      <c r="N3" s="89"/>
      <c r="O3" s="89"/>
      <c r="P3" s="89"/>
      <c r="Q3" s="89"/>
      <c r="R3" s="1"/>
      <c r="S3" s="94" t="s">
        <v>68</v>
      </c>
      <c r="T3" s="94"/>
      <c r="U3" s="94"/>
      <c r="V3" s="94"/>
      <c r="W3" s="94"/>
      <c r="X3" s="94"/>
    </row>
    <row r="4" spans="2:25">
      <c r="B4" s="76" t="s">
        <v>11</v>
      </c>
      <c r="C4" s="76"/>
      <c r="D4" s="77">
        <f>SUM($R$9:$S$993)</f>
        <v>15271.032550615926</v>
      </c>
      <c r="E4" s="77"/>
      <c r="F4" s="76" t="s">
        <v>12</v>
      </c>
      <c r="G4" s="76"/>
      <c r="H4" s="78">
        <f>SUM($T$9:$U$108)</f>
        <v>68.999999999998352</v>
      </c>
      <c r="I4" s="79"/>
      <c r="J4" s="80" t="s">
        <v>57</v>
      </c>
      <c r="K4" s="80"/>
      <c r="L4" s="81">
        <f>MAX($C$9:$D$990)-C9</f>
        <v>80842.671838759998</v>
      </c>
      <c r="M4" s="81"/>
      <c r="N4" s="80" t="s">
        <v>56</v>
      </c>
      <c r="O4" s="80"/>
      <c r="P4" s="82">
        <f>MAX(Y:Y)</f>
        <v>0.36400145103605808</v>
      </c>
      <c r="Q4" s="82"/>
      <c r="R4" s="1"/>
      <c r="S4" s="1"/>
      <c r="T4" s="1"/>
    </row>
    <row r="5" spans="2:25">
      <c r="B5" s="36" t="s">
        <v>15</v>
      </c>
      <c r="C5" s="2">
        <f>COUNTIF($R$9:$R$990,"&gt;0")</f>
        <v>28</v>
      </c>
      <c r="D5" s="37" t="s">
        <v>16</v>
      </c>
      <c r="E5" s="15">
        <f>COUNTIF($R$9:$R$990,"&lt;0")</f>
        <v>42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</v>
      </c>
      <c r="J5" s="83" t="s">
        <v>19</v>
      </c>
      <c r="K5" s="76"/>
      <c r="L5" s="84">
        <f>MAX(V9:V993)</f>
        <v>5</v>
      </c>
      <c r="M5" s="85"/>
      <c r="N5" s="17" t="s">
        <v>20</v>
      </c>
      <c r="O5" s="9"/>
      <c r="P5" s="84">
        <f>MAX(W9:W993)</f>
        <v>9</v>
      </c>
      <c r="Q5" s="85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61</v>
      </c>
      <c r="N6" s="12"/>
      <c r="O6" s="12"/>
      <c r="P6" s="10"/>
      <c r="Q6" s="7"/>
      <c r="R6" s="1"/>
      <c r="S6" s="1"/>
      <c r="T6" s="1"/>
    </row>
    <row r="7" spans="2:25">
      <c r="B7" s="56" t="s">
        <v>21</v>
      </c>
      <c r="C7" s="58" t="s">
        <v>22</v>
      </c>
      <c r="D7" s="59"/>
      <c r="E7" s="62" t="s">
        <v>23</v>
      </c>
      <c r="F7" s="63"/>
      <c r="G7" s="63"/>
      <c r="H7" s="63"/>
      <c r="I7" s="64"/>
      <c r="J7" s="65" t="s">
        <v>24</v>
      </c>
      <c r="K7" s="66"/>
      <c r="L7" s="67"/>
      <c r="M7" s="68" t="s">
        <v>25</v>
      </c>
      <c r="N7" s="69" t="s">
        <v>26</v>
      </c>
      <c r="O7" s="70"/>
      <c r="P7" s="70"/>
      <c r="Q7" s="71"/>
      <c r="R7" s="72" t="s">
        <v>27</v>
      </c>
      <c r="S7" s="72"/>
      <c r="T7" s="72"/>
      <c r="U7" s="72"/>
    </row>
    <row r="8" spans="2:25">
      <c r="B8" s="57"/>
      <c r="C8" s="60"/>
      <c r="D8" s="61"/>
      <c r="E8" s="18" t="s">
        <v>28</v>
      </c>
      <c r="F8" s="18" t="s">
        <v>29</v>
      </c>
      <c r="G8" s="18" t="s">
        <v>30</v>
      </c>
      <c r="H8" s="73" t="s">
        <v>31</v>
      </c>
      <c r="I8" s="64"/>
      <c r="J8" s="4" t="s">
        <v>32</v>
      </c>
      <c r="K8" s="74" t="s">
        <v>33</v>
      </c>
      <c r="L8" s="67"/>
      <c r="M8" s="68"/>
      <c r="N8" s="5" t="s">
        <v>28</v>
      </c>
      <c r="O8" s="5" t="s">
        <v>29</v>
      </c>
      <c r="P8" s="75" t="s">
        <v>31</v>
      </c>
      <c r="Q8" s="71"/>
      <c r="R8" s="72" t="s">
        <v>34</v>
      </c>
      <c r="S8" s="72"/>
      <c r="T8" s="72" t="s">
        <v>32</v>
      </c>
      <c r="U8" s="72"/>
      <c r="Y8" t="s">
        <v>55</v>
      </c>
    </row>
    <row r="9" spans="2:25">
      <c r="B9" s="35">
        <v>1</v>
      </c>
      <c r="C9" s="48">
        <f>L2</f>
        <v>100000</v>
      </c>
      <c r="D9" s="48"/>
      <c r="E9" s="43">
        <v>2018</v>
      </c>
      <c r="F9" s="8">
        <v>43469</v>
      </c>
      <c r="G9" s="45" t="s">
        <v>4</v>
      </c>
      <c r="H9" s="49">
        <v>88.23</v>
      </c>
      <c r="I9" s="49"/>
      <c r="J9" s="43">
        <v>13</v>
      </c>
      <c r="K9" s="48">
        <f>IF(J9="","",C9*0.03)</f>
        <v>3000</v>
      </c>
      <c r="L9" s="48"/>
      <c r="M9" s="6">
        <f>IF(J9="","",(K9/J9)/LOOKUP(RIGHT($D$2,3),定数!$A$6:$A$13,定数!$B$6:$B$13))</f>
        <v>2.3076923076923079</v>
      </c>
      <c r="N9" s="43">
        <v>2018</v>
      </c>
      <c r="O9" s="8">
        <v>43470</v>
      </c>
      <c r="P9" s="49">
        <v>88.49</v>
      </c>
      <c r="Q9" s="49"/>
      <c r="R9" s="52">
        <f>IF(P9="","",T9*M9*LOOKUP(RIGHT($D$2,3),定数!$A$6:$A$13,定数!$B$6:$B$13))</f>
        <v>5999.9999999997908</v>
      </c>
      <c r="S9" s="52"/>
      <c r="T9" s="53">
        <f>IF(P9="","",IF(G9="買",(P9-H9),(H9-P9))*IF(RIGHT($D$2,3)="JPY",100,10000))</f>
        <v>25.999999999999091</v>
      </c>
      <c r="U9" s="53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48">
        <f t="shared" ref="C10:C73" si="0">IF(R9="","",C9+R9)</f>
        <v>105999.9999999998</v>
      </c>
      <c r="D10" s="48"/>
      <c r="E10" s="45">
        <v>2018</v>
      </c>
      <c r="F10" s="8">
        <v>43469</v>
      </c>
      <c r="G10" s="45" t="s">
        <v>4</v>
      </c>
      <c r="H10" s="49">
        <v>88.37</v>
      </c>
      <c r="I10" s="49"/>
      <c r="J10" s="45">
        <v>14</v>
      </c>
      <c r="K10" s="50">
        <f>IF(J10="","",C10*0.03)</f>
        <v>3179.9999999999936</v>
      </c>
      <c r="L10" s="51"/>
      <c r="M10" s="6">
        <f>IF(J10="","",(K10/J10)/LOOKUP(RIGHT($D$2,3),定数!$A$6:$A$13,定数!$B$6:$B$13))</f>
        <v>2.2714285714285669</v>
      </c>
      <c r="N10" s="45">
        <v>2018</v>
      </c>
      <c r="O10" s="8">
        <v>43470</v>
      </c>
      <c r="P10" s="49">
        <v>88.65</v>
      </c>
      <c r="Q10" s="49"/>
      <c r="R10" s="52">
        <f>IF(P10="","",T10*M10*LOOKUP(RIGHT($D$2,3),定数!$A$6:$A$13,定数!$B$6:$B$13))</f>
        <v>6360.0000000000127</v>
      </c>
      <c r="S10" s="52"/>
      <c r="T10" s="53">
        <f>IF(P10="","",IF(G10="買",(P10-H10),(H10-P10))*IF(RIGHT($D$2,3)="JPY",100,10000))</f>
        <v>28.000000000000114</v>
      </c>
      <c r="U10" s="53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105999.9999999998</v>
      </c>
    </row>
    <row r="11" spans="2:25">
      <c r="B11" s="35">
        <v>3</v>
      </c>
      <c r="C11" s="48">
        <f t="shared" ref="C11:C16" si="3">IF(R10="","",C10+R10)</f>
        <v>112359.99999999981</v>
      </c>
      <c r="D11" s="48"/>
      <c r="E11" s="45">
        <v>2018</v>
      </c>
      <c r="F11" s="8">
        <v>43480</v>
      </c>
      <c r="G11" s="45" t="s">
        <v>4</v>
      </c>
      <c r="H11" s="49">
        <v>87.97</v>
      </c>
      <c r="I11" s="49"/>
      <c r="J11" s="45">
        <v>21</v>
      </c>
      <c r="K11" s="50">
        <f t="shared" ref="K11" si="4">IF(J11="","",C11*0.03)</f>
        <v>3370.7999999999943</v>
      </c>
      <c r="L11" s="51"/>
      <c r="M11" s="6">
        <f>IF(J11="","",(K11/J11)/LOOKUP(RIGHT($D$2,3),定数!$A$6:$A$13,定数!$B$6:$B$13))</f>
        <v>1.6051428571428545</v>
      </c>
      <c r="N11" s="45">
        <v>2018</v>
      </c>
      <c r="O11" s="8">
        <v>43481</v>
      </c>
      <c r="P11" s="49">
        <v>88.39</v>
      </c>
      <c r="Q11" s="49"/>
      <c r="R11" s="52">
        <f>IF(P11="","",T11*M11*LOOKUP(RIGHT($D$2,3),定数!$A$6:$A$13,定数!$B$6:$B$13))</f>
        <v>6741.6000000000167</v>
      </c>
      <c r="S11" s="52"/>
      <c r="T11" s="53">
        <f>IF(P11="","",IF(G11="買",(P11-H11),(H11-P11))*IF(RIGHT($D$2,3)="JPY",100,10000))</f>
        <v>42.000000000000171</v>
      </c>
      <c r="U11" s="53"/>
      <c r="V11" s="22">
        <f t="shared" si="1"/>
        <v>3</v>
      </c>
      <c r="W11">
        <f t="shared" si="2"/>
        <v>0</v>
      </c>
      <c r="X11" s="41">
        <f>IF(C11&lt;&gt;"",MAX(X10,C11),"")</f>
        <v>112359.99999999981</v>
      </c>
      <c r="Y11" s="42">
        <f>IF(X11&lt;&gt;"",1-(C11/X11),"")</f>
        <v>0</v>
      </c>
    </row>
    <row r="12" spans="2:25">
      <c r="B12" s="35">
        <v>4</v>
      </c>
      <c r="C12" s="48">
        <f t="shared" si="3"/>
        <v>119101.59999999983</v>
      </c>
      <c r="D12" s="48"/>
      <c r="E12" s="47">
        <v>2018</v>
      </c>
      <c r="F12" s="8">
        <v>43491</v>
      </c>
      <c r="G12" s="47" t="s">
        <v>4</v>
      </c>
      <c r="H12" s="54">
        <v>88.16</v>
      </c>
      <c r="I12" s="55"/>
      <c r="J12" s="46">
        <v>16</v>
      </c>
      <c r="K12" s="50">
        <f t="shared" ref="K12:K75" si="5">IF(J12="","",C12*0.03)</f>
        <v>3573.0479999999948</v>
      </c>
      <c r="L12" s="51"/>
      <c r="M12" s="6">
        <f>IF(J12="","",(K12/J12)/LOOKUP(RIGHT($D$2,3),定数!$A$6:$A$13,定数!$B$6:$B$13))</f>
        <v>2.2331549999999969</v>
      </c>
      <c r="N12" s="47">
        <v>2018</v>
      </c>
      <c r="O12" s="8">
        <v>43492</v>
      </c>
      <c r="P12" s="54">
        <v>87.97</v>
      </c>
      <c r="Q12" s="55"/>
      <c r="R12" s="52">
        <f>IF(P12="","",T12*M12*LOOKUP(RIGHT($D$2,3),定数!$A$6:$A$13,定数!$B$6:$B$13))</f>
        <v>-4242.9944999999434</v>
      </c>
      <c r="S12" s="52"/>
      <c r="T12" s="53">
        <f t="shared" ref="T12:T75" si="6">IF(P12="","",IF(G12="買",(P12-H12),(H12-P12))*IF(RIGHT($D$2,3)="JPY",100,10000))</f>
        <v>-18.999999999999773</v>
      </c>
      <c r="U12" s="53"/>
      <c r="V12" s="22">
        <f t="shared" si="1"/>
        <v>0</v>
      </c>
      <c r="W12">
        <f t="shared" si="2"/>
        <v>1</v>
      </c>
      <c r="X12" s="41">
        <f t="shared" ref="X12:X75" si="7">IF(C12&lt;&gt;"",MAX(X11,C12),"")</f>
        <v>119101.59999999983</v>
      </c>
      <c r="Y12" s="42">
        <f t="shared" ref="Y12:Y75" si="8">IF(X12&lt;&gt;"",1-(C12/X12),"")</f>
        <v>0</v>
      </c>
    </row>
    <row r="13" spans="2:25">
      <c r="B13" s="35">
        <v>5</v>
      </c>
      <c r="C13" s="48">
        <f t="shared" si="3"/>
        <v>114858.60549999989</v>
      </c>
      <c r="D13" s="48"/>
      <c r="E13" s="47">
        <v>2018</v>
      </c>
      <c r="F13" s="8">
        <v>43497</v>
      </c>
      <c r="G13" s="47" t="s">
        <v>3</v>
      </c>
      <c r="H13" s="54">
        <v>87.68</v>
      </c>
      <c r="I13" s="55"/>
      <c r="J13" s="47">
        <v>21</v>
      </c>
      <c r="K13" s="50">
        <f t="shared" si="5"/>
        <v>3445.7581649999966</v>
      </c>
      <c r="L13" s="51"/>
      <c r="M13" s="6">
        <f>IF(J13="","",(K13/J13)/LOOKUP(RIGHT($D$2,3),定数!$A$6:$A$13,定数!$B$6:$B$13))</f>
        <v>1.6408372214285698</v>
      </c>
      <c r="N13" s="47">
        <v>2018</v>
      </c>
      <c r="O13" s="8">
        <v>43498</v>
      </c>
      <c r="P13" s="54">
        <v>87.91</v>
      </c>
      <c r="Q13" s="55"/>
      <c r="R13" s="52">
        <f>IF(P13="","",T13*M13*LOOKUP(RIGHT($D$2,3),定数!$A$6:$A$13,定数!$B$6:$B$13))</f>
        <v>-3773.9256092855426</v>
      </c>
      <c r="S13" s="52"/>
      <c r="T13" s="53">
        <f t="shared" si="6"/>
        <v>-22.999999999998977</v>
      </c>
      <c r="U13" s="53"/>
      <c r="V13" s="22">
        <f t="shared" si="1"/>
        <v>0</v>
      </c>
      <c r="W13">
        <f t="shared" si="2"/>
        <v>2</v>
      </c>
      <c r="X13" s="41">
        <f t="shared" si="7"/>
        <v>119101.59999999983</v>
      </c>
      <c r="Y13" s="42">
        <f t="shared" si="8"/>
        <v>3.5624999999999574E-2</v>
      </c>
    </row>
    <row r="14" spans="2:25">
      <c r="B14" s="35">
        <v>6</v>
      </c>
      <c r="C14" s="48">
        <f t="shared" si="3"/>
        <v>111084.67989071435</v>
      </c>
      <c r="D14" s="48"/>
      <c r="E14" s="47">
        <v>2018</v>
      </c>
      <c r="F14" s="8">
        <v>43504</v>
      </c>
      <c r="G14" s="47" t="s">
        <v>3</v>
      </c>
      <c r="H14" s="54">
        <v>85.44</v>
      </c>
      <c r="I14" s="55"/>
      <c r="J14" s="47">
        <v>38</v>
      </c>
      <c r="K14" s="50">
        <f t="shared" si="5"/>
        <v>3332.5403967214306</v>
      </c>
      <c r="L14" s="51"/>
      <c r="M14" s="6">
        <f>IF(J14="","",(K14/J14)/LOOKUP(RIGHT($D$2,3),定数!$A$6:$A$13,定数!$B$6:$B$13))</f>
        <v>0.87698431492669227</v>
      </c>
      <c r="N14" s="47">
        <v>2018</v>
      </c>
      <c r="O14" s="8">
        <v>43504</v>
      </c>
      <c r="P14" s="54">
        <v>85.85</v>
      </c>
      <c r="Q14" s="55"/>
      <c r="R14" s="52">
        <f>IF(P14="","",T14*M14*LOOKUP(RIGHT($D$2,3),定数!$A$6:$A$13,定数!$B$6:$B$13))</f>
        <v>-3595.6356911994085</v>
      </c>
      <c r="S14" s="52"/>
      <c r="T14" s="53">
        <f t="shared" si="6"/>
        <v>-40.999999999999659</v>
      </c>
      <c r="U14" s="53"/>
      <c r="V14" s="22">
        <f t="shared" si="1"/>
        <v>0</v>
      </c>
      <c r="W14">
        <f t="shared" si="2"/>
        <v>3</v>
      </c>
      <c r="X14" s="41">
        <f t="shared" si="7"/>
        <v>119101.59999999983</v>
      </c>
      <c r="Y14" s="42">
        <f t="shared" si="8"/>
        <v>6.7311607142855223E-2</v>
      </c>
    </row>
    <row r="15" spans="2:25">
      <c r="B15" s="35">
        <v>7</v>
      </c>
      <c r="C15" s="48">
        <f t="shared" si="3"/>
        <v>107489.04419951494</v>
      </c>
      <c r="D15" s="48"/>
      <c r="E15" s="47">
        <v>2018</v>
      </c>
      <c r="F15" s="8">
        <v>43512</v>
      </c>
      <c r="G15" s="47" t="s">
        <v>3</v>
      </c>
      <c r="H15" s="54">
        <v>84.17</v>
      </c>
      <c r="I15" s="55"/>
      <c r="J15" s="47">
        <v>20</v>
      </c>
      <c r="K15" s="50">
        <f t="shared" si="5"/>
        <v>3224.6713259854482</v>
      </c>
      <c r="L15" s="51"/>
      <c r="M15" s="6">
        <f>IF(J15="","",(K15/J15)/LOOKUP(RIGHT($D$2,3),定数!$A$6:$A$13,定数!$B$6:$B$13))</f>
        <v>1.6123356629927241</v>
      </c>
      <c r="N15" s="47">
        <v>2018</v>
      </c>
      <c r="O15" s="8">
        <v>43512</v>
      </c>
      <c r="P15" s="54">
        <v>84.39</v>
      </c>
      <c r="Q15" s="55"/>
      <c r="R15" s="52">
        <f>IF(P15="","",T15*M15*LOOKUP(RIGHT($D$2,3),定数!$A$6:$A$13,定数!$B$6:$B$13))</f>
        <v>-3547.1384585839751</v>
      </c>
      <c r="S15" s="52"/>
      <c r="T15" s="53">
        <f t="shared" si="6"/>
        <v>-21.999999999999886</v>
      </c>
      <c r="U15" s="53"/>
      <c r="V15" s="22">
        <f t="shared" si="1"/>
        <v>0</v>
      </c>
      <c r="W15">
        <f t="shared" si="2"/>
        <v>4</v>
      </c>
      <c r="X15" s="41">
        <f t="shared" si="7"/>
        <v>119101.59999999983</v>
      </c>
      <c r="Y15" s="42">
        <f t="shared" si="8"/>
        <v>9.7501257753757287E-2</v>
      </c>
    </row>
    <row r="16" spans="2:25">
      <c r="B16" s="35">
        <v>8</v>
      </c>
      <c r="C16" s="48">
        <f t="shared" si="3"/>
        <v>103941.90574093098</v>
      </c>
      <c r="D16" s="48"/>
      <c r="E16" s="47">
        <v>2018</v>
      </c>
      <c r="F16" s="8">
        <v>43519</v>
      </c>
      <c r="G16" s="47" t="s">
        <v>3</v>
      </c>
      <c r="H16" s="54">
        <v>83.59</v>
      </c>
      <c r="I16" s="55"/>
      <c r="J16" s="47">
        <v>24</v>
      </c>
      <c r="K16" s="50">
        <f t="shared" si="5"/>
        <v>3118.257172227929</v>
      </c>
      <c r="L16" s="51"/>
      <c r="M16" s="6">
        <f>IF(J16="","",(K16/J16)/LOOKUP(RIGHT($D$2,3),定数!$A$6:$A$13,定数!$B$6:$B$13))</f>
        <v>1.2992738217616371</v>
      </c>
      <c r="N16" s="47">
        <v>2018</v>
      </c>
      <c r="O16" s="8">
        <v>43522</v>
      </c>
      <c r="P16" s="54">
        <v>83.86</v>
      </c>
      <c r="Q16" s="55"/>
      <c r="R16" s="52">
        <f>IF(P16="","",T16*M16*LOOKUP(RIGHT($D$2,3),定数!$A$6:$A$13,定数!$B$6:$B$13))</f>
        <v>-3508.0393187563686</v>
      </c>
      <c r="S16" s="52"/>
      <c r="T16" s="53">
        <f t="shared" si="6"/>
        <v>-26.999999999999602</v>
      </c>
      <c r="U16" s="53"/>
      <c r="V16" s="22">
        <f t="shared" si="1"/>
        <v>0</v>
      </c>
      <c r="W16">
        <f t="shared" si="2"/>
        <v>5</v>
      </c>
      <c r="X16" s="41">
        <f t="shared" si="7"/>
        <v>119101.59999999983</v>
      </c>
      <c r="Y16" s="42">
        <f t="shared" si="8"/>
        <v>0.12728371624788315</v>
      </c>
    </row>
    <row r="17" spans="2:25">
      <c r="B17" s="35">
        <v>9</v>
      </c>
      <c r="C17" s="48">
        <f t="shared" si="0"/>
        <v>100433.8664221746</v>
      </c>
      <c r="D17" s="48"/>
      <c r="E17" s="47">
        <v>2018</v>
      </c>
      <c r="F17" s="8">
        <v>43540</v>
      </c>
      <c r="G17" s="47" t="s">
        <v>3</v>
      </c>
      <c r="H17" s="54">
        <v>82.78</v>
      </c>
      <c r="I17" s="55"/>
      <c r="J17" s="47">
        <v>16</v>
      </c>
      <c r="K17" s="50">
        <f t="shared" si="5"/>
        <v>3013.0159926652377</v>
      </c>
      <c r="L17" s="51"/>
      <c r="M17" s="6">
        <f>IF(J17="","",(K17/J17)/LOOKUP(RIGHT($D$2,3),定数!$A$6:$A$13,定数!$B$6:$B$13))</f>
        <v>1.8831349954157737</v>
      </c>
      <c r="N17" s="47">
        <v>2018</v>
      </c>
      <c r="O17" s="8">
        <v>43540</v>
      </c>
      <c r="P17" s="54">
        <v>82.46</v>
      </c>
      <c r="Q17" s="55"/>
      <c r="R17" s="52">
        <f>IF(P17="","",T17*M17*LOOKUP(RIGHT($D$2,3),定数!$A$6:$A$13,定数!$B$6:$B$13))</f>
        <v>6026.0319853306146</v>
      </c>
      <c r="S17" s="52"/>
      <c r="T17" s="53">
        <f t="shared" si="6"/>
        <v>32.000000000000739</v>
      </c>
      <c r="U17" s="53"/>
      <c r="V17" s="22">
        <f t="shared" si="1"/>
        <v>1</v>
      </c>
      <c r="W17">
        <f t="shared" si="2"/>
        <v>0</v>
      </c>
      <c r="X17" s="41">
        <f t="shared" si="7"/>
        <v>119101.59999999983</v>
      </c>
      <c r="Y17" s="42">
        <f t="shared" si="8"/>
        <v>0.15673789082451672</v>
      </c>
    </row>
    <row r="18" spans="2:25">
      <c r="B18" s="35">
        <v>10</v>
      </c>
      <c r="C18" s="48">
        <f t="shared" si="0"/>
        <v>106459.89840750521</v>
      </c>
      <c r="D18" s="48"/>
      <c r="E18" s="47">
        <v>2018</v>
      </c>
      <c r="F18" s="8">
        <v>43540</v>
      </c>
      <c r="G18" s="47" t="s">
        <v>3</v>
      </c>
      <c r="H18" s="54">
        <v>82.32</v>
      </c>
      <c r="I18" s="55"/>
      <c r="J18" s="47">
        <v>35</v>
      </c>
      <c r="K18" s="50">
        <f t="shared" si="5"/>
        <v>3193.7969522251565</v>
      </c>
      <c r="L18" s="51"/>
      <c r="M18" s="6">
        <f>IF(J18="","",(K18/J18)/LOOKUP(RIGHT($D$2,3),定数!$A$6:$A$13,定数!$B$6:$B$13))</f>
        <v>0.91251341492147331</v>
      </c>
      <c r="N18" s="47">
        <v>2018</v>
      </c>
      <c r="O18" s="8">
        <v>43543</v>
      </c>
      <c r="P18" s="54">
        <v>81.63</v>
      </c>
      <c r="Q18" s="55"/>
      <c r="R18" s="52">
        <f>IF(P18="","",T18*M18*LOOKUP(RIGHT($D$2,3),定数!$A$6:$A$13,定数!$B$6:$B$13))</f>
        <v>6296.3425629581452</v>
      </c>
      <c r="S18" s="52"/>
      <c r="T18" s="53">
        <f t="shared" si="6"/>
        <v>68.999999999999773</v>
      </c>
      <c r="U18" s="53"/>
      <c r="V18" s="22">
        <f t="shared" si="1"/>
        <v>2</v>
      </c>
      <c r="W18">
        <f t="shared" si="2"/>
        <v>0</v>
      </c>
      <c r="X18" s="41">
        <f t="shared" si="7"/>
        <v>119101.59999999983</v>
      </c>
      <c r="Y18" s="42">
        <f t="shared" si="8"/>
        <v>0.10614216427398648</v>
      </c>
    </row>
    <row r="19" spans="2:25">
      <c r="B19" s="35">
        <v>11</v>
      </c>
      <c r="C19" s="48">
        <f t="shared" si="0"/>
        <v>112756.24097046336</v>
      </c>
      <c r="D19" s="48"/>
      <c r="E19" s="47">
        <v>2018</v>
      </c>
      <c r="F19" s="8">
        <v>43565</v>
      </c>
      <c r="G19" s="47" t="s">
        <v>4</v>
      </c>
      <c r="H19" s="54">
        <v>82.83</v>
      </c>
      <c r="I19" s="55"/>
      <c r="J19" s="47">
        <v>23</v>
      </c>
      <c r="K19" s="50">
        <f t="shared" si="5"/>
        <v>3382.6872291139007</v>
      </c>
      <c r="L19" s="51"/>
      <c r="M19" s="6">
        <f>IF(J19="","",(K19/J19)/LOOKUP(RIGHT($D$2,3),定数!$A$6:$A$13,定数!$B$6:$B$13))</f>
        <v>1.470733577875609</v>
      </c>
      <c r="N19" s="47">
        <v>2018</v>
      </c>
      <c r="O19" s="8">
        <v>43566</v>
      </c>
      <c r="P19" s="54">
        <v>83.28</v>
      </c>
      <c r="Q19" s="55"/>
      <c r="R19" s="52">
        <f>IF(P19="","",T19*M19*LOOKUP(RIGHT($D$2,3),定数!$A$6:$A$13,定数!$B$6:$B$13))</f>
        <v>6618.3011004402833</v>
      </c>
      <c r="S19" s="52"/>
      <c r="T19" s="53">
        <f t="shared" si="6"/>
        <v>45.000000000000284</v>
      </c>
      <c r="U19" s="53"/>
      <c r="V19" s="22">
        <f t="shared" si="1"/>
        <v>3</v>
      </c>
      <c r="W19">
        <f t="shared" si="2"/>
        <v>0</v>
      </c>
      <c r="X19" s="41">
        <f t="shared" si="7"/>
        <v>119101.59999999983</v>
      </c>
      <c r="Y19" s="42">
        <f t="shared" si="8"/>
        <v>5.3276857989619564E-2</v>
      </c>
    </row>
    <row r="20" spans="2:25">
      <c r="B20" s="35">
        <v>12</v>
      </c>
      <c r="C20" s="48">
        <f t="shared" si="0"/>
        <v>119374.54207090364</v>
      </c>
      <c r="D20" s="48"/>
      <c r="E20" s="47">
        <v>2018</v>
      </c>
      <c r="F20" s="8">
        <v>43568</v>
      </c>
      <c r="G20" s="47" t="s">
        <v>4</v>
      </c>
      <c r="H20" s="54">
        <v>83.27</v>
      </c>
      <c r="I20" s="55"/>
      <c r="J20" s="47">
        <v>16</v>
      </c>
      <c r="K20" s="50">
        <f t="shared" si="5"/>
        <v>3581.2362621271091</v>
      </c>
      <c r="L20" s="51"/>
      <c r="M20" s="6">
        <f>IF(J20="","",(K20/J20)/LOOKUP(RIGHT($D$2,3),定数!$A$6:$A$13,定数!$B$6:$B$13))</f>
        <v>2.2382726638294432</v>
      </c>
      <c r="N20" s="47">
        <v>2018</v>
      </c>
      <c r="O20" s="8">
        <v>43568</v>
      </c>
      <c r="P20" s="54">
        <v>83.6</v>
      </c>
      <c r="Q20" s="55"/>
      <c r="R20" s="52">
        <f>IF(P20="","",T20*M20*LOOKUP(RIGHT($D$2,3),定数!$A$6:$A$13,定数!$B$6:$B$13))</f>
        <v>7386.2997906371247</v>
      </c>
      <c r="S20" s="52"/>
      <c r="T20" s="53">
        <f t="shared" si="6"/>
        <v>32.999999999999829</v>
      </c>
      <c r="U20" s="53"/>
      <c r="V20" s="22">
        <f t="shared" si="1"/>
        <v>4</v>
      </c>
      <c r="W20">
        <f t="shared" si="2"/>
        <v>0</v>
      </c>
      <c r="X20" s="41">
        <f t="shared" si="7"/>
        <v>119374.54207090364</v>
      </c>
      <c r="Y20" s="42">
        <f t="shared" si="8"/>
        <v>0</v>
      </c>
    </row>
    <row r="21" spans="2:25">
      <c r="B21" s="35">
        <v>13</v>
      </c>
      <c r="C21" s="48">
        <f t="shared" si="0"/>
        <v>126760.84186154077</v>
      </c>
      <c r="D21" s="48"/>
      <c r="E21" s="47">
        <v>2018</v>
      </c>
      <c r="F21" s="8">
        <v>43582</v>
      </c>
      <c r="G21" s="47" t="s">
        <v>3</v>
      </c>
      <c r="H21" s="49">
        <v>82.55</v>
      </c>
      <c r="I21" s="49"/>
      <c r="J21" s="47">
        <v>6</v>
      </c>
      <c r="K21" s="50">
        <f t="shared" si="5"/>
        <v>3802.8252558462232</v>
      </c>
      <c r="L21" s="51"/>
      <c r="M21" s="6">
        <f>IF(J21="","",(K21/J21)/LOOKUP(RIGHT($D$2,3),定数!$A$6:$A$13,定数!$B$6:$B$13))</f>
        <v>6.3380420930770391</v>
      </c>
      <c r="N21" s="47">
        <v>2018</v>
      </c>
      <c r="O21" s="8">
        <v>43582</v>
      </c>
      <c r="P21" s="49">
        <v>82.43</v>
      </c>
      <c r="Q21" s="49"/>
      <c r="R21" s="52">
        <f>IF(P21="","",T21*M21*LOOKUP(RIGHT($D$2,3),定数!$A$6:$A$13,定数!$B$6:$B$13))</f>
        <v>7605.6505116918343</v>
      </c>
      <c r="S21" s="52"/>
      <c r="T21" s="53">
        <f t="shared" si="6"/>
        <v>11.999999999999034</v>
      </c>
      <c r="U21" s="53"/>
      <c r="V21" s="22">
        <f t="shared" si="1"/>
        <v>5</v>
      </c>
      <c r="W21">
        <f t="shared" si="2"/>
        <v>0</v>
      </c>
      <c r="X21" s="41">
        <f t="shared" si="7"/>
        <v>126760.84186154077</v>
      </c>
      <c r="Y21" s="42">
        <f t="shared" si="8"/>
        <v>0</v>
      </c>
    </row>
    <row r="22" spans="2:25">
      <c r="B22" s="35">
        <v>14</v>
      </c>
      <c r="C22" s="48">
        <f t="shared" si="0"/>
        <v>134366.49237323261</v>
      </c>
      <c r="D22" s="48"/>
      <c r="E22" s="47">
        <v>2018</v>
      </c>
      <c r="F22" s="8">
        <v>43603</v>
      </c>
      <c r="G22" s="47" t="s">
        <v>4</v>
      </c>
      <c r="H22" s="49">
        <v>83.35</v>
      </c>
      <c r="I22" s="49"/>
      <c r="J22" s="47">
        <v>18</v>
      </c>
      <c r="K22" s="50">
        <f t="shared" si="5"/>
        <v>4030.994771196978</v>
      </c>
      <c r="L22" s="51"/>
      <c r="M22" s="6">
        <f>IF(J22="","",(K22/J22)/LOOKUP(RIGHT($D$2,3),定数!$A$6:$A$13,定数!$B$6:$B$13))</f>
        <v>2.2394415395538765</v>
      </c>
      <c r="N22" s="47">
        <v>2018</v>
      </c>
      <c r="O22" s="8">
        <v>43603</v>
      </c>
      <c r="P22" s="49">
        <v>83.17</v>
      </c>
      <c r="Q22" s="49"/>
      <c r="R22" s="52">
        <f>IF(P22="","",T22*M22*LOOKUP(RIGHT($D$2,3),定数!$A$6:$A$13,定数!$B$6:$B$13))</f>
        <v>-4030.9947711968121</v>
      </c>
      <c r="S22" s="52"/>
      <c r="T22" s="53">
        <f t="shared" si="6"/>
        <v>-17.999999999999261</v>
      </c>
      <c r="U22" s="53"/>
      <c r="V22" s="22">
        <f t="shared" si="1"/>
        <v>0</v>
      </c>
      <c r="W22">
        <f t="shared" si="2"/>
        <v>1</v>
      </c>
      <c r="X22" s="41">
        <f t="shared" si="7"/>
        <v>134366.49237323261</v>
      </c>
      <c r="Y22" s="42">
        <f t="shared" si="8"/>
        <v>0</v>
      </c>
    </row>
    <row r="23" spans="2:25">
      <c r="B23" s="35">
        <v>15</v>
      </c>
      <c r="C23" s="48">
        <f t="shared" si="0"/>
        <v>130335.4976020358</v>
      </c>
      <c r="D23" s="48"/>
      <c r="E23" s="47">
        <v>2018</v>
      </c>
      <c r="F23" s="8">
        <v>43609</v>
      </c>
      <c r="G23" s="47" t="s">
        <v>3</v>
      </c>
      <c r="H23" s="49">
        <v>82.78</v>
      </c>
      <c r="I23" s="49"/>
      <c r="J23" s="47">
        <v>17</v>
      </c>
      <c r="K23" s="50">
        <f t="shared" si="5"/>
        <v>3910.0649280610737</v>
      </c>
      <c r="L23" s="51"/>
      <c r="M23" s="6">
        <f>IF(J23="","",(K23/J23)/LOOKUP(RIGHT($D$2,3),定数!$A$6:$A$13,定数!$B$6:$B$13))</f>
        <v>2.3000381929771021</v>
      </c>
      <c r="N23" s="47">
        <v>2018</v>
      </c>
      <c r="O23" s="8">
        <v>43609</v>
      </c>
      <c r="P23" s="49">
        <v>82.44</v>
      </c>
      <c r="Q23" s="49"/>
      <c r="R23" s="52">
        <f>IF(P23="","",T23*M23*LOOKUP(RIGHT($D$2,3),定数!$A$6:$A$13,定数!$B$6:$B$13))</f>
        <v>7820.1298561222256</v>
      </c>
      <c r="S23" s="52"/>
      <c r="T23" s="53">
        <f t="shared" si="6"/>
        <v>34.000000000000341</v>
      </c>
      <c r="U23" s="53"/>
      <c r="V23" t="str">
        <f t="shared" ref="V23:W74" si="9">IF(S23&lt;&gt;"",IF(S23&lt;0,1+V22,0),"")</f>
        <v/>
      </c>
      <c r="W23">
        <f t="shared" si="2"/>
        <v>0</v>
      </c>
      <c r="X23" s="41">
        <f t="shared" si="7"/>
        <v>134366.49237323261</v>
      </c>
      <c r="Y23" s="42">
        <f t="shared" si="8"/>
        <v>2.9999999999998805E-2</v>
      </c>
    </row>
    <row r="24" spans="2:25">
      <c r="B24" s="35">
        <v>16</v>
      </c>
      <c r="C24" s="48">
        <f t="shared" si="0"/>
        <v>138155.62745815804</v>
      </c>
      <c r="D24" s="48"/>
      <c r="E24" s="47">
        <v>2018</v>
      </c>
      <c r="F24" s="8">
        <v>43623</v>
      </c>
      <c r="G24" s="47" t="s">
        <v>4</v>
      </c>
      <c r="H24" s="54">
        <v>84.47</v>
      </c>
      <c r="I24" s="55"/>
      <c r="J24" s="47">
        <v>17</v>
      </c>
      <c r="K24" s="50">
        <f t="shared" si="5"/>
        <v>4144.6688237447406</v>
      </c>
      <c r="L24" s="51"/>
      <c r="M24" s="6">
        <f>IF(J24="","",(K24/J24)/LOOKUP(RIGHT($D$2,3),定数!$A$6:$A$13,定数!$B$6:$B$13))</f>
        <v>2.4380404845557297</v>
      </c>
      <c r="N24" s="47">
        <v>2018</v>
      </c>
      <c r="O24" s="8">
        <v>43623</v>
      </c>
      <c r="P24" s="54">
        <v>84.27</v>
      </c>
      <c r="Q24" s="55"/>
      <c r="R24" s="52">
        <f>IF(P24="","",T24*M24*LOOKUP(RIGHT($D$2,3),定数!$A$6:$A$13,定数!$B$6:$B$13))</f>
        <v>-4876.0809691115292</v>
      </c>
      <c r="S24" s="52"/>
      <c r="T24" s="53">
        <f t="shared" si="6"/>
        <v>-20.000000000000284</v>
      </c>
      <c r="U24" s="53"/>
      <c r="V24" t="str">
        <f t="shared" si="9"/>
        <v/>
      </c>
      <c r="W24">
        <f t="shared" si="2"/>
        <v>1</v>
      </c>
      <c r="X24" s="41">
        <f t="shared" si="7"/>
        <v>138155.62745815804</v>
      </c>
      <c r="Y24" s="42">
        <f t="shared" si="8"/>
        <v>0</v>
      </c>
    </row>
    <row r="25" spans="2:25">
      <c r="B25" s="35">
        <v>17</v>
      </c>
      <c r="C25" s="48">
        <f t="shared" si="0"/>
        <v>133279.54648904651</v>
      </c>
      <c r="D25" s="48"/>
      <c r="E25" s="47">
        <v>2018</v>
      </c>
      <c r="F25" s="8">
        <v>43624</v>
      </c>
      <c r="G25" s="47" t="s">
        <v>3</v>
      </c>
      <c r="H25" s="54">
        <v>83.4</v>
      </c>
      <c r="I25" s="55"/>
      <c r="J25" s="47">
        <v>23</v>
      </c>
      <c r="K25" s="50">
        <f t="shared" si="5"/>
        <v>3998.386394671395</v>
      </c>
      <c r="L25" s="51"/>
      <c r="M25" s="6">
        <f>IF(J25="","",(K25/J25)/LOOKUP(RIGHT($D$2,3),定数!$A$6:$A$13,定数!$B$6:$B$13))</f>
        <v>1.7384288672484325</v>
      </c>
      <c r="N25" s="47">
        <v>2018</v>
      </c>
      <c r="O25" s="8">
        <v>43624</v>
      </c>
      <c r="P25" s="54">
        <v>82.95</v>
      </c>
      <c r="Q25" s="55"/>
      <c r="R25" s="52">
        <f>IF(P25="","",T25*M25*LOOKUP(RIGHT($D$2,3),定数!$A$6:$A$13,定数!$B$6:$B$13))</f>
        <v>7822.929902617996</v>
      </c>
      <c r="S25" s="52"/>
      <c r="T25" s="53">
        <f t="shared" si="6"/>
        <v>45.000000000000284</v>
      </c>
      <c r="U25" s="53"/>
      <c r="V25" t="str">
        <f t="shared" si="9"/>
        <v/>
      </c>
      <c r="W25">
        <f t="shared" si="2"/>
        <v>0</v>
      </c>
      <c r="X25" s="41">
        <f t="shared" si="7"/>
        <v>138155.62745815804</v>
      </c>
      <c r="Y25" s="42">
        <f t="shared" si="8"/>
        <v>3.5294117647059364E-2</v>
      </c>
    </row>
    <row r="26" spans="2:25">
      <c r="B26" s="35">
        <v>18</v>
      </c>
      <c r="C26" s="48">
        <f t="shared" si="0"/>
        <v>141102.4763916645</v>
      </c>
      <c r="D26" s="48"/>
      <c r="E26" s="47">
        <v>2018</v>
      </c>
      <c r="F26" s="8">
        <v>43645</v>
      </c>
      <c r="G26" s="47" t="s">
        <v>4</v>
      </c>
      <c r="H26" s="54">
        <v>81.89</v>
      </c>
      <c r="I26" s="55"/>
      <c r="J26" s="47">
        <v>39</v>
      </c>
      <c r="K26" s="50">
        <f t="shared" si="5"/>
        <v>4233.0742917499347</v>
      </c>
      <c r="L26" s="51"/>
      <c r="M26" s="6">
        <f>IF(J26="","",(K26/J26)/LOOKUP(RIGHT($D$2,3),定数!$A$6:$A$13,定数!$B$6:$B$13))</f>
        <v>1.0854036645512652</v>
      </c>
      <c r="N26" s="47">
        <v>2018</v>
      </c>
      <c r="O26" s="8">
        <v>43648</v>
      </c>
      <c r="P26" s="54">
        <v>81.45</v>
      </c>
      <c r="Q26" s="55"/>
      <c r="R26" s="52">
        <f>IF(P26="","",T26*M26*LOOKUP(RIGHT($D$2,3),定数!$A$6:$A$13,定数!$B$6:$B$13))</f>
        <v>-4775.7761240255422</v>
      </c>
      <c r="S26" s="52"/>
      <c r="T26" s="53">
        <f t="shared" si="6"/>
        <v>-43.999999999999773</v>
      </c>
      <c r="U26" s="53"/>
      <c r="V26" t="str">
        <f t="shared" si="9"/>
        <v/>
      </c>
      <c r="W26">
        <f t="shared" si="2"/>
        <v>1</v>
      </c>
      <c r="X26" s="41">
        <f t="shared" si="7"/>
        <v>141102.4763916645</v>
      </c>
      <c r="Y26" s="42">
        <f t="shared" si="8"/>
        <v>0</v>
      </c>
    </row>
    <row r="27" spans="2:25">
      <c r="B27" s="35">
        <v>19</v>
      </c>
      <c r="C27" s="48">
        <f t="shared" si="0"/>
        <v>136326.70026763895</v>
      </c>
      <c r="D27" s="48"/>
      <c r="E27" s="47">
        <v>2018</v>
      </c>
      <c r="F27" s="8">
        <v>43651</v>
      </c>
      <c r="G27" s="47" t="s">
        <v>3</v>
      </c>
      <c r="H27" s="54">
        <v>81.510000000000005</v>
      </c>
      <c r="I27" s="55"/>
      <c r="J27" s="47">
        <v>9</v>
      </c>
      <c r="K27" s="50">
        <f t="shared" si="5"/>
        <v>4089.8010080291683</v>
      </c>
      <c r="L27" s="51"/>
      <c r="M27" s="6">
        <f>IF(J27="","",(K27/J27)/LOOKUP(RIGHT($D$2,3),定数!$A$6:$A$13,定数!$B$6:$B$13))</f>
        <v>4.5442233422546314</v>
      </c>
      <c r="N27" s="47">
        <v>2018</v>
      </c>
      <c r="O27" s="8">
        <v>43651</v>
      </c>
      <c r="P27" s="54">
        <v>81.63</v>
      </c>
      <c r="Q27" s="55"/>
      <c r="R27" s="52">
        <f>IF(P27="","",T27*M27*LOOKUP(RIGHT($D$2,3),定数!$A$6:$A$13,定数!$B$6:$B$13))</f>
        <v>-5453.0680107051185</v>
      </c>
      <c r="S27" s="52"/>
      <c r="T27" s="53">
        <f t="shared" si="6"/>
        <v>-11.999999999999034</v>
      </c>
      <c r="U27" s="53"/>
      <c r="V27" t="str">
        <f t="shared" si="9"/>
        <v/>
      </c>
      <c r="W27">
        <f t="shared" si="2"/>
        <v>2</v>
      </c>
      <c r="X27" s="41">
        <f t="shared" si="7"/>
        <v>141102.4763916645</v>
      </c>
      <c r="Y27" s="42">
        <f t="shared" si="8"/>
        <v>3.3846153846153748E-2</v>
      </c>
    </row>
    <row r="28" spans="2:25">
      <c r="B28" s="35">
        <v>20</v>
      </c>
      <c r="C28" s="48">
        <f t="shared" si="0"/>
        <v>130873.63225693384</v>
      </c>
      <c r="D28" s="48"/>
      <c r="E28" s="47">
        <v>2018</v>
      </c>
      <c r="F28" s="8">
        <v>43652</v>
      </c>
      <c r="G28" s="47" t="s">
        <v>4</v>
      </c>
      <c r="H28" s="54">
        <v>82.01</v>
      </c>
      <c r="I28" s="55"/>
      <c r="J28" s="47">
        <v>24</v>
      </c>
      <c r="K28" s="50">
        <f t="shared" si="5"/>
        <v>3926.2089677080148</v>
      </c>
      <c r="L28" s="51"/>
      <c r="M28" s="6">
        <f>IF(J28="","",(K28/J28)/LOOKUP(RIGHT($D$2,3),定数!$A$6:$A$13,定数!$B$6:$B$13))</f>
        <v>1.6359204032116728</v>
      </c>
      <c r="N28" s="47">
        <v>2018</v>
      </c>
      <c r="O28" s="8">
        <v>43655</v>
      </c>
      <c r="P28" s="54">
        <v>82.48</v>
      </c>
      <c r="Q28" s="55"/>
      <c r="R28" s="52">
        <f>IF(P28="","",T28*M28*LOOKUP(RIGHT($D$2,3),定数!$A$6:$A$13,定数!$B$6:$B$13))</f>
        <v>7688.8258950948439</v>
      </c>
      <c r="S28" s="52"/>
      <c r="T28" s="53">
        <f t="shared" si="6"/>
        <v>46.999999999999886</v>
      </c>
      <c r="U28" s="53"/>
      <c r="V28" t="str">
        <f t="shared" si="9"/>
        <v/>
      </c>
      <c r="W28">
        <f t="shared" si="2"/>
        <v>0</v>
      </c>
      <c r="X28" s="41">
        <f t="shared" si="7"/>
        <v>141102.4763916645</v>
      </c>
      <c r="Y28" s="42">
        <f t="shared" si="8"/>
        <v>7.2492307692304414E-2</v>
      </c>
    </row>
    <row r="29" spans="2:25">
      <c r="B29" s="35">
        <v>21</v>
      </c>
      <c r="C29" s="48">
        <f t="shared" si="0"/>
        <v>138562.45815202867</v>
      </c>
      <c r="D29" s="48"/>
      <c r="E29" s="47">
        <v>2018</v>
      </c>
      <c r="F29" s="8">
        <v>43656</v>
      </c>
      <c r="G29" s="47" t="s">
        <v>4</v>
      </c>
      <c r="H29" s="54">
        <v>82.77</v>
      </c>
      <c r="I29" s="55"/>
      <c r="J29" s="47">
        <v>8</v>
      </c>
      <c r="K29" s="50">
        <f t="shared" si="5"/>
        <v>4156.8737445608604</v>
      </c>
      <c r="L29" s="51"/>
      <c r="M29" s="6">
        <f>IF(J29="","",(K29/J29)/LOOKUP(RIGHT($D$2,3),定数!$A$6:$A$13,定数!$B$6:$B$13))</f>
        <v>5.1960921807010756</v>
      </c>
      <c r="N29" s="47">
        <v>2018</v>
      </c>
      <c r="O29" s="8">
        <v>43656</v>
      </c>
      <c r="P29" s="54">
        <v>82.94</v>
      </c>
      <c r="Q29" s="55"/>
      <c r="R29" s="52">
        <f>IF(P29="","",T29*M29*LOOKUP(RIGHT($D$2,3),定数!$A$6:$A$13,定数!$B$6:$B$13))</f>
        <v>8833.3567071919169</v>
      </c>
      <c r="S29" s="52"/>
      <c r="T29" s="53">
        <f t="shared" si="6"/>
        <v>17.000000000000171</v>
      </c>
      <c r="U29" s="53"/>
      <c r="V29" t="str">
        <f t="shared" si="9"/>
        <v/>
      </c>
      <c r="W29">
        <f t="shared" si="2"/>
        <v>0</v>
      </c>
      <c r="X29" s="41">
        <f t="shared" si="7"/>
        <v>141102.4763916645</v>
      </c>
      <c r="Y29" s="42">
        <f t="shared" si="8"/>
        <v>1.800123076922755E-2</v>
      </c>
    </row>
    <row r="30" spans="2:25">
      <c r="B30" s="35">
        <v>22</v>
      </c>
      <c r="C30" s="48">
        <f t="shared" si="0"/>
        <v>147395.81485922058</v>
      </c>
      <c r="D30" s="48"/>
      <c r="E30" s="47">
        <v>2018</v>
      </c>
      <c r="F30" s="8">
        <v>43662</v>
      </c>
      <c r="G30" s="47" t="s">
        <v>4</v>
      </c>
      <c r="H30" s="49">
        <v>83.6</v>
      </c>
      <c r="I30" s="49"/>
      <c r="J30" s="47">
        <v>22</v>
      </c>
      <c r="K30" s="50">
        <f t="shared" si="5"/>
        <v>4421.874445776617</v>
      </c>
      <c r="L30" s="51"/>
      <c r="M30" s="6">
        <f>IF(J30="","",(K30/J30)/LOOKUP(RIGHT($D$2,3),定数!$A$6:$A$13,定数!$B$6:$B$13))</f>
        <v>2.0099429298984623</v>
      </c>
      <c r="N30" s="47">
        <v>2018</v>
      </c>
      <c r="O30" s="8">
        <v>43662</v>
      </c>
      <c r="P30" s="49">
        <v>83.36</v>
      </c>
      <c r="Q30" s="49"/>
      <c r="R30" s="52">
        <f>IF(P30="","",T30*M30*LOOKUP(RIGHT($D$2,3),定数!$A$6:$A$13,定数!$B$6:$B$13))</f>
        <v>-4823.8630317562074</v>
      </c>
      <c r="S30" s="52"/>
      <c r="T30" s="53">
        <f t="shared" si="6"/>
        <v>-23.999999999999488</v>
      </c>
      <c r="U30" s="53"/>
      <c r="V30" t="str">
        <f t="shared" si="9"/>
        <v/>
      </c>
      <c r="W30">
        <f t="shared" si="2"/>
        <v>1</v>
      </c>
      <c r="X30" s="41">
        <f t="shared" si="7"/>
        <v>147395.81485922058</v>
      </c>
      <c r="Y30" s="42">
        <f t="shared" si="8"/>
        <v>0</v>
      </c>
    </row>
    <row r="31" spans="2:25">
      <c r="B31" s="35">
        <v>23</v>
      </c>
      <c r="C31" s="48">
        <f t="shared" si="0"/>
        <v>142571.95182746436</v>
      </c>
      <c r="D31" s="48"/>
      <c r="E31" s="47">
        <v>2018</v>
      </c>
      <c r="F31" s="8">
        <v>43670</v>
      </c>
      <c r="G31" s="47" t="s">
        <v>3</v>
      </c>
      <c r="H31" s="49">
        <v>82.04</v>
      </c>
      <c r="I31" s="49"/>
      <c r="J31" s="47">
        <v>13</v>
      </c>
      <c r="K31" s="50">
        <f t="shared" si="5"/>
        <v>4277.1585548239309</v>
      </c>
      <c r="L31" s="51"/>
      <c r="M31" s="6">
        <f>IF(J31="","",(K31/J31)/LOOKUP(RIGHT($D$2,3),定数!$A$6:$A$13,定数!$B$6:$B$13))</f>
        <v>3.290121965249178</v>
      </c>
      <c r="N31" s="47">
        <v>2018</v>
      </c>
      <c r="O31" s="8">
        <v>43670</v>
      </c>
      <c r="P31" s="49">
        <v>82.2</v>
      </c>
      <c r="Q31" s="49"/>
      <c r="R31" s="52">
        <f>IF(P31="","",T31*M31*LOOKUP(RIGHT($D$2,3),定数!$A$6:$A$13,定数!$B$6:$B$13))</f>
        <v>-5264.1951443985727</v>
      </c>
      <c r="S31" s="52"/>
      <c r="T31" s="53">
        <f t="shared" si="6"/>
        <v>-15.999999999999659</v>
      </c>
      <c r="U31" s="53"/>
      <c r="V31" t="str">
        <f t="shared" si="9"/>
        <v/>
      </c>
      <c r="W31">
        <f t="shared" si="2"/>
        <v>2</v>
      </c>
      <c r="X31" s="41">
        <f t="shared" si="7"/>
        <v>147395.81485922058</v>
      </c>
      <c r="Y31" s="42">
        <f t="shared" si="8"/>
        <v>3.2727272727272161E-2</v>
      </c>
    </row>
    <row r="32" spans="2:25">
      <c r="B32" s="35">
        <v>24</v>
      </c>
      <c r="C32" s="48">
        <f t="shared" si="0"/>
        <v>137307.75668306579</v>
      </c>
      <c r="D32" s="48"/>
      <c r="E32" s="47">
        <v>2018</v>
      </c>
      <c r="F32" s="8">
        <v>43676</v>
      </c>
      <c r="G32" s="47" t="s">
        <v>4</v>
      </c>
      <c r="H32" s="49">
        <v>82.25</v>
      </c>
      <c r="I32" s="49"/>
      <c r="J32" s="47">
        <v>7</v>
      </c>
      <c r="K32" s="50">
        <f t="shared" si="5"/>
        <v>4119.2327004919734</v>
      </c>
      <c r="L32" s="51"/>
      <c r="M32" s="6">
        <f>IF(J32="","",(K32/J32)/LOOKUP(RIGHT($D$2,3),定数!$A$6:$A$13,定数!$B$6:$B$13))</f>
        <v>5.8846181435599627</v>
      </c>
      <c r="N32" s="47">
        <v>2018</v>
      </c>
      <c r="O32" s="8">
        <v>43692</v>
      </c>
      <c r="P32" s="49">
        <v>82.39</v>
      </c>
      <c r="Q32" s="49"/>
      <c r="R32" s="52">
        <f>IF(P32="","",T32*M32*LOOKUP(RIGHT($D$2,3),定数!$A$6:$A$13,定数!$B$6:$B$13))</f>
        <v>8238.4654009839815</v>
      </c>
      <c r="S32" s="52"/>
      <c r="T32" s="53">
        <f t="shared" si="6"/>
        <v>14.000000000000057</v>
      </c>
      <c r="U32" s="53"/>
      <c r="V32" t="str">
        <f t="shared" si="9"/>
        <v/>
      </c>
      <c r="W32">
        <f t="shared" si="2"/>
        <v>0</v>
      </c>
      <c r="X32" s="41">
        <f t="shared" si="7"/>
        <v>147395.81485922058</v>
      </c>
      <c r="Y32" s="42">
        <f t="shared" si="8"/>
        <v>6.8441958041956741E-2</v>
      </c>
    </row>
    <row r="33" spans="2:25">
      <c r="B33" s="35">
        <v>25</v>
      </c>
      <c r="C33" s="48">
        <f t="shared" si="0"/>
        <v>145546.22208404978</v>
      </c>
      <c r="D33" s="48"/>
      <c r="E33" s="47">
        <v>2018</v>
      </c>
      <c r="F33" s="8">
        <v>43697</v>
      </c>
      <c r="G33" s="47" t="s">
        <v>4</v>
      </c>
      <c r="H33" s="49">
        <v>80.900000000000006</v>
      </c>
      <c r="I33" s="49"/>
      <c r="J33" s="47">
        <v>18</v>
      </c>
      <c r="K33" s="50">
        <f t="shared" si="5"/>
        <v>4366.3866625214932</v>
      </c>
      <c r="L33" s="51"/>
      <c r="M33" s="6">
        <f>IF(J33="","",(K33/J33)/LOOKUP(RIGHT($D$2,3),定数!$A$6:$A$13,定数!$B$6:$B$13))</f>
        <v>2.425770368067496</v>
      </c>
      <c r="N33" s="47">
        <v>2018</v>
      </c>
      <c r="O33" s="8">
        <v>43697</v>
      </c>
      <c r="P33" s="49">
        <v>80.69</v>
      </c>
      <c r="Q33" s="49"/>
      <c r="R33" s="52">
        <f>IF(P33="","",T33*M33*LOOKUP(RIGHT($D$2,3),定数!$A$6:$A$13,定数!$B$6:$B$13))</f>
        <v>-5094.1177729419342</v>
      </c>
      <c r="S33" s="52"/>
      <c r="T33" s="53">
        <f t="shared" si="6"/>
        <v>-21.000000000000796</v>
      </c>
      <c r="U33" s="53"/>
      <c r="V33" t="str">
        <f t="shared" si="9"/>
        <v/>
      </c>
      <c r="W33">
        <f t="shared" si="2"/>
        <v>1</v>
      </c>
      <c r="X33" s="41">
        <f t="shared" si="7"/>
        <v>147395.81485922058</v>
      </c>
      <c r="Y33" s="42">
        <f t="shared" si="8"/>
        <v>1.2548475524473801E-2</v>
      </c>
    </row>
    <row r="34" spans="2:25">
      <c r="B34" s="35">
        <v>26</v>
      </c>
      <c r="C34" s="48">
        <f t="shared" si="0"/>
        <v>140452.10431110783</v>
      </c>
      <c r="D34" s="48"/>
      <c r="E34" s="47">
        <v>2018</v>
      </c>
      <c r="F34" s="8">
        <v>43707</v>
      </c>
      <c r="G34" s="47" t="s">
        <v>3</v>
      </c>
      <c r="H34" s="49">
        <v>81.28</v>
      </c>
      <c r="I34" s="49"/>
      <c r="J34" s="47">
        <v>20</v>
      </c>
      <c r="K34" s="50">
        <f t="shared" si="5"/>
        <v>4213.5631293332344</v>
      </c>
      <c r="L34" s="51"/>
      <c r="M34" s="6">
        <f>IF(J34="","",(K34/J34)/LOOKUP(RIGHT($D$2,3),定数!$A$6:$A$13,定数!$B$6:$B$13))</f>
        <v>2.1067815646666173</v>
      </c>
      <c r="N34" s="47">
        <v>2018</v>
      </c>
      <c r="O34" s="8">
        <v>43708</v>
      </c>
      <c r="P34" s="49">
        <v>81.03</v>
      </c>
      <c r="Q34" s="49"/>
      <c r="R34" s="52">
        <f>IF(P34="","",T34*M34*LOOKUP(RIGHT($D$2,3),定数!$A$6:$A$13,定数!$B$6:$B$13))</f>
        <v>5266.9539116665437</v>
      </c>
      <c r="S34" s="52"/>
      <c r="T34" s="53">
        <f t="shared" si="6"/>
        <v>25</v>
      </c>
      <c r="U34" s="53"/>
      <c r="V34" t="str">
        <f t="shared" si="9"/>
        <v/>
      </c>
      <c r="W34">
        <f t="shared" si="2"/>
        <v>0</v>
      </c>
      <c r="X34" s="41">
        <f t="shared" si="7"/>
        <v>147395.81485922058</v>
      </c>
      <c r="Y34" s="42">
        <f t="shared" si="8"/>
        <v>4.7109278881118599E-2</v>
      </c>
    </row>
    <row r="35" spans="2:25">
      <c r="B35" s="35">
        <v>27</v>
      </c>
      <c r="C35" s="48">
        <f t="shared" si="0"/>
        <v>145719.05822277439</v>
      </c>
      <c r="D35" s="48"/>
      <c r="E35" s="47">
        <v>2018</v>
      </c>
      <c r="F35" s="8">
        <v>43708</v>
      </c>
      <c r="G35" s="47" t="s">
        <v>3</v>
      </c>
      <c r="H35" s="49">
        <v>80.41</v>
      </c>
      <c r="I35" s="49"/>
      <c r="J35" s="47">
        <v>22</v>
      </c>
      <c r="K35" s="50">
        <f t="shared" si="5"/>
        <v>4371.5717466832311</v>
      </c>
      <c r="L35" s="51"/>
      <c r="M35" s="6">
        <f>IF(J35="","",(K35/J35)/LOOKUP(RIGHT($D$2,3),定数!$A$6:$A$13,定数!$B$6:$B$13))</f>
        <v>1.9870780666741958</v>
      </c>
      <c r="N35" s="47">
        <v>2018</v>
      </c>
      <c r="O35" s="8">
        <v>43708</v>
      </c>
      <c r="P35" s="49">
        <v>80.14</v>
      </c>
      <c r="Q35" s="49"/>
      <c r="R35" s="52">
        <f>IF(P35="","",T35*M35*LOOKUP(RIGHT($D$2,3),定数!$A$6:$A$13,定数!$B$6:$B$13))</f>
        <v>5365.1107800202499</v>
      </c>
      <c r="S35" s="52"/>
      <c r="T35" s="53">
        <f t="shared" si="6"/>
        <v>26.999999999999602</v>
      </c>
      <c r="U35" s="53"/>
      <c r="V35" t="str">
        <f t="shared" si="9"/>
        <v/>
      </c>
      <c r="W35">
        <f t="shared" si="2"/>
        <v>0</v>
      </c>
      <c r="X35" s="41">
        <f t="shared" si="7"/>
        <v>147395.81485922058</v>
      </c>
      <c r="Y35" s="42">
        <f t="shared" si="8"/>
        <v>1.1375876839160526E-2</v>
      </c>
    </row>
    <row r="36" spans="2:25">
      <c r="B36" s="35">
        <v>28</v>
      </c>
      <c r="C36" s="48">
        <f t="shared" si="0"/>
        <v>151084.16900279463</v>
      </c>
      <c r="D36" s="48"/>
      <c r="E36" s="47">
        <v>2018</v>
      </c>
      <c r="F36" s="8">
        <v>43709</v>
      </c>
      <c r="G36" s="47" t="s">
        <v>3</v>
      </c>
      <c r="H36" s="49">
        <v>79.72</v>
      </c>
      <c r="I36" s="49"/>
      <c r="J36" s="47">
        <v>47</v>
      </c>
      <c r="K36" s="50">
        <f t="shared" si="5"/>
        <v>4532.5250700838387</v>
      </c>
      <c r="L36" s="51"/>
      <c r="M36" s="6">
        <f>IF(J36="","",(K36/J36)/LOOKUP(RIGHT($D$2,3),定数!$A$6:$A$13,定数!$B$6:$B$13))</f>
        <v>0.96436703618805086</v>
      </c>
      <c r="N36" s="47">
        <v>2018</v>
      </c>
      <c r="O36" s="8">
        <v>43711</v>
      </c>
      <c r="P36" s="49">
        <v>80.22</v>
      </c>
      <c r="Q36" s="49"/>
      <c r="R36" s="52">
        <f>IF(P36="","",T36*M36*LOOKUP(RIGHT($D$2,3),定数!$A$6:$A$13,定数!$B$6:$B$13))</f>
        <v>-4821.8351809402538</v>
      </c>
      <c r="S36" s="52"/>
      <c r="T36" s="53">
        <f t="shared" si="6"/>
        <v>-50</v>
      </c>
      <c r="U36" s="53"/>
      <c r="V36" t="str">
        <f t="shared" si="9"/>
        <v/>
      </c>
      <c r="W36">
        <f t="shared" si="2"/>
        <v>1</v>
      </c>
      <c r="X36" s="41">
        <f t="shared" si="7"/>
        <v>151084.16900279463</v>
      </c>
      <c r="Y36" s="42">
        <f t="shared" si="8"/>
        <v>0</v>
      </c>
    </row>
    <row r="37" spans="2:25">
      <c r="B37" s="35">
        <v>29</v>
      </c>
      <c r="C37" s="48">
        <f t="shared" si="0"/>
        <v>146262.33382185438</v>
      </c>
      <c r="D37" s="48"/>
      <c r="E37" s="47">
        <v>2018</v>
      </c>
      <c r="F37" s="8">
        <v>43729</v>
      </c>
      <c r="G37" s="47" t="s">
        <v>4</v>
      </c>
      <c r="H37" s="49">
        <v>82.1</v>
      </c>
      <c r="I37" s="49"/>
      <c r="J37" s="47">
        <v>18</v>
      </c>
      <c r="K37" s="50">
        <f t="shared" si="5"/>
        <v>4387.8700146556312</v>
      </c>
      <c r="L37" s="51"/>
      <c r="M37" s="6">
        <f>IF(J37="","",(K37/J37)/LOOKUP(RIGHT($D$2,3),定数!$A$6:$A$13,定数!$B$6:$B$13))</f>
        <v>2.4377055636975729</v>
      </c>
      <c r="N37" s="47">
        <v>2018</v>
      </c>
      <c r="O37" s="8">
        <v>43729</v>
      </c>
      <c r="P37" s="49">
        <v>81.89</v>
      </c>
      <c r="Q37" s="49"/>
      <c r="R37" s="52">
        <f>IF(P37="","",T37*M37*LOOKUP(RIGHT($D$2,3),定数!$A$6:$A$13,定数!$B$6:$B$13))</f>
        <v>-5119.1816837647511</v>
      </c>
      <c r="S37" s="52"/>
      <c r="T37" s="53">
        <f t="shared" si="6"/>
        <v>-20.999999999999375</v>
      </c>
      <c r="U37" s="53"/>
      <c r="V37" t="str">
        <f t="shared" si="9"/>
        <v/>
      </c>
      <c r="W37">
        <f t="shared" si="2"/>
        <v>2</v>
      </c>
      <c r="X37" s="41">
        <f t="shared" si="7"/>
        <v>151084.16900279463</v>
      </c>
      <c r="Y37" s="42">
        <f t="shared" si="8"/>
        <v>3.1914893617021267E-2</v>
      </c>
    </row>
    <row r="38" spans="2:25">
      <c r="B38" s="35">
        <v>30</v>
      </c>
      <c r="C38" s="48">
        <f t="shared" si="0"/>
        <v>141143.15213808962</v>
      </c>
      <c r="D38" s="48"/>
      <c r="E38" s="47">
        <v>2018</v>
      </c>
      <c r="F38" s="8">
        <v>43729</v>
      </c>
      <c r="G38" s="47" t="s">
        <v>4</v>
      </c>
      <c r="H38" s="49">
        <v>82.18</v>
      </c>
      <c r="I38" s="49"/>
      <c r="J38" s="47">
        <v>25</v>
      </c>
      <c r="K38" s="50">
        <f t="shared" si="5"/>
        <v>4234.2945641426886</v>
      </c>
      <c r="L38" s="51"/>
      <c r="M38" s="6">
        <f>IF(J38="","",(K38/J38)/LOOKUP(RIGHT($D$2,3),定数!$A$6:$A$13,定数!$B$6:$B$13))</f>
        <v>1.6937178256570755</v>
      </c>
      <c r="N38" s="47">
        <v>2018</v>
      </c>
      <c r="O38" s="8">
        <v>43729</v>
      </c>
      <c r="P38" s="49">
        <v>81.91</v>
      </c>
      <c r="Q38" s="49"/>
      <c r="R38" s="52">
        <f>IF(P38="","",T38*M38*LOOKUP(RIGHT($D$2,3),定数!$A$6:$A$13,定数!$B$6:$B$13))</f>
        <v>-4573.0381292742768</v>
      </c>
      <c r="S38" s="52"/>
      <c r="T38" s="53">
        <f t="shared" si="6"/>
        <v>-27.000000000001023</v>
      </c>
      <c r="U38" s="53"/>
      <c r="V38" t="str">
        <f t="shared" si="9"/>
        <v/>
      </c>
      <c r="W38">
        <f t="shared" si="2"/>
        <v>3</v>
      </c>
      <c r="X38" s="41">
        <f t="shared" si="7"/>
        <v>151084.16900279463</v>
      </c>
      <c r="Y38" s="42">
        <f t="shared" si="8"/>
        <v>6.5797872340424557E-2</v>
      </c>
    </row>
    <row r="39" spans="2:25">
      <c r="B39" s="35">
        <v>31</v>
      </c>
      <c r="C39" s="48">
        <f t="shared" si="0"/>
        <v>136570.11400881535</v>
      </c>
      <c r="D39" s="48"/>
      <c r="E39" s="47">
        <v>2018</v>
      </c>
      <c r="F39" s="8">
        <v>43736</v>
      </c>
      <c r="G39" s="47" t="s">
        <v>4</v>
      </c>
      <c r="H39" s="49">
        <v>81.96</v>
      </c>
      <c r="I39" s="49"/>
      <c r="J39" s="47">
        <v>17</v>
      </c>
      <c r="K39" s="50">
        <f t="shared" si="5"/>
        <v>4097.1034202644605</v>
      </c>
      <c r="L39" s="51"/>
      <c r="M39" s="6">
        <f>IF(J39="","",(K39/J39)/LOOKUP(RIGHT($D$2,3),定数!$A$6:$A$13,定数!$B$6:$B$13))</f>
        <v>2.4100608354496829</v>
      </c>
      <c r="N39" s="47">
        <v>2018</v>
      </c>
      <c r="O39" s="8">
        <v>43736</v>
      </c>
      <c r="P39" s="49">
        <v>81.760000000000005</v>
      </c>
      <c r="Q39" s="49"/>
      <c r="R39" s="52">
        <f>IF(P39="","",T39*M39*LOOKUP(RIGHT($D$2,3),定数!$A$6:$A$13,定数!$B$6:$B$13))</f>
        <v>-4820.1216708990924</v>
      </c>
      <c r="S39" s="52"/>
      <c r="T39" s="53">
        <f t="shared" si="6"/>
        <v>-19.999999999998863</v>
      </c>
      <c r="U39" s="53"/>
      <c r="V39" t="str">
        <f t="shared" si="9"/>
        <v/>
      </c>
      <c r="W39">
        <f t="shared" si="2"/>
        <v>4</v>
      </c>
      <c r="X39" s="41">
        <f t="shared" si="7"/>
        <v>151084.16900279463</v>
      </c>
      <c r="Y39" s="42">
        <f t="shared" si="8"/>
        <v>9.6066021276595914E-2</v>
      </c>
    </row>
    <row r="40" spans="2:25">
      <c r="B40" s="35">
        <v>32</v>
      </c>
      <c r="C40" s="48">
        <f t="shared" si="0"/>
        <v>131749.99233791625</v>
      </c>
      <c r="D40" s="48"/>
      <c r="E40" s="47">
        <v>2018</v>
      </c>
      <c r="F40" s="8">
        <v>43742</v>
      </c>
      <c r="G40" s="47" t="s">
        <v>3</v>
      </c>
      <c r="H40" s="49">
        <v>81.37</v>
      </c>
      <c r="I40" s="49"/>
      <c r="J40" s="47">
        <v>17</v>
      </c>
      <c r="K40" s="50">
        <f t="shared" si="5"/>
        <v>3952.4997701374873</v>
      </c>
      <c r="L40" s="51"/>
      <c r="M40" s="6">
        <f>IF(J40="","",(K40/J40)/LOOKUP(RIGHT($D$2,3),定数!$A$6:$A$13,定数!$B$6:$B$13))</f>
        <v>2.3249998647867574</v>
      </c>
      <c r="N40" s="47">
        <v>2018</v>
      </c>
      <c r="O40" s="8">
        <v>43742</v>
      </c>
      <c r="P40" s="49">
        <v>81.040000000000006</v>
      </c>
      <c r="Q40" s="49"/>
      <c r="R40" s="52">
        <f>IF(P40="","",T40*M40*LOOKUP(RIGHT($D$2,3),定数!$A$6:$A$13,定数!$B$6:$B$13))</f>
        <v>7672.4995537962595</v>
      </c>
      <c r="S40" s="52"/>
      <c r="T40" s="53">
        <f t="shared" si="6"/>
        <v>32.999999999999829</v>
      </c>
      <c r="U40" s="53"/>
      <c r="V40" t="str">
        <f t="shared" si="9"/>
        <v/>
      </c>
      <c r="W40">
        <f t="shared" si="2"/>
        <v>0</v>
      </c>
      <c r="X40" s="41">
        <f t="shared" si="7"/>
        <v>151084.16900279463</v>
      </c>
      <c r="Y40" s="42">
        <f t="shared" si="8"/>
        <v>0.12796957346683191</v>
      </c>
    </row>
    <row r="41" spans="2:25">
      <c r="B41" s="35">
        <v>33</v>
      </c>
      <c r="C41" s="48">
        <f t="shared" si="0"/>
        <v>139422.4918917125</v>
      </c>
      <c r="D41" s="48"/>
      <c r="E41" s="47">
        <v>2018</v>
      </c>
      <c r="F41" s="8">
        <v>43767</v>
      </c>
      <c r="G41" s="47" t="s">
        <v>4</v>
      </c>
      <c r="H41" s="49">
        <v>79.55</v>
      </c>
      <c r="I41" s="49"/>
      <c r="J41" s="47">
        <v>15</v>
      </c>
      <c r="K41" s="50">
        <f t="shared" si="5"/>
        <v>4182.6747567513748</v>
      </c>
      <c r="L41" s="51"/>
      <c r="M41" s="6">
        <f>IF(J41="","",(K41/J41)/LOOKUP(RIGHT($D$2,3),定数!$A$6:$A$13,定数!$B$6:$B$13))</f>
        <v>2.7884498378342499</v>
      </c>
      <c r="N41" s="47">
        <v>2018</v>
      </c>
      <c r="O41" s="8">
        <v>43768</v>
      </c>
      <c r="P41" s="49">
        <v>79.37</v>
      </c>
      <c r="Q41" s="49"/>
      <c r="R41" s="52">
        <f>IF(P41="","",T41*M41*LOOKUP(RIGHT($D$2,3),定数!$A$6:$A$13,定数!$B$6:$B$13))</f>
        <v>-5019.2097081014435</v>
      </c>
      <c r="S41" s="52"/>
      <c r="T41" s="53">
        <f t="shared" si="6"/>
        <v>-17.999999999999261</v>
      </c>
      <c r="U41" s="53"/>
      <c r="V41" t="str">
        <f t="shared" si="9"/>
        <v/>
      </c>
      <c r="W41">
        <f t="shared" si="2"/>
        <v>1</v>
      </c>
      <c r="X41" s="41">
        <f t="shared" si="7"/>
        <v>151084.16900279463</v>
      </c>
      <c r="Y41" s="42">
        <f t="shared" si="8"/>
        <v>7.7186625098136008E-2</v>
      </c>
    </row>
    <row r="42" spans="2:25">
      <c r="B42" s="35">
        <v>34</v>
      </c>
      <c r="C42" s="48">
        <f t="shared" si="0"/>
        <v>134403.28218361107</v>
      </c>
      <c r="D42" s="48"/>
      <c r="E42" s="47">
        <v>2018</v>
      </c>
      <c r="F42" s="8">
        <v>43771</v>
      </c>
      <c r="G42" s="47" t="s">
        <v>4</v>
      </c>
      <c r="H42" s="54">
        <v>81.23</v>
      </c>
      <c r="I42" s="55"/>
      <c r="J42" s="47">
        <v>19</v>
      </c>
      <c r="K42" s="50">
        <f t="shared" si="5"/>
        <v>4032.0984655083321</v>
      </c>
      <c r="L42" s="51"/>
      <c r="M42" s="6">
        <f>IF(J42="","",(K42/J42)/LOOKUP(RIGHT($D$2,3),定数!$A$6:$A$13,定数!$B$6:$B$13))</f>
        <v>2.1221570871096485</v>
      </c>
      <c r="N42" s="47">
        <v>2018</v>
      </c>
      <c r="O42" s="8">
        <v>43771</v>
      </c>
      <c r="P42" s="54">
        <v>81.599999999999994</v>
      </c>
      <c r="Q42" s="55"/>
      <c r="R42" s="52">
        <f>IF(P42="","",T42*M42*LOOKUP(RIGHT($D$2,3),定数!$A$6:$A$13,定数!$B$6:$B$13))</f>
        <v>7851.9812223054942</v>
      </c>
      <c r="S42" s="52"/>
      <c r="T42" s="53">
        <f t="shared" si="6"/>
        <v>36.999999999999034</v>
      </c>
      <c r="U42" s="53"/>
      <c r="V42" t="str">
        <f t="shared" si="9"/>
        <v/>
      </c>
      <c r="W42">
        <f t="shared" si="2"/>
        <v>0</v>
      </c>
      <c r="X42" s="41">
        <f t="shared" si="7"/>
        <v>151084.16900279463</v>
      </c>
      <c r="Y42" s="42">
        <f t="shared" si="8"/>
        <v>0.11040790659460165</v>
      </c>
    </row>
    <row r="43" spans="2:25">
      <c r="B43" s="35">
        <v>35</v>
      </c>
      <c r="C43" s="48">
        <f t="shared" si="0"/>
        <v>142255.26340591657</v>
      </c>
      <c r="D43" s="48"/>
      <c r="E43" s="47">
        <v>2018</v>
      </c>
      <c r="F43" s="8">
        <v>43775</v>
      </c>
      <c r="G43" s="47" t="s">
        <v>4</v>
      </c>
      <c r="H43" s="54">
        <v>81.78</v>
      </c>
      <c r="I43" s="55"/>
      <c r="J43" s="47">
        <v>16</v>
      </c>
      <c r="K43" s="50">
        <f t="shared" si="5"/>
        <v>4267.6579021774969</v>
      </c>
      <c r="L43" s="51"/>
      <c r="M43" s="6">
        <f>IF(J43="","",(K43/J43)/LOOKUP(RIGHT($D$2,3),定数!$A$6:$A$13,定数!$B$6:$B$13))</f>
        <v>2.6672861888609356</v>
      </c>
      <c r="N43" s="47">
        <v>2018</v>
      </c>
      <c r="O43" s="8">
        <v>43776</v>
      </c>
      <c r="P43" s="54">
        <v>82.1</v>
      </c>
      <c r="Q43" s="55"/>
      <c r="R43" s="52">
        <f>IF(P43="","",T43*M43*LOOKUP(RIGHT($D$2,3),定数!$A$6:$A$13,定数!$B$6:$B$13))</f>
        <v>8535.3158043548119</v>
      </c>
      <c r="S43" s="52"/>
      <c r="T43" s="53">
        <f t="shared" si="6"/>
        <v>31.999999999999318</v>
      </c>
      <c r="U43" s="53"/>
      <c r="V43" t="str">
        <f t="shared" si="9"/>
        <v/>
      </c>
      <c r="W43">
        <f t="shared" si="2"/>
        <v>0</v>
      </c>
      <c r="X43" s="41">
        <f t="shared" si="7"/>
        <v>151084.16900279463</v>
      </c>
      <c r="Y43" s="42">
        <f t="shared" si="8"/>
        <v>5.8437000085129642E-2</v>
      </c>
    </row>
    <row r="44" spans="2:25">
      <c r="B44" s="35">
        <v>36</v>
      </c>
      <c r="C44" s="48">
        <f t="shared" si="0"/>
        <v>150790.57921027139</v>
      </c>
      <c r="D44" s="48"/>
      <c r="E44" s="47">
        <v>2018</v>
      </c>
      <c r="F44" s="8">
        <v>43779</v>
      </c>
      <c r="G44" s="47" t="s">
        <v>3</v>
      </c>
      <c r="H44" s="54">
        <v>82.18</v>
      </c>
      <c r="I44" s="55"/>
      <c r="J44" s="47">
        <v>29</v>
      </c>
      <c r="K44" s="50">
        <f t="shared" si="5"/>
        <v>4523.7173763081419</v>
      </c>
      <c r="L44" s="51"/>
      <c r="M44" s="6">
        <f>IF(J44="","",(K44/J44)/LOOKUP(RIGHT($D$2,3),定数!$A$6:$A$13,定数!$B$6:$B$13))</f>
        <v>1.5599025435545317</v>
      </c>
      <c r="N44" s="47">
        <v>2018</v>
      </c>
      <c r="O44" s="8">
        <v>43781</v>
      </c>
      <c r="P44" s="54">
        <v>82.49</v>
      </c>
      <c r="Q44" s="55"/>
      <c r="R44" s="52">
        <f>IF(P44="","",T44*M44*LOOKUP(RIGHT($D$2,3),定数!$A$6:$A$13,定数!$B$6:$B$13))</f>
        <v>-4835.6978850188616</v>
      </c>
      <c r="S44" s="52"/>
      <c r="T44" s="53">
        <f t="shared" si="6"/>
        <v>-30.999999999998806</v>
      </c>
      <c r="U44" s="53"/>
      <c r="V44" t="str">
        <f t="shared" si="9"/>
        <v/>
      </c>
      <c r="W44">
        <f t="shared" si="2"/>
        <v>1</v>
      </c>
      <c r="X44" s="41">
        <f t="shared" si="7"/>
        <v>151084.16900279463</v>
      </c>
      <c r="Y44" s="42">
        <f t="shared" si="8"/>
        <v>1.9432200902386176E-3</v>
      </c>
    </row>
    <row r="45" spans="2:25">
      <c r="B45" s="35">
        <v>37</v>
      </c>
      <c r="C45" s="48">
        <f t="shared" si="0"/>
        <v>145954.88132525253</v>
      </c>
      <c r="D45" s="48"/>
      <c r="E45" s="47">
        <v>2018</v>
      </c>
      <c r="F45" s="8">
        <v>43785</v>
      </c>
      <c r="G45" s="47" t="s">
        <v>3</v>
      </c>
      <c r="H45" s="54">
        <v>82.2</v>
      </c>
      <c r="I45" s="55"/>
      <c r="J45" s="47">
        <v>31</v>
      </c>
      <c r="K45" s="50">
        <f t="shared" si="5"/>
        <v>4378.6464397575755</v>
      </c>
      <c r="L45" s="51"/>
      <c r="M45" s="6">
        <f>IF(J45="","",(K45/J45)/LOOKUP(RIGHT($D$2,3),定数!$A$6:$A$13,定数!$B$6:$B$13))</f>
        <v>1.4124665934701859</v>
      </c>
      <c r="N45" s="47">
        <v>2018</v>
      </c>
      <c r="O45" s="8">
        <v>43786</v>
      </c>
      <c r="P45" s="54">
        <v>82.54</v>
      </c>
      <c r="Q45" s="55"/>
      <c r="R45" s="52">
        <f>IF(P45="","",T45*M45*LOOKUP(RIGHT($D$2,3),定数!$A$6:$A$13,定数!$B$6:$B$13))</f>
        <v>-4802.3864177986798</v>
      </c>
      <c r="S45" s="52"/>
      <c r="T45" s="53">
        <f t="shared" si="6"/>
        <v>-34.000000000000341</v>
      </c>
      <c r="U45" s="53"/>
      <c r="V45" t="str">
        <f t="shared" si="9"/>
        <v/>
      </c>
      <c r="W45">
        <f t="shared" si="2"/>
        <v>2</v>
      </c>
      <c r="X45" s="41">
        <f t="shared" si="7"/>
        <v>151084.16900279463</v>
      </c>
      <c r="Y45" s="42">
        <f t="shared" si="8"/>
        <v>3.394986854941251E-2</v>
      </c>
    </row>
    <row r="46" spans="2:25">
      <c r="B46" s="35">
        <v>38</v>
      </c>
      <c r="C46" s="48">
        <f t="shared" si="0"/>
        <v>141152.49490745386</v>
      </c>
      <c r="D46" s="48"/>
      <c r="E46" s="47">
        <v>2018</v>
      </c>
      <c r="F46" s="8">
        <v>43788</v>
      </c>
      <c r="G46" s="47" t="s">
        <v>3</v>
      </c>
      <c r="H46" s="54">
        <v>82.35</v>
      </c>
      <c r="I46" s="55"/>
      <c r="J46" s="47">
        <v>25</v>
      </c>
      <c r="K46" s="50">
        <f t="shared" si="5"/>
        <v>4234.5748472236155</v>
      </c>
      <c r="L46" s="51"/>
      <c r="M46" s="6">
        <f>IF(J46="","",(K46/J46)/LOOKUP(RIGHT($D$2,3),定数!$A$6:$A$13,定数!$B$6:$B$13))</f>
        <v>1.6938299388894462</v>
      </c>
      <c r="N46" s="47">
        <v>2018</v>
      </c>
      <c r="O46" s="8">
        <v>43789</v>
      </c>
      <c r="P46" s="54">
        <v>81.86</v>
      </c>
      <c r="Q46" s="55"/>
      <c r="R46" s="52">
        <f>IF(P46="","",T46*M46*LOOKUP(RIGHT($D$2,3),定数!$A$6:$A$13,定数!$B$6:$B$13))</f>
        <v>8299.7667005582007</v>
      </c>
      <c r="S46" s="52"/>
      <c r="T46" s="53">
        <f t="shared" si="6"/>
        <v>48.999999999999488</v>
      </c>
      <c r="U46" s="53"/>
      <c r="V46" t="str">
        <f t="shared" si="9"/>
        <v/>
      </c>
      <c r="W46">
        <f t="shared" si="2"/>
        <v>0</v>
      </c>
      <c r="X46" s="41">
        <f t="shared" si="7"/>
        <v>151084.16900279463</v>
      </c>
      <c r="Y46" s="42">
        <f t="shared" si="8"/>
        <v>6.5736034164883717E-2</v>
      </c>
    </row>
    <row r="47" spans="2:25">
      <c r="B47" s="35">
        <v>39</v>
      </c>
      <c r="C47" s="48">
        <f t="shared" si="0"/>
        <v>149452.26160801205</v>
      </c>
      <c r="D47" s="48"/>
      <c r="E47" s="47">
        <v>2018</v>
      </c>
      <c r="F47" s="8">
        <v>43805</v>
      </c>
      <c r="G47" s="47" t="s">
        <v>3</v>
      </c>
      <c r="H47" s="54">
        <v>82</v>
      </c>
      <c r="I47" s="55"/>
      <c r="J47" s="47">
        <v>28</v>
      </c>
      <c r="K47" s="50">
        <f t="shared" si="5"/>
        <v>4483.5678482403609</v>
      </c>
      <c r="L47" s="51"/>
      <c r="M47" s="6">
        <f>IF(J47="","",(K47/J47)/LOOKUP(RIGHT($D$2,3),定数!$A$6:$A$13,定数!$B$6:$B$13))</f>
        <v>1.6012742315144146</v>
      </c>
      <c r="N47" s="47">
        <v>2018</v>
      </c>
      <c r="O47" s="8">
        <v>43805</v>
      </c>
      <c r="P47" s="54">
        <v>81.44</v>
      </c>
      <c r="Q47" s="55"/>
      <c r="R47" s="52">
        <f>IF(P47="","",T47*M47*LOOKUP(RIGHT($D$2,3),定数!$A$6:$A$13,定数!$B$6:$B$13))</f>
        <v>8967.1356964807583</v>
      </c>
      <c r="S47" s="52"/>
      <c r="T47" s="53">
        <f t="shared" si="6"/>
        <v>56.000000000000227</v>
      </c>
      <c r="U47" s="53"/>
      <c r="V47" t="str">
        <f t="shared" si="9"/>
        <v/>
      </c>
      <c r="W47">
        <f t="shared" si="2"/>
        <v>0</v>
      </c>
      <c r="X47" s="41">
        <f t="shared" si="7"/>
        <v>151084.16900279463</v>
      </c>
      <c r="Y47" s="42">
        <f t="shared" si="8"/>
        <v>1.0801312973779509E-2</v>
      </c>
    </row>
    <row r="48" spans="2:25">
      <c r="B48" s="35">
        <v>40</v>
      </c>
      <c r="C48" s="48">
        <f t="shared" si="0"/>
        <v>158419.3973044928</v>
      </c>
      <c r="D48" s="48"/>
      <c r="E48" s="47">
        <v>2018</v>
      </c>
      <c r="F48" s="8">
        <v>43811</v>
      </c>
      <c r="G48" s="47" t="s">
        <v>4</v>
      </c>
      <c r="H48" s="54">
        <v>81.89</v>
      </c>
      <c r="I48" s="55"/>
      <c r="J48" s="47">
        <v>28</v>
      </c>
      <c r="K48" s="50">
        <f t="shared" si="5"/>
        <v>4752.5819191347837</v>
      </c>
      <c r="L48" s="51"/>
      <c r="M48" s="6">
        <f>IF(J48="","",(K48/J48)/LOOKUP(RIGHT($D$2,3),定数!$A$6:$A$13,定数!$B$6:$B$13))</f>
        <v>1.6973506854052798</v>
      </c>
      <c r="N48" s="47">
        <v>2018</v>
      </c>
      <c r="O48" s="8">
        <v>43813</v>
      </c>
      <c r="P48" s="54">
        <v>81.59</v>
      </c>
      <c r="Q48" s="55"/>
      <c r="R48" s="52">
        <f>IF(P48="","",T48*M48*LOOKUP(RIGHT($D$2,3),定数!$A$6:$A$13,定数!$B$6:$B$13))</f>
        <v>-5092.0520562157908</v>
      </c>
      <c r="S48" s="52"/>
      <c r="T48" s="53">
        <f t="shared" si="6"/>
        <v>-29.999999999999716</v>
      </c>
      <c r="U48" s="53"/>
      <c r="V48" t="str">
        <f t="shared" si="9"/>
        <v/>
      </c>
      <c r="W48">
        <f t="shared" si="2"/>
        <v>1</v>
      </c>
      <c r="X48" s="41">
        <f t="shared" si="7"/>
        <v>158419.3973044928</v>
      </c>
      <c r="Y48" s="42">
        <f t="shared" si="8"/>
        <v>0</v>
      </c>
    </row>
    <row r="49" spans="2:25">
      <c r="B49" s="35">
        <v>41</v>
      </c>
      <c r="C49" s="48">
        <f t="shared" si="0"/>
        <v>153327.34524827701</v>
      </c>
      <c r="D49" s="48"/>
      <c r="E49" s="47">
        <v>2018</v>
      </c>
      <c r="F49" s="8">
        <v>43821</v>
      </c>
      <c r="G49" s="47" t="s">
        <v>3</v>
      </c>
      <c r="H49" s="54">
        <v>78.53</v>
      </c>
      <c r="I49" s="55"/>
      <c r="J49" s="47">
        <v>52</v>
      </c>
      <c r="K49" s="50">
        <f t="shared" si="5"/>
        <v>4599.8203574483105</v>
      </c>
      <c r="L49" s="51"/>
      <c r="M49" s="6">
        <f>IF(J49="","",(K49/J49)/LOOKUP(RIGHT($D$2,3),定数!$A$6:$A$13,定数!$B$6:$B$13))</f>
        <v>0.88458083797082887</v>
      </c>
      <c r="N49" s="47">
        <v>2018</v>
      </c>
      <c r="O49" s="8">
        <v>43823</v>
      </c>
      <c r="P49" s="54">
        <v>77.5</v>
      </c>
      <c r="Q49" s="55"/>
      <c r="R49" s="52">
        <f>IF(P49="","",T49*M49*LOOKUP(RIGHT($D$2,3),定数!$A$6:$A$13,定数!$B$6:$B$13))</f>
        <v>9111.1826310995475</v>
      </c>
      <c r="S49" s="52"/>
      <c r="T49" s="53">
        <f t="shared" si="6"/>
        <v>103.00000000000011</v>
      </c>
      <c r="U49" s="53"/>
      <c r="V49" t="str">
        <f t="shared" si="9"/>
        <v/>
      </c>
      <c r="W49">
        <f t="shared" si="2"/>
        <v>0</v>
      </c>
      <c r="X49" s="41">
        <f t="shared" si="7"/>
        <v>158419.3973044928</v>
      </c>
      <c r="Y49" s="42">
        <f t="shared" si="8"/>
        <v>3.2142857142856807E-2</v>
      </c>
    </row>
    <row r="50" spans="2:25">
      <c r="B50" s="35">
        <v>42</v>
      </c>
      <c r="C50" s="48">
        <f t="shared" si="0"/>
        <v>162438.52787937655</v>
      </c>
      <c r="D50" s="48"/>
      <c r="E50" s="47">
        <v>2018</v>
      </c>
      <c r="F50" s="8">
        <v>43824</v>
      </c>
      <c r="G50" s="47" t="s">
        <v>3</v>
      </c>
      <c r="H50" s="54">
        <v>77.650000000000006</v>
      </c>
      <c r="I50" s="55"/>
      <c r="J50" s="47">
        <v>23</v>
      </c>
      <c r="K50" s="50">
        <f t="shared" si="5"/>
        <v>4873.1558363812965</v>
      </c>
      <c r="L50" s="51"/>
      <c r="M50" s="6">
        <f>IF(J50="","",(K50/J50)/LOOKUP(RIGHT($D$2,3),定数!$A$6:$A$13,定数!$B$6:$B$13))</f>
        <v>2.1187634071223029</v>
      </c>
      <c r="N50" s="47">
        <v>2018</v>
      </c>
      <c r="O50" s="8">
        <v>43825</v>
      </c>
      <c r="P50" s="54">
        <v>77.900000000000006</v>
      </c>
      <c r="Q50" s="55"/>
      <c r="R50" s="52">
        <f>IF(P50="","",T50*M50*LOOKUP(RIGHT($D$2,3),定数!$A$6:$A$13,定数!$B$6:$B$13))</f>
        <v>-5296.9085178057576</v>
      </c>
      <c r="S50" s="52"/>
      <c r="T50" s="53">
        <f t="shared" si="6"/>
        <v>-25</v>
      </c>
      <c r="U50" s="53"/>
      <c r="V50" t="str">
        <f t="shared" si="9"/>
        <v/>
      </c>
      <c r="W50">
        <f t="shared" si="2"/>
        <v>1</v>
      </c>
      <c r="X50" s="41">
        <f t="shared" si="7"/>
        <v>162438.52787937655</v>
      </c>
      <c r="Y50" s="42">
        <f t="shared" si="8"/>
        <v>0</v>
      </c>
    </row>
    <row r="51" spans="2:25">
      <c r="B51" s="35">
        <v>43</v>
      </c>
      <c r="C51" s="48">
        <f t="shared" si="0"/>
        <v>157141.6193615708</v>
      </c>
      <c r="D51" s="48"/>
      <c r="E51" s="47">
        <v>2018</v>
      </c>
      <c r="F51" s="8">
        <v>43824</v>
      </c>
      <c r="G51" s="47" t="s">
        <v>3</v>
      </c>
      <c r="H51" s="54">
        <v>77.64</v>
      </c>
      <c r="I51" s="55"/>
      <c r="J51" s="47">
        <v>19</v>
      </c>
      <c r="K51" s="50">
        <f t="shared" si="5"/>
        <v>4714.2485808471238</v>
      </c>
      <c r="L51" s="51"/>
      <c r="M51" s="6">
        <f>IF(J51="","",(K51/J51)/LOOKUP(RIGHT($D$2,3),定数!$A$6:$A$13,定数!$B$6:$B$13))</f>
        <v>2.4811834636037493</v>
      </c>
      <c r="N51" s="47">
        <v>2018</v>
      </c>
      <c r="O51" s="8">
        <v>43825</v>
      </c>
      <c r="P51" s="54">
        <v>77.849999999999994</v>
      </c>
      <c r="Q51" s="55"/>
      <c r="R51" s="52">
        <f>IF(P51="","",T51*M51*LOOKUP(RIGHT($D$2,3),定数!$A$6:$A$13,定数!$B$6:$B$13))</f>
        <v>-5210.4852735677187</v>
      </c>
      <c r="S51" s="52"/>
      <c r="T51" s="53">
        <f t="shared" si="6"/>
        <v>-20.999999999999375</v>
      </c>
      <c r="U51" s="53"/>
      <c r="V51" t="str">
        <f t="shared" si="9"/>
        <v/>
      </c>
      <c r="W51">
        <f t="shared" si="2"/>
        <v>2</v>
      </c>
      <c r="X51" s="41">
        <f t="shared" si="7"/>
        <v>162438.52787937655</v>
      </c>
      <c r="Y51" s="42">
        <f t="shared" si="8"/>
        <v>3.2608695652173836E-2</v>
      </c>
    </row>
    <row r="52" spans="2:25">
      <c r="B52" s="35">
        <v>44</v>
      </c>
      <c r="C52" s="48">
        <f t="shared" si="0"/>
        <v>151931.13408800308</v>
      </c>
      <c r="D52" s="48"/>
      <c r="E52" s="47">
        <v>2019</v>
      </c>
      <c r="F52" s="8">
        <v>43467</v>
      </c>
      <c r="G52" s="47" t="s">
        <v>3</v>
      </c>
      <c r="H52" s="54">
        <v>77.14</v>
      </c>
      <c r="I52" s="55"/>
      <c r="J52" s="47">
        <v>19</v>
      </c>
      <c r="K52" s="50">
        <f t="shared" si="5"/>
        <v>4557.9340226400918</v>
      </c>
      <c r="L52" s="51"/>
      <c r="M52" s="6">
        <f>IF(J52="","",(K52/J52)/LOOKUP(RIGHT($D$2,3),定数!$A$6:$A$13,定数!$B$6:$B$13))</f>
        <v>2.3989126434947852</v>
      </c>
      <c r="N52" s="47">
        <v>2019</v>
      </c>
      <c r="O52" s="8">
        <v>43467</v>
      </c>
      <c r="P52" s="54">
        <v>76.77</v>
      </c>
      <c r="Q52" s="55"/>
      <c r="R52" s="52">
        <f>IF(P52="","",T52*M52*LOOKUP(RIGHT($D$2,3),定数!$A$6:$A$13,定数!$B$6:$B$13))</f>
        <v>8875.9767809308141</v>
      </c>
      <c r="S52" s="52"/>
      <c r="T52" s="53">
        <f t="shared" si="6"/>
        <v>37.000000000000455</v>
      </c>
      <c r="U52" s="53"/>
      <c r="V52" t="str">
        <f t="shared" si="9"/>
        <v/>
      </c>
      <c r="W52">
        <f t="shared" si="2"/>
        <v>0</v>
      </c>
      <c r="X52" s="41">
        <f t="shared" si="7"/>
        <v>162438.52787937655</v>
      </c>
      <c r="Y52" s="42">
        <f t="shared" si="8"/>
        <v>6.4685354691074504E-2</v>
      </c>
    </row>
    <row r="53" spans="2:25">
      <c r="B53" s="35">
        <v>45</v>
      </c>
      <c r="C53" s="48">
        <f t="shared" si="0"/>
        <v>160807.1108689339</v>
      </c>
      <c r="D53" s="48"/>
      <c r="E53" s="47">
        <v>2019</v>
      </c>
      <c r="F53" s="8">
        <v>43473</v>
      </c>
      <c r="G53" s="47" t="s">
        <v>4</v>
      </c>
      <c r="H53" s="54">
        <v>77.45</v>
      </c>
      <c r="I53" s="55"/>
      <c r="J53" s="47">
        <v>32</v>
      </c>
      <c r="K53" s="50">
        <f t="shared" si="5"/>
        <v>4824.2133260680166</v>
      </c>
      <c r="L53" s="51"/>
      <c r="M53" s="6">
        <f>IF(J53="","",(K53/J53)/LOOKUP(RIGHT($D$2,3),定数!$A$6:$A$13,定数!$B$6:$B$13))</f>
        <v>1.5075666643962551</v>
      </c>
      <c r="N53" s="47">
        <v>2019</v>
      </c>
      <c r="O53" s="8">
        <v>43474</v>
      </c>
      <c r="P53" s="54">
        <v>78.099999999999994</v>
      </c>
      <c r="Q53" s="55"/>
      <c r="R53" s="52">
        <f>IF(P53="","",T53*M53*LOOKUP(RIGHT($D$2,3),定数!$A$6:$A$13,定数!$B$6:$B$13))</f>
        <v>9799.1833185755295</v>
      </c>
      <c r="S53" s="52"/>
      <c r="T53" s="53">
        <f t="shared" si="6"/>
        <v>64.999999999999147</v>
      </c>
      <c r="U53" s="53"/>
      <c r="V53" t="str">
        <f t="shared" si="9"/>
        <v/>
      </c>
      <c r="W53">
        <f t="shared" si="2"/>
        <v>0</v>
      </c>
      <c r="X53" s="41">
        <f t="shared" si="7"/>
        <v>162438.52787937655</v>
      </c>
      <c r="Y53" s="42">
        <f t="shared" si="8"/>
        <v>1.0043288570394493E-2</v>
      </c>
    </row>
    <row r="54" spans="2:25">
      <c r="B54" s="35">
        <v>46</v>
      </c>
      <c r="C54" s="48">
        <f t="shared" si="0"/>
        <v>170606.29418750943</v>
      </c>
      <c r="D54" s="48"/>
      <c r="E54" s="47">
        <v>2019</v>
      </c>
      <c r="F54" s="8">
        <v>43476</v>
      </c>
      <c r="G54" s="47" t="s">
        <v>4</v>
      </c>
      <c r="H54" s="54">
        <v>77.819999999999993</v>
      </c>
      <c r="I54" s="55"/>
      <c r="J54" s="47">
        <v>32</v>
      </c>
      <c r="K54" s="50">
        <f t="shared" si="5"/>
        <v>5118.1888256252823</v>
      </c>
      <c r="L54" s="51"/>
      <c r="M54" s="6">
        <f>IF(J54="","",(K54/J54)/LOOKUP(RIGHT($D$2,3),定数!$A$6:$A$13,定数!$B$6:$B$13))</f>
        <v>1.5994340080079008</v>
      </c>
      <c r="N54" s="47">
        <v>2019</v>
      </c>
      <c r="O54" s="8">
        <v>43480</v>
      </c>
      <c r="P54" s="54">
        <v>78.459999999999994</v>
      </c>
      <c r="Q54" s="55"/>
      <c r="R54" s="52">
        <f>IF(P54="","",T54*M54*LOOKUP(RIGHT($D$2,3),定数!$A$6:$A$13,定数!$B$6:$B$13))</f>
        <v>10236.377651250574</v>
      </c>
      <c r="S54" s="52"/>
      <c r="T54" s="53">
        <f t="shared" si="6"/>
        <v>64.000000000000057</v>
      </c>
      <c r="U54" s="53"/>
      <c r="V54" t="str">
        <f t="shared" si="9"/>
        <v/>
      </c>
      <c r="W54">
        <f t="shared" si="2"/>
        <v>0</v>
      </c>
      <c r="X54" s="41">
        <f t="shared" si="7"/>
        <v>170606.29418750943</v>
      </c>
      <c r="Y54" s="42">
        <f t="shared" si="8"/>
        <v>0</v>
      </c>
    </row>
    <row r="55" spans="2:25">
      <c r="B55" s="35">
        <v>47</v>
      </c>
      <c r="C55" s="48">
        <f t="shared" si="0"/>
        <v>180842.67183876</v>
      </c>
      <c r="D55" s="48"/>
      <c r="E55" s="47">
        <v>2019</v>
      </c>
      <c r="F55" s="8">
        <v>43476</v>
      </c>
      <c r="G55" s="47" t="s">
        <v>4</v>
      </c>
      <c r="H55" s="54">
        <v>77.930000000000007</v>
      </c>
      <c r="I55" s="55"/>
      <c r="J55" s="47">
        <v>25</v>
      </c>
      <c r="K55" s="50">
        <f t="shared" si="5"/>
        <v>5425.2801551627999</v>
      </c>
      <c r="L55" s="51"/>
      <c r="M55" s="6">
        <f>IF(J55="","",(K55/J55)/LOOKUP(RIGHT($D$2,3),定数!$A$6:$A$13,定数!$B$6:$B$13))</f>
        <v>2.1701120620651198</v>
      </c>
      <c r="N55" s="47">
        <v>2019</v>
      </c>
      <c r="O55" s="8">
        <v>43479</v>
      </c>
      <c r="P55" s="54">
        <v>77.650000000000006</v>
      </c>
      <c r="Q55" s="55"/>
      <c r="R55" s="52">
        <f>IF(P55="","",T55*M55*LOOKUP(RIGHT($D$2,3),定数!$A$6:$A$13,定数!$B$6:$B$13))</f>
        <v>-6076.3137737823599</v>
      </c>
      <c r="S55" s="52"/>
      <c r="T55" s="53">
        <f t="shared" si="6"/>
        <v>-28.000000000000114</v>
      </c>
      <c r="U55" s="53"/>
      <c r="V55" t="str">
        <f t="shared" si="9"/>
        <v/>
      </c>
      <c r="W55">
        <f t="shared" si="2"/>
        <v>1</v>
      </c>
      <c r="X55" s="41">
        <f t="shared" si="7"/>
        <v>180842.67183876</v>
      </c>
      <c r="Y55" s="42">
        <f t="shared" si="8"/>
        <v>0</v>
      </c>
    </row>
    <row r="56" spans="2:25">
      <c r="B56" s="35">
        <v>48</v>
      </c>
      <c r="C56" s="48">
        <f t="shared" si="0"/>
        <v>174766.35806497763</v>
      </c>
      <c r="D56" s="48"/>
      <c r="E56" s="47">
        <v>2019</v>
      </c>
      <c r="F56" s="8">
        <v>43476</v>
      </c>
      <c r="G56" s="47" t="s">
        <v>4</v>
      </c>
      <c r="H56" s="54">
        <v>78.05</v>
      </c>
      <c r="I56" s="55"/>
      <c r="J56" s="47">
        <v>23</v>
      </c>
      <c r="K56" s="50">
        <f t="shared" si="5"/>
        <v>5242.9907419493284</v>
      </c>
      <c r="L56" s="51"/>
      <c r="M56" s="6">
        <f>IF(J56="","",(K56/J56)/LOOKUP(RIGHT($D$2,3),定数!$A$6:$A$13,定数!$B$6:$B$13))</f>
        <v>2.2795611921518817</v>
      </c>
      <c r="N56" s="47">
        <v>2019</v>
      </c>
      <c r="O56" s="8">
        <v>43479</v>
      </c>
      <c r="P56" s="54">
        <v>77.8</v>
      </c>
      <c r="Q56" s="55"/>
      <c r="R56" s="52">
        <f>IF(P56="","",T56*M56*LOOKUP(RIGHT($D$2,3),定数!$A$6:$A$13,定数!$B$6:$B$13))</f>
        <v>-5698.9029803797048</v>
      </c>
      <c r="S56" s="52"/>
      <c r="T56" s="53">
        <f t="shared" si="6"/>
        <v>-25</v>
      </c>
      <c r="U56" s="53"/>
      <c r="V56" t="str">
        <f t="shared" si="9"/>
        <v/>
      </c>
      <c r="W56">
        <f t="shared" si="2"/>
        <v>2</v>
      </c>
      <c r="X56" s="41">
        <f t="shared" si="7"/>
        <v>180842.67183876</v>
      </c>
      <c r="Y56" s="42">
        <f t="shared" si="8"/>
        <v>3.3600000000000185E-2</v>
      </c>
    </row>
    <row r="57" spans="2:25">
      <c r="B57" s="35">
        <v>49</v>
      </c>
      <c r="C57" s="48">
        <f t="shared" si="0"/>
        <v>169067.45508459792</v>
      </c>
      <c r="D57" s="48"/>
      <c r="E57" s="47">
        <v>2019</v>
      </c>
      <c r="F57" s="8">
        <v>43476</v>
      </c>
      <c r="G57" s="47" t="s">
        <v>4</v>
      </c>
      <c r="H57" s="54">
        <v>78.040000000000006</v>
      </c>
      <c r="I57" s="55"/>
      <c r="J57" s="47">
        <v>19</v>
      </c>
      <c r="K57" s="50">
        <f t="shared" si="5"/>
        <v>5072.0236525379378</v>
      </c>
      <c r="L57" s="51"/>
      <c r="M57" s="6">
        <f>IF(J57="","",(K57/J57)/LOOKUP(RIGHT($D$2,3),定数!$A$6:$A$13,定数!$B$6:$B$13))</f>
        <v>2.6694861329147042</v>
      </c>
      <c r="N57" s="47">
        <v>2019</v>
      </c>
      <c r="O57" s="8">
        <v>43479</v>
      </c>
      <c r="P57" s="54">
        <v>77.83</v>
      </c>
      <c r="Q57" s="55"/>
      <c r="R57" s="52">
        <f>IF(P57="","",T57*M57*LOOKUP(RIGHT($D$2,3),定数!$A$6:$A$13,定数!$B$6:$B$13))</f>
        <v>-5605.9208791210913</v>
      </c>
      <c r="S57" s="52"/>
      <c r="T57" s="53">
        <f t="shared" si="6"/>
        <v>-21.000000000000796</v>
      </c>
      <c r="U57" s="53"/>
      <c r="V57" t="str">
        <f t="shared" si="9"/>
        <v/>
      </c>
      <c r="W57">
        <f t="shared" si="2"/>
        <v>3</v>
      </c>
      <c r="X57" s="41">
        <f t="shared" si="7"/>
        <v>180842.67183876</v>
      </c>
      <c r="Y57" s="42">
        <f t="shared" si="8"/>
        <v>6.5113043478261079E-2</v>
      </c>
    </row>
    <row r="58" spans="2:25">
      <c r="B58" s="35">
        <v>50</v>
      </c>
      <c r="C58" s="48">
        <f t="shared" si="0"/>
        <v>163461.53420547684</v>
      </c>
      <c r="D58" s="48"/>
      <c r="E58" s="47">
        <v>2019</v>
      </c>
      <c r="F58" s="8">
        <v>43488</v>
      </c>
      <c r="G58" s="47" t="s">
        <v>4</v>
      </c>
      <c r="H58" s="54">
        <v>78.34</v>
      </c>
      <c r="I58" s="55"/>
      <c r="J58" s="47">
        <v>22</v>
      </c>
      <c r="K58" s="50">
        <f t="shared" si="5"/>
        <v>4903.8460261643049</v>
      </c>
      <c r="L58" s="51"/>
      <c r="M58" s="6">
        <f>IF(J58="","",(K58/J58)/LOOKUP(RIGHT($D$2,3),定数!$A$6:$A$13,定数!$B$6:$B$13))</f>
        <v>2.2290209209837748</v>
      </c>
      <c r="N58" s="47">
        <v>2019</v>
      </c>
      <c r="O58" s="8">
        <v>43489</v>
      </c>
      <c r="P58" s="54">
        <v>78.099999999999994</v>
      </c>
      <c r="Q58" s="55"/>
      <c r="R58" s="52">
        <f>IF(P58="","",T58*M58*LOOKUP(RIGHT($D$2,3),定数!$A$6:$A$13,定数!$B$6:$B$13))</f>
        <v>-5349.650210361262</v>
      </c>
      <c r="S58" s="52"/>
      <c r="T58" s="53">
        <f t="shared" si="6"/>
        <v>-24.000000000000909</v>
      </c>
      <c r="U58" s="53"/>
      <c r="V58" t="str">
        <f t="shared" si="9"/>
        <v/>
      </c>
      <c r="W58">
        <f t="shared" si="2"/>
        <v>4</v>
      </c>
      <c r="X58" s="41">
        <f t="shared" si="7"/>
        <v>180842.67183876</v>
      </c>
      <c r="Y58" s="42">
        <f t="shared" si="8"/>
        <v>9.6111926773456702E-2</v>
      </c>
    </row>
    <row r="59" spans="2:25">
      <c r="B59" s="35">
        <v>51</v>
      </c>
      <c r="C59" s="48">
        <f t="shared" si="0"/>
        <v>158111.88399511558</v>
      </c>
      <c r="D59" s="48"/>
      <c r="E59" s="47">
        <v>2019</v>
      </c>
      <c r="F59" s="8">
        <v>43490</v>
      </c>
      <c r="G59" s="47" t="s">
        <v>3</v>
      </c>
      <c r="H59" s="54">
        <v>77.7</v>
      </c>
      <c r="I59" s="55"/>
      <c r="J59" s="47">
        <v>21</v>
      </c>
      <c r="K59" s="50">
        <f t="shared" si="5"/>
        <v>4743.356519853467</v>
      </c>
      <c r="L59" s="51"/>
      <c r="M59" s="6">
        <f>IF(J59="","",(K59/J59)/LOOKUP(RIGHT($D$2,3),定数!$A$6:$A$13,定数!$B$6:$B$13))</f>
        <v>2.2587411999302223</v>
      </c>
      <c r="N59" s="47">
        <v>2019</v>
      </c>
      <c r="O59" s="8">
        <v>43490</v>
      </c>
      <c r="P59" s="54">
        <v>77.930000000000007</v>
      </c>
      <c r="Q59" s="55"/>
      <c r="R59" s="52">
        <f>IF(P59="","",T59*M59*LOOKUP(RIGHT($D$2,3),定数!$A$6:$A$13,定数!$B$6:$B$13))</f>
        <v>-5195.1047598396008</v>
      </c>
      <c r="S59" s="52"/>
      <c r="T59" s="53">
        <f t="shared" si="6"/>
        <v>-23.000000000000398</v>
      </c>
      <c r="U59" s="53"/>
      <c r="V59" t="str">
        <f t="shared" si="9"/>
        <v/>
      </c>
      <c r="W59">
        <f t="shared" si="2"/>
        <v>5</v>
      </c>
      <c r="X59" s="41">
        <f t="shared" si="7"/>
        <v>180842.67183876</v>
      </c>
      <c r="Y59" s="42">
        <f t="shared" si="8"/>
        <v>0.12569371826087194</v>
      </c>
    </row>
    <row r="60" spans="2:25">
      <c r="B60" s="35">
        <v>52</v>
      </c>
      <c r="C60" s="48">
        <f t="shared" si="0"/>
        <v>152916.77923527599</v>
      </c>
      <c r="D60" s="48"/>
      <c r="E60" s="47">
        <v>2019</v>
      </c>
      <c r="F60" s="8">
        <v>43511</v>
      </c>
      <c r="G60" s="47" t="s">
        <v>3</v>
      </c>
      <c r="H60" s="54">
        <v>78.27</v>
      </c>
      <c r="I60" s="55"/>
      <c r="J60" s="47">
        <v>25</v>
      </c>
      <c r="K60" s="50">
        <f t="shared" si="5"/>
        <v>4587.5033770582795</v>
      </c>
      <c r="L60" s="51"/>
      <c r="M60" s="6">
        <f>IF(J60="","",(K60/J60)/LOOKUP(RIGHT($D$2,3),定数!$A$6:$A$13,定数!$B$6:$B$13))</f>
        <v>1.8350013508233118</v>
      </c>
      <c r="N60" s="47">
        <v>2019</v>
      </c>
      <c r="O60" s="8">
        <v>43511</v>
      </c>
      <c r="P60" s="54">
        <v>78.540000000000006</v>
      </c>
      <c r="Q60" s="55"/>
      <c r="R60" s="52">
        <f>IF(P60="","",T60*M60*LOOKUP(RIGHT($D$2,3),定数!$A$6:$A$13,定数!$B$6:$B$13))</f>
        <v>-4954.5036472231295</v>
      </c>
      <c r="S60" s="52"/>
      <c r="T60" s="53">
        <f t="shared" si="6"/>
        <v>-27.000000000001023</v>
      </c>
      <c r="U60" s="53"/>
      <c r="V60" t="str">
        <f t="shared" si="9"/>
        <v/>
      </c>
      <c r="W60">
        <f t="shared" si="2"/>
        <v>6</v>
      </c>
      <c r="X60" s="41">
        <f t="shared" si="7"/>
        <v>180842.67183876</v>
      </c>
      <c r="Y60" s="42">
        <f t="shared" si="8"/>
        <v>0.15442092466087232</v>
      </c>
    </row>
    <row r="61" spans="2:25">
      <c r="B61" s="35">
        <v>53</v>
      </c>
      <c r="C61" s="48">
        <f t="shared" si="0"/>
        <v>147962.27558805287</v>
      </c>
      <c r="D61" s="48"/>
      <c r="E61" s="47">
        <v>2019</v>
      </c>
      <c r="F61" s="8">
        <v>43521</v>
      </c>
      <c r="G61" s="47" t="s">
        <v>4</v>
      </c>
      <c r="H61" s="54">
        <v>79.180000000000007</v>
      </c>
      <c r="I61" s="55"/>
      <c r="J61" s="47">
        <v>14</v>
      </c>
      <c r="K61" s="50">
        <f t="shared" si="5"/>
        <v>4438.8682676415856</v>
      </c>
      <c r="L61" s="51"/>
      <c r="M61" s="6">
        <f>IF(J61="","",(K61/J61)/LOOKUP(RIGHT($D$2,3),定数!$A$6:$A$13,定数!$B$6:$B$13))</f>
        <v>3.1706201911725613</v>
      </c>
      <c r="N61" s="47">
        <v>2019</v>
      </c>
      <c r="O61" s="8">
        <v>43521</v>
      </c>
      <c r="P61" s="54">
        <v>79.489999999999995</v>
      </c>
      <c r="Q61" s="55"/>
      <c r="R61" s="52">
        <f>IF(P61="","",T61*M61*LOOKUP(RIGHT($D$2,3),定数!$A$6:$A$13,定数!$B$6:$B$13))</f>
        <v>9828.9225926345625</v>
      </c>
      <c r="S61" s="52"/>
      <c r="T61" s="53">
        <f t="shared" si="6"/>
        <v>30.999999999998806</v>
      </c>
      <c r="U61" s="53"/>
      <c r="V61" t="str">
        <f t="shared" si="9"/>
        <v/>
      </c>
      <c r="W61">
        <f t="shared" si="2"/>
        <v>0</v>
      </c>
      <c r="X61" s="41">
        <f t="shared" si="7"/>
        <v>180842.67183876</v>
      </c>
      <c r="Y61" s="42">
        <f t="shared" si="8"/>
        <v>0.18181768670186105</v>
      </c>
    </row>
    <row r="62" spans="2:25">
      <c r="B62" s="35">
        <v>54</v>
      </c>
      <c r="C62" s="48">
        <f t="shared" si="0"/>
        <v>157791.19818068744</v>
      </c>
      <c r="D62" s="48"/>
      <c r="E62" s="47">
        <v>2019</v>
      </c>
      <c r="F62" s="8">
        <v>43522</v>
      </c>
      <c r="G62" s="47" t="s">
        <v>3</v>
      </c>
      <c r="H62" s="54">
        <v>79.180000000000007</v>
      </c>
      <c r="I62" s="55"/>
      <c r="J62" s="47">
        <v>13</v>
      </c>
      <c r="K62" s="50">
        <f t="shared" si="5"/>
        <v>4733.7359454206226</v>
      </c>
      <c r="L62" s="51"/>
      <c r="M62" s="6">
        <f>IF(J62="","",(K62/J62)/LOOKUP(RIGHT($D$2,3),定数!$A$6:$A$13,定数!$B$6:$B$13))</f>
        <v>3.6413353426312485</v>
      </c>
      <c r="N62" s="47">
        <v>2019</v>
      </c>
      <c r="O62" s="8">
        <v>43523</v>
      </c>
      <c r="P62" s="54">
        <v>79.34</v>
      </c>
      <c r="Q62" s="55"/>
      <c r="R62" s="52">
        <f>IF(P62="","",T62*M62*LOOKUP(RIGHT($D$2,3),定数!$A$6:$A$13,定数!$B$6:$B$13))</f>
        <v>-5826.1365482098736</v>
      </c>
      <c r="S62" s="52"/>
      <c r="T62" s="53">
        <f t="shared" si="6"/>
        <v>-15.999999999999659</v>
      </c>
      <c r="U62" s="53"/>
      <c r="V62" t="str">
        <f t="shared" si="9"/>
        <v/>
      </c>
      <c r="W62">
        <f t="shared" si="2"/>
        <v>1</v>
      </c>
      <c r="X62" s="41">
        <f t="shared" si="7"/>
        <v>180842.67183876</v>
      </c>
      <c r="Y62" s="42">
        <f t="shared" si="8"/>
        <v>0.12746700446134385</v>
      </c>
    </row>
    <row r="63" spans="2:25">
      <c r="B63" s="35">
        <v>55</v>
      </c>
      <c r="C63" s="48">
        <f t="shared" si="0"/>
        <v>151965.06163247756</v>
      </c>
      <c r="D63" s="48"/>
      <c r="E63" s="47">
        <v>2019</v>
      </c>
      <c r="F63" s="8">
        <v>43532</v>
      </c>
      <c r="G63" s="47" t="s">
        <v>3</v>
      </c>
      <c r="H63" s="49">
        <v>78.150000000000006</v>
      </c>
      <c r="I63" s="49"/>
      <c r="J63" s="47">
        <v>25</v>
      </c>
      <c r="K63" s="50">
        <f t="shared" si="5"/>
        <v>4558.9518489743268</v>
      </c>
      <c r="L63" s="51"/>
      <c r="M63" s="6">
        <f>IF(J63="","",(K63/J63)/LOOKUP(RIGHT($D$2,3),定数!$A$6:$A$13,定数!$B$6:$B$13))</f>
        <v>1.8235807395897308</v>
      </c>
      <c r="N63" s="47">
        <v>2019</v>
      </c>
      <c r="O63" s="8">
        <v>43535</v>
      </c>
      <c r="P63" s="49">
        <v>78.42</v>
      </c>
      <c r="Q63" s="49"/>
      <c r="R63" s="52">
        <f>IF(P63="","",T63*M63*LOOKUP(RIGHT($D$2,3),定数!$A$6:$A$13,定数!$B$6:$B$13))</f>
        <v>-4923.6679968922008</v>
      </c>
      <c r="S63" s="52"/>
      <c r="T63" s="53">
        <f t="shared" si="6"/>
        <v>-26.999999999999602</v>
      </c>
      <c r="U63" s="53"/>
      <c r="V63" t="str">
        <f t="shared" si="9"/>
        <v/>
      </c>
      <c r="W63">
        <f t="shared" si="2"/>
        <v>2</v>
      </c>
      <c r="X63" s="41">
        <f t="shared" si="7"/>
        <v>180842.67183876</v>
      </c>
      <c r="Y63" s="42">
        <f t="shared" si="8"/>
        <v>0.1596836073735397</v>
      </c>
    </row>
    <row r="64" spans="2:25">
      <c r="B64" s="35">
        <v>56</v>
      </c>
      <c r="C64" s="48">
        <f t="shared" si="0"/>
        <v>147041.39363558535</v>
      </c>
      <c r="D64" s="48"/>
      <c r="E64" s="47">
        <v>2019</v>
      </c>
      <c r="F64" s="8">
        <v>43532</v>
      </c>
      <c r="G64" s="47" t="s">
        <v>3</v>
      </c>
      <c r="H64" s="49">
        <v>78.03</v>
      </c>
      <c r="I64" s="49"/>
      <c r="J64" s="47">
        <v>33</v>
      </c>
      <c r="K64" s="50">
        <f t="shared" si="5"/>
        <v>4411.2418090675601</v>
      </c>
      <c r="L64" s="51"/>
      <c r="M64" s="6">
        <f>IF(J64="","",(K64/J64)/LOOKUP(RIGHT($D$2,3),定数!$A$6:$A$13,定数!$B$6:$B$13))</f>
        <v>1.3367399421416848</v>
      </c>
      <c r="N64" s="47">
        <v>2019</v>
      </c>
      <c r="O64" s="8">
        <v>43533</v>
      </c>
      <c r="P64" s="49">
        <v>78.39</v>
      </c>
      <c r="Q64" s="49"/>
      <c r="R64" s="52">
        <f>IF(P64="","",T64*M64*LOOKUP(RIGHT($D$2,3),定数!$A$6:$A$13,定数!$B$6:$B$13))</f>
        <v>-4812.2637917100574</v>
      </c>
      <c r="S64" s="52"/>
      <c r="T64" s="53">
        <f t="shared" si="6"/>
        <v>-35.999999999999943</v>
      </c>
      <c r="U64" s="53"/>
      <c r="V64" t="str">
        <f t="shared" si="9"/>
        <v/>
      </c>
      <c r="W64">
        <f t="shared" si="2"/>
        <v>3</v>
      </c>
      <c r="X64" s="41">
        <f t="shared" si="7"/>
        <v>180842.67183876</v>
      </c>
      <c r="Y64" s="42">
        <f t="shared" si="8"/>
        <v>0.1869098584946367</v>
      </c>
    </row>
    <row r="65" spans="2:25">
      <c r="B65" s="35">
        <v>57</v>
      </c>
      <c r="C65" s="48">
        <f t="shared" si="0"/>
        <v>142229.1298438753</v>
      </c>
      <c r="D65" s="48"/>
      <c r="E65" s="47">
        <v>2019</v>
      </c>
      <c r="F65" s="8">
        <v>43536</v>
      </c>
      <c r="G65" s="47" t="s">
        <v>4</v>
      </c>
      <c r="H65" s="49">
        <v>78.84</v>
      </c>
      <c r="I65" s="49"/>
      <c r="J65" s="47">
        <v>25</v>
      </c>
      <c r="K65" s="50">
        <f t="shared" si="5"/>
        <v>4266.8738953162592</v>
      </c>
      <c r="L65" s="51"/>
      <c r="M65" s="6">
        <f>IF(J65="","",(K65/J65)/LOOKUP(RIGHT($D$2,3),定数!$A$6:$A$13,定数!$B$6:$B$13))</f>
        <v>1.7067495581265038</v>
      </c>
      <c r="N65" s="47">
        <v>2019</v>
      </c>
      <c r="O65" s="8">
        <v>43536</v>
      </c>
      <c r="P65" s="49">
        <v>78.569999999999993</v>
      </c>
      <c r="Q65" s="49"/>
      <c r="R65" s="52">
        <f>IF(P65="","",T65*M65*LOOKUP(RIGHT($D$2,3),定数!$A$6:$A$13,定数!$B$6:$B$13))</f>
        <v>-4608.2238069417353</v>
      </c>
      <c r="S65" s="52"/>
      <c r="T65" s="53">
        <f t="shared" si="6"/>
        <v>-27.000000000001023</v>
      </c>
      <c r="U65" s="53"/>
      <c r="V65" t="str">
        <f t="shared" si="9"/>
        <v/>
      </c>
      <c r="W65">
        <f t="shared" si="2"/>
        <v>4</v>
      </c>
      <c r="X65" s="41">
        <f t="shared" si="7"/>
        <v>180842.67183876</v>
      </c>
      <c r="Y65" s="42">
        <f t="shared" si="8"/>
        <v>0.21352008130753941</v>
      </c>
    </row>
    <row r="66" spans="2:25">
      <c r="B66" s="35">
        <v>58</v>
      </c>
      <c r="C66" s="48">
        <f t="shared" si="0"/>
        <v>137620.90603693356</v>
      </c>
      <c r="D66" s="48"/>
      <c r="E66" s="47">
        <v>2019</v>
      </c>
      <c r="F66" s="8">
        <v>43536</v>
      </c>
      <c r="G66" s="47" t="s">
        <v>4</v>
      </c>
      <c r="H66" s="49">
        <v>78.86</v>
      </c>
      <c r="I66" s="49"/>
      <c r="J66" s="47">
        <v>19</v>
      </c>
      <c r="K66" s="50">
        <f t="shared" si="5"/>
        <v>4128.6271811080069</v>
      </c>
      <c r="L66" s="51"/>
      <c r="M66" s="6">
        <f>IF(J66="","",(K66/J66)/LOOKUP(RIGHT($D$2,3),定数!$A$6:$A$13,定数!$B$6:$B$13))</f>
        <v>2.1729616742673721</v>
      </c>
      <c r="N66" s="47">
        <v>2019</v>
      </c>
      <c r="O66" s="8">
        <v>43537</v>
      </c>
      <c r="P66" s="49">
        <v>78.64</v>
      </c>
      <c r="Q66" s="49"/>
      <c r="R66" s="52">
        <f>IF(P66="","",T66*M66*LOOKUP(RIGHT($D$2,3),定数!$A$6:$A$13,定数!$B$6:$B$13))</f>
        <v>-4780.5156833881938</v>
      </c>
      <c r="S66" s="52"/>
      <c r="T66" s="53">
        <f t="shared" si="6"/>
        <v>-21.999999999999886</v>
      </c>
      <c r="U66" s="53"/>
      <c r="V66" t="str">
        <f t="shared" si="9"/>
        <v/>
      </c>
      <c r="W66">
        <f t="shared" si="2"/>
        <v>5</v>
      </c>
      <c r="X66" s="41">
        <f t="shared" si="7"/>
        <v>180842.67183876</v>
      </c>
      <c r="Y66" s="42">
        <f t="shared" si="8"/>
        <v>0.23900203067317605</v>
      </c>
    </row>
    <row r="67" spans="2:25">
      <c r="B67" s="35">
        <v>59</v>
      </c>
      <c r="C67" s="48">
        <f t="shared" si="0"/>
        <v>132840.39035354537</v>
      </c>
      <c r="D67" s="48"/>
      <c r="E67" s="47">
        <v>2019</v>
      </c>
      <c r="F67" s="8">
        <v>43538</v>
      </c>
      <c r="G67" s="47" t="s">
        <v>4</v>
      </c>
      <c r="H67" s="49">
        <v>78.86</v>
      </c>
      <c r="I67" s="49"/>
      <c r="J67" s="47">
        <v>17</v>
      </c>
      <c r="K67" s="50">
        <f t="shared" si="5"/>
        <v>3985.2117106063611</v>
      </c>
      <c r="L67" s="51"/>
      <c r="M67" s="6">
        <f>IF(J67="","",(K67/J67)/LOOKUP(RIGHT($D$2,3),定数!$A$6:$A$13,定数!$B$6:$B$13))</f>
        <v>2.3442421827096243</v>
      </c>
      <c r="N67" s="47">
        <v>2019</v>
      </c>
      <c r="O67" s="8">
        <v>43538</v>
      </c>
      <c r="P67" s="49">
        <v>78.650000000000006</v>
      </c>
      <c r="Q67" s="49"/>
      <c r="R67" s="52">
        <f>IF(P67="","",T67*M67*LOOKUP(RIGHT($D$2,3),定数!$A$6:$A$13,定数!$B$6:$B$13))</f>
        <v>-4922.908583690064</v>
      </c>
      <c r="S67" s="52"/>
      <c r="T67" s="53">
        <f t="shared" si="6"/>
        <v>-20.999999999999375</v>
      </c>
      <c r="U67" s="53"/>
      <c r="V67" t="str">
        <f t="shared" si="9"/>
        <v/>
      </c>
      <c r="W67">
        <f t="shared" si="2"/>
        <v>6</v>
      </c>
      <c r="X67" s="41">
        <f t="shared" si="7"/>
        <v>180842.67183876</v>
      </c>
      <c r="Y67" s="42">
        <f t="shared" si="8"/>
        <v>0.26543669697610772</v>
      </c>
    </row>
    <row r="68" spans="2:25">
      <c r="B68" s="35">
        <v>60</v>
      </c>
      <c r="C68" s="48">
        <f t="shared" si="0"/>
        <v>127917.48176985531</v>
      </c>
      <c r="D68" s="48"/>
      <c r="E68" s="47">
        <v>2019</v>
      </c>
      <c r="F68" s="8">
        <v>43543</v>
      </c>
      <c r="G68" s="47" t="s">
        <v>3</v>
      </c>
      <c r="H68" s="49">
        <v>78.95</v>
      </c>
      <c r="I68" s="49"/>
      <c r="J68" s="47">
        <v>11</v>
      </c>
      <c r="K68" s="50">
        <f t="shared" si="5"/>
        <v>3837.5244530956593</v>
      </c>
      <c r="L68" s="51"/>
      <c r="M68" s="6">
        <f>IF(J68="","",(K68/J68)/LOOKUP(RIGHT($D$2,3),定数!$A$6:$A$13,定数!$B$6:$B$13))</f>
        <v>3.4886585937233265</v>
      </c>
      <c r="N68" s="47">
        <v>2019</v>
      </c>
      <c r="O68" s="8">
        <v>43543</v>
      </c>
      <c r="P68" s="49">
        <v>79.08</v>
      </c>
      <c r="Q68" s="49"/>
      <c r="R68" s="52">
        <f>IF(P68="","",T68*M68*LOOKUP(RIGHT($D$2,3),定数!$A$6:$A$13,定数!$B$6:$B$13))</f>
        <v>-4535.2561718401657</v>
      </c>
      <c r="S68" s="52"/>
      <c r="T68" s="53">
        <f t="shared" si="6"/>
        <v>-12.999999999999545</v>
      </c>
      <c r="U68" s="53"/>
      <c r="V68" t="str">
        <f t="shared" si="9"/>
        <v/>
      </c>
      <c r="W68">
        <f t="shared" si="2"/>
        <v>7</v>
      </c>
      <c r="X68" s="41">
        <f t="shared" si="7"/>
        <v>180842.67183876</v>
      </c>
      <c r="Y68" s="42">
        <f t="shared" si="8"/>
        <v>0.29265874879405118</v>
      </c>
    </row>
    <row r="69" spans="2:25">
      <c r="B69" s="35">
        <v>61</v>
      </c>
      <c r="C69" s="48">
        <f t="shared" si="0"/>
        <v>123382.22559801514</v>
      </c>
      <c r="D69" s="48"/>
      <c r="E69" s="47">
        <v>2019</v>
      </c>
      <c r="F69" s="8">
        <v>43543</v>
      </c>
      <c r="G69" s="47" t="s">
        <v>3</v>
      </c>
      <c r="H69" s="49">
        <v>78.900000000000006</v>
      </c>
      <c r="I69" s="49"/>
      <c r="J69" s="47">
        <v>12</v>
      </c>
      <c r="K69" s="50">
        <f t="shared" si="5"/>
        <v>3701.4667679404538</v>
      </c>
      <c r="L69" s="51"/>
      <c r="M69" s="6">
        <f>IF(J69="","",(K69/J69)/LOOKUP(RIGHT($D$2,3),定数!$A$6:$A$13,定数!$B$6:$B$13))</f>
        <v>3.0845556399503784</v>
      </c>
      <c r="N69" s="47">
        <v>2019</v>
      </c>
      <c r="O69" s="8">
        <v>43543</v>
      </c>
      <c r="P69" s="49">
        <v>79.040000000000006</v>
      </c>
      <c r="Q69" s="49"/>
      <c r="R69" s="52">
        <f>IF(P69="","",T69*M69*LOOKUP(RIGHT($D$2,3),定数!$A$6:$A$13,定数!$B$6:$B$13))</f>
        <v>-4318.3778959305473</v>
      </c>
      <c r="S69" s="52"/>
      <c r="T69" s="53">
        <f t="shared" si="6"/>
        <v>-14.000000000000057</v>
      </c>
      <c r="U69" s="53"/>
      <c r="V69" t="str">
        <f t="shared" si="9"/>
        <v/>
      </c>
      <c r="W69">
        <f t="shared" si="2"/>
        <v>8</v>
      </c>
      <c r="X69" s="41">
        <f t="shared" si="7"/>
        <v>180842.67183876</v>
      </c>
      <c r="Y69" s="42">
        <f t="shared" si="8"/>
        <v>0.31773721133680666</v>
      </c>
    </row>
    <row r="70" spans="2:25">
      <c r="B70" s="35">
        <v>62</v>
      </c>
      <c r="C70" s="48">
        <f t="shared" si="0"/>
        <v>119063.84770208459</v>
      </c>
      <c r="D70" s="48"/>
      <c r="E70" s="47">
        <v>2019</v>
      </c>
      <c r="F70" s="8">
        <v>43557</v>
      </c>
      <c r="G70" s="47" t="s">
        <v>3</v>
      </c>
      <c r="H70" s="49">
        <v>78.739999999999995</v>
      </c>
      <c r="I70" s="49"/>
      <c r="J70" s="47">
        <v>15</v>
      </c>
      <c r="K70" s="50">
        <f t="shared" si="5"/>
        <v>3571.9154310625377</v>
      </c>
      <c r="L70" s="51"/>
      <c r="M70" s="6">
        <f>IF(J70="","",(K70/J70)/LOOKUP(RIGHT($D$2,3),定数!$A$6:$A$13,定数!$B$6:$B$13))</f>
        <v>2.3812769540416916</v>
      </c>
      <c r="N70" s="47">
        <v>2019</v>
      </c>
      <c r="O70" s="8">
        <v>43558</v>
      </c>
      <c r="P70" s="49">
        <v>78.91</v>
      </c>
      <c r="Q70" s="49"/>
      <c r="R70" s="52">
        <f>IF(P70="","",T70*M70*LOOKUP(RIGHT($D$2,3),定数!$A$6:$A$13,定数!$B$6:$B$13))</f>
        <v>-4048.1708218709164</v>
      </c>
      <c r="S70" s="52"/>
      <c r="T70" s="53">
        <f t="shared" si="6"/>
        <v>-17.000000000000171</v>
      </c>
      <c r="U70" s="53"/>
      <c r="V70" t="str">
        <f t="shared" si="9"/>
        <v/>
      </c>
      <c r="W70">
        <f t="shared" si="2"/>
        <v>9</v>
      </c>
      <c r="X70" s="41">
        <f t="shared" si="7"/>
        <v>180842.67183876</v>
      </c>
      <c r="Y70" s="42">
        <f t="shared" si="8"/>
        <v>0.34161640894001855</v>
      </c>
    </row>
    <row r="71" spans="2:25">
      <c r="B71" s="35">
        <v>63</v>
      </c>
      <c r="C71" s="48">
        <f t="shared" si="0"/>
        <v>115015.67688021368</v>
      </c>
      <c r="D71" s="48"/>
      <c r="E71" s="47">
        <v>2019</v>
      </c>
      <c r="F71" s="8">
        <v>43566</v>
      </c>
      <c r="G71" s="47" t="s">
        <v>4</v>
      </c>
      <c r="H71" s="49">
        <v>79.53</v>
      </c>
      <c r="I71" s="49"/>
      <c r="J71" s="47">
        <v>11</v>
      </c>
      <c r="K71" s="50">
        <f t="shared" si="5"/>
        <v>3450.4703064064101</v>
      </c>
      <c r="L71" s="51"/>
      <c r="M71" s="6">
        <f>IF(J71="","",(K71/J71)/LOOKUP(RIGHT($D$2,3),定数!$A$6:$A$13,定数!$B$6:$B$13))</f>
        <v>3.1367911876421908</v>
      </c>
      <c r="N71" s="47">
        <v>2019</v>
      </c>
      <c r="O71" s="8">
        <v>43567</v>
      </c>
      <c r="P71" s="49">
        <v>79.77</v>
      </c>
      <c r="Q71" s="49"/>
      <c r="R71" s="52">
        <f>IF(P71="","",T71*M71*LOOKUP(RIGHT($D$2,3),定数!$A$6:$A$13,定数!$B$6:$B$13))</f>
        <v>7528.2988503410979</v>
      </c>
      <c r="S71" s="52"/>
      <c r="T71" s="53">
        <f t="shared" si="6"/>
        <v>23.999999999999488</v>
      </c>
      <c r="U71" s="53"/>
      <c r="V71" t="str">
        <f t="shared" si="9"/>
        <v/>
      </c>
      <c r="W71">
        <f t="shared" si="2"/>
        <v>0</v>
      </c>
      <c r="X71" s="41">
        <f t="shared" si="7"/>
        <v>180842.67183876</v>
      </c>
      <c r="Y71" s="42">
        <f t="shared" si="8"/>
        <v>0.36400145103605808</v>
      </c>
    </row>
    <row r="72" spans="2:25">
      <c r="B72" s="35">
        <v>64</v>
      </c>
      <c r="C72" s="48">
        <f t="shared" si="0"/>
        <v>122543.97573055478</v>
      </c>
      <c r="D72" s="48"/>
      <c r="E72" s="47">
        <v>2019</v>
      </c>
      <c r="F72" s="8">
        <v>43571</v>
      </c>
      <c r="G72" s="47" t="s">
        <v>3</v>
      </c>
      <c r="H72" s="49">
        <v>79.94</v>
      </c>
      <c r="I72" s="49"/>
      <c r="J72" s="47">
        <v>42</v>
      </c>
      <c r="K72" s="50">
        <f t="shared" si="5"/>
        <v>3676.3192719166432</v>
      </c>
      <c r="L72" s="51"/>
      <c r="M72" s="6">
        <f>IF(J72="","",(K72/J72)/LOOKUP(RIGHT($D$2,3),定数!$A$6:$A$13,定数!$B$6:$B$13))</f>
        <v>0.87531411236110557</v>
      </c>
      <c r="N72" s="47">
        <v>2019</v>
      </c>
      <c r="O72" s="8">
        <v>43572</v>
      </c>
      <c r="P72" s="49">
        <v>80.39</v>
      </c>
      <c r="Q72" s="49"/>
      <c r="R72" s="52">
        <f>IF(P72="","",T72*M72*LOOKUP(RIGHT($D$2,3),定数!$A$6:$A$13,定数!$B$6:$B$13))</f>
        <v>-3938.9135056249997</v>
      </c>
      <c r="S72" s="52"/>
      <c r="T72" s="53">
        <f t="shared" si="6"/>
        <v>-45.000000000000284</v>
      </c>
      <c r="U72" s="53"/>
      <c r="V72" t="str">
        <f t="shared" si="9"/>
        <v/>
      </c>
      <c r="W72">
        <f t="shared" si="2"/>
        <v>1</v>
      </c>
      <c r="X72" s="41">
        <f t="shared" si="7"/>
        <v>180842.67183876</v>
      </c>
      <c r="Y72" s="42">
        <f t="shared" si="8"/>
        <v>0.32237245510387369</v>
      </c>
    </row>
    <row r="73" spans="2:25">
      <c r="B73" s="35">
        <v>65</v>
      </c>
      <c r="C73" s="48">
        <f t="shared" si="0"/>
        <v>118605.06222492979</v>
      </c>
      <c r="D73" s="48"/>
      <c r="E73" s="47">
        <v>2019</v>
      </c>
      <c r="F73" s="8">
        <v>43579</v>
      </c>
      <c r="G73" s="47" t="s">
        <v>3</v>
      </c>
      <c r="H73" s="49">
        <v>79.23</v>
      </c>
      <c r="I73" s="49"/>
      <c r="J73" s="47">
        <v>12</v>
      </c>
      <c r="K73" s="50">
        <f t="shared" si="5"/>
        <v>3558.1518667478936</v>
      </c>
      <c r="L73" s="51"/>
      <c r="M73" s="6">
        <f>IF(J73="","",(K73/J73)/LOOKUP(RIGHT($D$2,3),定数!$A$6:$A$13,定数!$B$6:$B$13))</f>
        <v>2.9651265556232449</v>
      </c>
      <c r="N73" s="47">
        <v>2019</v>
      </c>
      <c r="O73" s="8">
        <v>43579</v>
      </c>
      <c r="P73" s="49">
        <v>78.989999999999995</v>
      </c>
      <c r="Q73" s="49"/>
      <c r="R73" s="52">
        <f>IF(P73="","",T73*M73*LOOKUP(RIGHT($D$2,3),定数!$A$6:$A$13,定数!$B$6:$B$13))</f>
        <v>7116.3037334960582</v>
      </c>
      <c r="S73" s="52"/>
      <c r="T73" s="53">
        <f t="shared" si="6"/>
        <v>24.000000000000909</v>
      </c>
      <c r="U73" s="53"/>
      <c r="V73" t="str">
        <f t="shared" si="9"/>
        <v/>
      </c>
      <c r="W73">
        <f t="shared" si="2"/>
        <v>0</v>
      </c>
      <c r="X73" s="41">
        <f t="shared" si="7"/>
        <v>180842.67183876</v>
      </c>
      <c r="Y73" s="42">
        <f t="shared" si="8"/>
        <v>0.34415334047553492</v>
      </c>
    </row>
    <row r="74" spans="2:25">
      <c r="B74" s="35">
        <v>66</v>
      </c>
      <c r="C74" s="48">
        <f t="shared" ref="C74:C108" si="10">IF(R73="","",C73+R73)</f>
        <v>125721.36595842584</v>
      </c>
      <c r="D74" s="48"/>
      <c r="E74" s="47">
        <v>2019</v>
      </c>
      <c r="F74" s="8">
        <v>43582</v>
      </c>
      <c r="G74" s="47" t="s">
        <v>4</v>
      </c>
      <c r="H74" s="49">
        <v>78.680000000000007</v>
      </c>
      <c r="I74" s="49"/>
      <c r="J74" s="47">
        <v>13</v>
      </c>
      <c r="K74" s="50">
        <f t="shared" si="5"/>
        <v>3771.640978752775</v>
      </c>
      <c r="L74" s="51"/>
      <c r="M74" s="6">
        <f>IF(J74="","",(K74/J74)/LOOKUP(RIGHT($D$2,3),定数!$A$6:$A$13,定数!$B$6:$B$13))</f>
        <v>2.9012622913482886</v>
      </c>
      <c r="N74" s="47">
        <v>2019</v>
      </c>
      <c r="O74" s="8">
        <v>43585</v>
      </c>
      <c r="P74" s="49">
        <v>78.52</v>
      </c>
      <c r="Q74" s="49"/>
      <c r="R74" s="52">
        <f>IF(P74="","",T74*M74*LOOKUP(RIGHT($D$2,3),定数!$A$6:$A$13,定数!$B$6:$B$13))</f>
        <v>-4642.0196661575756</v>
      </c>
      <c r="S74" s="52"/>
      <c r="T74" s="53">
        <f t="shared" si="6"/>
        <v>-16.00000000000108</v>
      </c>
      <c r="U74" s="53"/>
      <c r="V74" t="str">
        <f t="shared" si="9"/>
        <v/>
      </c>
      <c r="W74">
        <f t="shared" si="9"/>
        <v>1</v>
      </c>
      <c r="X74" s="41">
        <f t="shared" si="7"/>
        <v>180842.67183876</v>
      </c>
      <c r="Y74" s="42">
        <f t="shared" si="8"/>
        <v>0.30480254090406556</v>
      </c>
    </row>
    <row r="75" spans="2:25">
      <c r="B75" s="35">
        <v>67</v>
      </c>
      <c r="C75" s="48">
        <f t="shared" si="10"/>
        <v>121079.34629226827</v>
      </c>
      <c r="D75" s="48"/>
      <c r="E75" s="47">
        <v>2019</v>
      </c>
      <c r="F75" s="8">
        <v>43588</v>
      </c>
      <c r="G75" s="47" t="s">
        <v>3</v>
      </c>
      <c r="H75" s="49">
        <v>77.959999999999994</v>
      </c>
      <c r="I75" s="49"/>
      <c r="J75" s="47">
        <v>10</v>
      </c>
      <c r="K75" s="50">
        <f t="shared" si="5"/>
        <v>3632.3803887680479</v>
      </c>
      <c r="L75" s="51"/>
      <c r="M75" s="6">
        <f>IF(J75="","",(K75/J75)/LOOKUP(RIGHT($D$2,3),定数!$A$6:$A$13,定数!$B$6:$B$13))</f>
        <v>3.6323803887680479</v>
      </c>
      <c r="N75" s="47">
        <v>2019</v>
      </c>
      <c r="O75" s="8">
        <v>43588</v>
      </c>
      <c r="P75" s="49">
        <v>78.08</v>
      </c>
      <c r="Q75" s="49"/>
      <c r="R75" s="52">
        <f>IF(P75="","",T75*M75*LOOKUP(RIGHT($D$2,3),定数!$A$6:$A$13,定数!$B$6:$B$13))</f>
        <v>-4358.8564665218228</v>
      </c>
      <c r="S75" s="52"/>
      <c r="T75" s="53">
        <f t="shared" si="6"/>
        <v>-12.000000000000455</v>
      </c>
      <c r="U75" s="53"/>
      <c r="V75" t="str">
        <f t="shared" ref="V75:W90" si="11">IF(S75&lt;&gt;"",IF(S75&lt;0,1+V74,0),"")</f>
        <v/>
      </c>
      <c r="W75">
        <f t="shared" si="11"/>
        <v>2</v>
      </c>
      <c r="X75" s="41">
        <f t="shared" si="7"/>
        <v>180842.67183876</v>
      </c>
      <c r="Y75" s="42">
        <f t="shared" si="8"/>
        <v>0.3304713701629941</v>
      </c>
    </row>
    <row r="76" spans="2:25">
      <c r="B76" s="35">
        <v>68</v>
      </c>
      <c r="C76" s="48">
        <f t="shared" si="10"/>
        <v>116720.48982574644</v>
      </c>
      <c r="D76" s="48"/>
      <c r="E76" s="47">
        <v>2019</v>
      </c>
      <c r="F76" s="8">
        <v>43628</v>
      </c>
      <c r="G76" s="47" t="s">
        <v>3</v>
      </c>
      <c r="H76" s="49">
        <v>75.38</v>
      </c>
      <c r="I76" s="49"/>
      <c r="J76" s="47">
        <v>15</v>
      </c>
      <c r="K76" s="50">
        <f t="shared" ref="K76:K97" si="12">IF(J76="","",C76*0.03)</f>
        <v>3501.6146947723928</v>
      </c>
      <c r="L76" s="51"/>
      <c r="M76" s="6">
        <f>IF(J76="","",(K76/J76)/LOOKUP(RIGHT($D$2,3),定数!$A$6:$A$13,定数!$B$6:$B$13))</f>
        <v>2.3344097965149286</v>
      </c>
      <c r="N76" s="47">
        <v>2019</v>
      </c>
      <c r="O76" s="8">
        <v>43629</v>
      </c>
      <c r="P76" s="49">
        <v>75.08</v>
      </c>
      <c r="Q76" s="49"/>
      <c r="R76" s="52">
        <f>IF(P76="","",T76*M76*LOOKUP(RIGHT($D$2,3),定数!$A$6:$A$13,定数!$B$6:$B$13))</f>
        <v>7003.2293895447201</v>
      </c>
      <c r="S76" s="52"/>
      <c r="T76" s="53">
        <f t="shared" ref="T76:T108" si="13">IF(P76="","",IF(G76="買",(P76-H76),(H76-P76))*IF(RIGHT($D$2,3)="JPY",100,10000))</f>
        <v>29.999999999999716</v>
      </c>
      <c r="U76" s="53"/>
      <c r="V76" t="str">
        <f t="shared" si="11"/>
        <v/>
      </c>
      <c r="W76">
        <f t="shared" si="11"/>
        <v>0</v>
      </c>
      <c r="X76" s="41">
        <f t="shared" ref="X76:X108" si="14">IF(C76&lt;&gt;"",MAX(X75,C76),"")</f>
        <v>180842.67183876</v>
      </c>
      <c r="Y76" s="42">
        <f t="shared" ref="Y76:Y108" si="15">IF(X76&lt;&gt;"",1-(C76/X76),"")</f>
        <v>0.35457440083712732</v>
      </c>
    </row>
    <row r="77" spans="2:25">
      <c r="B77" s="35">
        <v>69</v>
      </c>
      <c r="C77" s="48">
        <f t="shared" si="10"/>
        <v>123723.71921529116</v>
      </c>
      <c r="D77" s="48"/>
      <c r="E77" s="47">
        <v>2019</v>
      </c>
      <c r="F77" s="8">
        <v>43675</v>
      </c>
      <c r="G77" s="47" t="s">
        <v>3</v>
      </c>
      <c r="H77" s="49">
        <v>75</v>
      </c>
      <c r="I77" s="49"/>
      <c r="J77" s="47">
        <v>9</v>
      </c>
      <c r="K77" s="50">
        <f t="shared" si="12"/>
        <v>3711.7115764587347</v>
      </c>
      <c r="L77" s="51"/>
      <c r="M77" s="6">
        <f>IF(J77="","",(K77/J77)/LOOKUP(RIGHT($D$2,3),定数!$A$6:$A$13,定数!$B$6:$B$13))</f>
        <v>4.1241239738430382</v>
      </c>
      <c r="N77" s="47">
        <v>2019</v>
      </c>
      <c r="O77" s="8">
        <v>43676</v>
      </c>
      <c r="P77" s="49">
        <v>75.11</v>
      </c>
      <c r="Q77" s="49"/>
      <c r="R77" s="52">
        <f>IF(P77="","",T77*M77*LOOKUP(RIGHT($D$2,3),定数!$A$6:$A$13,定数!$B$6:$B$13))</f>
        <v>-4536.5363712273183</v>
      </c>
      <c r="S77" s="52"/>
      <c r="T77" s="53">
        <f t="shared" si="13"/>
        <v>-10.999999999999943</v>
      </c>
      <c r="U77" s="53"/>
      <c r="V77" t="str">
        <f t="shared" si="11"/>
        <v/>
      </c>
      <c r="W77">
        <f t="shared" si="11"/>
        <v>1</v>
      </c>
      <c r="X77" s="41">
        <f t="shared" si="14"/>
        <v>180842.67183876</v>
      </c>
      <c r="Y77" s="42">
        <f t="shared" si="15"/>
        <v>0.31584886488735531</v>
      </c>
    </row>
    <row r="78" spans="2:25">
      <c r="B78" s="35">
        <v>70</v>
      </c>
      <c r="C78" s="48">
        <f t="shared" si="10"/>
        <v>119187.18284406383</v>
      </c>
      <c r="D78" s="48"/>
      <c r="E78" s="47">
        <v>2019</v>
      </c>
      <c r="F78" s="8">
        <v>43685</v>
      </c>
      <c r="G78" s="47" t="s">
        <v>4</v>
      </c>
      <c r="H78" s="54">
        <v>72.05</v>
      </c>
      <c r="I78" s="55"/>
      <c r="J78" s="47">
        <v>21</v>
      </c>
      <c r="K78" s="50">
        <f t="shared" si="12"/>
        <v>3575.615485321915</v>
      </c>
      <c r="L78" s="51"/>
      <c r="M78" s="6">
        <f>IF(J78="","",(K78/J78)/LOOKUP(RIGHT($D$2,3),定数!$A$6:$A$13,定数!$B$6:$B$13))</f>
        <v>1.7026740406294834</v>
      </c>
      <c r="N78" s="47">
        <v>2019</v>
      </c>
      <c r="O78" s="8">
        <v>43686</v>
      </c>
      <c r="P78" s="54">
        <v>71.819999999999993</v>
      </c>
      <c r="Q78" s="55"/>
      <c r="R78" s="52">
        <f>IF(P78="","",T78*M78*LOOKUP(RIGHT($D$2,3),定数!$A$6:$A$13,定数!$B$6:$B$13))</f>
        <v>-3916.1502934478799</v>
      </c>
      <c r="S78" s="52"/>
      <c r="T78" s="53">
        <f t="shared" si="13"/>
        <v>-23.000000000000398</v>
      </c>
      <c r="U78" s="53"/>
      <c r="V78" t="str">
        <f t="shared" si="11"/>
        <v/>
      </c>
      <c r="W78">
        <f t="shared" si="11"/>
        <v>2</v>
      </c>
      <c r="X78" s="41">
        <f t="shared" si="14"/>
        <v>180842.67183876</v>
      </c>
      <c r="Y78" s="42">
        <f t="shared" si="15"/>
        <v>0.34093440650815221</v>
      </c>
    </row>
    <row r="79" spans="2:25">
      <c r="B79" s="35">
        <v>71</v>
      </c>
      <c r="C79" s="48">
        <f t="shared" si="10"/>
        <v>115271.03255061596</v>
      </c>
      <c r="D79" s="48"/>
      <c r="E79" s="47"/>
      <c r="F79" s="8"/>
      <c r="G79" s="47"/>
      <c r="H79" s="49"/>
      <c r="I79" s="49"/>
      <c r="J79" s="47"/>
      <c r="K79" s="50" t="str">
        <f t="shared" ref="K79:K86" si="16">IF(J79="","",C79*0.03)</f>
        <v/>
      </c>
      <c r="L79" s="51"/>
      <c r="M79" s="6" t="str">
        <f>IF(J79="","",(K79/J79)/LOOKUP(RIGHT($D$2,3),定数!$A$6:$A$13,定数!$B$6:$B$13))</f>
        <v/>
      </c>
      <c r="N79" s="47"/>
      <c r="O79" s="8"/>
      <c r="P79" s="49"/>
      <c r="Q79" s="49"/>
      <c r="R79" s="52" t="str">
        <f>IF(P79="","",T79*M79*LOOKUP(RIGHT($D$2,3),定数!$A$6:$A$13,定数!$B$6:$B$13))</f>
        <v/>
      </c>
      <c r="S79" s="52"/>
      <c r="T79" s="53" t="str">
        <f t="shared" si="13"/>
        <v/>
      </c>
      <c r="U79" s="53"/>
      <c r="V79" t="str">
        <f t="shared" si="11"/>
        <v/>
      </c>
      <c r="W79" t="str">
        <f t="shared" si="11"/>
        <v/>
      </c>
      <c r="X79" s="41">
        <f t="shared" si="14"/>
        <v>180842.67183876</v>
      </c>
      <c r="Y79" s="42">
        <f t="shared" si="15"/>
        <v>0.36258941886574181</v>
      </c>
    </row>
    <row r="80" spans="2:25">
      <c r="B80" s="35">
        <v>72</v>
      </c>
      <c r="C80" s="48" t="str">
        <f t="shared" si="10"/>
        <v/>
      </c>
      <c r="D80" s="48"/>
      <c r="E80" s="47"/>
      <c r="F80" s="8"/>
      <c r="G80" s="47"/>
      <c r="H80" s="49"/>
      <c r="I80" s="49"/>
      <c r="J80" s="47"/>
      <c r="K80" s="50" t="str">
        <f t="shared" si="16"/>
        <v/>
      </c>
      <c r="L80" s="51"/>
      <c r="M80" s="6" t="str">
        <f>IF(J80="","",(K80/J80)/LOOKUP(RIGHT($D$2,3),定数!$A$6:$A$13,定数!$B$6:$B$13))</f>
        <v/>
      </c>
      <c r="N80" s="47"/>
      <c r="O80" s="8"/>
      <c r="P80" s="49"/>
      <c r="Q80" s="49"/>
      <c r="R80" s="52" t="str">
        <f>IF(P80="","",T80*M80*LOOKUP(RIGHT($D$2,3),定数!$A$6:$A$13,定数!$B$6:$B$13))</f>
        <v/>
      </c>
      <c r="S80" s="52"/>
      <c r="T80" s="53" t="str">
        <f t="shared" si="13"/>
        <v/>
      </c>
      <c r="U80" s="53"/>
      <c r="V80" t="str">
        <f t="shared" si="11"/>
        <v/>
      </c>
      <c r="W80" t="str">
        <f t="shared" si="11"/>
        <v/>
      </c>
      <c r="X80" s="41" t="str">
        <f t="shared" si="14"/>
        <v/>
      </c>
      <c r="Y80" s="42" t="str">
        <f t="shared" si="15"/>
        <v/>
      </c>
    </row>
    <row r="81" spans="2:25">
      <c r="B81" s="35">
        <v>73</v>
      </c>
      <c r="C81" s="48" t="str">
        <f t="shared" si="10"/>
        <v/>
      </c>
      <c r="D81" s="48"/>
      <c r="E81" s="47"/>
      <c r="F81" s="8"/>
      <c r="G81" s="47"/>
      <c r="H81" s="49"/>
      <c r="I81" s="49"/>
      <c r="J81" s="47"/>
      <c r="K81" s="50" t="str">
        <f t="shared" si="16"/>
        <v/>
      </c>
      <c r="L81" s="51"/>
      <c r="M81" s="6" t="str">
        <f>IF(J81="","",(K81/J81)/LOOKUP(RIGHT($D$2,3),定数!$A$6:$A$13,定数!$B$6:$B$13))</f>
        <v/>
      </c>
      <c r="N81" s="47"/>
      <c r="O81" s="8"/>
      <c r="P81" s="49"/>
      <c r="Q81" s="49"/>
      <c r="R81" s="52" t="str">
        <f>IF(P81="","",T81*M81*LOOKUP(RIGHT($D$2,3),定数!$A$6:$A$13,定数!$B$6:$B$13))</f>
        <v/>
      </c>
      <c r="S81" s="52"/>
      <c r="T81" s="53" t="str">
        <f t="shared" si="13"/>
        <v/>
      </c>
      <c r="U81" s="53"/>
      <c r="V81" t="str">
        <f t="shared" si="11"/>
        <v/>
      </c>
      <c r="W81" t="str">
        <f t="shared" si="11"/>
        <v/>
      </c>
      <c r="X81" s="41" t="str">
        <f t="shared" si="14"/>
        <v/>
      </c>
      <c r="Y81" s="42" t="str">
        <f t="shared" si="15"/>
        <v/>
      </c>
    </row>
    <row r="82" spans="2:25">
      <c r="B82" s="35">
        <v>74</v>
      </c>
      <c r="C82" s="48" t="str">
        <f t="shared" si="10"/>
        <v/>
      </c>
      <c r="D82" s="48"/>
      <c r="E82" s="47"/>
      <c r="F82" s="8"/>
      <c r="G82" s="47"/>
      <c r="H82" s="49"/>
      <c r="I82" s="49"/>
      <c r="J82" s="47"/>
      <c r="K82" s="50" t="str">
        <f t="shared" si="16"/>
        <v/>
      </c>
      <c r="L82" s="51"/>
      <c r="M82" s="6" t="str">
        <f>IF(J82="","",(K82/J82)/LOOKUP(RIGHT($D$2,3),定数!$A$6:$A$13,定数!$B$6:$B$13))</f>
        <v/>
      </c>
      <c r="N82" s="47"/>
      <c r="O82" s="8"/>
      <c r="P82" s="49"/>
      <c r="Q82" s="49"/>
      <c r="R82" s="52" t="str">
        <f>IF(P82="","",T82*M82*LOOKUP(RIGHT($D$2,3),定数!$A$6:$A$13,定数!$B$6:$B$13))</f>
        <v/>
      </c>
      <c r="S82" s="52"/>
      <c r="T82" s="53" t="str">
        <f t="shared" si="13"/>
        <v/>
      </c>
      <c r="U82" s="53"/>
      <c r="V82" t="str">
        <f t="shared" si="11"/>
        <v/>
      </c>
      <c r="W82" t="str">
        <f t="shared" si="11"/>
        <v/>
      </c>
      <c r="X82" s="41" t="str">
        <f t="shared" si="14"/>
        <v/>
      </c>
      <c r="Y82" s="42" t="str">
        <f t="shared" si="15"/>
        <v/>
      </c>
    </row>
    <row r="83" spans="2:25">
      <c r="B83" s="35">
        <v>75</v>
      </c>
      <c r="C83" s="48" t="str">
        <f t="shared" si="10"/>
        <v/>
      </c>
      <c r="D83" s="48"/>
      <c r="E83" s="47"/>
      <c r="F83" s="8"/>
      <c r="G83" s="47"/>
      <c r="H83" s="49"/>
      <c r="I83" s="49"/>
      <c r="J83" s="47"/>
      <c r="K83" s="50" t="str">
        <f t="shared" si="16"/>
        <v/>
      </c>
      <c r="L83" s="51"/>
      <c r="M83" s="6" t="str">
        <f>IF(J83="","",(K83/J83)/LOOKUP(RIGHT($D$2,3),定数!$A$6:$A$13,定数!$B$6:$B$13))</f>
        <v/>
      </c>
      <c r="N83" s="47"/>
      <c r="O83" s="8"/>
      <c r="P83" s="49"/>
      <c r="Q83" s="49"/>
      <c r="R83" s="52" t="str">
        <f>IF(P83="","",T83*M83*LOOKUP(RIGHT($D$2,3),定数!$A$6:$A$13,定数!$B$6:$B$13))</f>
        <v/>
      </c>
      <c r="S83" s="52"/>
      <c r="T83" s="53" t="str">
        <f t="shared" si="13"/>
        <v/>
      </c>
      <c r="U83" s="53"/>
      <c r="V83" t="str">
        <f t="shared" si="11"/>
        <v/>
      </c>
      <c r="W83" t="str">
        <f t="shared" si="11"/>
        <v/>
      </c>
      <c r="X83" s="41" t="str">
        <f t="shared" si="14"/>
        <v/>
      </c>
      <c r="Y83" s="42" t="str">
        <f t="shared" si="15"/>
        <v/>
      </c>
    </row>
    <row r="84" spans="2:25">
      <c r="B84" s="35">
        <v>76</v>
      </c>
      <c r="C84" s="48" t="str">
        <f t="shared" si="10"/>
        <v/>
      </c>
      <c r="D84" s="48"/>
      <c r="E84" s="47"/>
      <c r="F84" s="8"/>
      <c r="G84" s="47"/>
      <c r="H84" s="49"/>
      <c r="I84" s="49"/>
      <c r="J84" s="47"/>
      <c r="K84" s="50" t="str">
        <f t="shared" si="16"/>
        <v/>
      </c>
      <c r="L84" s="51"/>
      <c r="M84" s="6" t="str">
        <f>IF(J84="","",(K84/J84)/LOOKUP(RIGHT($D$2,3),定数!$A$6:$A$13,定数!$B$6:$B$13))</f>
        <v/>
      </c>
      <c r="N84" s="47"/>
      <c r="O84" s="8"/>
      <c r="P84" s="49"/>
      <c r="Q84" s="49"/>
      <c r="R84" s="52" t="str">
        <f>IF(P84="","",T84*M84*LOOKUP(RIGHT($D$2,3),定数!$A$6:$A$13,定数!$B$6:$B$13))</f>
        <v/>
      </c>
      <c r="S84" s="52"/>
      <c r="T84" s="53" t="str">
        <f t="shared" si="13"/>
        <v/>
      </c>
      <c r="U84" s="53"/>
      <c r="V84" t="str">
        <f t="shared" si="11"/>
        <v/>
      </c>
      <c r="W84" t="str">
        <f t="shared" si="11"/>
        <v/>
      </c>
      <c r="X84" s="41" t="str">
        <f t="shared" si="14"/>
        <v/>
      </c>
      <c r="Y84" s="42" t="str">
        <f t="shared" si="15"/>
        <v/>
      </c>
    </row>
    <row r="85" spans="2:25">
      <c r="B85" s="35">
        <v>77</v>
      </c>
      <c r="C85" s="48" t="str">
        <f t="shared" si="10"/>
        <v/>
      </c>
      <c r="D85" s="48"/>
      <c r="E85" s="47"/>
      <c r="F85" s="8"/>
      <c r="G85" s="47"/>
      <c r="H85" s="49"/>
      <c r="I85" s="49"/>
      <c r="J85" s="47"/>
      <c r="K85" s="50" t="str">
        <f t="shared" si="16"/>
        <v/>
      </c>
      <c r="L85" s="51"/>
      <c r="M85" s="6" t="str">
        <f>IF(J85="","",(K85/J85)/LOOKUP(RIGHT($D$2,3),定数!$A$6:$A$13,定数!$B$6:$B$13))</f>
        <v/>
      </c>
      <c r="N85" s="47"/>
      <c r="O85" s="8"/>
      <c r="P85" s="49"/>
      <c r="Q85" s="49"/>
      <c r="R85" s="52" t="str">
        <f>IF(P85="","",T85*M85*LOOKUP(RIGHT($D$2,3),定数!$A$6:$A$13,定数!$B$6:$B$13))</f>
        <v/>
      </c>
      <c r="S85" s="52"/>
      <c r="T85" s="53" t="str">
        <f t="shared" si="13"/>
        <v/>
      </c>
      <c r="U85" s="53"/>
      <c r="V85" t="str">
        <f t="shared" si="11"/>
        <v/>
      </c>
      <c r="W85" t="str">
        <f t="shared" si="11"/>
        <v/>
      </c>
      <c r="X85" s="41" t="str">
        <f t="shared" si="14"/>
        <v/>
      </c>
      <c r="Y85" s="42" t="str">
        <f t="shared" si="15"/>
        <v/>
      </c>
    </row>
    <row r="86" spans="2:25">
      <c r="B86" s="35">
        <v>78</v>
      </c>
      <c r="C86" s="48" t="str">
        <f t="shared" si="10"/>
        <v/>
      </c>
      <c r="D86" s="48"/>
      <c r="E86" s="47"/>
      <c r="F86" s="8"/>
      <c r="G86" s="47"/>
      <c r="H86" s="49"/>
      <c r="I86" s="49"/>
      <c r="J86" s="47"/>
      <c r="K86" s="50" t="str">
        <f t="shared" si="16"/>
        <v/>
      </c>
      <c r="L86" s="51"/>
      <c r="M86" s="6" t="str">
        <f>IF(J86="","",(K86/J86)/LOOKUP(RIGHT($D$2,3),定数!$A$6:$A$13,定数!$B$6:$B$13))</f>
        <v/>
      </c>
      <c r="N86" s="47"/>
      <c r="O86" s="8"/>
      <c r="P86" s="49"/>
      <c r="Q86" s="49"/>
      <c r="R86" s="52" t="str">
        <f>IF(P86="","",T86*M86*LOOKUP(RIGHT($D$2,3),定数!$A$6:$A$13,定数!$B$6:$B$13))</f>
        <v/>
      </c>
      <c r="S86" s="52"/>
      <c r="T86" s="53" t="str">
        <f t="shared" si="13"/>
        <v/>
      </c>
      <c r="U86" s="53"/>
      <c r="V86" t="str">
        <f t="shared" si="11"/>
        <v/>
      </c>
      <c r="W86" t="str">
        <f t="shared" si="11"/>
        <v/>
      </c>
      <c r="X86" s="41" t="str">
        <f t="shared" si="14"/>
        <v/>
      </c>
      <c r="Y86" s="42" t="str">
        <f t="shared" si="15"/>
        <v/>
      </c>
    </row>
    <row r="87" spans="2:25">
      <c r="B87" s="35">
        <v>79</v>
      </c>
      <c r="C87" s="48" t="str">
        <f t="shared" si="10"/>
        <v/>
      </c>
      <c r="D87" s="48"/>
      <c r="E87" s="47"/>
      <c r="F87" s="8"/>
      <c r="G87" s="47"/>
      <c r="H87" s="49"/>
      <c r="I87" s="49"/>
      <c r="J87" s="47"/>
      <c r="K87" s="50" t="str">
        <f t="shared" si="12"/>
        <v/>
      </c>
      <c r="L87" s="51"/>
      <c r="M87" s="6" t="str">
        <f>IF(J87="","",(K87/J87)/LOOKUP(RIGHT($D$2,3),定数!$A$6:$A$13,定数!$B$6:$B$13))</f>
        <v/>
      </c>
      <c r="N87" s="47"/>
      <c r="O87" s="8"/>
      <c r="P87" s="49"/>
      <c r="Q87" s="49"/>
      <c r="R87" s="52" t="str">
        <f>IF(P87="","",T87*M87*LOOKUP(RIGHT($D$2,3),定数!$A$6:$A$13,定数!$B$6:$B$13))</f>
        <v/>
      </c>
      <c r="S87" s="52"/>
      <c r="T87" s="53" t="str">
        <f t="shared" si="13"/>
        <v/>
      </c>
      <c r="U87" s="53"/>
      <c r="V87" t="str">
        <f t="shared" si="11"/>
        <v/>
      </c>
      <c r="W87" t="str">
        <f t="shared" si="11"/>
        <v/>
      </c>
      <c r="X87" s="41" t="str">
        <f t="shared" si="14"/>
        <v/>
      </c>
      <c r="Y87" s="42" t="str">
        <f t="shared" si="15"/>
        <v/>
      </c>
    </row>
    <row r="88" spans="2:25">
      <c r="B88" s="35">
        <v>80</v>
      </c>
      <c r="C88" s="48" t="str">
        <f t="shared" si="10"/>
        <v/>
      </c>
      <c r="D88" s="48"/>
      <c r="E88" s="47"/>
      <c r="F88" s="8"/>
      <c r="G88" s="47"/>
      <c r="H88" s="49"/>
      <c r="I88" s="49"/>
      <c r="J88" s="47"/>
      <c r="K88" s="50" t="str">
        <f t="shared" si="12"/>
        <v/>
      </c>
      <c r="L88" s="51"/>
      <c r="M88" s="6" t="str">
        <f>IF(J88="","",(K88/J88)/LOOKUP(RIGHT($D$2,3),定数!$A$6:$A$13,定数!$B$6:$B$13))</f>
        <v/>
      </c>
      <c r="N88" s="47"/>
      <c r="O88" s="8"/>
      <c r="P88" s="49"/>
      <c r="Q88" s="49"/>
      <c r="R88" s="52" t="str">
        <f>IF(P88="","",T88*M88*LOOKUP(RIGHT($D$2,3),定数!$A$6:$A$13,定数!$B$6:$B$13))</f>
        <v/>
      </c>
      <c r="S88" s="52"/>
      <c r="T88" s="53" t="str">
        <f t="shared" si="13"/>
        <v/>
      </c>
      <c r="U88" s="53"/>
      <c r="V88" t="str">
        <f t="shared" si="11"/>
        <v/>
      </c>
      <c r="W88" t="str">
        <f t="shared" si="11"/>
        <v/>
      </c>
      <c r="X88" s="41" t="str">
        <f t="shared" si="14"/>
        <v/>
      </c>
      <c r="Y88" s="42" t="str">
        <f t="shared" si="15"/>
        <v/>
      </c>
    </row>
    <row r="89" spans="2:25">
      <c r="B89" s="35">
        <v>81</v>
      </c>
      <c r="C89" s="48" t="str">
        <f t="shared" si="10"/>
        <v/>
      </c>
      <c r="D89" s="48"/>
      <c r="E89" s="47"/>
      <c r="F89" s="8"/>
      <c r="G89" s="47"/>
      <c r="H89" s="49"/>
      <c r="I89" s="49"/>
      <c r="J89" s="47"/>
      <c r="K89" s="50" t="str">
        <f t="shared" si="12"/>
        <v/>
      </c>
      <c r="L89" s="51"/>
      <c r="M89" s="6" t="str">
        <f>IF(J89="","",(K89/J89)/LOOKUP(RIGHT($D$2,3),定数!$A$6:$A$13,定数!$B$6:$B$13))</f>
        <v/>
      </c>
      <c r="N89" s="47"/>
      <c r="O89" s="8"/>
      <c r="P89" s="49"/>
      <c r="Q89" s="49"/>
      <c r="R89" s="52" t="str">
        <f>IF(P89="","",T89*M89*LOOKUP(RIGHT($D$2,3),定数!$A$6:$A$13,定数!$B$6:$B$13))</f>
        <v/>
      </c>
      <c r="S89" s="52"/>
      <c r="T89" s="53" t="str">
        <f t="shared" si="13"/>
        <v/>
      </c>
      <c r="U89" s="53"/>
      <c r="V89" t="str">
        <f t="shared" si="11"/>
        <v/>
      </c>
      <c r="W89" t="str">
        <f t="shared" si="11"/>
        <v/>
      </c>
      <c r="X89" s="41" t="str">
        <f t="shared" si="14"/>
        <v/>
      </c>
      <c r="Y89" s="42" t="str">
        <f t="shared" si="15"/>
        <v/>
      </c>
    </row>
    <row r="90" spans="2:25">
      <c r="B90" s="35">
        <v>82</v>
      </c>
      <c r="C90" s="48" t="str">
        <f t="shared" si="10"/>
        <v/>
      </c>
      <c r="D90" s="48"/>
      <c r="E90" s="47"/>
      <c r="F90" s="8"/>
      <c r="G90" s="47"/>
      <c r="H90" s="49"/>
      <c r="I90" s="49"/>
      <c r="J90" s="47"/>
      <c r="K90" s="50" t="str">
        <f t="shared" si="12"/>
        <v/>
      </c>
      <c r="L90" s="51"/>
      <c r="M90" s="6" t="str">
        <f>IF(J90="","",(K90/J90)/LOOKUP(RIGHT($D$2,3),定数!$A$6:$A$13,定数!$B$6:$B$13))</f>
        <v/>
      </c>
      <c r="N90" s="47"/>
      <c r="O90" s="8"/>
      <c r="P90" s="49"/>
      <c r="Q90" s="49"/>
      <c r="R90" s="52" t="str">
        <f>IF(P90="","",T90*M90*LOOKUP(RIGHT($D$2,3),定数!$A$6:$A$13,定数!$B$6:$B$13))</f>
        <v/>
      </c>
      <c r="S90" s="52"/>
      <c r="T90" s="53" t="str">
        <f t="shared" si="13"/>
        <v/>
      </c>
      <c r="U90" s="53"/>
      <c r="V90" t="str">
        <f t="shared" si="11"/>
        <v/>
      </c>
      <c r="W90" t="str">
        <f t="shared" si="11"/>
        <v/>
      </c>
      <c r="X90" s="41" t="str">
        <f t="shared" si="14"/>
        <v/>
      </c>
      <c r="Y90" s="42" t="str">
        <f t="shared" si="15"/>
        <v/>
      </c>
    </row>
    <row r="91" spans="2:25">
      <c r="B91" s="35">
        <v>83</v>
      </c>
      <c r="C91" s="48" t="str">
        <f t="shared" si="10"/>
        <v/>
      </c>
      <c r="D91" s="48"/>
      <c r="E91" s="47"/>
      <c r="F91" s="8"/>
      <c r="G91" s="47"/>
      <c r="H91" s="49"/>
      <c r="I91" s="49"/>
      <c r="J91" s="47"/>
      <c r="K91" s="50" t="str">
        <f t="shared" si="12"/>
        <v/>
      </c>
      <c r="L91" s="51"/>
      <c r="M91" s="6" t="str">
        <f>IF(J91="","",(K91/J91)/LOOKUP(RIGHT($D$2,3),定数!$A$6:$A$13,定数!$B$6:$B$13))</f>
        <v/>
      </c>
      <c r="N91" s="47"/>
      <c r="O91" s="8"/>
      <c r="P91" s="49"/>
      <c r="Q91" s="49"/>
      <c r="R91" s="52" t="str">
        <f>IF(P91="","",T91*M91*LOOKUP(RIGHT($D$2,3),定数!$A$6:$A$13,定数!$B$6:$B$13))</f>
        <v/>
      </c>
      <c r="S91" s="52"/>
      <c r="T91" s="53" t="str">
        <f t="shared" si="13"/>
        <v/>
      </c>
      <c r="U91" s="53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4"/>
        <v/>
      </c>
      <c r="Y91" s="42" t="str">
        <f t="shared" si="15"/>
        <v/>
      </c>
    </row>
    <row r="92" spans="2:25">
      <c r="B92" s="35">
        <v>84</v>
      </c>
      <c r="C92" s="48" t="str">
        <f t="shared" si="10"/>
        <v/>
      </c>
      <c r="D92" s="48"/>
      <c r="E92" s="47"/>
      <c r="F92" s="8"/>
      <c r="G92" s="47"/>
      <c r="H92" s="49"/>
      <c r="I92" s="49"/>
      <c r="J92" s="47"/>
      <c r="K92" s="50" t="str">
        <f t="shared" si="12"/>
        <v/>
      </c>
      <c r="L92" s="51"/>
      <c r="M92" s="6" t="str">
        <f>IF(J92="","",(K92/J92)/LOOKUP(RIGHT($D$2,3),定数!$A$6:$A$13,定数!$B$6:$B$13))</f>
        <v/>
      </c>
      <c r="N92" s="47"/>
      <c r="O92" s="8"/>
      <c r="P92" s="49"/>
      <c r="Q92" s="49"/>
      <c r="R92" s="52" t="str">
        <f>IF(P92="","",T92*M92*LOOKUP(RIGHT($D$2,3),定数!$A$6:$A$13,定数!$B$6:$B$13))</f>
        <v/>
      </c>
      <c r="S92" s="52"/>
      <c r="T92" s="53" t="str">
        <f t="shared" si="13"/>
        <v/>
      </c>
      <c r="U92" s="53"/>
      <c r="V92" t="str">
        <f t="shared" si="17"/>
        <v/>
      </c>
      <c r="W92" t="str">
        <f t="shared" si="17"/>
        <v/>
      </c>
      <c r="X92" s="41" t="str">
        <f t="shared" si="14"/>
        <v/>
      </c>
      <c r="Y92" s="42" t="str">
        <f t="shared" si="15"/>
        <v/>
      </c>
    </row>
    <row r="93" spans="2:25">
      <c r="B93" s="35">
        <v>85</v>
      </c>
      <c r="C93" s="48" t="str">
        <f t="shared" si="10"/>
        <v/>
      </c>
      <c r="D93" s="48"/>
      <c r="E93" s="47"/>
      <c r="F93" s="8"/>
      <c r="G93" s="47"/>
      <c r="H93" s="49"/>
      <c r="I93" s="49"/>
      <c r="J93" s="47"/>
      <c r="K93" s="50" t="str">
        <f t="shared" si="12"/>
        <v/>
      </c>
      <c r="L93" s="51"/>
      <c r="M93" s="6" t="str">
        <f>IF(J93="","",(K93/J93)/LOOKUP(RIGHT($D$2,3),定数!$A$6:$A$13,定数!$B$6:$B$13))</f>
        <v/>
      </c>
      <c r="N93" s="47"/>
      <c r="O93" s="8"/>
      <c r="P93" s="49"/>
      <c r="Q93" s="49"/>
      <c r="R93" s="52" t="str">
        <f>IF(P93="","",T93*M93*LOOKUP(RIGHT($D$2,3),定数!$A$6:$A$13,定数!$B$6:$B$13))</f>
        <v/>
      </c>
      <c r="S93" s="52"/>
      <c r="T93" s="53" t="str">
        <f t="shared" si="13"/>
        <v/>
      </c>
      <c r="U93" s="53"/>
      <c r="V93" t="str">
        <f t="shared" si="17"/>
        <v/>
      </c>
      <c r="W93" t="str">
        <f t="shared" si="17"/>
        <v/>
      </c>
      <c r="X93" s="41" t="str">
        <f t="shared" si="14"/>
        <v/>
      </c>
      <c r="Y93" s="42" t="str">
        <f t="shared" si="15"/>
        <v/>
      </c>
    </row>
    <row r="94" spans="2:25">
      <c r="B94" s="35">
        <v>86</v>
      </c>
      <c r="C94" s="48" t="str">
        <f t="shared" si="10"/>
        <v/>
      </c>
      <c r="D94" s="48"/>
      <c r="E94" s="47"/>
      <c r="F94" s="8"/>
      <c r="G94" s="47"/>
      <c r="H94" s="49"/>
      <c r="I94" s="49"/>
      <c r="J94" s="47"/>
      <c r="K94" s="50" t="str">
        <f t="shared" si="12"/>
        <v/>
      </c>
      <c r="L94" s="51"/>
      <c r="M94" s="6" t="str">
        <f>IF(J94="","",(K94/J94)/LOOKUP(RIGHT($D$2,3),定数!$A$6:$A$13,定数!$B$6:$B$13))</f>
        <v/>
      </c>
      <c r="N94" s="47"/>
      <c r="O94" s="8"/>
      <c r="P94" s="49"/>
      <c r="Q94" s="49"/>
      <c r="R94" s="52" t="str">
        <f>IF(P94="","",T94*M94*LOOKUP(RIGHT($D$2,3),定数!$A$6:$A$13,定数!$B$6:$B$13))</f>
        <v/>
      </c>
      <c r="S94" s="52"/>
      <c r="T94" s="53" t="str">
        <f t="shared" si="13"/>
        <v/>
      </c>
      <c r="U94" s="53"/>
      <c r="V94" t="str">
        <f t="shared" si="17"/>
        <v/>
      </c>
      <c r="W94" t="str">
        <f t="shared" si="17"/>
        <v/>
      </c>
      <c r="X94" s="41" t="str">
        <f t="shared" si="14"/>
        <v/>
      </c>
      <c r="Y94" s="42" t="str">
        <f t="shared" si="15"/>
        <v/>
      </c>
    </row>
    <row r="95" spans="2:25">
      <c r="B95" s="35">
        <v>87</v>
      </c>
      <c r="C95" s="48" t="str">
        <f t="shared" si="10"/>
        <v/>
      </c>
      <c r="D95" s="48"/>
      <c r="E95" s="47"/>
      <c r="F95" s="8"/>
      <c r="G95" s="47"/>
      <c r="H95" s="49"/>
      <c r="I95" s="49"/>
      <c r="J95" s="47"/>
      <c r="K95" s="50" t="str">
        <f t="shared" si="12"/>
        <v/>
      </c>
      <c r="L95" s="51"/>
      <c r="M95" s="6" t="str">
        <f>IF(J95="","",(K95/J95)/LOOKUP(RIGHT($D$2,3),定数!$A$6:$A$13,定数!$B$6:$B$13))</f>
        <v/>
      </c>
      <c r="N95" s="47"/>
      <c r="O95" s="8"/>
      <c r="P95" s="49"/>
      <c r="Q95" s="49"/>
      <c r="R95" s="52" t="str">
        <f>IF(P95="","",T95*M95*LOOKUP(RIGHT($D$2,3),定数!$A$6:$A$13,定数!$B$6:$B$13))</f>
        <v/>
      </c>
      <c r="S95" s="52"/>
      <c r="T95" s="53" t="str">
        <f t="shared" si="13"/>
        <v/>
      </c>
      <c r="U95" s="53"/>
      <c r="V95" t="str">
        <f t="shared" si="17"/>
        <v/>
      </c>
      <c r="W95" t="str">
        <f t="shared" si="17"/>
        <v/>
      </c>
      <c r="X95" s="41" t="str">
        <f t="shared" si="14"/>
        <v/>
      </c>
      <c r="Y95" s="42" t="str">
        <f t="shared" si="15"/>
        <v/>
      </c>
    </row>
    <row r="96" spans="2:25">
      <c r="B96" s="35">
        <v>88</v>
      </c>
      <c r="C96" s="48" t="str">
        <f t="shared" si="10"/>
        <v/>
      </c>
      <c r="D96" s="48"/>
      <c r="E96" s="47"/>
      <c r="F96" s="8"/>
      <c r="G96" s="47"/>
      <c r="H96" s="49"/>
      <c r="I96" s="49"/>
      <c r="J96" s="47"/>
      <c r="K96" s="50" t="str">
        <f t="shared" si="12"/>
        <v/>
      </c>
      <c r="L96" s="51"/>
      <c r="M96" s="6" t="str">
        <f>IF(J96="","",(K96/J96)/LOOKUP(RIGHT($D$2,3),定数!$A$6:$A$13,定数!$B$6:$B$13))</f>
        <v/>
      </c>
      <c r="N96" s="47"/>
      <c r="O96" s="8"/>
      <c r="P96" s="49"/>
      <c r="Q96" s="49"/>
      <c r="R96" s="52" t="str">
        <f>IF(P96="","",T96*M96*LOOKUP(RIGHT($D$2,3),定数!$A$6:$A$13,定数!$B$6:$B$13))</f>
        <v/>
      </c>
      <c r="S96" s="52"/>
      <c r="T96" s="53" t="str">
        <f t="shared" si="13"/>
        <v/>
      </c>
      <c r="U96" s="53"/>
      <c r="V96" t="str">
        <f t="shared" si="17"/>
        <v/>
      </c>
      <c r="W96" t="str">
        <f t="shared" si="17"/>
        <v/>
      </c>
      <c r="X96" s="41" t="str">
        <f t="shared" si="14"/>
        <v/>
      </c>
      <c r="Y96" s="42" t="str">
        <f t="shared" si="15"/>
        <v/>
      </c>
    </row>
    <row r="97" spans="2:25">
      <c r="B97" s="35">
        <v>89</v>
      </c>
      <c r="C97" s="48" t="str">
        <f t="shared" si="10"/>
        <v/>
      </c>
      <c r="D97" s="48"/>
      <c r="E97" s="47"/>
      <c r="F97" s="8"/>
      <c r="G97" s="47"/>
      <c r="H97" s="49"/>
      <c r="I97" s="49"/>
      <c r="J97" s="47"/>
      <c r="K97" s="50" t="str">
        <f t="shared" si="12"/>
        <v/>
      </c>
      <c r="L97" s="51"/>
      <c r="M97" s="6" t="str">
        <f>IF(J97="","",(K97/J97)/LOOKUP(RIGHT($D$2,3),定数!$A$6:$A$13,定数!$B$6:$B$13))</f>
        <v/>
      </c>
      <c r="N97" s="47"/>
      <c r="O97" s="8"/>
      <c r="P97" s="49"/>
      <c r="Q97" s="49"/>
      <c r="R97" s="52" t="str">
        <f>IF(P97="","",T97*M97*LOOKUP(RIGHT($D$2,3),定数!$A$6:$A$13,定数!$B$6:$B$13))</f>
        <v/>
      </c>
      <c r="S97" s="52"/>
      <c r="T97" s="53" t="str">
        <f t="shared" si="13"/>
        <v/>
      </c>
      <c r="U97" s="53"/>
      <c r="V97" t="str">
        <f t="shared" si="17"/>
        <v/>
      </c>
      <c r="W97" t="str">
        <f t="shared" si="17"/>
        <v/>
      </c>
      <c r="X97" s="41" t="str">
        <f t="shared" si="14"/>
        <v/>
      </c>
      <c r="Y97" s="42" t="str">
        <f t="shared" si="15"/>
        <v/>
      </c>
    </row>
    <row r="98" spans="2:25">
      <c r="B98" s="35">
        <v>90</v>
      </c>
      <c r="C98" s="48" t="str">
        <f t="shared" si="10"/>
        <v/>
      </c>
      <c r="D98" s="48"/>
      <c r="E98" s="35"/>
      <c r="F98" s="8"/>
      <c r="G98" s="35"/>
      <c r="H98" s="49"/>
      <c r="I98" s="49"/>
      <c r="J98" s="35"/>
      <c r="K98" s="50" t="str">
        <f t="shared" ref="K98:K108" si="18">IF(J98="","",C98*0.03)</f>
        <v/>
      </c>
      <c r="L98" s="51"/>
      <c r="M98" s="6" t="str">
        <f>IF(J98="","",(K98/J98)/LOOKUP(RIGHT($D$2,3),定数!$A$6:$A$13,定数!$B$6:$B$13))</f>
        <v/>
      </c>
      <c r="N98" s="35"/>
      <c r="O98" s="8"/>
      <c r="P98" s="49"/>
      <c r="Q98" s="49"/>
      <c r="R98" s="52" t="str">
        <f>IF(P98="","",T98*M98*LOOKUP(RIGHT($D$2,3),定数!$A$6:$A$13,定数!$B$6:$B$13))</f>
        <v/>
      </c>
      <c r="S98" s="52"/>
      <c r="T98" s="53" t="str">
        <f t="shared" si="13"/>
        <v/>
      </c>
      <c r="U98" s="53"/>
      <c r="V98" t="str">
        <f t="shared" si="17"/>
        <v/>
      </c>
      <c r="W98" t="str">
        <f t="shared" si="17"/>
        <v/>
      </c>
      <c r="X98" s="41" t="str">
        <f t="shared" si="14"/>
        <v/>
      </c>
      <c r="Y98" s="42" t="str">
        <f t="shared" si="15"/>
        <v/>
      </c>
    </row>
    <row r="99" spans="2:25">
      <c r="B99" s="35">
        <v>91</v>
      </c>
      <c r="C99" s="48" t="str">
        <f t="shared" si="10"/>
        <v/>
      </c>
      <c r="D99" s="48"/>
      <c r="E99" s="35"/>
      <c r="F99" s="8"/>
      <c r="G99" s="35"/>
      <c r="H99" s="49"/>
      <c r="I99" s="49"/>
      <c r="J99" s="35"/>
      <c r="K99" s="50" t="str">
        <f t="shared" si="18"/>
        <v/>
      </c>
      <c r="L99" s="51"/>
      <c r="M99" s="6" t="str">
        <f>IF(J99="","",(K99/J99)/LOOKUP(RIGHT($D$2,3),定数!$A$6:$A$13,定数!$B$6:$B$13))</f>
        <v/>
      </c>
      <c r="N99" s="35"/>
      <c r="O99" s="8"/>
      <c r="P99" s="49"/>
      <c r="Q99" s="49"/>
      <c r="R99" s="52" t="str">
        <f>IF(P99="","",T99*M99*LOOKUP(RIGHT($D$2,3),定数!$A$6:$A$13,定数!$B$6:$B$13))</f>
        <v/>
      </c>
      <c r="S99" s="52"/>
      <c r="T99" s="53" t="str">
        <f t="shared" si="13"/>
        <v/>
      </c>
      <c r="U99" s="53"/>
      <c r="V99" t="str">
        <f t="shared" si="17"/>
        <v/>
      </c>
      <c r="W99" t="str">
        <f t="shared" si="17"/>
        <v/>
      </c>
      <c r="X99" s="41" t="str">
        <f t="shared" si="14"/>
        <v/>
      </c>
      <c r="Y99" s="42" t="str">
        <f t="shared" si="15"/>
        <v/>
      </c>
    </row>
    <row r="100" spans="2:25">
      <c r="B100" s="35">
        <v>92</v>
      </c>
      <c r="C100" s="48" t="str">
        <f t="shared" si="10"/>
        <v/>
      </c>
      <c r="D100" s="48"/>
      <c r="E100" s="35"/>
      <c r="F100" s="8"/>
      <c r="G100" s="35"/>
      <c r="H100" s="49"/>
      <c r="I100" s="49"/>
      <c r="J100" s="35"/>
      <c r="K100" s="50" t="str">
        <f t="shared" si="18"/>
        <v/>
      </c>
      <c r="L100" s="51"/>
      <c r="M100" s="6" t="str">
        <f>IF(J100="","",(K100/J100)/LOOKUP(RIGHT($D$2,3),定数!$A$6:$A$13,定数!$B$6:$B$13))</f>
        <v/>
      </c>
      <c r="N100" s="35"/>
      <c r="O100" s="8"/>
      <c r="P100" s="49"/>
      <c r="Q100" s="49"/>
      <c r="R100" s="52" t="str">
        <f>IF(P100="","",T100*M100*LOOKUP(RIGHT($D$2,3),定数!$A$6:$A$13,定数!$B$6:$B$13))</f>
        <v/>
      </c>
      <c r="S100" s="52"/>
      <c r="T100" s="53" t="str">
        <f t="shared" si="13"/>
        <v/>
      </c>
      <c r="U100" s="53"/>
      <c r="V100" t="str">
        <f t="shared" si="17"/>
        <v/>
      </c>
      <c r="W100" t="str">
        <f t="shared" si="17"/>
        <v/>
      </c>
      <c r="X100" s="41" t="str">
        <f t="shared" si="14"/>
        <v/>
      </c>
      <c r="Y100" s="42" t="str">
        <f t="shared" si="15"/>
        <v/>
      </c>
    </row>
    <row r="101" spans="2:25">
      <c r="B101" s="35">
        <v>93</v>
      </c>
      <c r="C101" s="48" t="str">
        <f t="shared" si="10"/>
        <v/>
      </c>
      <c r="D101" s="48"/>
      <c r="E101" s="35"/>
      <c r="F101" s="8"/>
      <c r="G101" s="35"/>
      <c r="H101" s="49"/>
      <c r="I101" s="49"/>
      <c r="J101" s="35"/>
      <c r="K101" s="50" t="str">
        <f t="shared" si="18"/>
        <v/>
      </c>
      <c r="L101" s="51"/>
      <c r="M101" s="6" t="str">
        <f>IF(J101="","",(K101/J101)/LOOKUP(RIGHT($D$2,3),定数!$A$6:$A$13,定数!$B$6:$B$13))</f>
        <v/>
      </c>
      <c r="N101" s="35"/>
      <c r="O101" s="8"/>
      <c r="P101" s="49"/>
      <c r="Q101" s="49"/>
      <c r="R101" s="52" t="str">
        <f>IF(P101="","",T101*M101*LOOKUP(RIGHT($D$2,3),定数!$A$6:$A$13,定数!$B$6:$B$13))</f>
        <v/>
      </c>
      <c r="S101" s="52"/>
      <c r="T101" s="53" t="str">
        <f t="shared" si="13"/>
        <v/>
      </c>
      <c r="U101" s="53"/>
      <c r="V101" t="str">
        <f t="shared" si="17"/>
        <v/>
      </c>
      <c r="W101" t="str">
        <f t="shared" si="17"/>
        <v/>
      </c>
      <c r="X101" s="41" t="str">
        <f t="shared" si="14"/>
        <v/>
      </c>
      <c r="Y101" s="42" t="str">
        <f t="shared" si="15"/>
        <v/>
      </c>
    </row>
    <row r="102" spans="2:25">
      <c r="B102" s="35">
        <v>94</v>
      </c>
      <c r="C102" s="48" t="str">
        <f t="shared" si="10"/>
        <v/>
      </c>
      <c r="D102" s="48"/>
      <c r="E102" s="35"/>
      <c r="F102" s="8"/>
      <c r="G102" s="35"/>
      <c r="H102" s="49"/>
      <c r="I102" s="49"/>
      <c r="J102" s="35"/>
      <c r="K102" s="50" t="str">
        <f t="shared" si="18"/>
        <v/>
      </c>
      <c r="L102" s="51"/>
      <c r="M102" s="6" t="str">
        <f>IF(J102="","",(K102/J102)/LOOKUP(RIGHT($D$2,3),定数!$A$6:$A$13,定数!$B$6:$B$13))</f>
        <v/>
      </c>
      <c r="N102" s="35"/>
      <c r="O102" s="8"/>
      <c r="P102" s="49"/>
      <c r="Q102" s="49"/>
      <c r="R102" s="52" t="str">
        <f>IF(P102="","",T102*M102*LOOKUP(RIGHT($D$2,3),定数!$A$6:$A$13,定数!$B$6:$B$13))</f>
        <v/>
      </c>
      <c r="S102" s="52"/>
      <c r="T102" s="53" t="str">
        <f t="shared" si="13"/>
        <v/>
      </c>
      <c r="U102" s="53"/>
      <c r="V102" t="str">
        <f t="shared" si="17"/>
        <v/>
      </c>
      <c r="W102" t="str">
        <f t="shared" si="17"/>
        <v/>
      </c>
      <c r="X102" s="41" t="str">
        <f t="shared" si="14"/>
        <v/>
      </c>
      <c r="Y102" s="42" t="str">
        <f t="shared" si="15"/>
        <v/>
      </c>
    </row>
    <row r="103" spans="2:25">
      <c r="B103" s="35">
        <v>95</v>
      </c>
      <c r="C103" s="48" t="str">
        <f t="shared" si="10"/>
        <v/>
      </c>
      <c r="D103" s="48"/>
      <c r="E103" s="35"/>
      <c r="F103" s="8"/>
      <c r="G103" s="35"/>
      <c r="H103" s="49"/>
      <c r="I103" s="49"/>
      <c r="J103" s="35"/>
      <c r="K103" s="50" t="str">
        <f t="shared" si="18"/>
        <v/>
      </c>
      <c r="L103" s="51"/>
      <c r="M103" s="6" t="str">
        <f>IF(J103="","",(K103/J103)/LOOKUP(RIGHT($D$2,3),定数!$A$6:$A$13,定数!$B$6:$B$13))</f>
        <v/>
      </c>
      <c r="N103" s="35"/>
      <c r="O103" s="8"/>
      <c r="P103" s="49"/>
      <c r="Q103" s="49"/>
      <c r="R103" s="52" t="str">
        <f>IF(P103="","",T103*M103*LOOKUP(RIGHT($D$2,3),定数!$A$6:$A$13,定数!$B$6:$B$13))</f>
        <v/>
      </c>
      <c r="S103" s="52"/>
      <c r="T103" s="53" t="str">
        <f t="shared" si="13"/>
        <v/>
      </c>
      <c r="U103" s="53"/>
      <c r="V103" t="str">
        <f t="shared" si="17"/>
        <v/>
      </c>
      <c r="W103" t="str">
        <f t="shared" si="17"/>
        <v/>
      </c>
      <c r="X103" s="41" t="str">
        <f t="shared" si="14"/>
        <v/>
      </c>
      <c r="Y103" s="42" t="str">
        <f t="shared" si="15"/>
        <v/>
      </c>
    </row>
    <row r="104" spans="2:25">
      <c r="B104" s="35">
        <v>96</v>
      </c>
      <c r="C104" s="48" t="str">
        <f t="shared" si="10"/>
        <v/>
      </c>
      <c r="D104" s="48"/>
      <c r="E104" s="35"/>
      <c r="F104" s="8"/>
      <c r="G104" s="35"/>
      <c r="H104" s="49"/>
      <c r="I104" s="49"/>
      <c r="J104" s="35"/>
      <c r="K104" s="50" t="str">
        <f t="shared" si="18"/>
        <v/>
      </c>
      <c r="L104" s="51"/>
      <c r="M104" s="6" t="str">
        <f>IF(J104="","",(K104/J104)/LOOKUP(RIGHT($D$2,3),定数!$A$6:$A$13,定数!$B$6:$B$13))</f>
        <v/>
      </c>
      <c r="N104" s="35"/>
      <c r="O104" s="8"/>
      <c r="P104" s="49"/>
      <c r="Q104" s="49"/>
      <c r="R104" s="52" t="str">
        <f>IF(P104="","",T104*M104*LOOKUP(RIGHT($D$2,3),定数!$A$6:$A$13,定数!$B$6:$B$13))</f>
        <v/>
      </c>
      <c r="S104" s="52"/>
      <c r="T104" s="53" t="str">
        <f t="shared" si="13"/>
        <v/>
      </c>
      <c r="U104" s="53"/>
      <c r="V104" t="str">
        <f t="shared" si="17"/>
        <v/>
      </c>
      <c r="W104" t="str">
        <f t="shared" si="17"/>
        <v/>
      </c>
      <c r="X104" s="41" t="str">
        <f t="shared" si="14"/>
        <v/>
      </c>
      <c r="Y104" s="42" t="str">
        <f t="shared" si="15"/>
        <v/>
      </c>
    </row>
    <row r="105" spans="2:25">
      <c r="B105" s="35">
        <v>97</v>
      </c>
      <c r="C105" s="48" t="str">
        <f t="shared" si="10"/>
        <v/>
      </c>
      <c r="D105" s="48"/>
      <c r="E105" s="35"/>
      <c r="F105" s="8"/>
      <c r="G105" s="35"/>
      <c r="H105" s="49"/>
      <c r="I105" s="49"/>
      <c r="J105" s="35"/>
      <c r="K105" s="50" t="str">
        <f t="shared" si="18"/>
        <v/>
      </c>
      <c r="L105" s="51"/>
      <c r="M105" s="6" t="str">
        <f>IF(J105="","",(K105/J105)/LOOKUP(RIGHT($D$2,3),定数!$A$6:$A$13,定数!$B$6:$B$13))</f>
        <v/>
      </c>
      <c r="N105" s="35"/>
      <c r="O105" s="8"/>
      <c r="P105" s="49"/>
      <c r="Q105" s="49"/>
      <c r="R105" s="52" t="str">
        <f>IF(P105="","",T105*M105*LOOKUP(RIGHT($D$2,3),定数!$A$6:$A$13,定数!$B$6:$B$13))</f>
        <v/>
      </c>
      <c r="S105" s="52"/>
      <c r="T105" s="53" t="str">
        <f t="shared" si="13"/>
        <v/>
      </c>
      <c r="U105" s="53"/>
      <c r="V105" t="str">
        <f t="shared" si="17"/>
        <v/>
      </c>
      <c r="W105" t="str">
        <f t="shared" si="17"/>
        <v/>
      </c>
      <c r="X105" s="41" t="str">
        <f t="shared" si="14"/>
        <v/>
      </c>
      <c r="Y105" s="42" t="str">
        <f t="shared" si="15"/>
        <v/>
      </c>
    </row>
    <row r="106" spans="2:25">
      <c r="B106" s="35">
        <v>98</v>
      </c>
      <c r="C106" s="48" t="str">
        <f t="shared" si="10"/>
        <v/>
      </c>
      <c r="D106" s="48"/>
      <c r="E106" s="35"/>
      <c r="F106" s="8"/>
      <c r="G106" s="35"/>
      <c r="H106" s="49"/>
      <c r="I106" s="49"/>
      <c r="J106" s="35"/>
      <c r="K106" s="50" t="str">
        <f t="shared" si="18"/>
        <v/>
      </c>
      <c r="L106" s="51"/>
      <c r="M106" s="6" t="str">
        <f>IF(J106="","",(K106/J106)/LOOKUP(RIGHT($D$2,3),定数!$A$6:$A$13,定数!$B$6:$B$13))</f>
        <v/>
      </c>
      <c r="N106" s="35"/>
      <c r="O106" s="8"/>
      <c r="P106" s="49"/>
      <c r="Q106" s="49"/>
      <c r="R106" s="52" t="str">
        <f>IF(P106="","",T106*M106*LOOKUP(RIGHT($D$2,3),定数!$A$6:$A$13,定数!$B$6:$B$13))</f>
        <v/>
      </c>
      <c r="S106" s="52"/>
      <c r="T106" s="53" t="str">
        <f t="shared" si="13"/>
        <v/>
      </c>
      <c r="U106" s="53"/>
      <c r="V106" t="str">
        <f t="shared" si="17"/>
        <v/>
      </c>
      <c r="W106" t="str">
        <f t="shared" si="17"/>
        <v/>
      </c>
      <c r="X106" s="41" t="str">
        <f t="shared" si="14"/>
        <v/>
      </c>
      <c r="Y106" s="42" t="str">
        <f t="shared" si="15"/>
        <v/>
      </c>
    </row>
    <row r="107" spans="2:25">
      <c r="B107" s="35">
        <v>99</v>
      </c>
      <c r="C107" s="48" t="str">
        <f t="shared" si="10"/>
        <v/>
      </c>
      <c r="D107" s="48"/>
      <c r="E107" s="35"/>
      <c r="F107" s="8"/>
      <c r="G107" s="35"/>
      <c r="H107" s="49"/>
      <c r="I107" s="49"/>
      <c r="J107" s="35"/>
      <c r="K107" s="50" t="str">
        <f t="shared" si="18"/>
        <v/>
      </c>
      <c r="L107" s="51"/>
      <c r="M107" s="6" t="str">
        <f>IF(J107="","",(K107/J107)/LOOKUP(RIGHT($D$2,3),定数!$A$6:$A$13,定数!$B$6:$B$13))</f>
        <v/>
      </c>
      <c r="N107" s="35"/>
      <c r="O107" s="8"/>
      <c r="P107" s="49"/>
      <c r="Q107" s="49"/>
      <c r="R107" s="52" t="str">
        <f>IF(P107="","",T107*M107*LOOKUP(RIGHT($D$2,3),定数!$A$6:$A$13,定数!$B$6:$B$13))</f>
        <v/>
      </c>
      <c r="S107" s="52"/>
      <c r="T107" s="53" t="str">
        <f t="shared" si="13"/>
        <v/>
      </c>
      <c r="U107" s="53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35">
        <v>100</v>
      </c>
      <c r="C108" s="48" t="str">
        <f t="shared" si="10"/>
        <v/>
      </c>
      <c r="D108" s="48"/>
      <c r="E108" s="35"/>
      <c r="F108" s="8"/>
      <c r="G108" s="35"/>
      <c r="H108" s="49"/>
      <c r="I108" s="49"/>
      <c r="J108" s="35"/>
      <c r="K108" s="50" t="str">
        <f t="shared" si="18"/>
        <v/>
      </c>
      <c r="L108" s="51"/>
      <c r="M108" s="6" t="str">
        <f>IF(J108="","",(K108/J108)/LOOKUP(RIGHT($D$2,3),定数!$A$6:$A$13,定数!$B$6:$B$13))</f>
        <v/>
      </c>
      <c r="N108" s="35"/>
      <c r="O108" s="8"/>
      <c r="P108" s="49"/>
      <c r="Q108" s="49"/>
      <c r="R108" s="52" t="str">
        <f>IF(P108="","",T108*M108*LOOKUP(RIGHT($D$2,3),定数!$A$6:$A$13,定数!$B$6:$B$13))</f>
        <v/>
      </c>
      <c r="S108" s="52"/>
      <c r="T108" s="53" t="str">
        <f t="shared" si="13"/>
        <v/>
      </c>
      <c r="U108" s="53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R78:S78"/>
    <mergeCell ref="T78:U78"/>
    <mergeCell ref="C77:D77"/>
    <mergeCell ref="H77:I77"/>
    <mergeCell ref="K77:L77"/>
    <mergeCell ref="P77:Q77"/>
    <mergeCell ref="R77:S77"/>
    <mergeCell ref="T77:U77"/>
    <mergeCell ref="H78:I78"/>
    <mergeCell ref="K78:L78"/>
    <mergeCell ref="P78:Q78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0:D60"/>
    <mergeCell ref="R60:S60"/>
    <mergeCell ref="T60:U60"/>
    <mergeCell ref="C59:D59"/>
    <mergeCell ref="R59:S59"/>
    <mergeCell ref="T59:U59"/>
    <mergeCell ref="C62:D62"/>
    <mergeCell ref="R62:S62"/>
    <mergeCell ref="T62:U62"/>
    <mergeCell ref="C61:D61"/>
    <mergeCell ref="R61:S61"/>
    <mergeCell ref="T61:U61"/>
    <mergeCell ref="H59:I59"/>
    <mergeCell ref="H60:I60"/>
    <mergeCell ref="H61:I61"/>
    <mergeCell ref="H62:I62"/>
    <mergeCell ref="K59:L59"/>
    <mergeCell ref="K60:L60"/>
    <mergeCell ref="K61:L61"/>
    <mergeCell ref="K62:L62"/>
    <mergeCell ref="P59:Q59"/>
    <mergeCell ref="P60:Q60"/>
    <mergeCell ref="P61:Q61"/>
    <mergeCell ref="P62:Q62"/>
    <mergeCell ref="C56:D56"/>
    <mergeCell ref="R56:S56"/>
    <mergeCell ref="T56:U56"/>
    <mergeCell ref="C55:D55"/>
    <mergeCell ref="R55:S55"/>
    <mergeCell ref="T55:U55"/>
    <mergeCell ref="C58:D58"/>
    <mergeCell ref="R58:S58"/>
    <mergeCell ref="T58:U58"/>
    <mergeCell ref="C57:D57"/>
    <mergeCell ref="R57:S57"/>
    <mergeCell ref="T57:U57"/>
    <mergeCell ref="H55:I55"/>
    <mergeCell ref="H56:I56"/>
    <mergeCell ref="H57:I57"/>
    <mergeCell ref="H58:I58"/>
    <mergeCell ref="K55:L55"/>
    <mergeCell ref="K56:L56"/>
    <mergeCell ref="K57:L57"/>
    <mergeCell ref="K58:L58"/>
    <mergeCell ref="P55:Q55"/>
    <mergeCell ref="P56:Q56"/>
    <mergeCell ref="P57:Q57"/>
    <mergeCell ref="P58:Q58"/>
    <mergeCell ref="C52:D52"/>
    <mergeCell ref="R52:S52"/>
    <mergeCell ref="T52:U52"/>
    <mergeCell ref="C51:D51"/>
    <mergeCell ref="R51:S51"/>
    <mergeCell ref="T51:U51"/>
    <mergeCell ref="C54:D54"/>
    <mergeCell ref="R54:S54"/>
    <mergeCell ref="T54:U54"/>
    <mergeCell ref="C53:D53"/>
    <mergeCell ref="R53:S53"/>
    <mergeCell ref="T53:U53"/>
    <mergeCell ref="H51:I51"/>
    <mergeCell ref="H52:I52"/>
    <mergeCell ref="H53:I53"/>
    <mergeCell ref="K51:L51"/>
    <mergeCell ref="K52:L52"/>
    <mergeCell ref="K53:L53"/>
    <mergeCell ref="P51:Q51"/>
    <mergeCell ref="P52:Q52"/>
    <mergeCell ref="P53:Q53"/>
    <mergeCell ref="H54:I54"/>
    <mergeCell ref="K54:L54"/>
    <mergeCell ref="P54:Q54"/>
    <mergeCell ref="C48:D48"/>
    <mergeCell ref="R48:S48"/>
    <mergeCell ref="T48:U48"/>
    <mergeCell ref="C47:D47"/>
    <mergeCell ref="R47:S47"/>
    <mergeCell ref="T47:U47"/>
    <mergeCell ref="C50:D50"/>
    <mergeCell ref="R50:S50"/>
    <mergeCell ref="T50:U50"/>
    <mergeCell ref="C49:D49"/>
    <mergeCell ref="R49:S49"/>
    <mergeCell ref="T49:U49"/>
    <mergeCell ref="H47:I47"/>
    <mergeCell ref="H48:I48"/>
    <mergeCell ref="H49:I49"/>
    <mergeCell ref="H50:I50"/>
    <mergeCell ref="K47:L47"/>
    <mergeCell ref="K48:L48"/>
    <mergeCell ref="K49:L49"/>
    <mergeCell ref="K50:L50"/>
    <mergeCell ref="P47:Q47"/>
    <mergeCell ref="P48:Q48"/>
    <mergeCell ref="P49:Q49"/>
    <mergeCell ref="P50:Q50"/>
    <mergeCell ref="C44:D44"/>
    <mergeCell ref="R44:S44"/>
    <mergeCell ref="T44:U44"/>
    <mergeCell ref="C43:D43"/>
    <mergeCell ref="R43:S43"/>
    <mergeCell ref="T43:U43"/>
    <mergeCell ref="C46:D46"/>
    <mergeCell ref="R46:S46"/>
    <mergeCell ref="T46:U46"/>
    <mergeCell ref="C45:D45"/>
    <mergeCell ref="R45:S45"/>
    <mergeCell ref="T45:U45"/>
    <mergeCell ref="H43:I43"/>
    <mergeCell ref="H44:I44"/>
    <mergeCell ref="H45:I45"/>
    <mergeCell ref="H46:I46"/>
    <mergeCell ref="K43:L43"/>
    <mergeCell ref="K44:L44"/>
    <mergeCell ref="K45:L45"/>
    <mergeCell ref="K46:L46"/>
    <mergeCell ref="P43:Q43"/>
    <mergeCell ref="P44:Q44"/>
    <mergeCell ref="P45:Q45"/>
    <mergeCell ref="P46:Q46"/>
    <mergeCell ref="C42:D42"/>
    <mergeCell ref="R42:S42"/>
    <mergeCell ref="T42:U42"/>
    <mergeCell ref="C41:D41"/>
    <mergeCell ref="H41:I41"/>
    <mergeCell ref="K41:L41"/>
    <mergeCell ref="P41:Q41"/>
    <mergeCell ref="R41:S41"/>
    <mergeCell ref="T41:U41"/>
    <mergeCell ref="H42:I42"/>
    <mergeCell ref="K42:L42"/>
    <mergeCell ref="P42:Q42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R29:S29"/>
    <mergeCell ref="T29:U29"/>
    <mergeCell ref="H29:I29"/>
    <mergeCell ref="K29:L29"/>
    <mergeCell ref="P29:Q29"/>
    <mergeCell ref="C26:D26"/>
    <mergeCell ref="R26:S26"/>
    <mergeCell ref="T26:U26"/>
    <mergeCell ref="C25:D25"/>
    <mergeCell ref="R25:S25"/>
    <mergeCell ref="T25:U25"/>
    <mergeCell ref="C28:D28"/>
    <mergeCell ref="R28:S28"/>
    <mergeCell ref="T28:U28"/>
    <mergeCell ref="C27:D27"/>
    <mergeCell ref="R27:S27"/>
    <mergeCell ref="T27:U27"/>
    <mergeCell ref="H25:I25"/>
    <mergeCell ref="H26:I26"/>
    <mergeCell ref="H27:I27"/>
    <mergeCell ref="H28:I28"/>
    <mergeCell ref="K25:L25"/>
    <mergeCell ref="K26:L26"/>
    <mergeCell ref="K27:L27"/>
    <mergeCell ref="K28:L28"/>
    <mergeCell ref="P25:Q25"/>
    <mergeCell ref="P26:Q26"/>
    <mergeCell ref="P27:Q27"/>
    <mergeCell ref="P28:Q28"/>
    <mergeCell ref="C24:D24"/>
    <mergeCell ref="R24:S24"/>
    <mergeCell ref="T24:U24"/>
    <mergeCell ref="C23:D23"/>
    <mergeCell ref="H23:I23"/>
    <mergeCell ref="K23:L23"/>
    <mergeCell ref="P23:Q23"/>
    <mergeCell ref="R23:S23"/>
    <mergeCell ref="T23:U23"/>
    <mergeCell ref="H24:I24"/>
    <mergeCell ref="K24:L24"/>
    <mergeCell ref="P24:Q24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18:D18"/>
    <mergeCell ref="R18:S18"/>
    <mergeCell ref="T18:U18"/>
    <mergeCell ref="C17:D17"/>
    <mergeCell ref="R17:S17"/>
    <mergeCell ref="T17:U17"/>
    <mergeCell ref="C20:D20"/>
    <mergeCell ref="R20:S20"/>
    <mergeCell ref="T20:U20"/>
    <mergeCell ref="C19:D19"/>
    <mergeCell ref="R19:S19"/>
    <mergeCell ref="T19:U19"/>
    <mergeCell ref="H17:I17"/>
    <mergeCell ref="H18:I18"/>
    <mergeCell ref="H19:I19"/>
    <mergeCell ref="H20:I20"/>
    <mergeCell ref="K17:L17"/>
    <mergeCell ref="K18:L18"/>
    <mergeCell ref="K19:L19"/>
    <mergeCell ref="K20:L20"/>
    <mergeCell ref="P17:Q17"/>
    <mergeCell ref="P18:Q18"/>
    <mergeCell ref="P19:Q19"/>
    <mergeCell ref="P20:Q20"/>
    <mergeCell ref="C14:D14"/>
    <mergeCell ref="R14:S14"/>
    <mergeCell ref="T14:U14"/>
    <mergeCell ref="C13:D13"/>
    <mergeCell ref="R13:S13"/>
    <mergeCell ref="T13:U13"/>
    <mergeCell ref="C16:D16"/>
    <mergeCell ref="R16:S16"/>
    <mergeCell ref="T16:U16"/>
    <mergeCell ref="C15:D15"/>
    <mergeCell ref="R15:S15"/>
    <mergeCell ref="T15:U15"/>
    <mergeCell ref="H13:I13"/>
    <mergeCell ref="H14:I14"/>
    <mergeCell ref="H15:I15"/>
    <mergeCell ref="H16:I16"/>
    <mergeCell ref="K13:L13"/>
    <mergeCell ref="K14:L14"/>
    <mergeCell ref="K15:L15"/>
    <mergeCell ref="K16:L16"/>
    <mergeCell ref="P13:Q13"/>
    <mergeCell ref="P14:Q14"/>
    <mergeCell ref="P15:Q15"/>
    <mergeCell ref="P16:Q16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R12:S12"/>
    <mergeCell ref="T12:U12"/>
    <mergeCell ref="C11:D11"/>
    <mergeCell ref="H11:I11"/>
    <mergeCell ref="K11:L11"/>
    <mergeCell ref="P11:Q11"/>
    <mergeCell ref="R11:S11"/>
    <mergeCell ref="T11:U11"/>
    <mergeCell ref="H12:I12"/>
    <mergeCell ref="K12:L12"/>
    <mergeCell ref="P12:Q12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S3:X3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59" priority="349" stopIfTrue="1" operator="equal">
      <formula>"買"</formula>
    </cfRule>
    <cfRule type="cellIs" dxfId="358" priority="350" stopIfTrue="1" operator="equal">
      <formula>"売"</formula>
    </cfRule>
  </conditionalFormatting>
  <conditionalFormatting sqref="G9:G11 G13:G108">
    <cfRule type="cellIs" dxfId="357" priority="351" stopIfTrue="1" operator="equal">
      <formula>"買"</formula>
    </cfRule>
    <cfRule type="cellIs" dxfId="356" priority="352" stopIfTrue="1" operator="equal">
      <formula>"売"</formula>
    </cfRule>
  </conditionalFormatting>
  <conditionalFormatting sqref="G12">
    <cfRule type="cellIs" dxfId="355" priority="347" stopIfTrue="1" operator="equal">
      <formula>"買"</formula>
    </cfRule>
    <cfRule type="cellIs" dxfId="354" priority="348" stopIfTrue="1" operator="equal">
      <formula>"売"</formula>
    </cfRule>
  </conditionalFormatting>
  <conditionalFormatting sqref="G13">
    <cfRule type="cellIs" dxfId="353" priority="345" stopIfTrue="1" operator="equal">
      <formula>"買"</formula>
    </cfRule>
    <cfRule type="cellIs" dxfId="352" priority="346" stopIfTrue="1" operator="equal">
      <formula>"売"</formula>
    </cfRule>
  </conditionalFormatting>
  <conditionalFormatting sqref="G9">
    <cfRule type="cellIs" dxfId="351" priority="343" stopIfTrue="1" operator="equal">
      <formula>"買"</formula>
    </cfRule>
    <cfRule type="cellIs" dxfId="350" priority="344" stopIfTrue="1" operator="equal">
      <formula>"売"</formula>
    </cfRule>
  </conditionalFormatting>
  <conditionalFormatting sqref="G10">
    <cfRule type="cellIs" dxfId="349" priority="341" stopIfTrue="1" operator="equal">
      <formula>"買"</formula>
    </cfRule>
    <cfRule type="cellIs" dxfId="348" priority="342" stopIfTrue="1" operator="equal">
      <formula>"売"</formula>
    </cfRule>
  </conditionalFormatting>
  <conditionalFormatting sqref="G11">
    <cfRule type="cellIs" dxfId="347" priority="339" stopIfTrue="1" operator="equal">
      <formula>"買"</formula>
    </cfRule>
    <cfRule type="cellIs" dxfId="346" priority="340" stopIfTrue="1" operator="equal">
      <formula>"売"</formula>
    </cfRule>
  </conditionalFormatting>
  <conditionalFormatting sqref="G10">
    <cfRule type="cellIs" dxfId="345" priority="337" stopIfTrue="1" operator="equal">
      <formula>"買"</formula>
    </cfRule>
    <cfRule type="cellIs" dxfId="344" priority="338" stopIfTrue="1" operator="equal">
      <formula>"売"</formula>
    </cfRule>
  </conditionalFormatting>
  <conditionalFormatting sqref="G11">
    <cfRule type="cellIs" dxfId="343" priority="335" stopIfTrue="1" operator="equal">
      <formula>"買"</formula>
    </cfRule>
    <cfRule type="cellIs" dxfId="342" priority="336" stopIfTrue="1" operator="equal">
      <formula>"売"</formula>
    </cfRule>
  </conditionalFormatting>
  <conditionalFormatting sqref="G12">
    <cfRule type="cellIs" dxfId="341" priority="333" stopIfTrue="1" operator="equal">
      <formula>"買"</formula>
    </cfRule>
    <cfRule type="cellIs" dxfId="340" priority="334" stopIfTrue="1" operator="equal">
      <formula>"売"</formula>
    </cfRule>
  </conditionalFormatting>
  <conditionalFormatting sqref="G13">
    <cfRule type="cellIs" dxfId="339" priority="331" stopIfTrue="1" operator="equal">
      <formula>"買"</formula>
    </cfRule>
    <cfRule type="cellIs" dxfId="338" priority="332" stopIfTrue="1" operator="equal">
      <formula>"売"</formula>
    </cfRule>
  </conditionalFormatting>
  <conditionalFormatting sqref="G14">
    <cfRule type="cellIs" dxfId="337" priority="329" stopIfTrue="1" operator="equal">
      <formula>"買"</formula>
    </cfRule>
    <cfRule type="cellIs" dxfId="336" priority="330" stopIfTrue="1" operator="equal">
      <formula>"売"</formula>
    </cfRule>
  </conditionalFormatting>
  <conditionalFormatting sqref="G15">
    <cfRule type="cellIs" dxfId="335" priority="327" stopIfTrue="1" operator="equal">
      <formula>"買"</formula>
    </cfRule>
    <cfRule type="cellIs" dxfId="334" priority="328" stopIfTrue="1" operator="equal">
      <formula>"売"</formula>
    </cfRule>
  </conditionalFormatting>
  <conditionalFormatting sqref="G16">
    <cfRule type="cellIs" dxfId="333" priority="325" stopIfTrue="1" operator="equal">
      <formula>"買"</formula>
    </cfRule>
    <cfRule type="cellIs" dxfId="332" priority="326" stopIfTrue="1" operator="equal">
      <formula>"売"</formula>
    </cfRule>
  </conditionalFormatting>
  <conditionalFormatting sqref="G17">
    <cfRule type="cellIs" dxfId="331" priority="323" stopIfTrue="1" operator="equal">
      <formula>"買"</formula>
    </cfRule>
    <cfRule type="cellIs" dxfId="330" priority="324" stopIfTrue="1" operator="equal">
      <formula>"売"</formula>
    </cfRule>
  </conditionalFormatting>
  <conditionalFormatting sqref="G18">
    <cfRule type="cellIs" dxfId="329" priority="321" stopIfTrue="1" operator="equal">
      <formula>"買"</formula>
    </cfRule>
    <cfRule type="cellIs" dxfId="328" priority="322" stopIfTrue="1" operator="equal">
      <formula>"売"</formula>
    </cfRule>
  </conditionalFormatting>
  <conditionalFormatting sqref="G18">
    <cfRule type="cellIs" dxfId="327" priority="319" stopIfTrue="1" operator="equal">
      <formula>"買"</formula>
    </cfRule>
    <cfRule type="cellIs" dxfId="326" priority="320" stopIfTrue="1" operator="equal">
      <formula>"売"</formula>
    </cfRule>
  </conditionalFormatting>
  <conditionalFormatting sqref="G18">
    <cfRule type="cellIs" dxfId="325" priority="317" stopIfTrue="1" operator="equal">
      <formula>"買"</formula>
    </cfRule>
    <cfRule type="cellIs" dxfId="324" priority="318" stopIfTrue="1" operator="equal">
      <formula>"売"</formula>
    </cfRule>
  </conditionalFormatting>
  <conditionalFormatting sqref="G19">
    <cfRule type="cellIs" dxfId="323" priority="315" stopIfTrue="1" operator="equal">
      <formula>"買"</formula>
    </cfRule>
    <cfRule type="cellIs" dxfId="322" priority="316" stopIfTrue="1" operator="equal">
      <formula>"売"</formula>
    </cfRule>
  </conditionalFormatting>
  <conditionalFormatting sqref="G20">
    <cfRule type="cellIs" dxfId="321" priority="313" stopIfTrue="1" operator="equal">
      <formula>"買"</formula>
    </cfRule>
    <cfRule type="cellIs" dxfId="320" priority="314" stopIfTrue="1" operator="equal">
      <formula>"売"</formula>
    </cfRule>
  </conditionalFormatting>
  <conditionalFormatting sqref="G21">
    <cfRule type="cellIs" dxfId="319" priority="311" stopIfTrue="1" operator="equal">
      <formula>"買"</formula>
    </cfRule>
    <cfRule type="cellIs" dxfId="318" priority="312" stopIfTrue="1" operator="equal">
      <formula>"売"</formula>
    </cfRule>
  </conditionalFormatting>
  <conditionalFormatting sqref="G22">
    <cfRule type="cellIs" dxfId="317" priority="309" stopIfTrue="1" operator="equal">
      <formula>"買"</formula>
    </cfRule>
    <cfRule type="cellIs" dxfId="316" priority="310" stopIfTrue="1" operator="equal">
      <formula>"売"</formula>
    </cfRule>
  </conditionalFormatting>
  <conditionalFormatting sqref="G23">
    <cfRule type="cellIs" dxfId="315" priority="307" stopIfTrue="1" operator="equal">
      <formula>"買"</formula>
    </cfRule>
    <cfRule type="cellIs" dxfId="314" priority="308" stopIfTrue="1" operator="equal">
      <formula>"売"</formula>
    </cfRule>
  </conditionalFormatting>
  <conditionalFormatting sqref="G24">
    <cfRule type="cellIs" dxfId="313" priority="305" stopIfTrue="1" operator="equal">
      <formula>"買"</formula>
    </cfRule>
    <cfRule type="cellIs" dxfId="312" priority="306" stopIfTrue="1" operator="equal">
      <formula>"売"</formula>
    </cfRule>
  </conditionalFormatting>
  <conditionalFormatting sqref="G25">
    <cfRule type="cellIs" dxfId="311" priority="303" stopIfTrue="1" operator="equal">
      <formula>"買"</formula>
    </cfRule>
    <cfRule type="cellIs" dxfId="310" priority="304" stopIfTrue="1" operator="equal">
      <formula>"売"</formula>
    </cfRule>
  </conditionalFormatting>
  <conditionalFormatting sqref="G26">
    <cfRule type="cellIs" dxfId="309" priority="301" stopIfTrue="1" operator="equal">
      <formula>"買"</formula>
    </cfRule>
    <cfRule type="cellIs" dxfId="308" priority="302" stopIfTrue="1" operator="equal">
      <formula>"売"</formula>
    </cfRule>
  </conditionalFormatting>
  <conditionalFormatting sqref="G27">
    <cfRule type="cellIs" dxfId="307" priority="299" stopIfTrue="1" operator="equal">
      <formula>"買"</formula>
    </cfRule>
    <cfRule type="cellIs" dxfId="306" priority="300" stopIfTrue="1" operator="equal">
      <formula>"売"</formula>
    </cfRule>
  </conditionalFormatting>
  <conditionalFormatting sqref="G28">
    <cfRule type="cellIs" dxfId="305" priority="297" stopIfTrue="1" operator="equal">
      <formula>"買"</formula>
    </cfRule>
    <cfRule type="cellIs" dxfId="304" priority="298" stopIfTrue="1" operator="equal">
      <formula>"売"</formula>
    </cfRule>
  </conditionalFormatting>
  <conditionalFormatting sqref="G29">
    <cfRule type="cellIs" dxfId="303" priority="295" stopIfTrue="1" operator="equal">
      <formula>"買"</formula>
    </cfRule>
    <cfRule type="cellIs" dxfId="302" priority="296" stopIfTrue="1" operator="equal">
      <formula>"売"</formula>
    </cfRule>
  </conditionalFormatting>
  <conditionalFormatting sqref="G30">
    <cfRule type="cellIs" dxfId="301" priority="293" stopIfTrue="1" operator="equal">
      <formula>"買"</formula>
    </cfRule>
    <cfRule type="cellIs" dxfId="300" priority="294" stopIfTrue="1" operator="equal">
      <formula>"売"</formula>
    </cfRule>
  </conditionalFormatting>
  <conditionalFormatting sqref="G31">
    <cfRule type="cellIs" dxfId="299" priority="291" stopIfTrue="1" operator="equal">
      <formula>"買"</formula>
    </cfRule>
    <cfRule type="cellIs" dxfId="298" priority="292" stopIfTrue="1" operator="equal">
      <formula>"売"</formula>
    </cfRule>
  </conditionalFormatting>
  <conditionalFormatting sqref="G32">
    <cfRule type="cellIs" dxfId="297" priority="289" stopIfTrue="1" operator="equal">
      <formula>"買"</formula>
    </cfRule>
    <cfRule type="cellIs" dxfId="296" priority="290" stopIfTrue="1" operator="equal">
      <formula>"売"</formula>
    </cfRule>
  </conditionalFormatting>
  <conditionalFormatting sqref="G33">
    <cfRule type="cellIs" dxfId="295" priority="287" stopIfTrue="1" operator="equal">
      <formula>"買"</formula>
    </cfRule>
    <cfRule type="cellIs" dxfId="294" priority="288" stopIfTrue="1" operator="equal">
      <formula>"売"</formula>
    </cfRule>
  </conditionalFormatting>
  <conditionalFormatting sqref="G34">
    <cfRule type="cellIs" dxfId="293" priority="285" stopIfTrue="1" operator="equal">
      <formula>"買"</formula>
    </cfRule>
    <cfRule type="cellIs" dxfId="292" priority="286" stopIfTrue="1" operator="equal">
      <formula>"売"</formula>
    </cfRule>
  </conditionalFormatting>
  <conditionalFormatting sqref="G35">
    <cfRule type="cellIs" dxfId="291" priority="283" stopIfTrue="1" operator="equal">
      <formula>"買"</formula>
    </cfRule>
    <cfRule type="cellIs" dxfId="290" priority="284" stopIfTrue="1" operator="equal">
      <formula>"売"</formula>
    </cfRule>
  </conditionalFormatting>
  <conditionalFormatting sqref="G36">
    <cfRule type="cellIs" dxfId="289" priority="281" stopIfTrue="1" operator="equal">
      <formula>"買"</formula>
    </cfRule>
    <cfRule type="cellIs" dxfId="288" priority="282" stopIfTrue="1" operator="equal">
      <formula>"売"</formula>
    </cfRule>
  </conditionalFormatting>
  <conditionalFormatting sqref="G37">
    <cfRule type="cellIs" dxfId="287" priority="279" stopIfTrue="1" operator="equal">
      <formula>"買"</formula>
    </cfRule>
    <cfRule type="cellIs" dxfId="286" priority="280" stopIfTrue="1" operator="equal">
      <formula>"売"</formula>
    </cfRule>
  </conditionalFormatting>
  <conditionalFormatting sqref="G37">
    <cfRule type="cellIs" dxfId="285" priority="277" stopIfTrue="1" operator="equal">
      <formula>"買"</formula>
    </cfRule>
    <cfRule type="cellIs" dxfId="284" priority="278" stopIfTrue="1" operator="equal">
      <formula>"売"</formula>
    </cfRule>
  </conditionalFormatting>
  <conditionalFormatting sqref="G38">
    <cfRule type="cellIs" dxfId="283" priority="275" stopIfTrue="1" operator="equal">
      <formula>"買"</formula>
    </cfRule>
    <cfRule type="cellIs" dxfId="282" priority="276" stopIfTrue="1" operator="equal">
      <formula>"売"</formula>
    </cfRule>
  </conditionalFormatting>
  <conditionalFormatting sqref="G39">
    <cfRule type="cellIs" dxfId="281" priority="273" stopIfTrue="1" operator="equal">
      <formula>"買"</formula>
    </cfRule>
    <cfRule type="cellIs" dxfId="280" priority="274" stopIfTrue="1" operator="equal">
      <formula>"売"</formula>
    </cfRule>
  </conditionalFormatting>
  <conditionalFormatting sqref="G40">
    <cfRule type="cellIs" dxfId="279" priority="271" stopIfTrue="1" operator="equal">
      <formula>"買"</formula>
    </cfRule>
    <cfRule type="cellIs" dxfId="278" priority="272" stopIfTrue="1" operator="equal">
      <formula>"売"</formula>
    </cfRule>
  </conditionalFormatting>
  <conditionalFormatting sqref="G41">
    <cfRule type="cellIs" dxfId="277" priority="269" stopIfTrue="1" operator="equal">
      <formula>"買"</formula>
    </cfRule>
    <cfRule type="cellIs" dxfId="276" priority="270" stopIfTrue="1" operator="equal">
      <formula>"売"</formula>
    </cfRule>
  </conditionalFormatting>
  <conditionalFormatting sqref="G42">
    <cfRule type="cellIs" dxfId="275" priority="267" stopIfTrue="1" operator="equal">
      <formula>"買"</formula>
    </cfRule>
    <cfRule type="cellIs" dxfId="274" priority="268" stopIfTrue="1" operator="equal">
      <formula>"売"</formula>
    </cfRule>
  </conditionalFormatting>
  <conditionalFormatting sqref="G43">
    <cfRule type="cellIs" dxfId="273" priority="265" stopIfTrue="1" operator="equal">
      <formula>"買"</formula>
    </cfRule>
    <cfRule type="cellIs" dxfId="272" priority="266" stopIfTrue="1" operator="equal">
      <formula>"売"</formula>
    </cfRule>
  </conditionalFormatting>
  <conditionalFormatting sqref="G44">
    <cfRule type="cellIs" dxfId="271" priority="263" stopIfTrue="1" operator="equal">
      <formula>"買"</formula>
    </cfRule>
    <cfRule type="cellIs" dxfId="270" priority="264" stopIfTrue="1" operator="equal">
      <formula>"売"</formula>
    </cfRule>
  </conditionalFormatting>
  <conditionalFormatting sqref="G45">
    <cfRule type="cellIs" dxfId="269" priority="261" stopIfTrue="1" operator="equal">
      <formula>"買"</formula>
    </cfRule>
    <cfRule type="cellIs" dxfId="268" priority="262" stopIfTrue="1" operator="equal">
      <formula>"売"</formula>
    </cfRule>
  </conditionalFormatting>
  <conditionalFormatting sqref="G46">
    <cfRule type="cellIs" dxfId="267" priority="259" stopIfTrue="1" operator="equal">
      <formula>"買"</formula>
    </cfRule>
    <cfRule type="cellIs" dxfId="266" priority="260" stopIfTrue="1" operator="equal">
      <formula>"売"</formula>
    </cfRule>
  </conditionalFormatting>
  <conditionalFormatting sqref="G47">
    <cfRule type="cellIs" dxfId="265" priority="257" stopIfTrue="1" operator="equal">
      <formula>"買"</formula>
    </cfRule>
    <cfRule type="cellIs" dxfId="264" priority="258" stopIfTrue="1" operator="equal">
      <formula>"売"</formula>
    </cfRule>
  </conditionalFormatting>
  <conditionalFormatting sqref="G48">
    <cfRule type="cellIs" dxfId="263" priority="255" stopIfTrue="1" operator="equal">
      <formula>"買"</formula>
    </cfRule>
    <cfRule type="cellIs" dxfId="262" priority="256" stopIfTrue="1" operator="equal">
      <formula>"売"</formula>
    </cfRule>
  </conditionalFormatting>
  <conditionalFormatting sqref="G49">
    <cfRule type="cellIs" dxfId="261" priority="253" stopIfTrue="1" operator="equal">
      <formula>"買"</formula>
    </cfRule>
    <cfRule type="cellIs" dxfId="260" priority="254" stopIfTrue="1" operator="equal">
      <formula>"売"</formula>
    </cfRule>
  </conditionalFormatting>
  <conditionalFormatting sqref="G50">
    <cfRule type="cellIs" dxfId="259" priority="251" stopIfTrue="1" operator="equal">
      <formula>"買"</formula>
    </cfRule>
    <cfRule type="cellIs" dxfId="258" priority="252" stopIfTrue="1" operator="equal">
      <formula>"売"</formula>
    </cfRule>
  </conditionalFormatting>
  <conditionalFormatting sqref="G51">
    <cfRule type="cellIs" dxfId="257" priority="249" stopIfTrue="1" operator="equal">
      <formula>"買"</formula>
    </cfRule>
    <cfRule type="cellIs" dxfId="256" priority="250" stopIfTrue="1" operator="equal">
      <formula>"売"</formula>
    </cfRule>
  </conditionalFormatting>
  <conditionalFormatting sqref="G52">
    <cfRule type="cellIs" dxfId="255" priority="247" stopIfTrue="1" operator="equal">
      <formula>"買"</formula>
    </cfRule>
    <cfRule type="cellIs" dxfId="254" priority="248" stopIfTrue="1" operator="equal">
      <formula>"売"</formula>
    </cfRule>
  </conditionalFormatting>
  <conditionalFormatting sqref="G53">
    <cfRule type="cellIs" dxfId="253" priority="245" stopIfTrue="1" operator="equal">
      <formula>"買"</formula>
    </cfRule>
    <cfRule type="cellIs" dxfId="252" priority="246" stopIfTrue="1" operator="equal">
      <formula>"売"</formula>
    </cfRule>
  </conditionalFormatting>
  <conditionalFormatting sqref="G54">
    <cfRule type="cellIs" dxfId="251" priority="243" stopIfTrue="1" operator="equal">
      <formula>"買"</formula>
    </cfRule>
    <cfRule type="cellIs" dxfId="250" priority="244" stopIfTrue="1" operator="equal">
      <formula>"売"</formula>
    </cfRule>
  </conditionalFormatting>
  <conditionalFormatting sqref="G55">
    <cfRule type="cellIs" dxfId="249" priority="241" stopIfTrue="1" operator="equal">
      <formula>"買"</formula>
    </cfRule>
    <cfRule type="cellIs" dxfId="248" priority="242" stopIfTrue="1" operator="equal">
      <formula>"売"</formula>
    </cfRule>
  </conditionalFormatting>
  <conditionalFormatting sqref="G56">
    <cfRule type="cellIs" dxfId="247" priority="239" stopIfTrue="1" operator="equal">
      <formula>"買"</formula>
    </cfRule>
    <cfRule type="cellIs" dxfId="246" priority="240" stopIfTrue="1" operator="equal">
      <formula>"売"</formula>
    </cfRule>
  </conditionalFormatting>
  <conditionalFormatting sqref="G57">
    <cfRule type="cellIs" dxfId="245" priority="237" stopIfTrue="1" operator="equal">
      <formula>"買"</formula>
    </cfRule>
    <cfRule type="cellIs" dxfId="244" priority="238" stopIfTrue="1" operator="equal">
      <formula>"売"</formula>
    </cfRule>
  </conditionalFormatting>
  <conditionalFormatting sqref="G58">
    <cfRule type="cellIs" dxfId="243" priority="235" stopIfTrue="1" operator="equal">
      <formula>"買"</formula>
    </cfRule>
    <cfRule type="cellIs" dxfId="242" priority="236" stopIfTrue="1" operator="equal">
      <formula>"売"</formula>
    </cfRule>
  </conditionalFormatting>
  <conditionalFormatting sqref="G59">
    <cfRule type="cellIs" dxfId="241" priority="233" stopIfTrue="1" operator="equal">
      <formula>"買"</formula>
    </cfRule>
    <cfRule type="cellIs" dxfId="240" priority="234" stopIfTrue="1" operator="equal">
      <formula>"売"</formula>
    </cfRule>
  </conditionalFormatting>
  <conditionalFormatting sqref="G60">
    <cfRule type="cellIs" dxfId="239" priority="231" stopIfTrue="1" operator="equal">
      <formula>"買"</formula>
    </cfRule>
    <cfRule type="cellIs" dxfId="238" priority="232" stopIfTrue="1" operator="equal">
      <formula>"売"</formula>
    </cfRule>
  </conditionalFormatting>
  <conditionalFormatting sqref="G61">
    <cfRule type="cellIs" dxfId="237" priority="229" stopIfTrue="1" operator="equal">
      <formula>"買"</formula>
    </cfRule>
    <cfRule type="cellIs" dxfId="236" priority="230" stopIfTrue="1" operator="equal">
      <formula>"売"</formula>
    </cfRule>
  </conditionalFormatting>
  <conditionalFormatting sqref="G62">
    <cfRule type="cellIs" dxfId="235" priority="227" stopIfTrue="1" operator="equal">
      <formula>"買"</formula>
    </cfRule>
    <cfRule type="cellIs" dxfId="234" priority="228" stopIfTrue="1" operator="equal">
      <formula>"売"</formula>
    </cfRule>
  </conditionalFormatting>
  <conditionalFormatting sqref="G63">
    <cfRule type="cellIs" dxfId="233" priority="225" stopIfTrue="1" operator="equal">
      <formula>"買"</formula>
    </cfRule>
    <cfRule type="cellIs" dxfId="232" priority="226" stopIfTrue="1" operator="equal">
      <formula>"売"</formula>
    </cfRule>
  </conditionalFormatting>
  <conditionalFormatting sqref="G64">
    <cfRule type="cellIs" dxfId="231" priority="223" stopIfTrue="1" operator="equal">
      <formula>"買"</formula>
    </cfRule>
    <cfRule type="cellIs" dxfId="230" priority="224" stopIfTrue="1" operator="equal">
      <formula>"売"</formula>
    </cfRule>
  </conditionalFormatting>
  <conditionalFormatting sqref="G65">
    <cfRule type="cellIs" dxfId="229" priority="221" stopIfTrue="1" operator="equal">
      <formula>"買"</formula>
    </cfRule>
    <cfRule type="cellIs" dxfId="228" priority="222" stopIfTrue="1" operator="equal">
      <formula>"売"</formula>
    </cfRule>
  </conditionalFormatting>
  <conditionalFormatting sqref="G66">
    <cfRule type="cellIs" dxfId="227" priority="219" stopIfTrue="1" operator="equal">
      <formula>"買"</formula>
    </cfRule>
    <cfRule type="cellIs" dxfId="226" priority="220" stopIfTrue="1" operator="equal">
      <formula>"売"</formula>
    </cfRule>
  </conditionalFormatting>
  <conditionalFormatting sqref="G67">
    <cfRule type="cellIs" dxfId="225" priority="217" stopIfTrue="1" operator="equal">
      <formula>"買"</formula>
    </cfRule>
    <cfRule type="cellIs" dxfId="224" priority="218" stopIfTrue="1" operator="equal">
      <formula>"売"</formula>
    </cfRule>
  </conditionalFormatting>
  <conditionalFormatting sqref="G68">
    <cfRule type="cellIs" dxfId="223" priority="215" stopIfTrue="1" operator="equal">
      <formula>"買"</formula>
    </cfRule>
    <cfRule type="cellIs" dxfId="222" priority="216" stopIfTrue="1" operator="equal">
      <formula>"売"</formula>
    </cfRule>
  </conditionalFormatting>
  <conditionalFormatting sqref="G69">
    <cfRule type="cellIs" dxfId="221" priority="213" stopIfTrue="1" operator="equal">
      <formula>"買"</formula>
    </cfRule>
    <cfRule type="cellIs" dxfId="220" priority="214" stopIfTrue="1" operator="equal">
      <formula>"売"</formula>
    </cfRule>
  </conditionalFormatting>
  <conditionalFormatting sqref="G70">
    <cfRule type="cellIs" dxfId="219" priority="211" stopIfTrue="1" operator="equal">
      <formula>"買"</formula>
    </cfRule>
    <cfRule type="cellIs" dxfId="218" priority="212" stopIfTrue="1" operator="equal">
      <formula>"売"</formula>
    </cfRule>
  </conditionalFormatting>
  <conditionalFormatting sqref="G71">
    <cfRule type="cellIs" dxfId="217" priority="209" stopIfTrue="1" operator="equal">
      <formula>"買"</formula>
    </cfRule>
    <cfRule type="cellIs" dxfId="216" priority="210" stopIfTrue="1" operator="equal">
      <formula>"売"</formula>
    </cfRule>
  </conditionalFormatting>
  <conditionalFormatting sqref="G72">
    <cfRule type="cellIs" dxfId="215" priority="207" stopIfTrue="1" operator="equal">
      <formula>"買"</formula>
    </cfRule>
    <cfRule type="cellIs" dxfId="214" priority="208" stopIfTrue="1" operator="equal">
      <formula>"売"</formula>
    </cfRule>
  </conditionalFormatting>
  <conditionalFormatting sqref="G73">
    <cfRule type="cellIs" dxfId="213" priority="205" stopIfTrue="1" operator="equal">
      <formula>"買"</formula>
    </cfRule>
    <cfRule type="cellIs" dxfId="212" priority="206" stopIfTrue="1" operator="equal">
      <formula>"売"</formula>
    </cfRule>
  </conditionalFormatting>
  <conditionalFormatting sqref="G74">
    <cfRule type="cellIs" dxfId="211" priority="203" stopIfTrue="1" operator="equal">
      <formula>"買"</formula>
    </cfRule>
    <cfRule type="cellIs" dxfId="210" priority="204" stopIfTrue="1" operator="equal">
      <formula>"売"</formula>
    </cfRule>
  </conditionalFormatting>
  <conditionalFormatting sqref="G75">
    <cfRule type="cellIs" dxfId="209" priority="201" stopIfTrue="1" operator="equal">
      <formula>"買"</formula>
    </cfRule>
    <cfRule type="cellIs" dxfId="208" priority="202" stopIfTrue="1" operator="equal">
      <formula>"売"</formula>
    </cfRule>
  </conditionalFormatting>
  <conditionalFormatting sqref="G76">
    <cfRule type="cellIs" dxfId="207" priority="199" stopIfTrue="1" operator="equal">
      <formula>"買"</formula>
    </cfRule>
    <cfRule type="cellIs" dxfId="206" priority="200" stopIfTrue="1" operator="equal">
      <formula>"売"</formula>
    </cfRule>
  </conditionalFormatting>
  <conditionalFormatting sqref="G77">
    <cfRule type="cellIs" dxfId="205" priority="197" stopIfTrue="1" operator="equal">
      <formula>"買"</formula>
    </cfRule>
    <cfRule type="cellIs" dxfId="204" priority="198" stopIfTrue="1" operator="equal">
      <formula>"売"</formula>
    </cfRule>
  </conditionalFormatting>
  <conditionalFormatting sqref="G78">
    <cfRule type="cellIs" dxfId="203" priority="195" stopIfTrue="1" operator="equal">
      <formula>"買"</formula>
    </cfRule>
    <cfRule type="cellIs" dxfId="202" priority="196" stopIfTrue="1" operator="equal">
      <formula>"売"</formula>
    </cfRule>
  </conditionalFormatting>
  <conditionalFormatting sqref="G79">
    <cfRule type="cellIs" dxfId="201" priority="193" stopIfTrue="1" operator="equal">
      <formula>"買"</formula>
    </cfRule>
    <cfRule type="cellIs" dxfId="200" priority="194" stopIfTrue="1" operator="equal">
      <formula>"売"</formula>
    </cfRule>
  </conditionalFormatting>
  <conditionalFormatting sqref="G80">
    <cfRule type="cellIs" dxfId="199" priority="191" stopIfTrue="1" operator="equal">
      <formula>"買"</formula>
    </cfRule>
    <cfRule type="cellIs" dxfId="198" priority="192" stopIfTrue="1" operator="equal">
      <formula>"売"</formula>
    </cfRule>
  </conditionalFormatting>
  <conditionalFormatting sqref="G81">
    <cfRule type="cellIs" dxfId="197" priority="189" stopIfTrue="1" operator="equal">
      <formula>"買"</formula>
    </cfRule>
    <cfRule type="cellIs" dxfId="196" priority="190" stopIfTrue="1" operator="equal">
      <formula>"売"</formula>
    </cfRule>
  </conditionalFormatting>
  <conditionalFormatting sqref="G82">
    <cfRule type="cellIs" dxfId="195" priority="187" stopIfTrue="1" operator="equal">
      <formula>"買"</formula>
    </cfRule>
    <cfRule type="cellIs" dxfId="194" priority="188" stopIfTrue="1" operator="equal">
      <formula>"売"</formula>
    </cfRule>
  </conditionalFormatting>
  <conditionalFormatting sqref="G83">
    <cfRule type="cellIs" dxfId="193" priority="185" stopIfTrue="1" operator="equal">
      <formula>"買"</formula>
    </cfRule>
    <cfRule type="cellIs" dxfId="192" priority="186" stopIfTrue="1" operator="equal">
      <formula>"売"</formula>
    </cfRule>
  </conditionalFormatting>
  <conditionalFormatting sqref="G84">
    <cfRule type="cellIs" dxfId="191" priority="183" stopIfTrue="1" operator="equal">
      <formula>"買"</formula>
    </cfRule>
    <cfRule type="cellIs" dxfId="190" priority="184" stopIfTrue="1" operator="equal">
      <formula>"売"</formula>
    </cfRule>
  </conditionalFormatting>
  <conditionalFormatting sqref="G85">
    <cfRule type="cellIs" dxfId="189" priority="181" stopIfTrue="1" operator="equal">
      <formula>"買"</formula>
    </cfRule>
    <cfRule type="cellIs" dxfId="188" priority="182" stopIfTrue="1" operator="equal">
      <formula>"売"</formula>
    </cfRule>
  </conditionalFormatting>
  <conditionalFormatting sqref="G86">
    <cfRule type="cellIs" dxfId="187" priority="179" stopIfTrue="1" operator="equal">
      <formula>"買"</formula>
    </cfRule>
    <cfRule type="cellIs" dxfId="186" priority="180" stopIfTrue="1" operator="equal">
      <formula>"売"</formula>
    </cfRule>
  </conditionalFormatting>
  <conditionalFormatting sqref="G87">
    <cfRule type="cellIs" dxfId="185" priority="177" stopIfTrue="1" operator="equal">
      <formula>"買"</formula>
    </cfRule>
    <cfRule type="cellIs" dxfId="184" priority="178" stopIfTrue="1" operator="equal">
      <formula>"売"</formula>
    </cfRule>
  </conditionalFormatting>
  <conditionalFormatting sqref="G88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89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12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46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12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12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13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14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14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15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16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16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16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17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18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19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20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21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22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22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23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24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24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25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26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27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28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29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30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31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32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33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33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33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34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35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36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37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40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37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38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39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40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40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40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41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42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42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43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44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45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46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47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48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49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50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51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52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53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54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55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56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57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58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59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60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61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62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63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64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65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66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67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68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69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70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70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71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72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73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74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75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76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76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77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78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78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79:G86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16" workbookViewId="0">
      <selection activeCell="A320" sqref="A320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90" t="s">
        <v>85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0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>
      <c r="A9" s="91"/>
      <c r="B9" s="91"/>
      <c r="C9" s="91"/>
      <c r="D9" s="91"/>
      <c r="E9" s="91"/>
      <c r="F9" s="91"/>
      <c r="G9" s="91"/>
      <c r="H9" s="91"/>
      <c r="I9" s="91"/>
      <c r="J9" s="91"/>
    </row>
    <row r="11" spans="1:10">
      <c r="A11" t="s">
        <v>1</v>
      </c>
    </row>
    <row r="12" spans="1:10">
      <c r="A12" s="92" t="s">
        <v>86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1" spans="1:10">
      <c r="A21" t="s">
        <v>2</v>
      </c>
    </row>
    <row r="22" spans="1:10">
      <c r="A22" s="92" t="s">
        <v>87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>
      <c r="A29" s="92"/>
      <c r="B29" s="92"/>
      <c r="C29" s="92"/>
      <c r="D29" s="92"/>
      <c r="E29" s="92"/>
      <c r="F29" s="92"/>
      <c r="G29" s="92"/>
      <c r="H29" s="92"/>
      <c r="I29" s="92"/>
      <c r="J29" s="9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8"/>
  <sheetViews>
    <sheetView zoomScaleSheetLayoutView="100" workbookViewId="0">
      <selection activeCell="C6" sqref="C6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69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70</v>
      </c>
      <c r="C5" s="28" t="s">
        <v>71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70</v>
      </c>
      <c r="C6" s="28" t="s">
        <v>72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70</v>
      </c>
      <c r="C7" s="28" t="s">
        <v>73</v>
      </c>
      <c r="D7" s="28">
        <v>39</v>
      </c>
      <c r="E7" s="32">
        <v>43651</v>
      </c>
      <c r="F7" s="28">
        <v>30</v>
      </c>
      <c r="G7" s="32">
        <v>43660</v>
      </c>
      <c r="H7" s="28">
        <v>95</v>
      </c>
      <c r="I7" s="32">
        <v>43697</v>
      </c>
    </row>
    <row r="8" spans="2:9">
      <c r="B8" s="27" t="s">
        <v>70</v>
      </c>
      <c r="C8" s="28" t="s">
        <v>74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70</v>
      </c>
      <c r="C9" s="28" t="s">
        <v>75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70</v>
      </c>
      <c r="C10" s="28" t="s">
        <v>76</v>
      </c>
      <c r="D10" s="28"/>
      <c r="E10" s="33"/>
      <c r="F10" s="28">
        <v>31</v>
      </c>
      <c r="G10" s="32">
        <v>43662</v>
      </c>
      <c r="H10" s="28">
        <v>81</v>
      </c>
      <c r="I10" s="32">
        <v>43699</v>
      </c>
    </row>
    <row r="11" spans="2:9">
      <c r="B11" s="27" t="s">
        <v>70</v>
      </c>
      <c r="C11" s="28" t="s">
        <v>77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70</v>
      </c>
      <c r="C12" s="28" t="s">
        <v>78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70</v>
      </c>
      <c r="C13" s="28" t="s">
        <v>79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70</v>
      </c>
      <c r="C14" s="28" t="s">
        <v>80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70</v>
      </c>
      <c r="C15" s="28" t="s">
        <v>81</v>
      </c>
      <c r="D15" s="28"/>
      <c r="E15" s="33"/>
      <c r="F15" s="28">
        <v>64</v>
      </c>
      <c r="G15" s="32">
        <v>43690</v>
      </c>
      <c r="H15" s="28"/>
      <c r="I15" s="33"/>
    </row>
    <row r="16" spans="2:9">
      <c r="B16" s="27" t="s">
        <v>70</v>
      </c>
      <c r="C16" s="28" t="s">
        <v>82</v>
      </c>
      <c r="D16" s="28"/>
      <c r="E16" s="33"/>
      <c r="F16" s="28">
        <v>54</v>
      </c>
      <c r="G16" s="32">
        <v>43692</v>
      </c>
      <c r="H16" s="28"/>
      <c r="I16" s="33"/>
    </row>
    <row r="17" spans="2:9">
      <c r="B17" s="27" t="s">
        <v>70</v>
      </c>
      <c r="C17" s="28" t="s">
        <v>83</v>
      </c>
      <c r="D17" s="28"/>
      <c r="E17" s="33"/>
      <c r="F17" s="28">
        <v>38</v>
      </c>
      <c r="G17" s="32">
        <v>43693</v>
      </c>
      <c r="H17" s="28"/>
      <c r="I17" s="33"/>
    </row>
    <row r="18" spans="2:9">
      <c r="B18" s="27" t="s">
        <v>70</v>
      </c>
      <c r="C18" s="28" t="s">
        <v>84</v>
      </c>
      <c r="D18" s="28"/>
      <c r="E18" s="33"/>
      <c r="F18" s="28">
        <v>58</v>
      </c>
      <c r="G18" s="32">
        <v>43695</v>
      </c>
      <c r="H18" s="28"/>
      <c r="I18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6" t="s">
        <v>5</v>
      </c>
      <c r="C2" s="76"/>
      <c r="D2" s="79"/>
      <c r="E2" s="79"/>
      <c r="F2" s="76" t="s">
        <v>6</v>
      </c>
      <c r="G2" s="76"/>
      <c r="H2" s="79" t="s">
        <v>36</v>
      </c>
      <c r="I2" s="79"/>
      <c r="J2" s="76" t="s">
        <v>7</v>
      </c>
      <c r="K2" s="76"/>
      <c r="L2" s="81">
        <f>C9</f>
        <v>1000000</v>
      </c>
      <c r="M2" s="79"/>
      <c r="N2" s="76" t="s">
        <v>8</v>
      </c>
      <c r="O2" s="76"/>
      <c r="P2" s="81" t="e">
        <f>C108+R108</f>
        <v>#VALUE!</v>
      </c>
      <c r="Q2" s="79"/>
      <c r="R2" s="1"/>
      <c r="S2" s="1"/>
      <c r="T2" s="1"/>
    </row>
    <row r="3" spans="2:21" ht="57" customHeight="1">
      <c r="B3" s="76" t="s">
        <v>9</v>
      </c>
      <c r="C3" s="76"/>
      <c r="D3" s="88" t="s">
        <v>38</v>
      </c>
      <c r="E3" s="88"/>
      <c r="F3" s="88"/>
      <c r="G3" s="88"/>
      <c r="H3" s="88"/>
      <c r="I3" s="88"/>
      <c r="J3" s="76" t="s">
        <v>10</v>
      </c>
      <c r="K3" s="76"/>
      <c r="L3" s="88" t="s">
        <v>35</v>
      </c>
      <c r="M3" s="89"/>
      <c r="N3" s="89"/>
      <c r="O3" s="89"/>
      <c r="P3" s="89"/>
      <c r="Q3" s="89"/>
      <c r="R3" s="1"/>
      <c r="S3" s="1"/>
    </row>
    <row r="4" spans="2:21">
      <c r="B4" s="76" t="s">
        <v>11</v>
      </c>
      <c r="C4" s="76"/>
      <c r="D4" s="77">
        <f>SUM($R$9:$S$993)</f>
        <v>153684.21052631587</v>
      </c>
      <c r="E4" s="77"/>
      <c r="F4" s="76" t="s">
        <v>12</v>
      </c>
      <c r="G4" s="76"/>
      <c r="H4" s="78">
        <f>SUM($T$9:$U$108)</f>
        <v>292.00000000000017</v>
      </c>
      <c r="I4" s="79"/>
      <c r="J4" s="80" t="s">
        <v>13</v>
      </c>
      <c r="K4" s="80"/>
      <c r="L4" s="81">
        <f>MAX($C$9:$D$990)-C9</f>
        <v>153684.21052631596</v>
      </c>
      <c r="M4" s="81"/>
      <c r="N4" s="80" t="s">
        <v>14</v>
      </c>
      <c r="O4" s="80"/>
      <c r="P4" s="77">
        <f>MIN($C$9:$D$990)-C9</f>
        <v>0</v>
      </c>
      <c r="Q4" s="77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3" t="s">
        <v>19</v>
      </c>
      <c r="K5" s="76"/>
      <c r="L5" s="84"/>
      <c r="M5" s="85"/>
      <c r="N5" s="17" t="s">
        <v>20</v>
      </c>
      <c r="O5" s="9"/>
      <c r="P5" s="84"/>
      <c r="Q5" s="85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6" t="s">
        <v>21</v>
      </c>
      <c r="C7" s="58" t="s">
        <v>22</v>
      </c>
      <c r="D7" s="59"/>
      <c r="E7" s="62" t="s">
        <v>23</v>
      </c>
      <c r="F7" s="63"/>
      <c r="G7" s="63"/>
      <c r="H7" s="63"/>
      <c r="I7" s="64"/>
      <c r="J7" s="65" t="s">
        <v>24</v>
      </c>
      <c r="K7" s="66"/>
      <c r="L7" s="67"/>
      <c r="M7" s="68" t="s">
        <v>25</v>
      </c>
      <c r="N7" s="69" t="s">
        <v>26</v>
      </c>
      <c r="O7" s="70"/>
      <c r="P7" s="70"/>
      <c r="Q7" s="71"/>
      <c r="R7" s="72" t="s">
        <v>27</v>
      </c>
      <c r="S7" s="72"/>
      <c r="T7" s="72"/>
      <c r="U7" s="72"/>
    </row>
    <row r="8" spans="2:21">
      <c r="B8" s="57"/>
      <c r="C8" s="60"/>
      <c r="D8" s="61"/>
      <c r="E8" s="18" t="s">
        <v>28</v>
      </c>
      <c r="F8" s="18" t="s">
        <v>29</v>
      </c>
      <c r="G8" s="18" t="s">
        <v>30</v>
      </c>
      <c r="H8" s="73" t="s">
        <v>31</v>
      </c>
      <c r="I8" s="64"/>
      <c r="J8" s="4" t="s">
        <v>32</v>
      </c>
      <c r="K8" s="74" t="s">
        <v>33</v>
      </c>
      <c r="L8" s="67"/>
      <c r="M8" s="68"/>
      <c r="N8" s="5" t="s">
        <v>28</v>
      </c>
      <c r="O8" s="5" t="s">
        <v>29</v>
      </c>
      <c r="P8" s="75" t="s">
        <v>31</v>
      </c>
      <c r="Q8" s="71"/>
      <c r="R8" s="72" t="s">
        <v>34</v>
      </c>
      <c r="S8" s="72"/>
      <c r="T8" s="72" t="s">
        <v>32</v>
      </c>
      <c r="U8" s="72"/>
    </row>
    <row r="9" spans="2:21">
      <c r="B9" s="19">
        <v>1</v>
      </c>
      <c r="C9" s="48">
        <v>1000000</v>
      </c>
      <c r="D9" s="48"/>
      <c r="E9" s="19">
        <v>2001</v>
      </c>
      <c r="F9" s="8">
        <v>42111</v>
      </c>
      <c r="G9" s="19" t="s">
        <v>4</v>
      </c>
      <c r="H9" s="49">
        <v>105.33</v>
      </c>
      <c r="I9" s="49"/>
      <c r="J9" s="19">
        <v>57</v>
      </c>
      <c r="K9" s="48">
        <f t="shared" ref="K9:K72" si="0">IF(F9="","",C9*0.03)</f>
        <v>30000</v>
      </c>
      <c r="L9" s="48"/>
      <c r="M9" s="6">
        <f>IF(J9="","",(K9/J9)/1000)</f>
        <v>0.52631578947368418</v>
      </c>
      <c r="N9" s="19">
        <v>2001</v>
      </c>
      <c r="O9" s="8">
        <v>42111</v>
      </c>
      <c r="P9" s="49">
        <v>108.25</v>
      </c>
      <c r="Q9" s="49"/>
      <c r="R9" s="52">
        <f>IF(O9="","",(IF(G9="売",H9-P9,P9-H9))*M9*100000)</f>
        <v>153684.21052631587</v>
      </c>
      <c r="S9" s="52"/>
      <c r="T9" s="53">
        <f>IF(O9="","",IF(R9&lt;0,J9*(-1),IF(G9="買",(P9-H9)*100,(H9-P9)*100)))</f>
        <v>292.00000000000017</v>
      </c>
      <c r="U9" s="53"/>
    </row>
    <row r="10" spans="2:21">
      <c r="B10" s="19">
        <v>2</v>
      </c>
      <c r="C10" s="48">
        <f t="shared" ref="C10:C73" si="1">IF(R9="","",C9+R9)</f>
        <v>1153684.210526316</v>
      </c>
      <c r="D10" s="48"/>
      <c r="E10" s="19"/>
      <c r="F10" s="8"/>
      <c r="G10" s="19" t="s">
        <v>4</v>
      </c>
      <c r="H10" s="49"/>
      <c r="I10" s="49"/>
      <c r="J10" s="19"/>
      <c r="K10" s="48" t="str">
        <f t="shared" si="0"/>
        <v/>
      </c>
      <c r="L10" s="48"/>
      <c r="M10" s="6" t="str">
        <f t="shared" ref="M10:M73" si="2">IF(J10="","",(K10/J10)/1000)</f>
        <v/>
      </c>
      <c r="N10" s="19"/>
      <c r="O10" s="8"/>
      <c r="P10" s="49"/>
      <c r="Q10" s="49"/>
      <c r="R10" s="52" t="str">
        <f t="shared" ref="R10:R73" si="3">IF(O10="","",(IF(G10="売",H10-P10,P10-H10))*M10*100000)</f>
        <v/>
      </c>
      <c r="S10" s="52"/>
      <c r="T10" s="53" t="str">
        <f t="shared" ref="T10:T73" si="4">IF(O10="","",IF(R10&lt;0,J10*(-1),IF(G10="買",(P10-H10)*100,(H10-P10)*100)))</f>
        <v/>
      </c>
      <c r="U10" s="53"/>
    </row>
    <row r="11" spans="2:21">
      <c r="B11" s="19">
        <v>3</v>
      </c>
      <c r="C11" s="48" t="str">
        <f t="shared" si="1"/>
        <v/>
      </c>
      <c r="D11" s="48"/>
      <c r="E11" s="19"/>
      <c r="F11" s="8"/>
      <c r="G11" s="19" t="s">
        <v>4</v>
      </c>
      <c r="H11" s="49"/>
      <c r="I11" s="49"/>
      <c r="J11" s="19"/>
      <c r="K11" s="48" t="str">
        <f t="shared" si="0"/>
        <v/>
      </c>
      <c r="L11" s="48"/>
      <c r="M11" s="6" t="str">
        <f t="shared" si="2"/>
        <v/>
      </c>
      <c r="N11" s="19"/>
      <c r="O11" s="8"/>
      <c r="P11" s="49"/>
      <c r="Q11" s="49"/>
      <c r="R11" s="52" t="str">
        <f t="shared" si="3"/>
        <v/>
      </c>
      <c r="S11" s="52"/>
      <c r="T11" s="53" t="str">
        <f t="shared" si="4"/>
        <v/>
      </c>
      <c r="U11" s="53"/>
    </row>
    <row r="12" spans="2:21">
      <c r="B12" s="19">
        <v>4</v>
      </c>
      <c r="C12" s="48" t="str">
        <f t="shared" si="1"/>
        <v/>
      </c>
      <c r="D12" s="48"/>
      <c r="E12" s="19"/>
      <c r="F12" s="8"/>
      <c r="G12" s="19" t="s">
        <v>3</v>
      </c>
      <c r="H12" s="49"/>
      <c r="I12" s="49"/>
      <c r="J12" s="19"/>
      <c r="K12" s="48" t="str">
        <f t="shared" si="0"/>
        <v/>
      </c>
      <c r="L12" s="48"/>
      <c r="M12" s="6" t="str">
        <f t="shared" si="2"/>
        <v/>
      </c>
      <c r="N12" s="19"/>
      <c r="O12" s="8"/>
      <c r="P12" s="49"/>
      <c r="Q12" s="49"/>
      <c r="R12" s="52" t="str">
        <f t="shared" si="3"/>
        <v/>
      </c>
      <c r="S12" s="52"/>
      <c r="T12" s="53" t="str">
        <f t="shared" si="4"/>
        <v/>
      </c>
      <c r="U12" s="53"/>
    </row>
    <row r="13" spans="2:21">
      <c r="B13" s="19">
        <v>5</v>
      </c>
      <c r="C13" s="48" t="str">
        <f t="shared" si="1"/>
        <v/>
      </c>
      <c r="D13" s="48"/>
      <c r="E13" s="19"/>
      <c r="F13" s="8"/>
      <c r="G13" s="19" t="s">
        <v>3</v>
      </c>
      <c r="H13" s="49"/>
      <c r="I13" s="49"/>
      <c r="J13" s="19"/>
      <c r="K13" s="48" t="str">
        <f t="shared" si="0"/>
        <v/>
      </c>
      <c r="L13" s="48"/>
      <c r="M13" s="6" t="str">
        <f t="shared" si="2"/>
        <v/>
      </c>
      <c r="N13" s="19"/>
      <c r="O13" s="8"/>
      <c r="P13" s="49"/>
      <c r="Q13" s="49"/>
      <c r="R13" s="52" t="str">
        <f t="shared" si="3"/>
        <v/>
      </c>
      <c r="S13" s="52"/>
      <c r="T13" s="53" t="str">
        <f t="shared" si="4"/>
        <v/>
      </c>
      <c r="U13" s="53"/>
    </row>
    <row r="14" spans="2:21">
      <c r="B14" s="19">
        <v>6</v>
      </c>
      <c r="C14" s="48" t="str">
        <f t="shared" si="1"/>
        <v/>
      </c>
      <c r="D14" s="48"/>
      <c r="E14" s="19"/>
      <c r="F14" s="8"/>
      <c r="G14" s="19" t="s">
        <v>4</v>
      </c>
      <c r="H14" s="49"/>
      <c r="I14" s="49"/>
      <c r="J14" s="19"/>
      <c r="K14" s="48" t="str">
        <f t="shared" si="0"/>
        <v/>
      </c>
      <c r="L14" s="48"/>
      <c r="M14" s="6" t="str">
        <f t="shared" si="2"/>
        <v/>
      </c>
      <c r="N14" s="19"/>
      <c r="O14" s="8"/>
      <c r="P14" s="49"/>
      <c r="Q14" s="49"/>
      <c r="R14" s="52" t="str">
        <f t="shared" si="3"/>
        <v/>
      </c>
      <c r="S14" s="52"/>
      <c r="T14" s="53" t="str">
        <f t="shared" si="4"/>
        <v/>
      </c>
      <c r="U14" s="53"/>
    </row>
    <row r="15" spans="2:21">
      <c r="B15" s="19">
        <v>7</v>
      </c>
      <c r="C15" s="48" t="str">
        <f t="shared" si="1"/>
        <v/>
      </c>
      <c r="D15" s="48"/>
      <c r="E15" s="19"/>
      <c r="F15" s="8"/>
      <c r="G15" s="19" t="s">
        <v>4</v>
      </c>
      <c r="H15" s="49"/>
      <c r="I15" s="49"/>
      <c r="J15" s="19"/>
      <c r="K15" s="48" t="str">
        <f t="shared" si="0"/>
        <v/>
      </c>
      <c r="L15" s="48"/>
      <c r="M15" s="6" t="str">
        <f t="shared" si="2"/>
        <v/>
      </c>
      <c r="N15" s="19"/>
      <c r="O15" s="8"/>
      <c r="P15" s="49"/>
      <c r="Q15" s="49"/>
      <c r="R15" s="52" t="str">
        <f t="shared" si="3"/>
        <v/>
      </c>
      <c r="S15" s="52"/>
      <c r="T15" s="53" t="str">
        <f t="shared" si="4"/>
        <v/>
      </c>
      <c r="U15" s="53"/>
    </row>
    <row r="16" spans="2:21">
      <c r="B16" s="19">
        <v>8</v>
      </c>
      <c r="C16" s="48" t="str">
        <f t="shared" si="1"/>
        <v/>
      </c>
      <c r="D16" s="48"/>
      <c r="E16" s="19"/>
      <c r="F16" s="8"/>
      <c r="G16" s="19" t="s">
        <v>4</v>
      </c>
      <c r="H16" s="49"/>
      <c r="I16" s="49"/>
      <c r="J16" s="19"/>
      <c r="K16" s="48" t="str">
        <f t="shared" si="0"/>
        <v/>
      </c>
      <c r="L16" s="48"/>
      <c r="M16" s="6" t="str">
        <f t="shared" si="2"/>
        <v/>
      </c>
      <c r="N16" s="19"/>
      <c r="O16" s="8"/>
      <c r="P16" s="49"/>
      <c r="Q16" s="49"/>
      <c r="R16" s="52" t="str">
        <f t="shared" si="3"/>
        <v/>
      </c>
      <c r="S16" s="52"/>
      <c r="T16" s="53" t="str">
        <f t="shared" si="4"/>
        <v/>
      </c>
      <c r="U16" s="53"/>
    </row>
    <row r="17" spans="2:21">
      <c r="B17" s="19">
        <v>9</v>
      </c>
      <c r="C17" s="48" t="str">
        <f t="shared" si="1"/>
        <v/>
      </c>
      <c r="D17" s="48"/>
      <c r="E17" s="19"/>
      <c r="F17" s="8"/>
      <c r="G17" s="19" t="s">
        <v>4</v>
      </c>
      <c r="H17" s="49"/>
      <c r="I17" s="49"/>
      <c r="J17" s="19"/>
      <c r="K17" s="48" t="str">
        <f t="shared" si="0"/>
        <v/>
      </c>
      <c r="L17" s="48"/>
      <c r="M17" s="6" t="str">
        <f t="shared" si="2"/>
        <v/>
      </c>
      <c r="N17" s="19"/>
      <c r="O17" s="8"/>
      <c r="P17" s="49"/>
      <c r="Q17" s="49"/>
      <c r="R17" s="52" t="str">
        <f t="shared" si="3"/>
        <v/>
      </c>
      <c r="S17" s="52"/>
      <c r="T17" s="53" t="str">
        <f t="shared" si="4"/>
        <v/>
      </c>
      <c r="U17" s="53"/>
    </row>
    <row r="18" spans="2:21">
      <c r="B18" s="19">
        <v>10</v>
      </c>
      <c r="C18" s="48" t="str">
        <f t="shared" si="1"/>
        <v/>
      </c>
      <c r="D18" s="48"/>
      <c r="E18" s="19"/>
      <c r="F18" s="8"/>
      <c r="G18" s="19" t="s">
        <v>4</v>
      </c>
      <c r="H18" s="49"/>
      <c r="I18" s="49"/>
      <c r="J18" s="19"/>
      <c r="K18" s="48" t="str">
        <f t="shared" si="0"/>
        <v/>
      </c>
      <c r="L18" s="48"/>
      <c r="M18" s="6" t="str">
        <f t="shared" si="2"/>
        <v/>
      </c>
      <c r="N18" s="19"/>
      <c r="O18" s="8"/>
      <c r="P18" s="49"/>
      <c r="Q18" s="49"/>
      <c r="R18" s="52" t="str">
        <f t="shared" si="3"/>
        <v/>
      </c>
      <c r="S18" s="52"/>
      <c r="T18" s="53" t="str">
        <f t="shared" si="4"/>
        <v/>
      </c>
      <c r="U18" s="53"/>
    </row>
    <row r="19" spans="2:21">
      <c r="B19" s="19">
        <v>11</v>
      </c>
      <c r="C19" s="48" t="str">
        <f t="shared" si="1"/>
        <v/>
      </c>
      <c r="D19" s="48"/>
      <c r="E19" s="19"/>
      <c r="F19" s="8"/>
      <c r="G19" s="19" t="s">
        <v>4</v>
      </c>
      <c r="H19" s="49"/>
      <c r="I19" s="49"/>
      <c r="J19" s="19"/>
      <c r="K19" s="48" t="str">
        <f t="shared" si="0"/>
        <v/>
      </c>
      <c r="L19" s="48"/>
      <c r="M19" s="6" t="str">
        <f t="shared" si="2"/>
        <v/>
      </c>
      <c r="N19" s="19"/>
      <c r="O19" s="8"/>
      <c r="P19" s="49"/>
      <c r="Q19" s="49"/>
      <c r="R19" s="52" t="str">
        <f t="shared" si="3"/>
        <v/>
      </c>
      <c r="S19" s="52"/>
      <c r="T19" s="53" t="str">
        <f t="shared" si="4"/>
        <v/>
      </c>
      <c r="U19" s="53"/>
    </row>
    <row r="20" spans="2:21">
      <c r="B20" s="19">
        <v>12</v>
      </c>
      <c r="C20" s="48" t="str">
        <f t="shared" si="1"/>
        <v/>
      </c>
      <c r="D20" s="48"/>
      <c r="E20" s="19"/>
      <c r="F20" s="8"/>
      <c r="G20" s="19" t="s">
        <v>4</v>
      </c>
      <c r="H20" s="49"/>
      <c r="I20" s="49"/>
      <c r="J20" s="19"/>
      <c r="K20" s="48" t="str">
        <f t="shared" si="0"/>
        <v/>
      </c>
      <c r="L20" s="48"/>
      <c r="M20" s="6" t="str">
        <f t="shared" si="2"/>
        <v/>
      </c>
      <c r="N20" s="19"/>
      <c r="O20" s="8"/>
      <c r="P20" s="49"/>
      <c r="Q20" s="49"/>
      <c r="R20" s="52" t="str">
        <f t="shared" si="3"/>
        <v/>
      </c>
      <c r="S20" s="52"/>
      <c r="T20" s="53" t="str">
        <f t="shared" si="4"/>
        <v/>
      </c>
      <c r="U20" s="53"/>
    </row>
    <row r="21" spans="2:21">
      <c r="B21" s="19">
        <v>13</v>
      </c>
      <c r="C21" s="48" t="str">
        <f t="shared" si="1"/>
        <v/>
      </c>
      <c r="D21" s="48"/>
      <c r="E21" s="19"/>
      <c r="F21" s="8"/>
      <c r="G21" s="19" t="s">
        <v>4</v>
      </c>
      <c r="H21" s="49"/>
      <c r="I21" s="49"/>
      <c r="J21" s="19"/>
      <c r="K21" s="48" t="str">
        <f t="shared" si="0"/>
        <v/>
      </c>
      <c r="L21" s="48"/>
      <c r="M21" s="6" t="str">
        <f t="shared" si="2"/>
        <v/>
      </c>
      <c r="N21" s="19"/>
      <c r="O21" s="8"/>
      <c r="P21" s="49"/>
      <c r="Q21" s="49"/>
      <c r="R21" s="52" t="str">
        <f t="shared" si="3"/>
        <v/>
      </c>
      <c r="S21" s="52"/>
      <c r="T21" s="53" t="str">
        <f t="shared" si="4"/>
        <v/>
      </c>
      <c r="U21" s="53"/>
    </row>
    <row r="22" spans="2:21">
      <c r="B22" s="19">
        <v>14</v>
      </c>
      <c r="C22" s="48" t="str">
        <f t="shared" si="1"/>
        <v/>
      </c>
      <c r="D22" s="48"/>
      <c r="E22" s="19"/>
      <c r="F22" s="8"/>
      <c r="G22" s="19" t="s">
        <v>3</v>
      </c>
      <c r="H22" s="49"/>
      <c r="I22" s="49"/>
      <c r="J22" s="19"/>
      <c r="K22" s="48" t="str">
        <f t="shared" si="0"/>
        <v/>
      </c>
      <c r="L22" s="48"/>
      <c r="M22" s="6" t="str">
        <f t="shared" si="2"/>
        <v/>
      </c>
      <c r="N22" s="19"/>
      <c r="O22" s="8"/>
      <c r="P22" s="49"/>
      <c r="Q22" s="49"/>
      <c r="R22" s="52" t="str">
        <f t="shared" si="3"/>
        <v/>
      </c>
      <c r="S22" s="52"/>
      <c r="T22" s="53" t="str">
        <f t="shared" si="4"/>
        <v/>
      </c>
      <c r="U22" s="53"/>
    </row>
    <row r="23" spans="2:21">
      <c r="B23" s="19">
        <v>15</v>
      </c>
      <c r="C23" s="48" t="str">
        <f t="shared" si="1"/>
        <v/>
      </c>
      <c r="D23" s="48"/>
      <c r="E23" s="19"/>
      <c r="F23" s="8"/>
      <c r="G23" s="19" t="s">
        <v>4</v>
      </c>
      <c r="H23" s="49"/>
      <c r="I23" s="49"/>
      <c r="J23" s="19"/>
      <c r="K23" s="48" t="str">
        <f t="shared" si="0"/>
        <v/>
      </c>
      <c r="L23" s="48"/>
      <c r="M23" s="6" t="str">
        <f t="shared" si="2"/>
        <v/>
      </c>
      <c r="N23" s="19"/>
      <c r="O23" s="8"/>
      <c r="P23" s="49"/>
      <c r="Q23" s="49"/>
      <c r="R23" s="52" t="str">
        <f t="shared" si="3"/>
        <v/>
      </c>
      <c r="S23" s="52"/>
      <c r="T23" s="53" t="str">
        <f t="shared" si="4"/>
        <v/>
      </c>
      <c r="U23" s="53"/>
    </row>
    <row r="24" spans="2:21">
      <c r="B24" s="19">
        <v>16</v>
      </c>
      <c r="C24" s="48" t="str">
        <f t="shared" si="1"/>
        <v/>
      </c>
      <c r="D24" s="48"/>
      <c r="E24" s="19"/>
      <c r="F24" s="8"/>
      <c r="G24" s="19" t="s">
        <v>4</v>
      </c>
      <c r="H24" s="49"/>
      <c r="I24" s="49"/>
      <c r="J24" s="19"/>
      <c r="K24" s="48" t="str">
        <f t="shared" si="0"/>
        <v/>
      </c>
      <c r="L24" s="48"/>
      <c r="M24" s="6" t="str">
        <f t="shared" si="2"/>
        <v/>
      </c>
      <c r="N24" s="19"/>
      <c r="O24" s="8"/>
      <c r="P24" s="49"/>
      <c r="Q24" s="49"/>
      <c r="R24" s="52" t="str">
        <f t="shared" si="3"/>
        <v/>
      </c>
      <c r="S24" s="52"/>
      <c r="T24" s="53" t="str">
        <f t="shared" si="4"/>
        <v/>
      </c>
      <c r="U24" s="53"/>
    </row>
    <row r="25" spans="2:21">
      <c r="B25" s="19">
        <v>17</v>
      </c>
      <c r="C25" s="48" t="str">
        <f t="shared" si="1"/>
        <v/>
      </c>
      <c r="D25" s="48"/>
      <c r="E25" s="19"/>
      <c r="F25" s="8"/>
      <c r="G25" s="19" t="s">
        <v>4</v>
      </c>
      <c r="H25" s="49"/>
      <c r="I25" s="49"/>
      <c r="J25" s="19"/>
      <c r="K25" s="48" t="str">
        <f t="shared" si="0"/>
        <v/>
      </c>
      <c r="L25" s="48"/>
      <c r="M25" s="6" t="str">
        <f t="shared" si="2"/>
        <v/>
      </c>
      <c r="N25" s="19"/>
      <c r="O25" s="8"/>
      <c r="P25" s="49"/>
      <c r="Q25" s="49"/>
      <c r="R25" s="52" t="str">
        <f t="shared" si="3"/>
        <v/>
      </c>
      <c r="S25" s="52"/>
      <c r="T25" s="53" t="str">
        <f t="shared" si="4"/>
        <v/>
      </c>
      <c r="U25" s="53"/>
    </row>
    <row r="26" spans="2:21">
      <c r="B26" s="19">
        <v>18</v>
      </c>
      <c r="C26" s="48" t="str">
        <f t="shared" si="1"/>
        <v/>
      </c>
      <c r="D26" s="48"/>
      <c r="E26" s="19"/>
      <c r="F26" s="8"/>
      <c r="G26" s="19" t="s">
        <v>4</v>
      </c>
      <c r="H26" s="49"/>
      <c r="I26" s="49"/>
      <c r="J26" s="19"/>
      <c r="K26" s="48" t="str">
        <f t="shared" si="0"/>
        <v/>
      </c>
      <c r="L26" s="48"/>
      <c r="M26" s="6" t="str">
        <f t="shared" si="2"/>
        <v/>
      </c>
      <c r="N26" s="19"/>
      <c r="O26" s="8"/>
      <c r="P26" s="49"/>
      <c r="Q26" s="49"/>
      <c r="R26" s="52" t="str">
        <f t="shared" si="3"/>
        <v/>
      </c>
      <c r="S26" s="52"/>
      <c r="T26" s="53" t="str">
        <f t="shared" si="4"/>
        <v/>
      </c>
      <c r="U26" s="53"/>
    </row>
    <row r="27" spans="2:21">
      <c r="B27" s="19">
        <v>19</v>
      </c>
      <c r="C27" s="48" t="str">
        <f t="shared" si="1"/>
        <v/>
      </c>
      <c r="D27" s="48"/>
      <c r="E27" s="19"/>
      <c r="F27" s="8"/>
      <c r="G27" s="19" t="s">
        <v>3</v>
      </c>
      <c r="H27" s="49"/>
      <c r="I27" s="49"/>
      <c r="J27" s="19"/>
      <c r="K27" s="48" t="str">
        <f t="shared" si="0"/>
        <v/>
      </c>
      <c r="L27" s="48"/>
      <c r="M27" s="6" t="str">
        <f t="shared" si="2"/>
        <v/>
      </c>
      <c r="N27" s="19"/>
      <c r="O27" s="8"/>
      <c r="P27" s="49"/>
      <c r="Q27" s="49"/>
      <c r="R27" s="52" t="str">
        <f t="shared" si="3"/>
        <v/>
      </c>
      <c r="S27" s="52"/>
      <c r="T27" s="53" t="str">
        <f t="shared" si="4"/>
        <v/>
      </c>
      <c r="U27" s="53"/>
    </row>
    <row r="28" spans="2:21">
      <c r="B28" s="19">
        <v>20</v>
      </c>
      <c r="C28" s="48" t="str">
        <f t="shared" si="1"/>
        <v/>
      </c>
      <c r="D28" s="48"/>
      <c r="E28" s="19"/>
      <c r="F28" s="8"/>
      <c r="G28" s="19" t="s">
        <v>4</v>
      </c>
      <c r="H28" s="49"/>
      <c r="I28" s="49"/>
      <c r="J28" s="19"/>
      <c r="K28" s="48" t="str">
        <f t="shared" si="0"/>
        <v/>
      </c>
      <c r="L28" s="48"/>
      <c r="M28" s="6" t="str">
        <f t="shared" si="2"/>
        <v/>
      </c>
      <c r="N28" s="19"/>
      <c r="O28" s="8"/>
      <c r="P28" s="49"/>
      <c r="Q28" s="49"/>
      <c r="R28" s="52" t="str">
        <f t="shared" si="3"/>
        <v/>
      </c>
      <c r="S28" s="52"/>
      <c r="T28" s="53" t="str">
        <f t="shared" si="4"/>
        <v/>
      </c>
      <c r="U28" s="53"/>
    </row>
    <row r="29" spans="2:21">
      <c r="B29" s="19">
        <v>21</v>
      </c>
      <c r="C29" s="48" t="str">
        <f t="shared" si="1"/>
        <v/>
      </c>
      <c r="D29" s="48"/>
      <c r="E29" s="19"/>
      <c r="F29" s="8"/>
      <c r="G29" s="19" t="s">
        <v>3</v>
      </c>
      <c r="H29" s="49"/>
      <c r="I29" s="49"/>
      <c r="J29" s="19"/>
      <c r="K29" s="48" t="str">
        <f t="shared" si="0"/>
        <v/>
      </c>
      <c r="L29" s="48"/>
      <c r="M29" s="6" t="str">
        <f t="shared" si="2"/>
        <v/>
      </c>
      <c r="N29" s="19"/>
      <c r="O29" s="8"/>
      <c r="P29" s="49"/>
      <c r="Q29" s="49"/>
      <c r="R29" s="52" t="str">
        <f t="shared" si="3"/>
        <v/>
      </c>
      <c r="S29" s="52"/>
      <c r="T29" s="53" t="str">
        <f t="shared" si="4"/>
        <v/>
      </c>
      <c r="U29" s="53"/>
    </row>
    <row r="30" spans="2:21">
      <c r="B30" s="19">
        <v>22</v>
      </c>
      <c r="C30" s="48" t="str">
        <f t="shared" si="1"/>
        <v/>
      </c>
      <c r="D30" s="48"/>
      <c r="E30" s="19"/>
      <c r="F30" s="8"/>
      <c r="G30" s="19" t="s">
        <v>3</v>
      </c>
      <c r="H30" s="49"/>
      <c r="I30" s="49"/>
      <c r="J30" s="19"/>
      <c r="K30" s="48" t="str">
        <f t="shared" si="0"/>
        <v/>
      </c>
      <c r="L30" s="48"/>
      <c r="M30" s="6" t="str">
        <f t="shared" si="2"/>
        <v/>
      </c>
      <c r="N30" s="19"/>
      <c r="O30" s="8"/>
      <c r="P30" s="49"/>
      <c r="Q30" s="49"/>
      <c r="R30" s="52" t="str">
        <f t="shared" si="3"/>
        <v/>
      </c>
      <c r="S30" s="52"/>
      <c r="T30" s="53" t="str">
        <f t="shared" si="4"/>
        <v/>
      </c>
      <c r="U30" s="53"/>
    </row>
    <row r="31" spans="2:21">
      <c r="B31" s="19">
        <v>23</v>
      </c>
      <c r="C31" s="48" t="str">
        <f t="shared" si="1"/>
        <v/>
      </c>
      <c r="D31" s="48"/>
      <c r="E31" s="19"/>
      <c r="F31" s="8"/>
      <c r="G31" s="19" t="s">
        <v>3</v>
      </c>
      <c r="H31" s="49"/>
      <c r="I31" s="49"/>
      <c r="J31" s="19"/>
      <c r="K31" s="48" t="str">
        <f t="shared" si="0"/>
        <v/>
      </c>
      <c r="L31" s="48"/>
      <c r="M31" s="6" t="str">
        <f t="shared" si="2"/>
        <v/>
      </c>
      <c r="N31" s="19"/>
      <c r="O31" s="8"/>
      <c r="P31" s="49"/>
      <c r="Q31" s="49"/>
      <c r="R31" s="52" t="str">
        <f t="shared" si="3"/>
        <v/>
      </c>
      <c r="S31" s="52"/>
      <c r="T31" s="53" t="str">
        <f t="shared" si="4"/>
        <v/>
      </c>
      <c r="U31" s="53"/>
    </row>
    <row r="32" spans="2:21">
      <c r="B32" s="19">
        <v>24</v>
      </c>
      <c r="C32" s="48" t="str">
        <f t="shared" si="1"/>
        <v/>
      </c>
      <c r="D32" s="48"/>
      <c r="E32" s="19"/>
      <c r="F32" s="8"/>
      <c r="G32" s="19" t="s">
        <v>3</v>
      </c>
      <c r="H32" s="49"/>
      <c r="I32" s="49"/>
      <c r="J32" s="19"/>
      <c r="K32" s="48" t="str">
        <f t="shared" si="0"/>
        <v/>
      </c>
      <c r="L32" s="48"/>
      <c r="M32" s="6" t="str">
        <f t="shared" si="2"/>
        <v/>
      </c>
      <c r="N32" s="19"/>
      <c r="O32" s="8"/>
      <c r="P32" s="49"/>
      <c r="Q32" s="49"/>
      <c r="R32" s="52" t="str">
        <f t="shared" si="3"/>
        <v/>
      </c>
      <c r="S32" s="52"/>
      <c r="T32" s="53" t="str">
        <f t="shared" si="4"/>
        <v/>
      </c>
      <c r="U32" s="53"/>
    </row>
    <row r="33" spans="2:21">
      <c r="B33" s="19">
        <v>25</v>
      </c>
      <c r="C33" s="48" t="str">
        <f t="shared" si="1"/>
        <v/>
      </c>
      <c r="D33" s="48"/>
      <c r="E33" s="19"/>
      <c r="F33" s="8"/>
      <c r="G33" s="19" t="s">
        <v>4</v>
      </c>
      <c r="H33" s="49"/>
      <c r="I33" s="49"/>
      <c r="J33" s="19"/>
      <c r="K33" s="48" t="str">
        <f t="shared" si="0"/>
        <v/>
      </c>
      <c r="L33" s="48"/>
      <c r="M33" s="6" t="str">
        <f t="shared" si="2"/>
        <v/>
      </c>
      <c r="N33" s="19"/>
      <c r="O33" s="8"/>
      <c r="P33" s="49"/>
      <c r="Q33" s="49"/>
      <c r="R33" s="52" t="str">
        <f t="shared" si="3"/>
        <v/>
      </c>
      <c r="S33" s="52"/>
      <c r="T33" s="53" t="str">
        <f t="shared" si="4"/>
        <v/>
      </c>
      <c r="U33" s="53"/>
    </row>
    <row r="34" spans="2:21">
      <c r="B34" s="19">
        <v>26</v>
      </c>
      <c r="C34" s="48" t="str">
        <f t="shared" si="1"/>
        <v/>
      </c>
      <c r="D34" s="48"/>
      <c r="E34" s="19"/>
      <c r="F34" s="8"/>
      <c r="G34" s="19" t="s">
        <v>3</v>
      </c>
      <c r="H34" s="49"/>
      <c r="I34" s="49"/>
      <c r="J34" s="19"/>
      <c r="K34" s="48" t="str">
        <f t="shared" si="0"/>
        <v/>
      </c>
      <c r="L34" s="48"/>
      <c r="M34" s="6" t="str">
        <f t="shared" si="2"/>
        <v/>
      </c>
      <c r="N34" s="19"/>
      <c r="O34" s="8"/>
      <c r="P34" s="49"/>
      <c r="Q34" s="49"/>
      <c r="R34" s="52" t="str">
        <f t="shared" si="3"/>
        <v/>
      </c>
      <c r="S34" s="52"/>
      <c r="T34" s="53" t="str">
        <f t="shared" si="4"/>
        <v/>
      </c>
      <c r="U34" s="53"/>
    </row>
    <row r="35" spans="2:21">
      <c r="B35" s="19">
        <v>27</v>
      </c>
      <c r="C35" s="48" t="str">
        <f t="shared" si="1"/>
        <v/>
      </c>
      <c r="D35" s="48"/>
      <c r="E35" s="19"/>
      <c r="F35" s="8"/>
      <c r="G35" s="19" t="s">
        <v>3</v>
      </c>
      <c r="H35" s="49"/>
      <c r="I35" s="49"/>
      <c r="J35" s="19"/>
      <c r="K35" s="48" t="str">
        <f t="shared" si="0"/>
        <v/>
      </c>
      <c r="L35" s="48"/>
      <c r="M35" s="6" t="str">
        <f t="shared" si="2"/>
        <v/>
      </c>
      <c r="N35" s="19"/>
      <c r="O35" s="8"/>
      <c r="P35" s="49"/>
      <c r="Q35" s="49"/>
      <c r="R35" s="52" t="str">
        <f t="shared" si="3"/>
        <v/>
      </c>
      <c r="S35" s="52"/>
      <c r="T35" s="53" t="str">
        <f t="shared" si="4"/>
        <v/>
      </c>
      <c r="U35" s="53"/>
    </row>
    <row r="36" spans="2:21">
      <c r="B36" s="19">
        <v>28</v>
      </c>
      <c r="C36" s="48" t="str">
        <f t="shared" si="1"/>
        <v/>
      </c>
      <c r="D36" s="48"/>
      <c r="E36" s="19"/>
      <c r="F36" s="8"/>
      <c r="G36" s="19" t="s">
        <v>3</v>
      </c>
      <c r="H36" s="49"/>
      <c r="I36" s="49"/>
      <c r="J36" s="19"/>
      <c r="K36" s="48" t="str">
        <f t="shared" si="0"/>
        <v/>
      </c>
      <c r="L36" s="48"/>
      <c r="M36" s="6" t="str">
        <f t="shared" si="2"/>
        <v/>
      </c>
      <c r="N36" s="19"/>
      <c r="O36" s="8"/>
      <c r="P36" s="49"/>
      <c r="Q36" s="49"/>
      <c r="R36" s="52" t="str">
        <f t="shared" si="3"/>
        <v/>
      </c>
      <c r="S36" s="52"/>
      <c r="T36" s="53" t="str">
        <f t="shared" si="4"/>
        <v/>
      </c>
      <c r="U36" s="53"/>
    </row>
    <row r="37" spans="2:21">
      <c r="B37" s="19">
        <v>29</v>
      </c>
      <c r="C37" s="48" t="str">
        <f t="shared" si="1"/>
        <v/>
      </c>
      <c r="D37" s="48"/>
      <c r="E37" s="19"/>
      <c r="F37" s="8"/>
      <c r="G37" s="19" t="s">
        <v>3</v>
      </c>
      <c r="H37" s="49"/>
      <c r="I37" s="49"/>
      <c r="J37" s="19"/>
      <c r="K37" s="48" t="str">
        <f t="shared" si="0"/>
        <v/>
      </c>
      <c r="L37" s="48"/>
      <c r="M37" s="6" t="str">
        <f t="shared" si="2"/>
        <v/>
      </c>
      <c r="N37" s="19"/>
      <c r="O37" s="8"/>
      <c r="P37" s="49"/>
      <c r="Q37" s="49"/>
      <c r="R37" s="52" t="str">
        <f t="shared" si="3"/>
        <v/>
      </c>
      <c r="S37" s="52"/>
      <c r="T37" s="53" t="str">
        <f t="shared" si="4"/>
        <v/>
      </c>
      <c r="U37" s="53"/>
    </row>
    <row r="38" spans="2:21">
      <c r="B38" s="19">
        <v>30</v>
      </c>
      <c r="C38" s="48" t="str">
        <f t="shared" si="1"/>
        <v/>
      </c>
      <c r="D38" s="48"/>
      <c r="E38" s="19"/>
      <c r="F38" s="8"/>
      <c r="G38" s="19" t="s">
        <v>4</v>
      </c>
      <c r="H38" s="49"/>
      <c r="I38" s="49"/>
      <c r="J38" s="19"/>
      <c r="K38" s="48" t="str">
        <f t="shared" si="0"/>
        <v/>
      </c>
      <c r="L38" s="48"/>
      <c r="M38" s="6" t="str">
        <f t="shared" si="2"/>
        <v/>
      </c>
      <c r="N38" s="19"/>
      <c r="O38" s="8"/>
      <c r="P38" s="49"/>
      <c r="Q38" s="49"/>
      <c r="R38" s="52" t="str">
        <f t="shared" si="3"/>
        <v/>
      </c>
      <c r="S38" s="52"/>
      <c r="T38" s="53" t="str">
        <f t="shared" si="4"/>
        <v/>
      </c>
      <c r="U38" s="53"/>
    </row>
    <row r="39" spans="2:21">
      <c r="B39" s="19">
        <v>31</v>
      </c>
      <c r="C39" s="48" t="str">
        <f t="shared" si="1"/>
        <v/>
      </c>
      <c r="D39" s="48"/>
      <c r="E39" s="19"/>
      <c r="F39" s="8"/>
      <c r="G39" s="19" t="s">
        <v>4</v>
      </c>
      <c r="H39" s="49"/>
      <c r="I39" s="49"/>
      <c r="J39" s="19"/>
      <c r="K39" s="48" t="str">
        <f t="shared" si="0"/>
        <v/>
      </c>
      <c r="L39" s="48"/>
      <c r="M39" s="6" t="str">
        <f t="shared" si="2"/>
        <v/>
      </c>
      <c r="N39" s="19"/>
      <c r="O39" s="8"/>
      <c r="P39" s="49"/>
      <c r="Q39" s="49"/>
      <c r="R39" s="52" t="str">
        <f t="shared" si="3"/>
        <v/>
      </c>
      <c r="S39" s="52"/>
      <c r="T39" s="53" t="str">
        <f t="shared" si="4"/>
        <v/>
      </c>
      <c r="U39" s="53"/>
    </row>
    <row r="40" spans="2:21">
      <c r="B40" s="19">
        <v>32</v>
      </c>
      <c r="C40" s="48" t="str">
        <f t="shared" si="1"/>
        <v/>
      </c>
      <c r="D40" s="48"/>
      <c r="E40" s="19"/>
      <c r="F40" s="8"/>
      <c r="G40" s="19" t="s">
        <v>4</v>
      </c>
      <c r="H40" s="49"/>
      <c r="I40" s="49"/>
      <c r="J40" s="19"/>
      <c r="K40" s="48" t="str">
        <f t="shared" si="0"/>
        <v/>
      </c>
      <c r="L40" s="48"/>
      <c r="M40" s="6" t="str">
        <f t="shared" si="2"/>
        <v/>
      </c>
      <c r="N40" s="19"/>
      <c r="O40" s="8"/>
      <c r="P40" s="49"/>
      <c r="Q40" s="49"/>
      <c r="R40" s="52" t="str">
        <f t="shared" si="3"/>
        <v/>
      </c>
      <c r="S40" s="52"/>
      <c r="T40" s="53" t="str">
        <f t="shared" si="4"/>
        <v/>
      </c>
      <c r="U40" s="53"/>
    </row>
    <row r="41" spans="2:21">
      <c r="B41" s="19">
        <v>33</v>
      </c>
      <c r="C41" s="48" t="str">
        <f t="shared" si="1"/>
        <v/>
      </c>
      <c r="D41" s="48"/>
      <c r="E41" s="19"/>
      <c r="F41" s="8"/>
      <c r="G41" s="19" t="s">
        <v>3</v>
      </c>
      <c r="H41" s="49"/>
      <c r="I41" s="49"/>
      <c r="J41" s="19"/>
      <c r="K41" s="48" t="str">
        <f t="shared" si="0"/>
        <v/>
      </c>
      <c r="L41" s="48"/>
      <c r="M41" s="6" t="str">
        <f t="shared" si="2"/>
        <v/>
      </c>
      <c r="N41" s="19"/>
      <c r="O41" s="8"/>
      <c r="P41" s="49"/>
      <c r="Q41" s="49"/>
      <c r="R41" s="52" t="str">
        <f t="shared" si="3"/>
        <v/>
      </c>
      <c r="S41" s="52"/>
      <c r="T41" s="53" t="str">
        <f t="shared" si="4"/>
        <v/>
      </c>
      <c r="U41" s="53"/>
    </row>
    <row r="42" spans="2:21">
      <c r="B42" s="19">
        <v>34</v>
      </c>
      <c r="C42" s="48" t="str">
        <f t="shared" si="1"/>
        <v/>
      </c>
      <c r="D42" s="48"/>
      <c r="E42" s="19"/>
      <c r="F42" s="8"/>
      <c r="G42" s="19" t="s">
        <v>4</v>
      </c>
      <c r="H42" s="49"/>
      <c r="I42" s="49"/>
      <c r="J42" s="19"/>
      <c r="K42" s="48" t="str">
        <f t="shared" si="0"/>
        <v/>
      </c>
      <c r="L42" s="48"/>
      <c r="M42" s="6" t="str">
        <f t="shared" si="2"/>
        <v/>
      </c>
      <c r="N42" s="19"/>
      <c r="O42" s="8"/>
      <c r="P42" s="49"/>
      <c r="Q42" s="49"/>
      <c r="R42" s="52" t="str">
        <f t="shared" si="3"/>
        <v/>
      </c>
      <c r="S42" s="52"/>
      <c r="T42" s="53" t="str">
        <f t="shared" si="4"/>
        <v/>
      </c>
      <c r="U42" s="53"/>
    </row>
    <row r="43" spans="2:21">
      <c r="B43" s="19">
        <v>35</v>
      </c>
      <c r="C43" s="48" t="str">
        <f t="shared" si="1"/>
        <v/>
      </c>
      <c r="D43" s="48"/>
      <c r="E43" s="19"/>
      <c r="F43" s="8"/>
      <c r="G43" s="19" t="s">
        <v>3</v>
      </c>
      <c r="H43" s="49"/>
      <c r="I43" s="49"/>
      <c r="J43" s="19"/>
      <c r="K43" s="48" t="str">
        <f t="shared" si="0"/>
        <v/>
      </c>
      <c r="L43" s="48"/>
      <c r="M43" s="6" t="str">
        <f t="shared" si="2"/>
        <v/>
      </c>
      <c r="N43" s="19"/>
      <c r="O43" s="8"/>
      <c r="P43" s="49"/>
      <c r="Q43" s="49"/>
      <c r="R43" s="52" t="str">
        <f t="shared" si="3"/>
        <v/>
      </c>
      <c r="S43" s="52"/>
      <c r="T43" s="53" t="str">
        <f t="shared" si="4"/>
        <v/>
      </c>
      <c r="U43" s="53"/>
    </row>
    <row r="44" spans="2:21">
      <c r="B44" s="19">
        <v>36</v>
      </c>
      <c r="C44" s="48" t="str">
        <f t="shared" si="1"/>
        <v/>
      </c>
      <c r="D44" s="48"/>
      <c r="E44" s="19"/>
      <c r="F44" s="8"/>
      <c r="G44" s="19" t="s">
        <v>4</v>
      </c>
      <c r="H44" s="49"/>
      <c r="I44" s="49"/>
      <c r="J44" s="19"/>
      <c r="K44" s="48" t="str">
        <f t="shared" si="0"/>
        <v/>
      </c>
      <c r="L44" s="48"/>
      <c r="M44" s="6" t="str">
        <f t="shared" si="2"/>
        <v/>
      </c>
      <c r="N44" s="19"/>
      <c r="O44" s="8"/>
      <c r="P44" s="49"/>
      <c r="Q44" s="49"/>
      <c r="R44" s="52" t="str">
        <f t="shared" si="3"/>
        <v/>
      </c>
      <c r="S44" s="52"/>
      <c r="T44" s="53" t="str">
        <f t="shared" si="4"/>
        <v/>
      </c>
      <c r="U44" s="53"/>
    </row>
    <row r="45" spans="2:21">
      <c r="B45" s="19">
        <v>37</v>
      </c>
      <c r="C45" s="48" t="str">
        <f t="shared" si="1"/>
        <v/>
      </c>
      <c r="D45" s="48"/>
      <c r="E45" s="19"/>
      <c r="F45" s="8"/>
      <c r="G45" s="19" t="s">
        <v>3</v>
      </c>
      <c r="H45" s="49"/>
      <c r="I45" s="49"/>
      <c r="J45" s="19"/>
      <c r="K45" s="48" t="str">
        <f t="shared" si="0"/>
        <v/>
      </c>
      <c r="L45" s="48"/>
      <c r="M45" s="6" t="str">
        <f t="shared" si="2"/>
        <v/>
      </c>
      <c r="N45" s="19"/>
      <c r="O45" s="8"/>
      <c r="P45" s="49"/>
      <c r="Q45" s="49"/>
      <c r="R45" s="52" t="str">
        <f t="shared" si="3"/>
        <v/>
      </c>
      <c r="S45" s="52"/>
      <c r="T45" s="53" t="str">
        <f t="shared" si="4"/>
        <v/>
      </c>
      <c r="U45" s="53"/>
    </row>
    <row r="46" spans="2:21">
      <c r="B46" s="19">
        <v>38</v>
      </c>
      <c r="C46" s="48" t="str">
        <f t="shared" si="1"/>
        <v/>
      </c>
      <c r="D46" s="48"/>
      <c r="E46" s="19"/>
      <c r="F46" s="8"/>
      <c r="G46" s="19" t="s">
        <v>4</v>
      </c>
      <c r="H46" s="49"/>
      <c r="I46" s="49"/>
      <c r="J46" s="19"/>
      <c r="K46" s="48" t="str">
        <f t="shared" si="0"/>
        <v/>
      </c>
      <c r="L46" s="48"/>
      <c r="M46" s="6" t="str">
        <f t="shared" si="2"/>
        <v/>
      </c>
      <c r="N46" s="19"/>
      <c r="O46" s="8"/>
      <c r="P46" s="49"/>
      <c r="Q46" s="49"/>
      <c r="R46" s="52" t="str">
        <f t="shared" si="3"/>
        <v/>
      </c>
      <c r="S46" s="52"/>
      <c r="T46" s="53" t="str">
        <f t="shared" si="4"/>
        <v/>
      </c>
      <c r="U46" s="53"/>
    </row>
    <row r="47" spans="2:21">
      <c r="B47" s="19">
        <v>39</v>
      </c>
      <c r="C47" s="48" t="str">
        <f t="shared" si="1"/>
        <v/>
      </c>
      <c r="D47" s="48"/>
      <c r="E47" s="19"/>
      <c r="F47" s="8"/>
      <c r="G47" s="19" t="s">
        <v>4</v>
      </c>
      <c r="H47" s="49"/>
      <c r="I47" s="49"/>
      <c r="J47" s="19"/>
      <c r="K47" s="48" t="str">
        <f t="shared" si="0"/>
        <v/>
      </c>
      <c r="L47" s="48"/>
      <c r="M47" s="6" t="str">
        <f t="shared" si="2"/>
        <v/>
      </c>
      <c r="N47" s="19"/>
      <c r="O47" s="8"/>
      <c r="P47" s="49"/>
      <c r="Q47" s="49"/>
      <c r="R47" s="52" t="str">
        <f t="shared" si="3"/>
        <v/>
      </c>
      <c r="S47" s="52"/>
      <c r="T47" s="53" t="str">
        <f t="shared" si="4"/>
        <v/>
      </c>
      <c r="U47" s="53"/>
    </row>
    <row r="48" spans="2:21">
      <c r="B48" s="19">
        <v>40</v>
      </c>
      <c r="C48" s="48" t="str">
        <f t="shared" si="1"/>
        <v/>
      </c>
      <c r="D48" s="48"/>
      <c r="E48" s="19"/>
      <c r="F48" s="8"/>
      <c r="G48" s="19" t="s">
        <v>37</v>
      </c>
      <c r="H48" s="49"/>
      <c r="I48" s="49"/>
      <c r="J48" s="19"/>
      <c r="K48" s="48" t="str">
        <f t="shared" si="0"/>
        <v/>
      </c>
      <c r="L48" s="48"/>
      <c r="M48" s="6" t="str">
        <f t="shared" si="2"/>
        <v/>
      </c>
      <c r="N48" s="19"/>
      <c r="O48" s="8"/>
      <c r="P48" s="49"/>
      <c r="Q48" s="49"/>
      <c r="R48" s="52" t="str">
        <f t="shared" si="3"/>
        <v/>
      </c>
      <c r="S48" s="52"/>
      <c r="T48" s="53" t="str">
        <f t="shared" si="4"/>
        <v/>
      </c>
      <c r="U48" s="53"/>
    </row>
    <row r="49" spans="2:21">
      <c r="B49" s="19">
        <v>41</v>
      </c>
      <c r="C49" s="48" t="str">
        <f t="shared" si="1"/>
        <v/>
      </c>
      <c r="D49" s="48"/>
      <c r="E49" s="19"/>
      <c r="F49" s="8"/>
      <c r="G49" s="19" t="s">
        <v>4</v>
      </c>
      <c r="H49" s="49"/>
      <c r="I49" s="49"/>
      <c r="J49" s="19"/>
      <c r="K49" s="48" t="str">
        <f t="shared" si="0"/>
        <v/>
      </c>
      <c r="L49" s="48"/>
      <c r="M49" s="6" t="str">
        <f t="shared" si="2"/>
        <v/>
      </c>
      <c r="N49" s="19"/>
      <c r="O49" s="8"/>
      <c r="P49" s="49"/>
      <c r="Q49" s="49"/>
      <c r="R49" s="52" t="str">
        <f t="shared" si="3"/>
        <v/>
      </c>
      <c r="S49" s="52"/>
      <c r="T49" s="53" t="str">
        <f t="shared" si="4"/>
        <v/>
      </c>
      <c r="U49" s="53"/>
    </row>
    <row r="50" spans="2:21">
      <c r="B50" s="19">
        <v>42</v>
      </c>
      <c r="C50" s="48" t="str">
        <f t="shared" si="1"/>
        <v/>
      </c>
      <c r="D50" s="48"/>
      <c r="E50" s="19"/>
      <c r="F50" s="8"/>
      <c r="G50" s="19" t="s">
        <v>4</v>
      </c>
      <c r="H50" s="49"/>
      <c r="I50" s="49"/>
      <c r="J50" s="19"/>
      <c r="K50" s="48" t="str">
        <f t="shared" si="0"/>
        <v/>
      </c>
      <c r="L50" s="48"/>
      <c r="M50" s="6" t="str">
        <f t="shared" si="2"/>
        <v/>
      </c>
      <c r="N50" s="19"/>
      <c r="O50" s="8"/>
      <c r="P50" s="49"/>
      <c r="Q50" s="49"/>
      <c r="R50" s="52" t="str">
        <f t="shared" si="3"/>
        <v/>
      </c>
      <c r="S50" s="52"/>
      <c r="T50" s="53" t="str">
        <f t="shared" si="4"/>
        <v/>
      </c>
      <c r="U50" s="53"/>
    </row>
    <row r="51" spans="2:21">
      <c r="B51" s="19">
        <v>43</v>
      </c>
      <c r="C51" s="48" t="str">
        <f t="shared" si="1"/>
        <v/>
      </c>
      <c r="D51" s="48"/>
      <c r="E51" s="19"/>
      <c r="F51" s="8"/>
      <c r="G51" s="19" t="s">
        <v>3</v>
      </c>
      <c r="H51" s="49"/>
      <c r="I51" s="49"/>
      <c r="J51" s="19"/>
      <c r="K51" s="48" t="str">
        <f t="shared" si="0"/>
        <v/>
      </c>
      <c r="L51" s="48"/>
      <c r="M51" s="6" t="str">
        <f t="shared" si="2"/>
        <v/>
      </c>
      <c r="N51" s="19"/>
      <c r="O51" s="8"/>
      <c r="P51" s="49"/>
      <c r="Q51" s="49"/>
      <c r="R51" s="52" t="str">
        <f t="shared" si="3"/>
        <v/>
      </c>
      <c r="S51" s="52"/>
      <c r="T51" s="53" t="str">
        <f t="shared" si="4"/>
        <v/>
      </c>
      <c r="U51" s="53"/>
    </row>
    <row r="52" spans="2:21">
      <c r="B52" s="19">
        <v>44</v>
      </c>
      <c r="C52" s="48" t="str">
        <f t="shared" si="1"/>
        <v/>
      </c>
      <c r="D52" s="48"/>
      <c r="E52" s="19"/>
      <c r="F52" s="8"/>
      <c r="G52" s="19" t="s">
        <v>3</v>
      </c>
      <c r="H52" s="49"/>
      <c r="I52" s="49"/>
      <c r="J52" s="19"/>
      <c r="K52" s="48" t="str">
        <f t="shared" si="0"/>
        <v/>
      </c>
      <c r="L52" s="48"/>
      <c r="M52" s="6" t="str">
        <f t="shared" si="2"/>
        <v/>
      </c>
      <c r="N52" s="19"/>
      <c r="O52" s="8"/>
      <c r="P52" s="49"/>
      <c r="Q52" s="49"/>
      <c r="R52" s="52" t="str">
        <f t="shared" si="3"/>
        <v/>
      </c>
      <c r="S52" s="52"/>
      <c r="T52" s="53" t="str">
        <f t="shared" si="4"/>
        <v/>
      </c>
      <c r="U52" s="53"/>
    </row>
    <row r="53" spans="2:21">
      <c r="B53" s="19">
        <v>45</v>
      </c>
      <c r="C53" s="48" t="str">
        <f t="shared" si="1"/>
        <v/>
      </c>
      <c r="D53" s="48"/>
      <c r="E53" s="19"/>
      <c r="F53" s="8"/>
      <c r="G53" s="19" t="s">
        <v>4</v>
      </c>
      <c r="H53" s="49"/>
      <c r="I53" s="49"/>
      <c r="J53" s="19"/>
      <c r="K53" s="48" t="str">
        <f t="shared" si="0"/>
        <v/>
      </c>
      <c r="L53" s="48"/>
      <c r="M53" s="6" t="str">
        <f t="shared" si="2"/>
        <v/>
      </c>
      <c r="N53" s="19"/>
      <c r="O53" s="8"/>
      <c r="P53" s="49"/>
      <c r="Q53" s="49"/>
      <c r="R53" s="52" t="str">
        <f t="shared" si="3"/>
        <v/>
      </c>
      <c r="S53" s="52"/>
      <c r="T53" s="53" t="str">
        <f t="shared" si="4"/>
        <v/>
      </c>
      <c r="U53" s="53"/>
    </row>
    <row r="54" spans="2:21">
      <c r="B54" s="19">
        <v>46</v>
      </c>
      <c r="C54" s="48" t="str">
        <f t="shared" si="1"/>
        <v/>
      </c>
      <c r="D54" s="48"/>
      <c r="E54" s="19"/>
      <c r="F54" s="8"/>
      <c r="G54" s="19" t="s">
        <v>4</v>
      </c>
      <c r="H54" s="49"/>
      <c r="I54" s="49"/>
      <c r="J54" s="19"/>
      <c r="K54" s="48" t="str">
        <f t="shared" si="0"/>
        <v/>
      </c>
      <c r="L54" s="48"/>
      <c r="M54" s="6" t="str">
        <f t="shared" si="2"/>
        <v/>
      </c>
      <c r="N54" s="19"/>
      <c r="O54" s="8"/>
      <c r="P54" s="49"/>
      <c r="Q54" s="49"/>
      <c r="R54" s="52" t="str">
        <f t="shared" si="3"/>
        <v/>
      </c>
      <c r="S54" s="52"/>
      <c r="T54" s="53" t="str">
        <f t="shared" si="4"/>
        <v/>
      </c>
      <c r="U54" s="53"/>
    </row>
    <row r="55" spans="2:21">
      <c r="B55" s="19">
        <v>47</v>
      </c>
      <c r="C55" s="48" t="str">
        <f t="shared" si="1"/>
        <v/>
      </c>
      <c r="D55" s="48"/>
      <c r="E55" s="19"/>
      <c r="F55" s="8"/>
      <c r="G55" s="19" t="s">
        <v>3</v>
      </c>
      <c r="H55" s="49"/>
      <c r="I55" s="49"/>
      <c r="J55" s="19"/>
      <c r="K55" s="48" t="str">
        <f t="shared" si="0"/>
        <v/>
      </c>
      <c r="L55" s="48"/>
      <c r="M55" s="6" t="str">
        <f t="shared" si="2"/>
        <v/>
      </c>
      <c r="N55" s="19"/>
      <c r="O55" s="8"/>
      <c r="P55" s="49"/>
      <c r="Q55" s="49"/>
      <c r="R55" s="52" t="str">
        <f t="shared" si="3"/>
        <v/>
      </c>
      <c r="S55" s="52"/>
      <c r="T55" s="53" t="str">
        <f t="shared" si="4"/>
        <v/>
      </c>
      <c r="U55" s="53"/>
    </row>
    <row r="56" spans="2:21">
      <c r="B56" s="19">
        <v>48</v>
      </c>
      <c r="C56" s="48" t="str">
        <f t="shared" si="1"/>
        <v/>
      </c>
      <c r="D56" s="48"/>
      <c r="E56" s="19"/>
      <c r="F56" s="8"/>
      <c r="G56" s="19" t="s">
        <v>3</v>
      </c>
      <c r="H56" s="49"/>
      <c r="I56" s="49"/>
      <c r="J56" s="19"/>
      <c r="K56" s="48" t="str">
        <f t="shared" si="0"/>
        <v/>
      </c>
      <c r="L56" s="48"/>
      <c r="M56" s="6" t="str">
        <f t="shared" si="2"/>
        <v/>
      </c>
      <c r="N56" s="19"/>
      <c r="O56" s="8"/>
      <c r="P56" s="49"/>
      <c r="Q56" s="49"/>
      <c r="R56" s="52" t="str">
        <f t="shared" si="3"/>
        <v/>
      </c>
      <c r="S56" s="52"/>
      <c r="T56" s="53" t="str">
        <f t="shared" si="4"/>
        <v/>
      </c>
      <c r="U56" s="53"/>
    </row>
    <row r="57" spans="2:21">
      <c r="B57" s="19">
        <v>49</v>
      </c>
      <c r="C57" s="48" t="str">
        <f t="shared" si="1"/>
        <v/>
      </c>
      <c r="D57" s="48"/>
      <c r="E57" s="19"/>
      <c r="F57" s="8"/>
      <c r="G57" s="19" t="s">
        <v>3</v>
      </c>
      <c r="H57" s="49"/>
      <c r="I57" s="49"/>
      <c r="J57" s="19"/>
      <c r="K57" s="48" t="str">
        <f t="shared" si="0"/>
        <v/>
      </c>
      <c r="L57" s="48"/>
      <c r="M57" s="6" t="str">
        <f t="shared" si="2"/>
        <v/>
      </c>
      <c r="N57" s="19"/>
      <c r="O57" s="8"/>
      <c r="P57" s="49"/>
      <c r="Q57" s="49"/>
      <c r="R57" s="52" t="str">
        <f t="shared" si="3"/>
        <v/>
      </c>
      <c r="S57" s="52"/>
      <c r="T57" s="53" t="str">
        <f t="shared" si="4"/>
        <v/>
      </c>
      <c r="U57" s="53"/>
    </row>
    <row r="58" spans="2:21">
      <c r="B58" s="19">
        <v>50</v>
      </c>
      <c r="C58" s="48" t="str">
        <f t="shared" si="1"/>
        <v/>
      </c>
      <c r="D58" s="48"/>
      <c r="E58" s="19"/>
      <c r="F58" s="8"/>
      <c r="G58" s="19" t="s">
        <v>3</v>
      </c>
      <c r="H58" s="49"/>
      <c r="I58" s="49"/>
      <c r="J58" s="19"/>
      <c r="K58" s="48" t="str">
        <f t="shared" si="0"/>
        <v/>
      </c>
      <c r="L58" s="48"/>
      <c r="M58" s="6" t="str">
        <f t="shared" si="2"/>
        <v/>
      </c>
      <c r="N58" s="19"/>
      <c r="O58" s="8"/>
      <c r="P58" s="49"/>
      <c r="Q58" s="49"/>
      <c r="R58" s="52" t="str">
        <f t="shared" si="3"/>
        <v/>
      </c>
      <c r="S58" s="52"/>
      <c r="T58" s="53" t="str">
        <f t="shared" si="4"/>
        <v/>
      </c>
      <c r="U58" s="53"/>
    </row>
    <row r="59" spans="2:21">
      <c r="B59" s="19">
        <v>51</v>
      </c>
      <c r="C59" s="48" t="str">
        <f t="shared" si="1"/>
        <v/>
      </c>
      <c r="D59" s="48"/>
      <c r="E59" s="19"/>
      <c r="F59" s="8"/>
      <c r="G59" s="19" t="s">
        <v>3</v>
      </c>
      <c r="H59" s="49"/>
      <c r="I59" s="49"/>
      <c r="J59" s="19"/>
      <c r="K59" s="48" t="str">
        <f t="shared" si="0"/>
        <v/>
      </c>
      <c r="L59" s="48"/>
      <c r="M59" s="6" t="str">
        <f t="shared" si="2"/>
        <v/>
      </c>
      <c r="N59" s="19"/>
      <c r="O59" s="8"/>
      <c r="P59" s="49"/>
      <c r="Q59" s="49"/>
      <c r="R59" s="52" t="str">
        <f t="shared" si="3"/>
        <v/>
      </c>
      <c r="S59" s="52"/>
      <c r="T59" s="53" t="str">
        <f t="shared" si="4"/>
        <v/>
      </c>
      <c r="U59" s="53"/>
    </row>
    <row r="60" spans="2:21">
      <c r="B60" s="19">
        <v>52</v>
      </c>
      <c r="C60" s="48" t="str">
        <f t="shared" si="1"/>
        <v/>
      </c>
      <c r="D60" s="48"/>
      <c r="E60" s="19"/>
      <c r="F60" s="8"/>
      <c r="G60" s="19" t="s">
        <v>3</v>
      </c>
      <c r="H60" s="49"/>
      <c r="I60" s="49"/>
      <c r="J60" s="19"/>
      <c r="K60" s="48" t="str">
        <f t="shared" si="0"/>
        <v/>
      </c>
      <c r="L60" s="48"/>
      <c r="M60" s="6" t="str">
        <f t="shared" si="2"/>
        <v/>
      </c>
      <c r="N60" s="19"/>
      <c r="O60" s="8"/>
      <c r="P60" s="49"/>
      <c r="Q60" s="49"/>
      <c r="R60" s="52" t="str">
        <f t="shared" si="3"/>
        <v/>
      </c>
      <c r="S60" s="52"/>
      <c r="T60" s="53" t="str">
        <f t="shared" si="4"/>
        <v/>
      </c>
      <c r="U60" s="53"/>
    </row>
    <row r="61" spans="2:21">
      <c r="B61" s="19">
        <v>53</v>
      </c>
      <c r="C61" s="48" t="str">
        <f t="shared" si="1"/>
        <v/>
      </c>
      <c r="D61" s="48"/>
      <c r="E61" s="19"/>
      <c r="F61" s="8"/>
      <c r="G61" s="19" t="s">
        <v>3</v>
      </c>
      <c r="H61" s="49"/>
      <c r="I61" s="49"/>
      <c r="J61" s="19"/>
      <c r="K61" s="48" t="str">
        <f t="shared" si="0"/>
        <v/>
      </c>
      <c r="L61" s="48"/>
      <c r="M61" s="6" t="str">
        <f t="shared" si="2"/>
        <v/>
      </c>
      <c r="N61" s="19"/>
      <c r="O61" s="8"/>
      <c r="P61" s="49"/>
      <c r="Q61" s="49"/>
      <c r="R61" s="52" t="str">
        <f t="shared" si="3"/>
        <v/>
      </c>
      <c r="S61" s="52"/>
      <c r="T61" s="53" t="str">
        <f t="shared" si="4"/>
        <v/>
      </c>
      <c r="U61" s="53"/>
    </row>
    <row r="62" spans="2:21">
      <c r="B62" s="19">
        <v>54</v>
      </c>
      <c r="C62" s="48" t="str">
        <f t="shared" si="1"/>
        <v/>
      </c>
      <c r="D62" s="48"/>
      <c r="E62" s="19"/>
      <c r="F62" s="8"/>
      <c r="G62" s="19" t="s">
        <v>3</v>
      </c>
      <c r="H62" s="49"/>
      <c r="I62" s="49"/>
      <c r="J62" s="19"/>
      <c r="K62" s="48" t="str">
        <f t="shared" si="0"/>
        <v/>
      </c>
      <c r="L62" s="48"/>
      <c r="M62" s="6" t="str">
        <f t="shared" si="2"/>
        <v/>
      </c>
      <c r="N62" s="19"/>
      <c r="O62" s="8"/>
      <c r="P62" s="49"/>
      <c r="Q62" s="49"/>
      <c r="R62" s="52" t="str">
        <f t="shared" si="3"/>
        <v/>
      </c>
      <c r="S62" s="52"/>
      <c r="T62" s="53" t="str">
        <f t="shared" si="4"/>
        <v/>
      </c>
      <c r="U62" s="53"/>
    </row>
    <row r="63" spans="2:21">
      <c r="B63" s="19">
        <v>55</v>
      </c>
      <c r="C63" s="48" t="str">
        <f t="shared" si="1"/>
        <v/>
      </c>
      <c r="D63" s="48"/>
      <c r="E63" s="19"/>
      <c r="F63" s="8"/>
      <c r="G63" s="19" t="s">
        <v>4</v>
      </c>
      <c r="H63" s="49"/>
      <c r="I63" s="49"/>
      <c r="J63" s="19"/>
      <c r="K63" s="48" t="str">
        <f t="shared" si="0"/>
        <v/>
      </c>
      <c r="L63" s="48"/>
      <c r="M63" s="6" t="str">
        <f t="shared" si="2"/>
        <v/>
      </c>
      <c r="N63" s="19"/>
      <c r="O63" s="8"/>
      <c r="P63" s="49"/>
      <c r="Q63" s="49"/>
      <c r="R63" s="52" t="str">
        <f t="shared" si="3"/>
        <v/>
      </c>
      <c r="S63" s="52"/>
      <c r="T63" s="53" t="str">
        <f t="shared" si="4"/>
        <v/>
      </c>
      <c r="U63" s="53"/>
    </row>
    <row r="64" spans="2:21">
      <c r="B64" s="19">
        <v>56</v>
      </c>
      <c r="C64" s="48" t="str">
        <f t="shared" si="1"/>
        <v/>
      </c>
      <c r="D64" s="48"/>
      <c r="E64" s="19"/>
      <c r="F64" s="8"/>
      <c r="G64" s="19" t="s">
        <v>3</v>
      </c>
      <c r="H64" s="49"/>
      <c r="I64" s="49"/>
      <c r="J64" s="19"/>
      <c r="K64" s="48" t="str">
        <f t="shared" si="0"/>
        <v/>
      </c>
      <c r="L64" s="48"/>
      <c r="M64" s="6" t="str">
        <f t="shared" si="2"/>
        <v/>
      </c>
      <c r="N64" s="19"/>
      <c r="O64" s="8"/>
      <c r="P64" s="49"/>
      <c r="Q64" s="49"/>
      <c r="R64" s="52" t="str">
        <f t="shared" si="3"/>
        <v/>
      </c>
      <c r="S64" s="52"/>
      <c r="T64" s="53" t="str">
        <f t="shared" si="4"/>
        <v/>
      </c>
      <c r="U64" s="53"/>
    </row>
    <row r="65" spans="2:21">
      <c r="B65" s="19">
        <v>57</v>
      </c>
      <c r="C65" s="48" t="str">
        <f t="shared" si="1"/>
        <v/>
      </c>
      <c r="D65" s="48"/>
      <c r="E65" s="19"/>
      <c r="F65" s="8"/>
      <c r="G65" s="19" t="s">
        <v>3</v>
      </c>
      <c r="H65" s="49"/>
      <c r="I65" s="49"/>
      <c r="J65" s="19"/>
      <c r="K65" s="48" t="str">
        <f t="shared" si="0"/>
        <v/>
      </c>
      <c r="L65" s="48"/>
      <c r="M65" s="6" t="str">
        <f t="shared" si="2"/>
        <v/>
      </c>
      <c r="N65" s="19"/>
      <c r="O65" s="8"/>
      <c r="P65" s="49"/>
      <c r="Q65" s="49"/>
      <c r="R65" s="52" t="str">
        <f t="shared" si="3"/>
        <v/>
      </c>
      <c r="S65" s="52"/>
      <c r="T65" s="53" t="str">
        <f t="shared" si="4"/>
        <v/>
      </c>
      <c r="U65" s="53"/>
    </row>
    <row r="66" spans="2:21">
      <c r="B66" s="19">
        <v>58</v>
      </c>
      <c r="C66" s="48" t="str">
        <f t="shared" si="1"/>
        <v/>
      </c>
      <c r="D66" s="48"/>
      <c r="E66" s="19"/>
      <c r="F66" s="8"/>
      <c r="G66" s="19" t="s">
        <v>3</v>
      </c>
      <c r="H66" s="49"/>
      <c r="I66" s="49"/>
      <c r="J66" s="19"/>
      <c r="K66" s="48" t="str">
        <f t="shared" si="0"/>
        <v/>
      </c>
      <c r="L66" s="48"/>
      <c r="M66" s="6" t="str">
        <f t="shared" si="2"/>
        <v/>
      </c>
      <c r="N66" s="19"/>
      <c r="O66" s="8"/>
      <c r="P66" s="49"/>
      <c r="Q66" s="49"/>
      <c r="R66" s="52" t="str">
        <f t="shared" si="3"/>
        <v/>
      </c>
      <c r="S66" s="52"/>
      <c r="T66" s="53" t="str">
        <f t="shared" si="4"/>
        <v/>
      </c>
      <c r="U66" s="53"/>
    </row>
    <row r="67" spans="2:21">
      <c r="B67" s="19">
        <v>59</v>
      </c>
      <c r="C67" s="48" t="str">
        <f t="shared" si="1"/>
        <v/>
      </c>
      <c r="D67" s="48"/>
      <c r="E67" s="19"/>
      <c r="F67" s="8"/>
      <c r="G67" s="19" t="s">
        <v>3</v>
      </c>
      <c r="H67" s="49"/>
      <c r="I67" s="49"/>
      <c r="J67" s="19"/>
      <c r="K67" s="48" t="str">
        <f t="shared" si="0"/>
        <v/>
      </c>
      <c r="L67" s="48"/>
      <c r="M67" s="6" t="str">
        <f t="shared" si="2"/>
        <v/>
      </c>
      <c r="N67" s="19"/>
      <c r="O67" s="8"/>
      <c r="P67" s="49"/>
      <c r="Q67" s="49"/>
      <c r="R67" s="52" t="str">
        <f t="shared" si="3"/>
        <v/>
      </c>
      <c r="S67" s="52"/>
      <c r="T67" s="53" t="str">
        <f t="shared" si="4"/>
        <v/>
      </c>
      <c r="U67" s="53"/>
    </row>
    <row r="68" spans="2:21">
      <c r="B68" s="19">
        <v>60</v>
      </c>
      <c r="C68" s="48" t="str">
        <f t="shared" si="1"/>
        <v/>
      </c>
      <c r="D68" s="48"/>
      <c r="E68" s="19"/>
      <c r="F68" s="8"/>
      <c r="G68" s="19" t="s">
        <v>4</v>
      </c>
      <c r="H68" s="49"/>
      <c r="I68" s="49"/>
      <c r="J68" s="19"/>
      <c r="K68" s="48" t="str">
        <f t="shared" si="0"/>
        <v/>
      </c>
      <c r="L68" s="48"/>
      <c r="M68" s="6" t="str">
        <f t="shared" si="2"/>
        <v/>
      </c>
      <c r="N68" s="19"/>
      <c r="O68" s="8"/>
      <c r="P68" s="49"/>
      <c r="Q68" s="49"/>
      <c r="R68" s="52" t="str">
        <f t="shared" si="3"/>
        <v/>
      </c>
      <c r="S68" s="52"/>
      <c r="T68" s="53" t="str">
        <f t="shared" si="4"/>
        <v/>
      </c>
      <c r="U68" s="53"/>
    </row>
    <row r="69" spans="2:21">
      <c r="B69" s="19">
        <v>61</v>
      </c>
      <c r="C69" s="48" t="str">
        <f t="shared" si="1"/>
        <v/>
      </c>
      <c r="D69" s="48"/>
      <c r="E69" s="19"/>
      <c r="F69" s="8"/>
      <c r="G69" s="19" t="s">
        <v>4</v>
      </c>
      <c r="H69" s="49"/>
      <c r="I69" s="49"/>
      <c r="J69" s="19"/>
      <c r="K69" s="48" t="str">
        <f t="shared" si="0"/>
        <v/>
      </c>
      <c r="L69" s="48"/>
      <c r="M69" s="6" t="str">
        <f t="shared" si="2"/>
        <v/>
      </c>
      <c r="N69" s="19"/>
      <c r="O69" s="8"/>
      <c r="P69" s="49"/>
      <c r="Q69" s="49"/>
      <c r="R69" s="52" t="str">
        <f t="shared" si="3"/>
        <v/>
      </c>
      <c r="S69" s="52"/>
      <c r="T69" s="53" t="str">
        <f t="shared" si="4"/>
        <v/>
      </c>
      <c r="U69" s="53"/>
    </row>
    <row r="70" spans="2:21">
      <c r="B70" s="19">
        <v>62</v>
      </c>
      <c r="C70" s="48" t="str">
        <f t="shared" si="1"/>
        <v/>
      </c>
      <c r="D70" s="48"/>
      <c r="E70" s="19"/>
      <c r="F70" s="8"/>
      <c r="G70" s="19" t="s">
        <v>3</v>
      </c>
      <c r="H70" s="49"/>
      <c r="I70" s="49"/>
      <c r="J70" s="19"/>
      <c r="K70" s="48" t="str">
        <f t="shared" si="0"/>
        <v/>
      </c>
      <c r="L70" s="48"/>
      <c r="M70" s="6" t="str">
        <f t="shared" si="2"/>
        <v/>
      </c>
      <c r="N70" s="19"/>
      <c r="O70" s="8"/>
      <c r="P70" s="49"/>
      <c r="Q70" s="49"/>
      <c r="R70" s="52" t="str">
        <f t="shared" si="3"/>
        <v/>
      </c>
      <c r="S70" s="52"/>
      <c r="T70" s="53" t="str">
        <f t="shared" si="4"/>
        <v/>
      </c>
      <c r="U70" s="53"/>
    </row>
    <row r="71" spans="2:21">
      <c r="B71" s="19">
        <v>63</v>
      </c>
      <c r="C71" s="48" t="str">
        <f t="shared" si="1"/>
        <v/>
      </c>
      <c r="D71" s="48"/>
      <c r="E71" s="19"/>
      <c r="F71" s="8"/>
      <c r="G71" s="19" t="s">
        <v>4</v>
      </c>
      <c r="H71" s="49"/>
      <c r="I71" s="49"/>
      <c r="J71" s="19"/>
      <c r="K71" s="48" t="str">
        <f t="shared" si="0"/>
        <v/>
      </c>
      <c r="L71" s="48"/>
      <c r="M71" s="6" t="str">
        <f t="shared" si="2"/>
        <v/>
      </c>
      <c r="N71" s="19"/>
      <c r="O71" s="8"/>
      <c r="P71" s="49"/>
      <c r="Q71" s="49"/>
      <c r="R71" s="52" t="str">
        <f t="shared" si="3"/>
        <v/>
      </c>
      <c r="S71" s="52"/>
      <c r="T71" s="53" t="str">
        <f t="shared" si="4"/>
        <v/>
      </c>
      <c r="U71" s="53"/>
    </row>
    <row r="72" spans="2:21">
      <c r="B72" s="19">
        <v>64</v>
      </c>
      <c r="C72" s="48" t="str">
        <f t="shared" si="1"/>
        <v/>
      </c>
      <c r="D72" s="48"/>
      <c r="E72" s="19"/>
      <c r="F72" s="8"/>
      <c r="G72" s="19" t="s">
        <v>3</v>
      </c>
      <c r="H72" s="49"/>
      <c r="I72" s="49"/>
      <c r="J72" s="19"/>
      <c r="K72" s="48" t="str">
        <f t="shared" si="0"/>
        <v/>
      </c>
      <c r="L72" s="48"/>
      <c r="M72" s="6" t="str">
        <f t="shared" si="2"/>
        <v/>
      </c>
      <c r="N72" s="19"/>
      <c r="O72" s="8"/>
      <c r="P72" s="49"/>
      <c r="Q72" s="49"/>
      <c r="R72" s="52" t="str">
        <f t="shared" si="3"/>
        <v/>
      </c>
      <c r="S72" s="52"/>
      <c r="T72" s="53" t="str">
        <f t="shared" si="4"/>
        <v/>
      </c>
      <c r="U72" s="53"/>
    </row>
    <row r="73" spans="2:21">
      <c r="B73" s="19">
        <v>65</v>
      </c>
      <c r="C73" s="48" t="str">
        <f t="shared" si="1"/>
        <v/>
      </c>
      <c r="D73" s="48"/>
      <c r="E73" s="19"/>
      <c r="F73" s="8"/>
      <c r="G73" s="19" t="s">
        <v>4</v>
      </c>
      <c r="H73" s="49"/>
      <c r="I73" s="49"/>
      <c r="J73" s="19"/>
      <c r="K73" s="48" t="str">
        <f t="shared" ref="K73:K108" si="5">IF(F73="","",C73*0.03)</f>
        <v/>
      </c>
      <c r="L73" s="48"/>
      <c r="M73" s="6" t="str">
        <f t="shared" si="2"/>
        <v/>
      </c>
      <c r="N73" s="19"/>
      <c r="O73" s="8"/>
      <c r="P73" s="49"/>
      <c r="Q73" s="49"/>
      <c r="R73" s="52" t="str">
        <f t="shared" si="3"/>
        <v/>
      </c>
      <c r="S73" s="52"/>
      <c r="T73" s="53" t="str">
        <f t="shared" si="4"/>
        <v/>
      </c>
      <c r="U73" s="53"/>
    </row>
    <row r="74" spans="2:21">
      <c r="B74" s="19">
        <v>66</v>
      </c>
      <c r="C74" s="48" t="str">
        <f t="shared" ref="C74:C108" si="6">IF(R73="","",C73+R73)</f>
        <v/>
      </c>
      <c r="D74" s="48"/>
      <c r="E74" s="19"/>
      <c r="F74" s="8"/>
      <c r="G74" s="19" t="s">
        <v>4</v>
      </c>
      <c r="H74" s="49"/>
      <c r="I74" s="49"/>
      <c r="J74" s="19"/>
      <c r="K74" s="48" t="str">
        <f t="shared" si="5"/>
        <v/>
      </c>
      <c r="L74" s="48"/>
      <c r="M74" s="6" t="str">
        <f t="shared" ref="M74:M108" si="7">IF(J74="","",(K74/J74)/1000)</f>
        <v/>
      </c>
      <c r="N74" s="19"/>
      <c r="O74" s="8"/>
      <c r="P74" s="49"/>
      <c r="Q74" s="49"/>
      <c r="R74" s="52" t="str">
        <f t="shared" ref="R74:R108" si="8">IF(O74="","",(IF(G74="売",H74-P74,P74-H74))*M74*100000)</f>
        <v/>
      </c>
      <c r="S74" s="52"/>
      <c r="T74" s="53" t="str">
        <f t="shared" ref="T74:T108" si="9">IF(O74="","",IF(R74&lt;0,J74*(-1),IF(G74="買",(P74-H74)*100,(H74-P74)*100)))</f>
        <v/>
      </c>
      <c r="U74" s="53"/>
    </row>
    <row r="75" spans="2:21">
      <c r="B75" s="19">
        <v>67</v>
      </c>
      <c r="C75" s="48" t="str">
        <f t="shared" si="6"/>
        <v/>
      </c>
      <c r="D75" s="48"/>
      <c r="E75" s="19"/>
      <c r="F75" s="8"/>
      <c r="G75" s="19" t="s">
        <v>3</v>
      </c>
      <c r="H75" s="49"/>
      <c r="I75" s="49"/>
      <c r="J75" s="19"/>
      <c r="K75" s="48" t="str">
        <f t="shared" si="5"/>
        <v/>
      </c>
      <c r="L75" s="48"/>
      <c r="M75" s="6" t="str">
        <f t="shared" si="7"/>
        <v/>
      </c>
      <c r="N75" s="19"/>
      <c r="O75" s="8"/>
      <c r="P75" s="49"/>
      <c r="Q75" s="49"/>
      <c r="R75" s="52" t="str">
        <f t="shared" si="8"/>
        <v/>
      </c>
      <c r="S75" s="52"/>
      <c r="T75" s="53" t="str">
        <f t="shared" si="9"/>
        <v/>
      </c>
      <c r="U75" s="53"/>
    </row>
    <row r="76" spans="2:21">
      <c r="B76" s="19">
        <v>68</v>
      </c>
      <c r="C76" s="48" t="str">
        <f t="shared" si="6"/>
        <v/>
      </c>
      <c r="D76" s="48"/>
      <c r="E76" s="19"/>
      <c r="F76" s="8"/>
      <c r="G76" s="19" t="s">
        <v>3</v>
      </c>
      <c r="H76" s="49"/>
      <c r="I76" s="49"/>
      <c r="J76" s="19"/>
      <c r="K76" s="48" t="str">
        <f t="shared" si="5"/>
        <v/>
      </c>
      <c r="L76" s="48"/>
      <c r="M76" s="6" t="str">
        <f t="shared" si="7"/>
        <v/>
      </c>
      <c r="N76" s="19"/>
      <c r="O76" s="8"/>
      <c r="P76" s="49"/>
      <c r="Q76" s="49"/>
      <c r="R76" s="52" t="str">
        <f t="shared" si="8"/>
        <v/>
      </c>
      <c r="S76" s="52"/>
      <c r="T76" s="53" t="str">
        <f t="shared" si="9"/>
        <v/>
      </c>
      <c r="U76" s="53"/>
    </row>
    <row r="77" spans="2:21">
      <c r="B77" s="19">
        <v>69</v>
      </c>
      <c r="C77" s="48" t="str">
        <f t="shared" si="6"/>
        <v/>
      </c>
      <c r="D77" s="48"/>
      <c r="E77" s="19"/>
      <c r="F77" s="8"/>
      <c r="G77" s="19" t="s">
        <v>3</v>
      </c>
      <c r="H77" s="49"/>
      <c r="I77" s="49"/>
      <c r="J77" s="19"/>
      <c r="K77" s="48" t="str">
        <f t="shared" si="5"/>
        <v/>
      </c>
      <c r="L77" s="48"/>
      <c r="M77" s="6" t="str">
        <f t="shared" si="7"/>
        <v/>
      </c>
      <c r="N77" s="19"/>
      <c r="O77" s="8"/>
      <c r="P77" s="49"/>
      <c r="Q77" s="49"/>
      <c r="R77" s="52" t="str">
        <f t="shared" si="8"/>
        <v/>
      </c>
      <c r="S77" s="52"/>
      <c r="T77" s="53" t="str">
        <f t="shared" si="9"/>
        <v/>
      </c>
      <c r="U77" s="53"/>
    </row>
    <row r="78" spans="2:21">
      <c r="B78" s="19">
        <v>70</v>
      </c>
      <c r="C78" s="48" t="str">
        <f t="shared" si="6"/>
        <v/>
      </c>
      <c r="D78" s="48"/>
      <c r="E78" s="19"/>
      <c r="F78" s="8"/>
      <c r="G78" s="19" t="s">
        <v>4</v>
      </c>
      <c r="H78" s="49"/>
      <c r="I78" s="49"/>
      <c r="J78" s="19"/>
      <c r="K78" s="48" t="str">
        <f t="shared" si="5"/>
        <v/>
      </c>
      <c r="L78" s="48"/>
      <c r="M78" s="6" t="str">
        <f t="shared" si="7"/>
        <v/>
      </c>
      <c r="N78" s="19"/>
      <c r="O78" s="8"/>
      <c r="P78" s="49"/>
      <c r="Q78" s="49"/>
      <c r="R78" s="52" t="str">
        <f t="shared" si="8"/>
        <v/>
      </c>
      <c r="S78" s="52"/>
      <c r="T78" s="53" t="str">
        <f t="shared" si="9"/>
        <v/>
      </c>
      <c r="U78" s="53"/>
    </row>
    <row r="79" spans="2:21">
      <c r="B79" s="19">
        <v>71</v>
      </c>
      <c r="C79" s="48" t="str">
        <f t="shared" si="6"/>
        <v/>
      </c>
      <c r="D79" s="48"/>
      <c r="E79" s="19"/>
      <c r="F79" s="8"/>
      <c r="G79" s="19" t="s">
        <v>3</v>
      </c>
      <c r="H79" s="49"/>
      <c r="I79" s="49"/>
      <c r="J79" s="19"/>
      <c r="K79" s="48" t="str">
        <f t="shared" si="5"/>
        <v/>
      </c>
      <c r="L79" s="48"/>
      <c r="M79" s="6" t="str">
        <f t="shared" si="7"/>
        <v/>
      </c>
      <c r="N79" s="19"/>
      <c r="O79" s="8"/>
      <c r="P79" s="49"/>
      <c r="Q79" s="49"/>
      <c r="R79" s="52" t="str">
        <f t="shared" si="8"/>
        <v/>
      </c>
      <c r="S79" s="52"/>
      <c r="T79" s="53" t="str">
        <f t="shared" si="9"/>
        <v/>
      </c>
      <c r="U79" s="53"/>
    </row>
    <row r="80" spans="2:21">
      <c r="B80" s="19">
        <v>72</v>
      </c>
      <c r="C80" s="48" t="str">
        <f t="shared" si="6"/>
        <v/>
      </c>
      <c r="D80" s="48"/>
      <c r="E80" s="19"/>
      <c r="F80" s="8"/>
      <c r="G80" s="19" t="s">
        <v>4</v>
      </c>
      <c r="H80" s="49"/>
      <c r="I80" s="49"/>
      <c r="J80" s="19"/>
      <c r="K80" s="48" t="str">
        <f t="shared" si="5"/>
        <v/>
      </c>
      <c r="L80" s="48"/>
      <c r="M80" s="6" t="str">
        <f t="shared" si="7"/>
        <v/>
      </c>
      <c r="N80" s="19"/>
      <c r="O80" s="8"/>
      <c r="P80" s="49"/>
      <c r="Q80" s="49"/>
      <c r="R80" s="52" t="str">
        <f t="shared" si="8"/>
        <v/>
      </c>
      <c r="S80" s="52"/>
      <c r="T80" s="53" t="str">
        <f t="shared" si="9"/>
        <v/>
      </c>
      <c r="U80" s="53"/>
    </row>
    <row r="81" spans="2:21">
      <c r="B81" s="19">
        <v>73</v>
      </c>
      <c r="C81" s="48" t="str">
        <f t="shared" si="6"/>
        <v/>
      </c>
      <c r="D81" s="48"/>
      <c r="E81" s="19"/>
      <c r="F81" s="8"/>
      <c r="G81" s="19" t="s">
        <v>3</v>
      </c>
      <c r="H81" s="49"/>
      <c r="I81" s="49"/>
      <c r="J81" s="19"/>
      <c r="K81" s="48" t="str">
        <f t="shared" si="5"/>
        <v/>
      </c>
      <c r="L81" s="48"/>
      <c r="M81" s="6" t="str">
        <f t="shared" si="7"/>
        <v/>
      </c>
      <c r="N81" s="19"/>
      <c r="O81" s="8"/>
      <c r="P81" s="49"/>
      <c r="Q81" s="49"/>
      <c r="R81" s="52" t="str">
        <f t="shared" si="8"/>
        <v/>
      </c>
      <c r="S81" s="52"/>
      <c r="T81" s="53" t="str">
        <f t="shared" si="9"/>
        <v/>
      </c>
      <c r="U81" s="53"/>
    </row>
    <row r="82" spans="2:21">
      <c r="B82" s="19">
        <v>74</v>
      </c>
      <c r="C82" s="48" t="str">
        <f t="shared" si="6"/>
        <v/>
      </c>
      <c r="D82" s="48"/>
      <c r="E82" s="19"/>
      <c r="F82" s="8"/>
      <c r="G82" s="19" t="s">
        <v>3</v>
      </c>
      <c r="H82" s="49"/>
      <c r="I82" s="49"/>
      <c r="J82" s="19"/>
      <c r="K82" s="48" t="str">
        <f t="shared" si="5"/>
        <v/>
      </c>
      <c r="L82" s="48"/>
      <c r="M82" s="6" t="str">
        <f t="shared" si="7"/>
        <v/>
      </c>
      <c r="N82" s="19"/>
      <c r="O82" s="8"/>
      <c r="P82" s="49"/>
      <c r="Q82" s="49"/>
      <c r="R82" s="52" t="str">
        <f t="shared" si="8"/>
        <v/>
      </c>
      <c r="S82" s="52"/>
      <c r="T82" s="53" t="str">
        <f t="shared" si="9"/>
        <v/>
      </c>
      <c r="U82" s="53"/>
    </row>
    <row r="83" spans="2:21">
      <c r="B83" s="19">
        <v>75</v>
      </c>
      <c r="C83" s="48" t="str">
        <f t="shared" si="6"/>
        <v/>
      </c>
      <c r="D83" s="48"/>
      <c r="E83" s="19"/>
      <c r="F83" s="8"/>
      <c r="G83" s="19" t="s">
        <v>3</v>
      </c>
      <c r="H83" s="49"/>
      <c r="I83" s="49"/>
      <c r="J83" s="19"/>
      <c r="K83" s="48" t="str">
        <f t="shared" si="5"/>
        <v/>
      </c>
      <c r="L83" s="48"/>
      <c r="M83" s="6" t="str">
        <f t="shared" si="7"/>
        <v/>
      </c>
      <c r="N83" s="19"/>
      <c r="O83" s="8"/>
      <c r="P83" s="49"/>
      <c r="Q83" s="49"/>
      <c r="R83" s="52" t="str">
        <f t="shared" si="8"/>
        <v/>
      </c>
      <c r="S83" s="52"/>
      <c r="T83" s="53" t="str">
        <f t="shared" si="9"/>
        <v/>
      </c>
      <c r="U83" s="53"/>
    </row>
    <row r="84" spans="2:21">
      <c r="B84" s="19">
        <v>76</v>
      </c>
      <c r="C84" s="48" t="str">
        <f t="shared" si="6"/>
        <v/>
      </c>
      <c r="D84" s="48"/>
      <c r="E84" s="19"/>
      <c r="F84" s="8"/>
      <c r="G84" s="19" t="s">
        <v>3</v>
      </c>
      <c r="H84" s="49"/>
      <c r="I84" s="49"/>
      <c r="J84" s="19"/>
      <c r="K84" s="48" t="str">
        <f t="shared" si="5"/>
        <v/>
      </c>
      <c r="L84" s="48"/>
      <c r="M84" s="6" t="str">
        <f t="shared" si="7"/>
        <v/>
      </c>
      <c r="N84" s="19"/>
      <c r="O84" s="8"/>
      <c r="P84" s="49"/>
      <c r="Q84" s="49"/>
      <c r="R84" s="52" t="str">
        <f t="shared" si="8"/>
        <v/>
      </c>
      <c r="S84" s="52"/>
      <c r="T84" s="53" t="str">
        <f t="shared" si="9"/>
        <v/>
      </c>
      <c r="U84" s="53"/>
    </row>
    <row r="85" spans="2:21">
      <c r="B85" s="19">
        <v>77</v>
      </c>
      <c r="C85" s="48" t="str">
        <f t="shared" si="6"/>
        <v/>
      </c>
      <c r="D85" s="48"/>
      <c r="E85" s="19"/>
      <c r="F85" s="8"/>
      <c r="G85" s="19" t="s">
        <v>4</v>
      </c>
      <c r="H85" s="49"/>
      <c r="I85" s="49"/>
      <c r="J85" s="19"/>
      <c r="K85" s="48" t="str">
        <f t="shared" si="5"/>
        <v/>
      </c>
      <c r="L85" s="48"/>
      <c r="M85" s="6" t="str">
        <f t="shared" si="7"/>
        <v/>
      </c>
      <c r="N85" s="19"/>
      <c r="O85" s="8"/>
      <c r="P85" s="49"/>
      <c r="Q85" s="49"/>
      <c r="R85" s="52" t="str">
        <f t="shared" si="8"/>
        <v/>
      </c>
      <c r="S85" s="52"/>
      <c r="T85" s="53" t="str">
        <f t="shared" si="9"/>
        <v/>
      </c>
      <c r="U85" s="53"/>
    </row>
    <row r="86" spans="2:21">
      <c r="B86" s="19">
        <v>78</v>
      </c>
      <c r="C86" s="48" t="str">
        <f t="shared" si="6"/>
        <v/>
      </c>
      <c r="D86" s="48"/>
      <c r="E86" s="19"/>
      <c r="F86" s="8"/>
      <c r="G86" s="19" t="s">
        <v>3</v>
      </c>
      <c r="H86" s="49"/>
      <c r="I86" s="49"/>
      <c r="J86" s="19"/>
      <c r="K86" s="48" t="str">
        <f t="shared" si="5"/>
        <v/>
      </c>
      <c r="L86" s="48"/>
      <c r="M86" s="6" t="str">
        <f t="shared" si="7"/>
        <v/>
      </c>
      <c r="N86" s="19"/>
      <c r="O86" s="8"/>
      <c r="P86" s="49"/>
      <c r="Q86" s="49"/>
      <c r="R86" s="52" t="str">
        <f t="shared" si="8"/>
        <v/>
      </c>
      <c r="S86" s="52"/>
      <c r="T86" s="53" t="str">
        <f t="shared" si="9"/>
        <v/>
      </c>
      <c r="U86" s="53"/>
    </row>
    <row r="87" spans="2:21">
      <c r="B87" s="19">
        <v>79</v>
      </c>
      <c r="C87" s="48" t="str">
        <f t="shared" si="6"/>
        <v/>
      </c>
      <c r="D87" s="48"/>
      <c r="E87" s="19"/>
      <c r="F87" s="8"/>
      <c r="G87" s="19" t="s">
        <v>4</v>
      </c>
      <c r="H87" s="49"/>
      <c r="I87" s="49"/>
      <c r="J87" s="19"/>
      <c r="K87" s="48" t="str">
        <f t="shared" si="5"/>
        <v/>
      </c>
      <c r="L87" s="48"/>
      <c r="M87" s="6" t="str">
        <f t="shared" si="7"/>
        <v/>
      </c>
      <c r="N87" s="19"/>
      <c r="O87" s="8"/>
      <c r="P87" s="49"/>
      <c r="Q87" s="49"/>
      <c r="R87" s="52" t="str">
        <f t="shared" si="8"/>
        <v/>
      </c>
      <c r="S87" s="52"/>
      <c r="T87" s="53" t="str">
        <f t="shared" si="9"/>
        <v/>
      </c>
      <c r="U87" s="53"/>
    </row>
    <row r="88" spans="2:21">
      <c r="B88" s="19">
        <v>80</v>
      </c>
      <c r="C88" s="48" t="str">
        <f t="shared" si="6"/>
        <v/>
      </c>
      <c r="D88" s="48"/>
      <c r="E88" s="19"/>
      <c r="F88" s="8"/>
      <c r="G88" s="19" t="s">
        <v>4</v>
      </c>
      <c r="H88" s="49"/>
      <c r="I88" s="49"/>
      <c r="J88" s="19"/>
      <c r="K88" s="48" t="str">
        <f t="shared" si="5"/>
        <v/>
      </c>
      <c r="L88" s="48"/>
      <c r="M88" s="6" t="str">
        <f t="shared" si="7"/>
        <v/>
      </c>
      <c r="N88" s="19"/>
      <c r="O88" s="8"/>
      <c r="P88" s="49"/>
      <c r="Q88" s="49"/>
      <c r="R88" s="52" t="str">
        <f t="shared" si="8"/>
        <v/>
      </c>
      <c r="S88" s="52"/>
      <c r="T88" s="53" t="str">
        <f t="shared" si="9"/>
        <v/>
      </c>
      <c r="U88" s="53"/>
    </row>
    <row r="89" spans="2:21">
      <c r="B89" s="19">
        <v>81</v>
      </c>
      <c r="C89" s="48" t="str">
        <f t="shared" si="6"/>
        <v/>
      </c>
      <c r="D89" s="48"/>
      <c r="E89" s="19"/>
      <c r="F89" s="8"/>
      <c r="G89" s="19" t="s">
        <v>4</v>
      </c>
      <c r="H89" s="49"/>
      <c r="I89" s="49"/>
      <c r="J89" s="19"/>
      <c r="K89" s="48" t="str">
        <f t="shared" si="5"/>
        <v/>
      </c>
      <c r="L89" s="48"/>
      <c r="M89" s="6" t="str">
        <f t="shared" si="7"/>
        <v/>
      </c>
      <c r="N89" s="19"/>
      <c r="O89" s="8"/>
      <c r="P89" s="49"/>
      <c r="Q89" s="49"/>
      <c r="R89" s="52" t="str">
        <f t="shared" si="8"/>
        <v/>
      </c>
      <c r="S89" s="52"/>
      <c r="T89" s="53" t="str">
        <f t="shared" si="9"/>
        <v/>
      </c>
      <c r="U89" s="53"/>
    </row>
    <row r="90" spans="2:21">
      <c r="B90" s="19">
        <v>82</v>
      </c>
      <c r="C90" s="48" t="str">
        <f t="shared" si="6"/>
        <v/>
      </c>
      <c r="D90" s="48"/>
      <c r="E90" s="19"/>
      <c r="F90" s="8"/>
      <c r="G90" s="19" t="s">
        <v>4</v>
      </c>
      <c r="H90" s="49"/>
      <c r="I90" s="49"/>
      <c r="J90" s="19"/>
      <c r="K90" s="48" t="str">
        <f t="shared" si="5"/>
        <v/>
      </c>
      <c r="L90" s="48"/>
      <c r="M90" s="6" t="str">
        <f t="shared" si="7"/>
        <v/>
      </c>
      <c r="N90" s="19"/>
      <c r="O90" s="8"/>
      <c r="P90" s="49"/>
      <c r="Q90" s="49"/>
      <c r="R90" s="52" t="str">
        <f t="shared" si="8"/>
        <v/>
      </c>
      <c r="S90" s="52"/>
      <c r="T90" s="53" t="str">
        <f t="shared" si="9"/>
        <v/>
      </c>
      <c r="U90" s="53"/>
    </row>
    <row r="91" spans="2:21">
      <c r="B91" s="19">
        <v>83</v>
      </c>
      <c r="C91" s="48" t="str">
        <f t="shared" si="6"/>
        <v/>
      </c>
      <c r="D91" s="48"/>
      <c r="E91" s="19"/>
      <c r="F91" s="8"/>
      <c r="G91" s="19" t="s">
        <v>4</v>
      </c>
      <c r="H91" s="49"/>
      <c r="I91" s="49"/>
      <c r="J91" s="19"/>
      <c r="K91" s="48" t="str">
        <f t="shared" si="5"/>
        <v/>
      </c>
      <c r="L91" s="48"/>
      <c r="M91" s="6" t="str">
        <f t="shared" si="7"/>
        <v/>
      </c>
      <c r="N91" s="19"/>
      <c r="O91" s="8"/>
      <c r="P91" s="49"/>
      <c r="Q91" s="49"/>
      <c r="R91" s="52" t="str">
        <f t="shared" si="8"/>
        <v/>
      </c>
      <c r="S91" s="52"/>
      <c r="T91" s="53" t="str">
        <f t="shared" si="9"/>
        <v/>
      </c>
      <c r="U91" s="53"/>
    </row>
    <row r="92" spans="2:21">
      <c r="B92" s="19">
        <v>84</v>
      </c>
      <c r="C92" s="48" t="str">
        <f t="shared" si="6"/>
        <v/>
      </c>
      <c r="D92" s="48"/>
      <c r="E92" s="19"/>
      <c r="F92" s="8"/>
      <c r="G92" s="19" t="s">
        <v>3</v>
      </c>
      <c r="H92" s="49"/>
      <c r="I92" s="49"/>
      <c r="J92" s="19"/>
      <c r="K92" s="48" t="str">
        <f t="shared" si="5"/>
        <v/>
      </c>
      <c r="L92" s="48"/>
      <c r="M92" s="6" t="str">
        <f t="shared" si="7"/>
        <v/>
      </c>
      <c r="N92" s="19"/>
      <c r="O92" s="8"/>
      <c r="P92" s="49"/>
      <c r="Q92" s="49"/>
      <c r="R92" s="52" t="str">
        <f t="shared" si="8"/>
        <v/>
      </c>
      <c r="S92" s="52"/>
      <c r="T92" s="53" t="str">
        <f t="shared" si="9"/>
        <v/>
      </c>
      <c r="U92" s="53"/>
    </row>
    <row r="93" spans="2:21">
      <c r="B93" s="19">
        <v>85</v>
      </c>
      <c r="C93" s="48" t="str">
        <f t="shared" si="6"/>
        <v/>
      </c>
      <c r="D93" s="48"/>
      <c r="E93" s="19"/>
      <c r="F93" s="8"/>
      <c r="G93" s="19" t="s">
        <v>4</v>
      </c>
      <c r="H93" s="49"/>
      <c r="I93" s="49"/>
      <c r="J93" s="19"/>
      <c r="K93" s="48" t="str">
        <f t="shared" si="5"/>
        <v/>
      </c>
      <c r="L93" s="48"/>
      <c r="M93" s="6" t="str">
        <f t="shared" si="7"/>
        <v/>
      </c>
      <c r="N93" s="19"/>
      <c r="O93" s="8"/>
      <c r="P93" s="49"/>
      <c r="Q93" s="49"/>
      <c r="R93" s="52" t="str">
        <f t="shared" si="8"/>
        <v/>
      </c>
      <c r="S93" s="52"/>
      <c r="T93" s="53" t="str">
        <f t="shared" si="9"/>
        <v/>
      </c>
      <c r="U93" s="53"/>
    </row>
    <row r="94" spans="2:21">
      <c r="B94" s="19">
        <v>86</v>
      </c>
      <c r="C94" s="48" t="str">
        <f t="shared" si="6"/>
        <v/>
      </c>
      <c r="D94" s="48"/>
      <c r="E94" s="19"/>
      <c r="F94" s="8"/>
      <c r="G94" s="19" t="s">
        <v>3</v>
      </c>
      <c r="H94" s="49"/>
      <c r="I94" s="49"/>
      <c r="J94" s="19"/>
      <c r="K94" s="48" t="str">
        <f t="shared" si="5"/>
        <v/>
      </c>
      <c r="L94" s="48"/>
      <c r="M94" s="6" t="str">
        <f t="shared" si="7"/>
        <v/>
      </c>
      <c r="N94" s="19"/>
      <c r="O94" s="8"/>
      <c r="P94" s="49"/>
      <c r="Q94" s="49"/>
      <c r="R94" s="52" t="str">
        <f t="shared" si="8"/>
        <v/>
      </c>
      <c r="S94" s="52"/>
      <c r="T94" s="53" t="str">
        <f t="shared" si="9"/>
        <v/>
      </c>
      <c r="U94" s="53"/>
    </row>
    <row r="95" spans="2:21">
      <c r="B95" s="19">
        <v>87</v>
      </c>
      <c r="C95" s="48" t="str">
        <f t="shared" si="6"/>
        <v/>
      </c>
      <c r="D95" s="48"/>
      <c r="E95" s="19"/>
      <c r="F95" s="8"/>
      <c r="G95" s="19" t="s">
        <v>4</v>
      </c>
      <c r="H95" s="49"/>
      <c r="I95" s="49"/>
      <c r="J95" s="19"/>
      <c r="K95" s="48" t="str">
        <f t="shared" si="5"/>
        <v/>
      </c>
      <c r="L95" s="48"/>
      <c r="M95" s="6" t="str">
        <f t="shared" si="7"/>
        <v/>
      </c>
      <c r="N95" s="19"/>
      <c r="O95" s="8"/>
      <c r="P95" s="49"/>
      <c r="Q95" s="49"/>
      <c r="R95" s="52" t="str">
        <f t="shared" si="8"/>
        <v/>
      </c>
      <c r="S95" s="52"/>
      <c r="T95" s="53" t="str">
        <f t="shared" si="9"/>
        <v/>
      </c>
      <c r="U95" s="53"/>
    </row>
    <row r="96" spans="2:21">
      <c r="B96" s="19">
        <v>88</v>
      </c>
      <c r="C96" s="48" t="str">
        <f t="shared" si="6"/>
        <v/>
      </c>
      <c r="D96" s="48"/>
      <c r="E96" s="19"/>
      <c r="F96" s="8"/>
      <c r="G96" s="19" t="s">
        <v>3</v>
      </c>
      <c r="H96" s="49"/>
      <c r="I96" s="49"/>
      <c r="J96" s="19"/>
      <c r="K96" s="48" t="str">
        <f t="shared" si="5"/>
        <v/>
      </c>
      <c r="L96" s="48"/>
      <c r="M96" s="6" t="str">
        <f t="shared" si="7"/>
        <v/>
      </c>
      <c r="N96" s="19"/>
      <c r="O96" s="8"/>
      <c r="P96" s="49"/>
      <c r="Q96" s="49"/>
      <c r="R96" s="52" t="str">
        <f t="shared" si="8"/>
        <v/>
      </c>
      <c r="S96" s="52"/>
      <c r="T96" s="53" t="str">
        <f t="shared" si="9"/>
        <v/>
      </c>
      <c r="U96" s="53"/>
    </row>
    <row r="97" spans="2:21">
      <c r="B97" s="19">
        <v>89</v>
      </c>
      <c r="C97" s="48" t="str">
        <f t="shared" si="6"/>
        <v/>
      </c>
      <c r="D97" s="48"/>
      <c r="E97" s="19"/>
      <c r="F97" s="8"/>
      <c r="G97" s="19" t="s">
        <v>4</v>
      </c>
      <c r="H97" s="49"/>
      <c r="I97" s="49"/>
      <c r="J97" s="19"/>
      <c r="K97" s="48" t="str">
        <f t="shared" si="5"/>
        <v/>
      </c>
      <c r="L97" s="48"/>
      <c r="M97" s="6" t="str">
        <f t="shared" si="7"/>
        <v/>
      </c>
      <c r="N97" s="19"/>
      <c r="O97" s="8"/>
      <c r="P97" s="49"/>
      <c r="Q97" s="49"/>
      <c r="R97" s="52" t="str">
        <f t="shared" si="8"/>
        <v/>
      </c>
      <c r="S97" s="52"/>
      <c r="T97" s="53" t="str">
        <f t="shared" si="9"/>
        <v/>
      </c>
      <c r="U97" s="53"/>
    </row>
    <row r="98" spans="2:21">
      <c r="B98" s="19">
        <v>90</v>
      </c>
      <c r="C98" s="48" t="str">
        <f t="shared" si="6"/>
        <v/>
      </c>
      <c r="D98" s="48"/>
      <c r="E98" s="19"/>
      <c r="F98" s="8"/>
      <c r="G98" s="19" t="s">
        <v>3</v>
      </c>
      <c r="H98" s="49"/>
      <c r="I98" s="49"/>
      <c r="J98" s="19"/>
      <c r="K98" s="48" t="str">
        <f t="shared" si="5"/>
        <v/>
      </c>
      <c r="L98" s="48"/>
      <c r="M98" s="6" t="str">
        <f t="shared" si="7"/>
        <v/>
      </c>
      <c r="N98" s="19"/>
      <c r="O98" s="8"/>
      <c r="P98" s="49"/>
      <c r="Q98" s="49"/>
      <c r="R98" s="52" t="str">
        <f t="shared" si="8"/>
        <v/>
      </c>
      <c r="S98" s="52"/>
      <c r="T98" s="53" t="str">
        <f t="shared" si="9"/>
        <v/>
      </c>
      <c r="U98" s="53"/>
    </row>
    <row r="99" spans="2:21">
      <c r="B99" s="19">
        <v>91</v>
      </c>
      <c r="C99" s="48" t="str">
        <f t="shared" si="6"/>
        <v/>
      </c>
      <c r="D99" s="48"/>
      <c r="E99" s="19"/>
      <c r="F99" s="8"/>
      <c r="G99" s="19" t="s">
        <v>4</v>
      </c>
      <c r="H99" s="49"/>
      <c r="I99" s="49"/>
      <c r="J99" s="19"/>
      <c r="K99" s="48" t="str">
        <f t="shared" si="5"/>
        <v/>
      </c>
      <c r="L99" s="48"/>
      <c r="M99" s="6" t="str">
        <f t="shared" si="7"/>
        <v/>
      </c>
      <c r="N99" s="19"/>
      <c r="O99" s="8"/>
      <c r="P99" s="49"/>
      <c r="Q99" s="49"/>
      <c r="R99" s="52" t="str">
        <f t="shared" si="8"/>
        <v/>
      </c>
      <c r="S99" s="52"/>
      <c r="T99" s="53" t="str">
        <f t="shared" si="9"/>
        <v/>
      </c>
      <c r="U99" s="53"/>
    </row>
    <row r="100" spans="2:21">
      <c r="B100" s="19">
        <v>92</v>
      </c>
      <c r="C100" s="48" t="str">
        <f t="shared" si="6"/>
        <v/>
      </c>
      <c r="D100" s="48"/>
      <c r="E100" s="19"/>
      <c r="F100" s="8"/>
      <c r="G100" s="19" t="s">
        <v>4</v>
      </c>
      <c r="H100" s="49"/>
      <c r="I100" s="49"/>
      <c r="J100" s="19"/>
      <c r="K100" s="48" t="str">
        <f t="shared" si="5"/>
        <v/>
      </c>
      <c r="L100" s="48"/>
      <c r="M100" s="6" t="str">
        <f t="shared" si="7"/>
        <v/>
      </c>
      <c r="N100" s="19"/>
      <c r="O100" s="8"/>
      <c r="P100" s="49"/>
      <c r="Q100" s="49"/>
      <c r="R100" s="52" t="str">
        <f t="shared" si="8"/>
        <v/>
      </c>
      <c r="S100" s="52"/>
      <c r="T100" s="53" t="str">
        <f t="shared" si="9"/>
        <v/>
      </c>
      <c r="U100" s="53"/>
    </row>
    <row r="101" spans="2:21">
      <c r="B101" s="19">
        <v>93</v>
      </c>
      <c r="C101" s="48" t="str">
        <f t="shared" si="6"/>
        <v/>
      </c>
      <c r="D101" s="48"/>
      <c r="E101" s="19"/>
      <c r="F101" s="8"/>
      <c r="G101" s="19" t="s">
        <v>3</v>
      </c>
      <c r="H101" s="49"/>
      <c r="I101" s="49"/>
      <c r="J101" s="19"/>
      <c r="K101" s="48" t="str">
        <f t="shared" si="5"/>
        <v/>
      </c>
      <c r="L101" s="48"/>
      <c r="M101" s="6" t="str">
        <f t="shared" si="7"/>
        <v/>
      </c>
      <c r="N101" s="19"/>
      <c r="O101" s="8"/>
      <c r="P101" s="49"/>
      <c r="Q101" s="49"/>
      <c r="R101" s="52" t="str">
        <f t="shared" si="8"/>
        <v/>
      </c>
      <c r="S101" s="52"/>
      <c r="T101" s="53" t="str">
        <f t="shared" si="9"/>
        <v/>
      </c>
      <c r="U101" s="53"/>
    </row>
    <row r="102" spans="2:21">
      <c r="B102" s="19">
        <v>94</v>
      </c>
      <c r="C102" s="48" t="str">
        <f t="shared" si="6"/>
        <v/>
      </c>
      <c r="D102" s="48"/>
      <c r="E102" s="19"/>
      <c r="F102" s="8"/>
      <c r="G102" s="19" t="s">
        <v>3</v>
      </c>
      <c r="H102" s="49"/>
      <c r="I102" s="49"/>
      <c r="J102" s="19"/>
      <c r="K102" s="48" t="str">
        <f t="shared" si="5"/>
        <v/>
      </c>
      <c r="L102" s="48"/>
      <c r="M102" s="6" t="str">
        <f t="shared" si="7"/>
        <v/>
      </c>
      <c r="N102" s="19"/>
      <c r="O102" s="8"/>
      <c r="P102" s="49"/>
      <c r="Q102" s="49"/>
      <c r="R102" s="52" t="str">
        <f t="shared" si="8"/>
        <v/>
      </c>
      <c r="S102" s="52"/>
      <c r="T102" s="53" t="str">
        <f t="shared" si="9"/>
        <v/>
      </c>
      <c r="U102" s="53"/>
    </row>
    <row r="103" spans="2:21">
      <c r="B103" s="19">
        <v>95</v>
      </c>
      <c r="C103" s="48" t="str">
        <f t="shared" si="6"/>
        <v/>
      </c>
      <c r="D103" s="48"/>
      <c r="E103" s="19"/>
      <c r="F103" s="8"/>
      <c r="G103" s="19" t="s">
        <v>3</v>
      </c>
      <c r="H103" s="49"/>
      <c r="I103" s="49"/>
      <c r="J103" s="19"/>
      <c r="K103" s="48" t="str">
        <f t="shared" si="5"/>
        <v/>
      </c>
      <c r="L103" s="48"/>
      <c r="M103" s="6" t="str">
        <f t="shared" si="7"/>
        <v/>
      </c>
      <c r="N103" s="19"/>
      <c r="O103" s="8"/>
      <c r="P103" s="49"/>
      <c r="Q103" s="49"/>
      <c r="R103" s="52" t="str">
        <f t="shared" si="8"/>
        <v/>
      </c>
      <c r="S103" s="52"/>
      <c r="T103" s="53" t="str">
        <f t="shared" si="9"/>
        <v/>
      </c>
      <c r="U103" s="53"/>
    </row>
    <row r="104" spans="2:21">
      <c r="B104" s="19">
        <v>96</v>
      </c>
      <c r="C104" s="48" t="str">
        <f t="shared" si="6"/>
        <v/>
      </c>
      <c r="D104" s="48"/>
      <c r="E104" s="19"/>
      <c r="F104" s="8"/>
      <c r="G104" s="19" t="s">
        <v>4</v>
      </c>
      <c r="H104" s="49"/>
      <c r="I104" s="49"/>
      <c r="J104" s="19"/>
      <c r="K104" s="48" t="str">
        <f t="shared" si="5"/>
        <v/>
      </c>
      <c r="L104" s="48"/>
      <c r="M104" s="6" t="str">
        <f t="shared" si="7"/>
        <v/>
      </c>
      <c r="N104" s="19"/>
      <c r="O104" s="8"/>
      <c r="P104" s="49"/>
      <c r="Q104" s="49"/>
      <c r="R104" s="52" t="str">
        <f t="shared" si="8"/>
        <v/>
      </c>
      <c r="S104" s="52"/>
      <c r="T104" s="53" t="str">
        <f t="shared" si="9"/>
        <v/>
      </c>
      <c r="U104" s="53"/>
    </row>
    <row r="105" spans="2:21">
      <c r="B105" s="19">
        <v>97</v>
      </c>
      <c r="C105" s="48" t="str">
        <f t="shared" si="6"/>
        <v/>
      </c>
      <c r="D105" s="48"/>
      <c r="E105" s="19"/>
      <c r="F105" s="8"/>
      <c r="G105" s="19" t="s">
        <v>3</v>
      </c>
      <c r="H105" s="49"/>
      <c r="I105" s="49"/>
      <c r="J105" s="19"/>
      <c r="K105" s="48" t="str">
        <f t="shared" si="5"/>
        <v/>
      </c>
      <c r="L105" s="48"/>
      <c r="M105" s="6" t="str">
        <f t="shared" si="7"/>
        <v/>
      </c>
      <c r="N105" s="19"/>
      <c r="O105" s="8"/>
      <c r="P105" s="49"/>
      <c r="Q105" s="49"/>
      <c r="R105" s="52" t="str">
        <f t="shared" si="8"/>
        <v/>
      </c>
      <c r="S105" s="52"/>
      <c r="T105" s="53" t="str">
        <f t="shared" si="9"/>
        <v/>
      </c>
      <c r="U105" s="53"/>
    </row>
    <row r="106" spans="2:21">
      <c r="B106" s="19">
        <v>98</v>
      </c>
      <c r="C106" s="48" t="str">
        <f t="shared" si="6"/>
        <v/>
      </c>
      <c r="D106" s="48"/>
      <c r="E106" s="19"/>
      <c r="F106" s="8"/>
      <c r="G106" s="19" t="s">
        <v>4</v>
      </c>
      <c r="H106" s="49"/>
      <c r="I106" s="49"/>
      <c r="J106" s="19"/>
      <c r="K106" s="48" t="str">
        <f t="shared" si="5"/>
        <v/>
      </c>
      <c r="L106" s="48"/>
      <c r="M106" s="6" t="str">
        <f t="shared" si="7"/>
        <v/>
      </c>
      <c r="N106" s="19"/>
      <c r="O106" s="8"/>
      <c r="P106" s="49"/>
      <c r="Q106" s="49"/>
      <c r="R106" s="52" t="str">
        <f t="shared" si="8"/>
        <v/>
      </c>
      <c r="S106" s="52"/>
      <c r="T106" s="53" t="str">
        <f t="shared" si="9"/>
        <v/>
      </c>
      <c r="U106" s="53"/>
    </row>
    <row r="107" spans="2:21">
      <c r="B107" s="19">
        <v>99</v>
      </c>
      <c r="C107" s="48" t="str">
        <f t="shared" si="6"/>
        <v/>
      </c>
      <c r="D107" s="48"/>
      <c r="E107" s="19"/>
      <c r="F107" s="8"/>
      <c r="G107" s="19" t="s">
        <v>4</v>
      </c>
      <c r="H107" s="49"/>
      <c r="I107" s="49"/>
      <c r="J107" s="19"/>
      <c r="K107" s="48" t="str">
        <f t="shared" si="5"/>
        <v/>
      </c>
      <c r="L107" s="48"/>
      <c r="M107" s="6" t="str">
        <f t="shared" si="7"/>
        <v/>
      </c>
      <c r="N107" s="19"/>
      <c r="O107" s="8"/>
      <c r="P107" s="49"/>
      <c r="Q107" s="49"/>
      <c r="R107" s="52" t="str">
        <f t="shared" si="8"/>
        <v/>
      </c>
      <c r="S107" s="52"/>
      <c r="T107" s="53" t="str">
        <f t="shared" si="9"/>
        <v/>
      </c>
      <c r="U107" s="53"/>
    </row>
    <row r="108" spans="2:21">
      <c r="B108" s="19">
        <v>100</v>
      </c>
      <c r="C108" s="48" t="str">
        <f t="shared" si="6"/>
        <v/>
      </c>
      <c r="D108" s="48"/>
      <c r="E108" s="19"/>
      <c r="F108" s="8"/>
      <c r="G108" s="19" t="s">
        <v>3</v>
      </c>
      <c r="H108" s="49"/>
      <c r="I108" s="49"/>
      <c r="J108" s="19"/>
      <c r="K108" s="48" t="str">
        <f t="shared" si="5"/>
        <v/>
      </c>
      <c r="L108" s="48"/>
      <c r="M108" s="6" t="str">
        <f t="shared" si="7"/>
        <v/>
      </c>
      <c r="N108" s="19"/>
      <c r="O108" s="8"/>
      <c r="P108" s="49"/>
      <c r="Q108" s="49"/>
      <c r="R108" s="52" t="str">
        <f t="shared" si="8"/>
        <v/>
      </c>
      <c r="S108" s="52"/>
      <c r="T108" s="53" t="str">
        <f t="shared" si="9"/>
        <v/>
      </c>
      <c r="U108" s="53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2019-08-22T11:02:34Z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