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K89" i="31"/>
  <c r="M89" s="1"/>
  <c r="M89" i="32"/>
  <c r="K89"/>
  <c r="M88" i="31"/>
  <c r="K88"/>
  <c r="M88" i="32"/>
  <c r="K88"/>
  <c r="K87" i="31"/>
  <c r="M87" s="1"/>
  <c r="M87" i="32"/>
  <c r="K87"/>
  <c r="K86" i="31"/>
  <c r="M86" s="1"/>
  <c r="K86" i="32"/>
  <c r="M86" s="1"/>
  <c r="M85" i="31"/>
  <c r="K85"/>
  <c r="M85" i="32"/>
  <c r="K85"/>
  <c r="K84" i="31"/>
  <c r="M84" s="1"/>
  <c r="M84" i="32"/>
  <c r="K84"/>
  <c r="M83" i="31"/>
  <c r="K83"/>
  <c r="K83" i="32"/>
  <c r="M83" s="1"/>
  <c r="R83" s="1"/>
  <c r="C84" s="1"/>
  <c r="X84" s="1"/>
  <c r="Y84" s="1"/>
  <c r="M82" i="31"/>
  <c r="K82"/>
  <c r="M82" i="32"/>
  <c r="K82"/>
  <c r="M81" i="31"/>
  <c r="K81"/>
  <c r="K81" i="32"/>
  <c r="M81" s="1"/>
  <c r="R81" s="1"/>
  <c r="C82" s="1"/>
  <c r="X82" s="1"/>
  <c r="Y82" s="1"/>
  <c r="M80" i="31"/>
  <c r="K80"/>
  <c r="M80" i="32"/>
  <c r="K80"/>
  <c r="K79" i="31"/>
  <c r="M79" s="1"/>
  <c r="K79" i="32"/>
  <c r="M79" s="1"/>
  <c r="K78" i="31"/>
  <c r="M78" s="1"/>
  <c r="M78" i="32"/>
  <c r="K78"/>
  <c r="M77" i="31"/>
  <c r="K77"/>
  <c r="M77" i="32"/>
  <c r="K77"/>
  <c r="K76" i="31"/>
  <c r="M76" s="1"/>
  <c r="M76" i="32"/>
  <c r="K76"/>
  <c r="M75" i="31"/>
  <c r="K75"/>
  <c r="K75" i="32"/>
  <c r="M75" s="1"/>
  <c r="K74" i="31"/>
  <c r="M74" s="1"/>
  <c r="K74" i="32"/>
  <c r="M74" s="1"/>
  <c r="K73" i="31"/>
  <c r="M73" s="1"/>
  <c r="M73" i="32"/>
  <c r="K73"/>
  <c r="M72" i="31"/>
  <c r="R72" s="1"/>
  <c r="C73" s="1"/>
  <c r="X73" s="1"/>
  <c r="Y73" s="1"/>
  <c r="K72"/>
  <c r="M72" i="32"/>
  <c r="K72"/>
  <c r="M71" i="31"/>
  <c r="K71"/>
  <c r="K71" i="32"/>
  <c r="M71" s="1"/>
  <c r="M70" i="31"/>
  <c r="K70"/>
  <c r="M70" i="32"/>
  <c r="K70"/>
  <c r="M69" i="31"/>
  <c r="K69"/>
  <c r="M69" i="32"/>
  <c r="K69"/>
  <c r="K9" i="33"/>
  <c r="M9" s="1"/>
  <c r="R9" s="1"/>
  <c r="C10" s="1"/>
  <c r="M9" i="32"/>
  <c r="K9"/>
  <c r="K9" i="31"/>
  <c r="M9" s="1"/>
  <c r="V108" i="33"/>
  <c r="T108"/>
  <c r="W108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/>
  <c r="R101"/>
  <c r="C102" s="1"/>
  <c r="X102" s="1"/>
  <c r="Y102" s="1"/>
  <c r="M101"/>
  <c r="K101"/>
  <c r="V100"/>
  <c r="T100"/>
  <c r="W100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/>
  <c r="R94"/>
  <c r="C95" s="1"/>
  <c r="X95" s="1"/>
  <c r="Y95" s="1"/>
  <c r="M94"/>
  <c r="K94"/>
  <c r="V93"/>
  <c r="T93"/>
  <c r="W93"/>
  <c r="R93"/>
  <c r="C94" s="1"/>
  <c r="X94" s="1"/>
  <c r="Y94" s="1"/>
  <c r="M93"/>
  <c r="K93"/>
  <c r="W92"/>
  <c r="V92"/>
  <c r="T92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K88"/>
  <c r="M88" s="1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K85"/>
  <c r="M85" s="1"/>
  <c r="V84"/>
  <c r="T84"/>
  <c r="W84" s="1"/>
  <c r="M84"/>
  <c r="K84"/>
  <c r="V83"/>
  <c r="T83"/>
  <c r="W83" s="1"/>
  <c r="K83"/>
  <c r="M83" s="1"/>
  <c r="V82"/>
  <c r="T82"/>
  <c r="W82" s="1"/>
  <c r="K82"/>
  <c r="M82" s="1"/>
  <c r="V81"/>
  <c r="T81"/>
  <c r="W81" s="1"/>
  <c r="K81"/>
  <c r="M81" s="1"/>
  <c r="V80"/>
  <c r="T80"/>
  <c r="W80" s="1"/>
  <c r="R80"/>
  <c r="C81" s="1"/>
  <c r="X81" s="1"/>
  <c r="Y81" s="1"/>
  <c r="K80"/>
  <c r="M80" s="1"/>
  <c r="V79"/>
  <c r="T79"/>
  <c r="W79" s="1"/>
  <c r="V78"/>
  <c r="T78"/>
  <c r="W78" s="1"/>
  <c r="M78"/>
  <c r="K78"/>
  <c r="V77"/>
  <c r="T77"/>
  <c r="W77" s="1"/>
  <c r="R77"/>
  <c r="C78" s="1"/>
  <c r="X78" s="1"/>
  <c r="Y78" s="1"/>
  <c r="M77"/>
  <c r="K77"/>
  <c r="V76"/>
  <c r="T76"/>
  <c r="W76" s="1"/>
  <c r="K76"/>
  <c r="M76" s="1"/>
  <c r="V75"/>
  <c r="T75"/>
  <c r="W75" s="1"/>
  <c r="R75"/>
  <c r="C76" s="1"/>
  <c r="X76" s="1"/>
  <c r="Y76" s="1"/>
  <c r="M75"/>
  <c r="K75"/>
  <c r="V74"/>
  <c r="T74"/>
  <c r="W74" s="1"/>
  <c r="M74"/>
  <c r="K74"/>
  <c r="V73"/>
  <c r="T73"/>
  <c r="W73" s="1"/>
  <c r="R73"/>
  <c r="C74" s="1"/>
  <c r="X74" s="1"/>
  <c r="Y74" s="1"/>
  <c r="K73"/>
  <c r="M73" s="1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K71"/>
  <c r="M71" s="1"/>
  <c r="V70"/>
  <c r="T70"/>
  <c r="W70" s="1"/>
  <c r="M70"/>
  <c r="K70"/>
  <c r="V69"/>
  <c r="T69"/>
  <c r="W69" s="1"/>
  <c r="R69"/>
  <c r="C70" s="1"/>
  <c r="X70" s="1"/>
  <c r="Y70" s="1"/>
  <c r="M69"/>
  <c r="K69"/>
  <c r="V68"/>
  <c r="T68"/>
  <c r="W68" s="1"/>
  <c r="V67"/>
  <c r="T67"/>
  <c r="W67" s="1"/>
  <c r="V66"/>
  <c r="T66"/>
  <c r="W66" s="1"/>
  <c r="V65"/>
  <c r="T65"/>
  <c r="W65" s="1"/>
  <c r="V64"/>
  <c r="T64"/>
  <c r="W64" s="1"/>
  <c r="V63"/>
  <c r="T63"/>
  <c r="W63" s="1"/>
  <c r="V62"/>
  <c r="T62"/>
  <c r="W62" s="1"/>
  <c r="V61"/>
  <c r="T61"/>
  <c r="W61" s="1"/>
  <c r="V60"/>
  <c r="T60"/>
  <c r="W60" s="1"/>
  <c r="V59"/>
  <c r="T59"/>
  <c r="W59" s="1"/>
  <c r="V58"/>
  <c r="T58"/>
  <c r="W58"/>
  <c r="V57"/>
  <c r="T57"/>
  <c r="W57" s="1"/>
  <c r="V56"/>
  <c r="T56"/>
  <c r="W56" s="1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W50" s="1"/>
  <c r="V49"/>
  <c r="T49"/>
  <c r="W49" s="1"/>
  <c r="V48"/>
  <c r="T48"/>
  <c r="W48" s="1"/>
  <c r="V47"/>
  <c r="T47"/>
  <c r="W47" s="1"/>
  <c r="V46"/>
  <c r="T46"/>
  <c r="W46" s="1"/>
  <c r="V45"/>
  <c r="T45"/>
  <c r="W45" s="1"/>
  <c r="V44"/>
  <c r="T44"/>
  <c r="W44" s="1"/>
  <c r="V43"/>
  <c r="T43"/>
  <c r="W43" s="1"/>
  <c r="V42"/>
  <c r="T42"/>
  <c r="W42" s="1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W36" s="1"/>
  <c r="V35"/>
  <c r="T35"/>
  <c r="W35" s="1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W27" s="1"/>
  <c r="V26"/>
  <c r="T26"/>
  <c r="W26" s="1"/>
  <c r="V25"/>
  <c r="T25"/>
  <c r="W25" s="1"/>
  <c r="V24"/>
  <c r="T24"/>
  <c r="W24" s="1"/>
  <c r="V23"/>
  <c r="T23"/>
  <c r="W23" s="1"/>
  <c r="T22"/>
  <c r="V22" s="1"/>
  <c r="T21"/>
  <c r="W21" s="1"/>
  <c r="T20"/>
  <c r="V20" s="1"/>
  <c r="T19"/>
  <c r="W19" s="1"/>
  <c r="T18"/>
  <c r="V18" s="1"/>
  <c r="T17"/>
  <c r="V17" s="1"/>
  <c r="T16"/>
  <c r="W16" s="1"/>
  <c r="T15"/>
  <c r="W15" s="1"/>
  <c r="T14"/>
  <c r="V14" s="1"/>
  <c r="T13"/>
  <c r="V13" s="1"/>
  <c r="T12"/>
  <c r="V12" s="1"/>
  <c r="T11"/>
  <c r="V11" s="1"/>
  <c r="T10"/>
  <c r="W10" s="1"/>
  <c r="T9"/>
  <c r="W9" s="1"/>
  <c r="C9"/>
  <c r="V108" i="32"/>
  <c r="T108"/>
  <c r="W108" s="1"/>
  <c r="R108"/>
  <c r="M108"/>
  <c r="K108"/>
  <c r="V107"/>
  <c r="T107"/>
  <c r="W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V88"/>
  <c r="T88"/>
  <c r="W88" s="1"/>
  <c r="V87"/>
  <c r="T87"/>
  <c r="W87" s="1"/>
  <c r="V86"/>
  <c r="T86"/>
  <c r="W86" s="1"/>
  <c r="V85"/>
  <c r="T85"/>
  <c r="W85" s="1"/>
  <c r="V84"/>
  <c r="T84"/>
  <c r="W84" s="1"/>
  <c r="V83"/>
  <c r="T83"/>
  <c r="W83" s="1"/>
  <c r="V82"/>
  <c r="T82"/>
  <c r="W82" s="1"/>
  <c r="V81"/>
  <c r="T81"/>
  <c r="W81" s="1"/>
  <c r="V80"/>
  <c r="T80"/>
  <c r="W80" s="1"/>
  <c r="V79"/>
  <c r="T79"/>
  <c r="W79" s="1"/>
  <c r="V78"/>
  <c r="T78"/>
  <c r="W78" s="1"/>
  <c r="R78"/>
  <c r="C79" s="1"/>
  <c r="X79" s="1"/>
  <c r="Y79" s="1"/>
  <c r="V77"/>
  <c r="T77"/>
  <c r="W77" s="1"/>
  <c r="V76"/>
  <c r="T76"/>
  <c r="W76" s="1"/>
  <c r="V75"/>
  <c r="T75"/>
  <c r="W75" s="1"/>
  <c r="V74"/>
  <c r="T74"/>
  <c r="W74" s="1"/>
  <c r="V73"/>
  <c r="T73"/>
  <c r="W73" s="1"/>
  <c r="V72"/>
  <c r="T72"/>
  <c r="W72" s="1"/>
  <c r="V71"/>
  <c r="T71"/>
  <c r="W71" s="1"/>
  <c r="V70"/>
  <c r="T70"/>
  <c r="W70" s="1"/>
  <c r="V69"/>
  <c r="T69"/>
  <c r="W69" s="1"/>
  <c r="V68"/>
  <c r="T68"/>
  <c r="W68" s="1"/>
  <c r="V67"/>
  <c r="T67"/>
  <c r="W67"/>
  <c r="V66"/>
  <c r="T66"/>
  <c r="W66" s="1"/>
  <c r="V65"/>
  <c r="T65"/>
  <c r="W65" s="1"/>
  <c r="V64"/>
  <c r="T64"/>
  <c r="W64" s="1"/>
  <c r="V63"/>
  <c r="T63"/>
  <c r="W63" s="1"/>
  <c r="V62"/>
  <c r="T62"/>
  <c r="W62" s="1"/>
  <c r="V61"/>
  <c r="T61"/>
  <c r="W61" s="1"/>
  <c r="V60"/>
  <c r="T60"/>
  <c r="W60" s="1"/>
  <c r="V59"/>
  <c r="T59"/>
  <c r="W59"/>
  <c r="V58"/>
  <c r="T58"/>
  <c r="W58" s="1"/>
  <c r="V57"/>
  <c r="T57"/>
  <c r="W57" s="1"/>
  <c r="V56"/>
  <c r="T56"/>
  <c r="W56" s="1"/>
  <c r="V55"/>
  <c r="T55"/>
  <c r="W55" s="1"/>
  <c r="V54"/>
  <c r="T54"/>
  <c r="W54" s="1"/>
  <c r="V53"/>
  <c r="T53"/>
  <c r="W53" s="1"/>
  <c r="V52"/>
  <c r="T52"/>
  <c r="W52" s="1"/>
  <c r="V51"/>
  <c r="T51"/>
  <c r="W51" s="1"/>
  <c r="V50"/>
  <c r="T50"/>
  <c r="W50" s="1"/>
  <c r="V49"/>
  <c r="T49"/>
  <c r="W49" s="1"/>
  <c r="V48"/>
  <c r="T48"/>
  <c r="W48" s="1"/>
  <c r="V47"/>
  <c r="T47"/>
  <c r="W47" s="1"/>
  <c r="V46"/>
  <c r="T46"/>
  <c r="W46" s="1"/>
  <c r="V45"/>
  <c r="T45"/>
  <c r="W45" s="1"/>
  <c r="V44"/>
  <c r="T44"/>
  <c r="W44" s="1"/>
  <c r="V43"/>
  <c r="T43"/>
  <c r="W43" s="1"/>
  <c r="V42"/>
  <c r="T42"/>
  <c r="W42" s="1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W36" s="1"/>
  <c r="V35"/>
  <c r="T35"/>
  <c r="V34"/>
  <c r="T34"/>
  <c r="W34" s="1"/>
  <c r="V33"/>
  <c r="T33"/>
  <c r="W33" s="1"/>
  <c r="V32"/>
  <c r="T32"/>
  <c r="W32" s="1"/>
  <c r="V31"/>
  <c r="T31"/>
  <c r="W31" s="1"/>
  <c r="V30"/>
  <c r="T30"/>
  <c r="W30" s="1"/>
  <c r="V29"/>
  <c r="T29"/>
  <c r="W29" s="1"/>
  <c r="V28"/>
  <c r="T28"/>
  <c r="W28" s="1"/>
  <c r="V27"/>
  <c r="T27"/>
  <c r="V26"/>
  <c r="T26"/>
  <c r="W26" s="1"/>
  <c r="V25"/>
  <c r="T25"/>
  <c r="W25" s="1"/>
  <c r="W24"/>
  <c r="V24"/>
  <c r="T24"/>
  <c r="V23"/>
  <c r="T23"/>
  <c r="W23" s="1"/>
  <c r="T22"/>
  <c r="W22" s="1"/>
  <c r="T21"/>
  <c r="V21" s="1"/>
  <c r="T20"/>
  <c r="W20" s="1"/>
  <c r="T19"/>
  <c r="V19" s="1"/>
  <c r="T18"/>
  <c r="W18" s="1"/>
  <c r="V17"/>
  <c r="T17"/>
  <c r="W17" s="1"/>
  <c r="T16"/>
  <c r="V16" s="1"/>
  <c r="T15"/>
  <c r="W15" s="1"/>
  <c r="V14"/>
  <c r="T14"/>
  <c r="W14" s="1"/>
  <c r="T13"/>
  <c r="W13" s="1"/>
  <c r="T12"/>
  <c r="W12" s="1"/>
  <c r="T11"/>
  <c r="T10"/>
  <c r="T9"/>
  <c r="V9" s="1"/>
  <c r="C9"/>
  <c r="V108" i="31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/>
  <c r="R105"/>
  <c r="C106" s="1"/>
  <c r="X106" s="1"/>
  <c r="Y106" s="1"/>
  <c r="M105"/>
  <c r="K105"/>
  <c r="W104"/>
  <c r="V104"/>
  <c r="T104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W88"/>
  <c r="V88"/>
  <c r="T88"/>
  <c r="R88" s="1"/>
  <c r="C89" s="1"/>
  <c r="X89" s="1"/>
  <c r="Y89" s="1"/>
  <c r="V87"/>
  <c r="T87"/>
  <c r="W87" s="1"/>
  <c r="V86"/>
  <c r="T86"/>
  <c r="W86" s="1"/>
  <c r="V85"/>
  <c r="T85"/>
  <c r="W85" s="1"/>
  <c r="V84"/>
  <c r="T84"/>
  <c r="W84" s="1"/>
  <c r="V83"/>
  <c r="T83"/>
  <c r="W83" s="1"/>
  <c r="V82"/>
  <c r="T82"/>
  <c r="W82" s="1"/>
  <c r="V81"/>
  <c r="T81"/>
  <c r="W81" s="1"/>
  <c r="R81"/>
  <c r="C82" s="1"/>
  <c r="X82" s="1"/>
  <c r="Y82" s="1"/>
  <c r="V80"/>
  <c r="T80"/>
  <c r="R80" s="1"/>
  <c r="C81" s="1"/>
  <c r="X81" s="1"/>
  <c r="Y81" s="1"/>
  <c r="V79"/>
  <c r="T79"/>
  <c r="W79" s="1"/>
  <c r="V78"/>
  <c r="T78"/>
  <c r="R78" s="1"/>
  <c r="C79" s="1"/>
  <c r="X79" s="1"/>
  <c r="Y79" s="1"/>
  <c r="V77"/>
  <c r="T77"/>
  <c r="W77" s="1"/>
  <c r="V76"/>
  <c r="T76"/>
  <c r="W76" s="1"/>
  <c r="V75"/>
  <c r="T75"/>
  <c r="W75" s="1"/>
  <c r="V74"/>
  <c r="T74"/>
  <c r="W74" s="1"/>
  <c r="V73"/>
  <c r="T73"/>
  <c r="W73" s="1"/>
  <c r="W72"/>
  <c r="V72"/>
  <c r="T72"/>
  <c r="V71"/>
  <c r="T71"/>
  <c r="W71" s="1"/>
  <c r="V70"/>
  <c r="T70"/>
  <c r="W70" s="1"/>
  <c r="R70"/>
  <c r="C71" s="1"/>
  <c r="X71" s="1"/>
  <c r="Y71" s="1"/>
  <c r="V69"/>
  <c r="T69"/>
  <c r="W69" s="1"/>
  <c r="V68"/>
  <c r="T68"/>
  <c r="V67"/>
  <c r="T67"/>
  <c r="W67" s="1"/>
  <c r="V66"/>
  <c r="T66"/>
  <c r="W66" s="1"/>
  <c r="V65"/>
  <c r="T65"/>
  <c r="W65" s="1"/>
  <c r="V64"/>
  <c r="T64"/>
  <c r="W64" s="1"/>
  <c r="V63"/>
  <c r="T63"/>
  <c r="W63" s="1"/>
  <c r="V62"/>
  <c r="T62"/>
  <c r="W62" s="1"/>
  <c r="V61"/>
  <c r="T61"/>
  <c r="W61" s="1"/>
  <c r="V60"/>
  <c r="T60"/>
  <c r="W60" s="1"/>
  <c r="V59"/>
  <c r="T59"/>
  <c r="W59" s="1"/>
  <c r="V58"/>
  <c r="T58"/>
  <c r="W58" s="1"/>
  <c r="V57"/>
  <c r="T57"/>
  <c r="V56"/>
  <c r="T56"/>
  <c r="W56" s="1"/>
  <c r="V55"/>
  <c r="T55"/>
  <c r="W55" s="1"/>
  <c r="V54"/>
  <c r="T54"/>
  <c r="W54" s="1"/>
  <c r="V53"/>
  <c r="T53"/>
  <c r="W53" s="1"/>
  <c r="V52"/>
  <c r="T52"/>
  <c r="W52"/>
  <c r="V51"/>
  <c r="T51"/>
  <c r="W51" s="1"/>
  <c r="V50"/>
  <c r="T50"/>
  <c r="W50" s="1"/>
  <c r="V49"/>
  <c r="T49"/>
  <c r="W49" s="1"/>
  <c r="W48"/>
  <c r="V48"/>
  <c r="T48"/>
  <c r="V47"/>
  <c r="T47"/>
  <c r="W47" s="1"/>
  <c r="W46"/>
  <c r="V46"/>
  <c r="T46"/>
  <c r="V45"/>
  <c r="T45"/>
  <c r="W45" s="1"/>
  <c r="V44"/>
  <c r="T44"/>
  <c r="W44" s="1"/>
  <c r="V43"/>
  <c r="T43"/>
  <c r="W43" s="1"/>
  <c r="V42"/>
  <c r="T42"/>
  <c r="W42" s="1"/>
  <c r="V41"/>
  <c r="T41"/>
  <c r="W41" s="1"/>
  <c r="V40"/>
  <c r="T40"/>
  <c r="W40" s="1"/>
  <c r="V39"/>
  <c r="T39"/>
  <c r="W39" s="1"/>
  <c r="V38"/>
  <c r="T38"/>
  <c r="W38" s="1"/>
  <c r="V37"/>
  <c r="T37"/>
  <c r="W37" s="1"/>
  <c r="V36"/>
  <c r="T36"/>
  <c r="V35"/>
  <c r="T35"/>
  <c r="W35" s="1"/>
  <c r="V34"/>
  <c r="T34"/>
  <c r="W34" s="1"/>
  <c r="V33"/>
  <c r="T33"/>
  <c r="W33" s="1"/>
  <c r="W32"/>
  <c r="V32"/>
  <c r="T32"/>
  <c r="V31"/>
  <c r="T31"/>
  <c r="W31" s="1"/>
  <c r="V30"/>
  <c r="T30"/>
  <c r="W30" s="1"/>
  <c r="V29"/>
  <c r="T29"/>
  <c r="W29" s="1"/>
  <c r="V28"/>
  <c r="T28"/>
  <c r="V27"/>
  <c r="T27"/>
  <c r="W27" s="1"/>
  <c r="V26"/>
  <c r="T26"/>
  <c r="W26" s="1"/>
  <c r="V25"/>
  <c r="T25"/>
  <c r="W25" s="1"/>
  <c r="W24"/>
  <c r="V24"/>
  <c r="T24"/>
  <c r="V23"/>
  <c r="T23"/>
  <c r="W23" s="1"/>
  <c r="T22"/>
  <c r="W22" s="1"/>
  <c r="T21"/>
  <c r="W21" s="1"/>
  <c r="T20"/>
  <c r="W20" s="1"/>
  <c r="T19"/>
  <c r="V19" s="1"/>
  <c r="T18"/>
  <c r="V18" s="1"/>
  <c r="T17"/>
  <c r="V17" s="1"/>
  <c r="T16"/>
  <c r="W16"/>
  <c r="T15"/>
  <c r="T14"/>
  <c r="V14" s="1"/>
  <c r="T13"/>
  <c r="W13" s="1"/>
  <c r="T12"/>
  <c r="W12" s="1"/>
  <c r="T11"/>
  <c r="V11" s="1"/>
  <c r="T10"/>
  <c r="W10" s="1"/>
  <c r="T9"/>
  <c r="C9"/>
  <c r="R10" i="17"/>
  <c r="T10"/>
  <c r="R11"/>
  <c r="C12"/>
  <c r="T11"/>
  <c r="R12"/>
  <c r="C13"/>
  <c r="T12"/>
  <c r="R13"/>
  <c r="T13"/>
  <c r="R14"/>
  <c r="T14"/>
  <c r="R15"/>
  <c r="T15"/>
  <c r="R16"/>
  <c r="C17"/>
  <c r="T16"/>
  <c r="R17"/>
  <c r="T17"/>
  <c r="R18"/>
  <c r="T18"/>
  <c r="R19"/>
  <c r="T19"/>
  <c r="R20"/>
  <c r="C21"/>
  <c r="T20"/>
  <c r="R21"/>
  <c r="T21"/>
  <c r="R22"/>
  <c r="T22"/>
  <c r="R23"/>
  <c r="T23"/>
  <c r="R24"/>
  <c r="C25"/>
  <c r="T24"/>
  <c r="R25"/>
  <c r="T25"/>
  <c r="R26"/>
  <c r="T26"/>
  <c r="R27"/>
  <c r="T27"/>
  <c r="R28"/>
  <c r="C29"/>
  <c r="T28"/>
  <c r="R29"/>
  <c r="T29"/>
  <c r="R30"/>
  <c r="T30"/>
  <c r="R31"/>
  <c r="T31"/>
  <c r="R32"/>
  <c r="C33"/>
  <c r="T32"/>
  <c r="R33"/>
  <c r="T33"/>
  <c r="R34"/>
  <c r="T34"/>
  <c r="R35"/>
  <c r="T35"/>
  <c r="R36"/>
  <c r="C37"/>
  <c r="T36"/>
  <c r="R37"/>
  <c r="T37"/>
  <c r="R38"/>
  <c r="T38"/>
  <c r="R39"/>
  <c r="T39"/>
  <c r="R40"/>
  <c r="C41"/>
  <c r="T40"/>
  <c r="R41"/>
  <c r="T41"/>
  <c r="R42"/>
  <c r="T42"/>
  <c r="R43"/>
  <c r="T43"/>
  <c r="R44"/>
  <c r="C45"/>
  <c r="T44"/>
  <c r="R45"/>
  <c r="T45"/>
  <c r="R46"/>
  <c r="T46"/>
  <c r="R47"/>
  <c r="T47"/>
  <c r="R48"/>
  <c r="C49"/>
  <c r="T48"/>
  <c r="R49"/>
  <c r="T49"/>
  <c r="R50"/>
  <c r="T50"/>
  <c r="R51"/>
  <c r="T51"/>
  <c r="R52"/>
  <c r="C53"/>
  <c r="T52"/>
  <c r="R53"/>
  <c r="T53"/>
  <c r="R54"/>
  <c r="T54"/>
  <c r="R55"/>
  <c r="T55"/>
  <c r="R56"/>
  <c r="C57"/>
  <c r="T56"/>
  <c r="R57"/>
  <c r="T57"/>
  <c r="R58"/>
  <c r="T58"/>
  <c r="R59"/>
  <c r="T59"/>
  <c r="R60"/>
  <c r="C61"/>
  <c r="T60"/>
  <c r="R61"/>
  <c r="T61"/>
  <c r="R62"/>
  <c r="T62"/>
  <c r="R63"/>
  <c r="T63"/>
  <c r="R64"/>
  <c r="C65"/>
  <c r="T64"/>
  <c r="R65"/>
  <c r="T65"/>
  <c r="R66"/>
  <c r="T66"/>
  <c r="R67"/>
  <c r="T67"/>
  <c r="R68"/>
  <c r="C69"/>
  <c r="T68"/>
  <c r="R69"/>
  <c r="T69"/>
  <c r="R70"/>
  <c r="T70"/>
  <c r="R71"/>
  <c r="T71"/>
  <c r="R72"/>
  <c r="C73"/>
  <c r="T72"/>
  <c r="R73"/>
  <c r="T73"/>
  <c r="R74"/>
  <c r="T74"/>
  <c r="R75"/>
  <c r="C76"/>
  <c r="T75"/>
  <c r="R76"/>
  <c r="C77"/>
  <c r="T76"/>
  <c r="R77"/>
  <c r="T77"/>
  <c r="R78"/>
  <c r="T78"/>
  <c r="R79"/>
  <c r="C80"/>
  <c r="T79"/>
  <c r="R80"/>
  <c r="C81"/>
  <c r="T80"/>
  <c r="R81"/>
  <c r="T81"/>
  <c r="R82"/>
  <c r="T82"/>
  <c r="R83"/>
  <c r="C84"/>
  <c r="T83"/>
  <c r="R84"/>
  <c r="C85"/>
  <c r="T84"/>
  <c r="R85"/>
  <c r="T85"/>
  <c r="R86"/>
  <c r="T86"/>
  <c r="R87"/>
  <c r="C88"/>
  <c r="T87"/>
  <c r="R88"/>
  <c r="C89"/>
  <c r="T88"/>
  <c r="R89"/>
  <c r="T89"/>
  <c r="R90"/>
  <c r="T90"/>
  <c r="R91"/>
  <c r="C92"/>
  <c r="T91"/>
  <c r="R92"/>
  <c r="C93"/>
  <c r="T92"/>
  <c r="R93"/>
  <c r="T93"/>
  <c r="R94"/>
  <c r="T94"/>
  <c r="R95"/>
  <c r="C96"/>
  <c r="T95"/>
  <c r="R96"/>
  <c r="C97"/>
  <c r="T96"/>
  <c r="R97"/>
  <c r="T97"/>
  <c r="R98"/>
  <c r="T98"/>
  <c r="R99"/>
  <c r="C100"/>
  <c r="T99"/>
  <c r="R100"/>
  <c r="C101"/>
  <c r="T100"/>
  <c r="R101"/>
  <c r="T101"/>
  <c r="R102"/>
  <c r="T102"/>
  <c r="R103"/>
  <c r="C104"/>
  <c r="T103"/>
  <c r="R104"/>
  <c r="C105"/>
  <c r="T104"/>
  <c r="R105"/>
  <c r="T105"/>
  <c r="R106"/>
  <c r="T106"/>
  <c r="R107"/>
  <c r="C108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C107"/>
  <c r="K106"/>
  <c r="C106"/>
  <c r="K105"/>
  <c r="K104"/>
  <c r="K103"/>
  <c r="C103"/>
  <c r="K102"/>
  <c r="C102"/>
  <c r="K101"/>
  <c r="K100"/>
  <c r="K99"/>
  <c r="C99"/>
  <c r="K98"/>
  <c r="C98"/>
  <c r="K97"/>
  <c r="K96"/>
  <c r="K95"/>
  <c r="C95"/>
  <c r="K94"/>
  <c r="C94"/>
  <c r="K93"/>
  <c r="K92"/>
  <c r="K91"/>
  <c r="C91"/>
  <c r="K90"/>
  <c r="C90"/>
  <c r="K89"/>
  <c r="K88"/>
  <c r="K87"/>
  <c r="C87"/>
  <c r="K86"/>
  <c r="C86"/>
  <c r="K85"/>
  <c r="K84"/>
  <c r="K83"/>
  <c r="C83"/>
  <c r="K82"/>
  <c r="C82"/>
  <c r="K81"/>
  <c r="K80"/>
  <c r="K79"/>
  <c r="C79"/>
  <c r="K78"/>
  <c r="C78"/>
  <c r="K77"/>
  <c r="K76"/>
  <c r="K75"/>
  <c r="C75"/>
  <c r="K74"/>
  <c r="C74"/>
  <c r="K73"/>
  <c r="K72"/>
  <c r="C72"/>
  <c r="K71"/>
  <c r="C71"/>
  <c r="K70"/>
  <c r="C70"/>
  <c r="K69"/>
  <c r="K68"/>
  <c r="C68"/>
  <c r="K67"/>
  <c r="C67"/>
  <c r="K66"/>
  <c r="C66"/>
  <c r="K65"/>
  <c r="K64"/>
  <c r="C64"/>
  <c r="K63"/>
  <c r="C63"/>
  <c r="K62"/>
  <c r="C62"/>
  <c r="K61"/>
  <c r="K60"/>
  <c r="C60"/>
  <c r="K59"/>
  <c r="C59"/>
  <c r="K58"/>
  <c r="C58"/>
  <c r="K57"/>
  <c r="K56"/>
  <c r="C56"/>
  <c r="K55"/>
  <c r="C55"/>
  <c r="K54"/>
  <c r="C54"/>
  <c r="K53"/>
  <c r="K52"/>
  <c r="C52"/>
  <c r="K51"/>
  <c r="C51"/>
  <c r="K50"/>
  <c r="C50"/>
  <c r="K49"/>
  <c r="K48"/>
  <c r="C48"/>
  <c r="K47"/>
  <c r="C47"/>
  <c r="K46"/>
  <c r="C46"/>
  <c r="K45"/>
  <c r="K44"/>
  <c r="C44"/>
  <c r="K43"/>
  <c r="C43"/>
  <c r="K42"/>
  <c r="C42"/>
  <c r="K41"/>
  <c r="K40"/>
  <c r="C40"/>
  <c r="K39"/>
  <c r="C39"/>
  <c r="K38"/>
  <c r="C38"/>
  <c r="K37"/>
  <c r="K36"/>
  <c r="C36"/>
  <c r="K35"/>
  <c r="C35"/>
  <c r="K34"/>
  <c r="C34"/>
  <c r="K33"/>
  <c r="K32"/>
  <c r="C32"/>
  <c r="K31"/>
  <c r="C31"/>
  <c r="K30"/>
  <c r="C30"/>
  <c r="K29"/>
  <c r="K28"/>
  <c r="C28"/>
  <c r="K27"/>
  <c r="C27"/>
  <c r="K26"/>
  <c r="C26"/>
  <c r="K25"/>
  <c r="K24"/>
  <c r="C24"/>
  <c r="K23"/>
  <c r="C23"/>
  <c r="K22"/>
  <c r="C22"/>
  <c r="K21"/>
  <c r="K20"/>
  <c r="C20"/>
  <c r="K19"/>
  <c r="C19"/>
  <c r="K18"/>
  <c r="C18"/>
  <c r="K17"/>
  <c r="K16"/>
  <c r="C16"/>
  <c r="K15"/>
  <c r="C15"/>
  <c r="K14"/>
  <c r="C14"/>
  <c r="K13"/>
  <c r="K12"/>
  <c r="K11"/>
  <c r="C11"/>
  <c r="K10"/>
  <c r="K9"/>
  <c r="M9"/>
  <c r="R9" s="1"/>
  <c r="L2"/>
  <c r="V18" i="32"/>
  <c r="W10"/>
  <c r="V16" i="31"/>
  <c r="V11" i="32"/>
  <c r="W21"/>
  <c r="W16"/>
  <c r="R89" i="31" l="1"/>
  <c r="C90" s="1"/>
  <c r="X90" s="1"/>
  <c r="Y90" s="1"/>
  <c r="R89" i="32"/>
  <c r="C90" s="1"/>
  <c r="X90" s="1"/>
  <c r="Y90" s="1"/>
  <c r="R88"/>
  <c r="C89" s="1"/>
  <c r="X89" s="1"/>
  <c r="Y89" s="1"/>
  <c r="R88" i="33"/>
  <c r="C89" s="1"/>
  <c r="X89" s="1"/>
  <c r="Y89" s="1"/>
  <c r="R87" i="31"/>
  <c r="C88" s="1"/>
  <c r="X88" s="1"/>
  <c r="Y88" s="1"/>
  <c r="R87" i="32"/>
  <c r="C88" s="1"/>
  <c r="X88" s="1"/>
  <c r="Y88" s="1"/>
  <c r="R86" i="31"/>
  <c r="C87" s="1"/>
  <c r="X87" s="1"/>
  <c r="Y87" s="1"/>
  <c r="R86" i="32"/>
  <c r="C87" s="1"/>
  <c r="X87" s="1"/>
  <c r="Y87" s="1"/>
  <c r="R85" i="31"/>
  <c r="C86" s="1"/>
  <c r="X86" s="1"/>
  <c r="Y86" s="1"/>
  <c r="R85" i="32"/>
  <c r="C86" s="1"/>
  <c r="X86" s="1"/>
  <c r="Y86" s="1"/>
  <c r="R85" i="33"/>
  <c r="C86" s="1"/>
  <c r="X86" s="1"/>
  <c r="Y86" s="1"/>
  <c r="R84" i="31"/>
  <c r="C85" s="1"/>
  <c r="X85" s="1"/>
  <c r="Y85" s="1"/>
  <c r="R84" i="32"/>
  <c r="C85" s="1"/>
  <c r="X85" s="1"/>
  <c r="Y85" s="1"/>
  <c r="R84" i="33"/>
  <c r="C85" s="1"/>
  <c r="X85" s="1"/>
  <c r="Y85" s="1"/>
  <c r="R83" i="31"/>
  <c r="C84" s="1"/>
  <c r="X84" s="1"/>
  <c r="Y84" s="1"/>
  <c r="R83" i="33"/>
  <c r="C84" s="1"/>
  <c r="X84" s="1"/>
  <c r="Y84" s="1"/>
  <c r="R82" i="31"/>
  <c r="C83" s="1"/>
  <c r="X83" s="1"/>
  <c r="Y83" s="1"/>
  <c r="R82" i="32"/>
  <c r="C83" s="1"/>
  <c r="X83" s="1"/>
  <c r="Y83" s="1"/>
  <c r="R82" i="33"/>
  <c r="C83" s="1"/>
  <c r="X83" s="1"/>
  <c r="Y83" s="1"/>
  <c r="R81"/>
  <c r="C82" s="1"/>
  <c r="X82" s="1"/>
  <c r="Y82" s="1"/>
  <c r="W80" i="31"/>
  <c r="R80" i="32"/>
  <c r="C81" s="1"/>
  <c r="X81" s="1"/>
  <c r="Y81" s="1"/>
  <c r="R79"/>
  <c r="C80" s="1"/>
  <c r="X80" s="1"/>
  <c r="Y80" s="1"/>
  <c r="R79" i="31"/>
  <c r="C80" s="1"/>
  <c r="X80" s="1"/>
  <c r="Y80" s="1"/>
  <c r="R78" i="33"/>
  <c r="C79" s="1"/>
  <c r="W78" i="31"/>
  <c r="R77"/>
  <c r="C78" s="1"/>
  <c r="X78" s="1"/>
  <c r="Y78" s="1"/>
  <c r="R77" i="32"/>
  <c r="C78" s="1"/>
  <c r="X78" s="1"/>
  <c r="Y78" s="1"/>
  <c r="R76" i="31"/>
  <c r="C77" s="1"/>
  <c r="X77" s="1"/>
  <c r="Y77" s="1"/>
  <c r="R76" i="32"/>
  <c r="C77" s="1"/>
  <c r="X77" s="1"/>
  <c r="Y77" s="1"/>
  <c r="R76" i="33"/>
  <c r="C77" s="1"/>
  <c r="X77" s="1"/>
  <c r="Y77" s="1"/>
  <c r="R75" i="31"/>
  <c r="C76" s="1"/>
  <c r="X76" s="1"/>
  <c r="Y76" s="1"/>
  <c r="R75" i="32"/>
  <c r="C76" s="1"/>
  <c r="X76" s="1"/>
  <c r="Y76" s="1"/>
  <c r="R74" i="31"/>
  <c r="C75" s="1"/>
  <c r="X75" s="1"/>
  <c r="Y75" s="1"/>
  <c r="R74" i="32"/>
  <c r="C75" s="1"/>
  <c r="X75" s="1"/>
  <c r="Y75" s="1"/>
  <c r="R74" i="33"/>
  <c r="C75" s="1"/>
  <c r="X75" s="1"/>
  <c r="Y75" s="1"/>
  <c r="R73" i="31"/>
  <c r="C74" s="1"/>
  <c r="X74" s="1"/>
  <c r="Y74" s="1"/>
  <c r="R73" i="32"/>
  <c r="C74" s="1"/>
  <c r="X74" s="1"/>
  <c r="Y74" s="1"/>
  <c r="R72"/>
  <c r="C73" s="1"/>
  <c r="X73" s="1"/>
  <c r="Y73" s="1"/>
  <c r="R71" i="31"/>
  <c r="C72" s="1"/>
  <c r="X72" s="1"/>
  <c r="Y72" s="1"/>
  <c r="R71" i="32"/>
  <c r="C72" s="1"/>
  <c r="X72" s="1"/>
  <c r="Y72" s="1"/>
  <c r="R70"/>
  <c r="C71" s="1"/>
  <c r="X71" s="1"/>
  <c r="Y71" s="1"/>
  <c r="R70" i="33"/>
  <c r="C71" s="1"/>
  <c r="X71" s="1"/>
  <c r="Y71" s="1"/>
  <c r="R69" i="32"/>
  <c r="C70" s="1"/>
  <c r="X70" s="1"/>
  <c r="Y70" s="1"/>
  <c r="R69" i="31"/>
  <c r="C70" s="1"/>
  <c r="X70" s="1"/>
  <c r="Y70" s="1"/>
  <c r="W68"/>
  <c r="W57"/>
  <c r="W36"/>
  <c r="W35" i="32"/>
  <c r="W28" i="31"/>
  <c r="W27" i="32"/>
  <c r="V22" i="31"/>
  <c r="W22" i="33"/>
  <c r="V21" i="31"/>
  <c r="V21" i="33"/>
  <c r="V20" i="31"/>
  <c r="W20" i="33"/>
  <c r="W19" i="32"/>
  <c r="W19" i="31"/>
  <c r="V19" i="33"/>
  <c r="W18" i="31"/>
  <c r="W18" i="33"/>
  <c r="V15" i="31"/>
  <c r="W15"/>
  <c r="W14" i="33"/>
  <c r="V13" i="31"/>
  <c r="W13" i="33"/>
  <c r="V12" i="32"/>
  <c r="H4"/>
  <c r="W12" i="33"/>
  <c r="W11"/>
  <c r="H4" i="31"/>
  <c r="V10" i="32"/>
  <c r="W11"/>
  <c r="W9"/>
  <c r="V9" i="33"/>
  <c r="V10" s="1"/>
  <c r="V9" i="31"/>
  <c r="V10" s="1"/>
  <c r="W9"/>
  <c r="W17"/>
  <c r="W14"/>
  <c r="V12"/>
  <c r="R9"/>
  <c r="C10" s="1"/>
  <c r="K10" s="1"/>
  <c r="M10" s="1"/>
  <c r="R9" i="32"/>
  <c r="C10" s="1"/>
  <c r="V20"/>
  <c r="V22"/>
  <c r="V13"/>
  <c r="V15"/>
  <c r="V16" i="33"/>
  <c r="H4"/>
  <c r="V15"/>
  <c r="W17"/>
  <c r="K10"/>
  <c r="M10" s="1"/>
  <c r="R10" s="1"/>
  <c r="C11" s="1"/>
  <c r="X10"/>
  <c r="C10" i="17"/>
  <c r="T9"/>
  <c r="H4" s="1"/>
  <c r="D4"/>
  <c r="G5"/>
  <c r="E5"/>
  <c r="C5"/>
  <c r="W11" i="31"/>
  <c r="X79" i="33" l="1"/>
  <c r="Y79" s="1"/>
  <c r="K79"/>
  <c r="M79" s="1"/>
  <c r="R79" s="1"/>
  <c r="C80" s="1"/>
  <c r="X80" s="1"/>
  <c r="Y80" s="1"/>
  <c r="R10" i="32"/>
  <c r="C11" s="1"/>
  <c r="K11" s="1"/>
  <c r="M11" s="1"/>
  <c r="R11" s="1"/>
  <c r="K10"/>
  <c r="M10" s="1"/>
  <c r="P5"/>
  <c r="L5" i="31"/>
  <c r="P5" i="33"/>
  <c r="L5"/>
  <c r="L5" i="32"/>
  <c r="P5" i="31"/>
  <c r="X10" i="32"/>
  <c r="X11" s="1"/>
  <c r="Y11" s="1"/>
  <c r="I5" i="17"/>
  <c r="L4"/>
  <c r="P4"/>
  <c r="X10" i="31"/>
  <c r="R10"/>
  <c r="K11" i="33"/>
  <c r="M11" s="1"/>
  <c r="R11" s="1"/>
  <c r="X11"/>
  <c r="Y11" s="1"/>
  <c r="C12" i="32" l="1"/>
  <c r="K12" s="1"/>
  <c r="M12" s="1"/>
  <c r="R12" s="1"/>
  <c r="C13" s="1"/>
  <c r="C12" i="33"/>
  <c r="C11" i="31"/>
  <c r="K11" s="1"/>
  <c r="M11" s="1"/>
  <c r="K13" i="32" l="1"/>
  <c r="M13" s="1"/>
  <c r="R13" s="1"/>
  <c r="C14" s="1"/>
  <c r="X12" i="33"/>
  <c r="Y12" s="1"/>
  <c r="K12"/>
  <c r="M12" s="1"/>
  <c r="R12" s="1"/>
  <c r="R11" i="31"/>
  <c r="X11"/>
  <c r="Y11" s="1"/>
  <c r="X12" i="32"/>
  <c r="Y12" s="1"/>
  <c r="C13" i="33" l="1"/>
  <c r="X13" i="32"/>
  <c r="Y13" s="1"/>
  <c r="X14"/>
  <c r="Y14" s="1"/>
  <c r="K14"/>
  <c r="M14" s="1"/>
  <c r="R14" s="1"/>
  <c r="C12" i="31"/>
  <c r="K12" s="1"/>
  <c r="M12" s="1"/>
  <c r="R12" s="1"/>
  <c r="C13" s="1"/>
  <c r="C15" i="32" l="1"/>
  <c r="X13" i="33"/>
  <c r="Y13" s="1"/>
  <c r="K13"/>
  <c r="M13" s="1"/>
  <c r="R13" s="1"/>
  <c r="X13" i="31"/>
  <c r="Y13" s="1"/>
  <c r="K13"/>
  <c r="M13" s="1"/>
  <c r="R13" s="1"/>
  <c r="X12"/>
  <c r="Y12" s="1"/>
  <c r="C14" l="1"/>
  <c r="C14" i="33"/>
  <c r="X15" i="32"/>
  <c r="Y15" s="1"/>
  <c r="K15"/>
  <c r="M15" s="1"/>
  <c r="R15" s="1"/>
  <c r="X14" i="33" l="1"/>
  <c r="Y14" s="1"/>
  <c r="K14"/>
  <c r="M14" s="1"/>
  <c r="R14" s="1"/>
  <c r="X14" i="31"/>
  <c r="Y14" s="1"/>
  <c r="K14"/>
  <c r="M14" s="1"/>
  <c r="R14" s="1"/>
  <c r="C16" i="32"/>
  <c r="C15" i="31" l="1"/>
  <c r="C15" i="33"/>
  <c r="X16" i="32"/>
  <c r="Y16" s="1"/>
  <c r="K16"/>
  <c r="M16" s="1"/>
  <c r="R16" s="1"/>
  <c r="C17" l="1"/>
  <c r="X15" i="31"/>
  <c r="Y15" s="1"/>
  <c r="K15"/>
  <c r="M15" s="1"/>
  <c r="R15" s="1"/>
  <c r="X15" i="33"/>
  <c r="Y15" s="1"/>
  <c r="K15"/>
  <c r="M15" s="1"/>
  <c r="R15" s="1"/>
  <c r="X17" i="32" l="1"/>
  <c r="Y17" s="1"/>
  <c r="K17"/>
  <c r="M17" s="1"/>
  <c r="R17" s="1"/>
  <c r="C16" i="33"/>
  <c r="C16" i="31"/>
  <c r="X16" i="33" l="1"/>
  <c r="Y16" s="1"/>
  <c r="K16"/>
  <c r="M16" s="1"/>
  <c r="R16" s="1"/>
  <c r="X16" i="31"/>
  <c r="Y16" s="1"/>
  <c r="K16"/>
  <c r="M16" s="1"/>
  <c r="R16" s="1"/>
  <c r="C18" i="32"/>
  <c r="C17" i="31" l="1"/>
  <c r="X18" i="32"/>
  <c r="Y18" s="1"/>
  <c r="K18"/>
  <c r="M18" s="1"/>
  <c r="R18" s="1"/>
  <c r="C19" s="1"/>
  <c r="C17" i="33"/>
  <c r="X17" l="1"/>
  <c r="Y17" s="1"/>
  <c r="K17"/>
  <c r="M17" s="1"/>
  <c r="R17" s="1"/>
  <c r="C18" s="1"/>
  <c r="X17" i="31"/>
  <c r="Y17" s="1"/>
  <c r="K17"/>
  <c r="M17" s="1"/>
  <c r="R17" s="1"/>
  <c r="X19" i="32"/>
  <c r="Y19" s="1"/>
  <c r="K19"/>
  <c r="M19" s="1"/>
  <c r="R19" s="1"/>
  <c r="C20" s="1"/>
  <c r="C18" i="31" l="1"/>
  <c r="X18" i="33"/>
  <c r="Y18" s="1"/>
  <c r="K18"/>
  <c r="M18" s="1"/>
  <c r="R18" s="1"/>
  <c r="C19" s="1"/>
  <c r="X20" i="32"/>
  <c r="Y20" s="1"/>
  <c r="K20"/>
  <c r="M20" s="1"/>
  <c r="R20" s="1"/>
  <c r="C21" s="1"/>
  <c r="X19" i="33" l="1"/>
  <c r="Y19" s="1"/>
  <c r="K19"/>
  <c r="M19" s="1"/>
  <c r="R19" s="1"/>
  <c r="C20" s="1"/>
  <c r="X18" i="31"/>
  <c r="Y18" s="1"/>
  <c r="K18"/>
  <c r="M18" s="1"/>
  <c r="R18" s="1"/>
  <c r="C19" s="1"/>
  <c r="X21" i="32"/>
  <c r="Y21" s="1"/>
  <c r="K21"/>
  <c r="M21" s="1"/>
  <c r="R21" s="1"/>
  <c r="C22" s="1"/>
  <c r="X19" i="31" l="1"/>
  <c r="Y19" s="1"/>
  <c r="K19"/>
  <c r="M19" s="1"/>
  <c r="R19" s="1"/>
  <c r="C20" s="1"/>
  <c r="X20" i="33"/>
  <c r="Y20" s="1"/>
  <c r="K20"/>
  <c r="M20" s="1"/>
  <c r="R20" s="1"/>
  <c r="C21" s="1"/>
  <c r="X22" i="32"/>
  <c r="Y22" s="1"/>
  <c r="K22"/>
  <c r="M22" s="1"/>
  <c r="R22" s="1"/>
  <c r="C23" s="1"/>
  <c r="X21" i="33" l="1"/>
  <c r="Y21" s="1"/>
  <c r="K21"/>
  <c r="M21" s="1"/>
  <c r="R21" s="1"/>
  <c r="C22" s="1"/>
  <c r="X23" i="32"/>
  <c r="Y23" s="1"/>
  <c r="K23"/>
  <c r="M23" s="1"/>
  <c r="R23" s="1"/>
  <c r="C24" s="1"/>
  <c r="X20" i="31"/>
  <c r="Y20" s="1"/>
  <c r="K20"/>
  <c r="M20" s="1"/>
  <c r="R20" s="1"/>
  <c r="C21" s="1"/>
  <c r="X21" l="1"/>
  <c r="Y21" s="1"/>
  <c r="K21"/>
  <c r="M21" s="1"/>
  <c r="R21" s="1"/>
  <c r="C22" s="1"/>
  <c r="X22" i="33"/>
  <c r="Y22" s="1"/>
  <c r="K22"/>
  <c r="M22" s="1"/>
  <c r="R22" s="1"/>
  <c r="C23" s="1"/>
  <c r="X24" i="32"/>
  <c r="Y24" s="1"/>
  <c r="K24"/>
  <c r="M24" s="1"/>
  <c r="R24" s="1"/>
  <c r="C25" s="1"/>
  <c r="X23" i="33" l="1"/>
  <c r="Y23" s="1"/>
  <c r="K23"/>
  <c r="M23" s="1"/>
  <c r="R23" s="1"/>
  <c r="C24" s="1"/>
  <c r="X25" i="32"/>
  <c r="Y25" s="1"/>
  <c r="K25"/>
  <c r="M25" s="1"/>
  <c r="R25" s="1"/>
  <c r="C26" s="1"/>
  <c r="X22" i="31"/>
  <c r="Y22" s="1"/>
  <c r="K22"/>
  <c r="M22" s="1"/>
  <c r="R22" s="1"/>
  <c r="C23" s="1"/>
  <c r="X23" l="1"/>
  <c r="Y23" s="1"/>
  <c r="K23"/>
  <c r="M23" s="1"/>
  <c r="R23" s="1"/>
  <c r="C24" s="1"/>
  <c r="X24" i="33"/>
  <c r="Y24" s="1"/>
  <c r="K24"/>
  <c r="M24" s="1"/>
  <c r="R24" s="1"/>
  <c r="C25" s="1"/>
  <c r="X26" i="32"/>
  <c r="Y26" s="1"/>
  <c r="K26"/>
  <c r="M26" s="1"/>
  <c r="R26" s="1"/>
  <c r="C27" s="1"/>
  <c r="X25" i="33" l="1"/>
  <c r="Y25" s="1"/>
  <c r="K25"/>
  <c r="M25" s="1"/>
  <c r="R25" s="1"/>
  <c r="C26" s="1"/>
  <c r="X27" i="32"/>
  <c r="Y27" s="1"/>
  <c r="K27"/>
  <c r="M27" s="1"/>
  <c r="R27" s="1"/>
  <c r="C28" s="1"/>
  <c r="X24" i="31"/>
  <c r="Y24" s="1"/>
  <c r="K24"/>
  <c r="M24" s="1"/>
  <c r="R24" s="1"/>
  <c r="C25" s="1"/>
  <c r="X25" l="1"/>
  <c r="Y25" s="1"/>
  <c r="K25"/>
  <c r="M25" s="1"/>
  <c r="R25" s="1"/>
  <c r="C26" s="1"/>
  <c r="X26" i="33"/>
  <c r="Y26" s="1"/>
  <c r="K26"/>
  <c r="M26" s="1"/>
  <c r="R26" s="1"/>
  <c r="C27" s="1"/>
  <c r="X28" i="32"/>
  <c r="Y28" s="1"/>
  <c r="K28"/>
  <c r="M28" s="1"/>
  <c r="R28" s="1"/>
  <c r="C29" s="1"/>
  <c r="X27" i="33" l="1"/>
  <c r="Y27" s="1"/>
  <c r="K27"/>
  <c r="M27" s="1"/>
  <c r="R27" s="1"/>
  <c r="C28" s="1"/>
  <c r="X29" i="32"/>
  <c r="Y29" s="1"/>
  <c r="K29"/>
  <c r="M29" s="1"/>
  <c r="R29" s="1"/>
  <c r="C30" s="1"/>
  <c r="X26" i="31"/>
  <c r="Y26" s="1"/>
  <c r="K26"/>
  <c r="M26" s="1"/>
  <c r="R26" s="1"/>
  <c r="C27" s="1"/>
  <c r="X27" l="1"/>
  <c r="Y27" s="1"/>
  <c r="K27"/>
  <c r="M27" s="1"/>
  <c r="R27" s="1"/>
  <c r="C28" s="1"/>
  <c r="X28" i="33"/>
  <c r="Y28" s="1"/>
  <c r="K28"/>
  <c r="M28" s="1"/>
  <c r="R28" s="1"/>
  <c r="C29" s="1"/>
  <c r="X30" i="32"/>
  <c r="Y30" s="1"/>
  <c r="K30"/>
  <c r="M30" s="1"/>
  <c r="R30" s="1"/>
  <c r="C31" s="1"/>
  <c r="X29" i="33" l="1"/>
  <c r="Y29" s="1"/>
  <c r="K29"/>
  <c r="M29" s="1"/>
  <c r="R29" s="1"/>
  <c r="C30" s="1"/>
  <c r="X31" i="32"/>
  <c r="Y31" s="1"/>
  <c r="K31"/>
  <c r="M31" s="1"/>
  <c r="R31" s="1"/>
  <c r="C32" s="1"/>
  <c r="X28" i="31"/>
  <c r="Y28" s="1"/>
  <c r="K28"/>
  <c r="M28" s="1"/>
  <c r="R28" s="1"/>
  <c r="C29" s="1"/>
  <c r="X29" l="1"/>
  <c r="Y29" s="1"/>
  <c r="K29"/>
  <c r="M29" s="1"/>
  <c r="R29" s="1"/>
  <c r="C30" s="1"/>
  <c r="X30" i="33"/>
  <c r="Y30" s="1"/>
  <c r="K30"/>
  <c r="M30" s="1"/>
  <c r="R30" s="1"/>
  <c r="C31" s="1"/>
  <c r="X32" i="32"/>
  <c r="Y32" s="1"/>
  <c r="K32"/>
  <c r="M32" s="1"/>
  <c r="R32" s="1"/>
  <c r="C33" s="1"/>
  <c r="X31" i="33" l="1"/>
  <c r="Y31" s="1"/>
  <c r="K31"/>
  <c r="M31" s="1"/>
  <c r="R31" s="1"/>
  <c r="C32" s="1"/>
  <c r="X33" i="32"/>
  <c r="Y33" s="1"/>
  <c r="K33"/>
  <c r="M33" s="1"/>
  <c r="R33" s="1"/>
  <c r="C34" s="1"/>
  <c r="X30" i="31"/>
  <c r="Y30" s="1"/>
  <c r="K30"/>
  <c r="M30" s="1"/>
  <c r="R30" s="1"/>
  <c r="C31" s="1"/>
  <c r="X31" l="1"/>
  <c r="Y31" s="1"/>
  <c r="K31"/>
  <c r="M31" s="1"/>
  <c r="R31" s="1"/>
  <c r="C32" s="1"/>
  <c r="X32" i="33"/>
  <c r="Y32" s="1"/>
  <c r="K32"/>
  <c r="M32" s="1"/>
  <c r="R32" s="1"/>
  <c r="C33" s="1"/>
  <c r="X34" i="32"/>
  <c r="Y34" s="1"/>
  <c r="K34"/>
  <c r="M34" s="1"/>
  <c r="R34" s="1"/>
  <c r="C35" s="1"/>
  <c r="X33" i="33" l="1"/>
  <c r="Y33" s="1"/>
  <c r="K33"/>
  <c r="M33" s="1"/>
  <c r="R33" s="1"/>
  <c r="C34" s="1"/>
  <c r="X35" i="32"/>
  <c r="Y35" s="1"/>
  <c r="K35"/>
  <c r="M35" s="1"/>
  <c r="R35" s="1"/>
  <c r="C36" s="1"/>
  <c r="X32" i="31"/>
  <c r="Y32" s="1"/>
  <c r="K32"/>
  <c r="M32" s="1"/>
  <c r="R32" s="1"/>
  <c r="C33" s="1"/>
  <c r="X33" l="1"/>
  <c r="Y33" s="1"/>
  <c r="K33"/>
  <c r="M33" s="1"/>
  <c r="R33" s="1"/>
  <c r="C34" s="1"/>
  <c r="X34" i="33"/>
  <c r="Y34" s="1"/>
  <c r="K34"/>
  <c r="M34" s="1"/>
  <c r="R34" s="1"/>
  <c r="C35" s="1"/>
  <c r="X36" i="32"/>
  <c r="Y36" s="1"/>
  <c r="K36"/>
  <c r="M36" s="1"/>
  <c r="R36" s="1"/>
  <c r="C37" s="1"/>
  <c r="X35" i="33" l="1"/>
  <c r="Y35" s="1"/>
  <c r="K35"/>
  <c r="M35" s="1"/>
  <c r="R35" s="1"/>
  <c r="C36" s="1"/>
  <c r="X37" i="32"/>
  <c r="Y37" s="1"/>
  <c r="K37"/>
  <c r="M37" s="1"/>
  <c r="R37" s="1"/>
  <c r="C38" s="1"/>
  <c r="X34" i="31"/>
  <c r="Y34" s="1"/>
  <c r="K34"/>
  <c r="M34" s="1"/>
  <c r="R34" s="1"/>
  <c r="C35" s="1"/>
  <c r="X35" l="1"/>
  <c r="Y35" s="1"/>
  <c r="K35"/>
  <c r="M35" s="1"/>
  <c r="R35" s="1"/>
  <c r="C36" s="1"/>
  <c r="X36" i="33"/>
  <c r="Y36" s="1"/>
  <c r="K36"/>
  <c r="M36" s="1"/>
  <c r="R36" s="1"/>
  <c r="C37" s="1"/>
  <c r="X38" i="32"/>
  <c r="Y38" s="1"/>
  <c r="K38"/>
  <c r="M38" s="1"/>
  <c r="R38" s="1"/>
  <c r="C39" s="1"/>
  <c r="X37" i="33" l="1"/>
  <c r="Y37" s="1"/>
  <c r="K37"/>
  <c r="M37" s="1"/>
  <c r="R37" s="1"/>
  <c r="C38" s="1"/>
  <c r="X39" i="32"/>
  <c r="Y39" s="1"/>
  <c r="K39"/>
  <c r="M39" s="1"/>
  <c r="R39" s="1"/>
  <c r="C40" s="1"/>
  <c r="X36" i="31"/>
  <c r="Y36" s="1"/>
  <c r="K36"/>
  <c r="M36" s="1"/>
  <c r="R36" s="1"/>
  <c r="C37" s="1"/>
  <c r="X37" l="1"/>
  <c r="Y37" s="1"/>
  <c r="K37"/>
  <c r="M37" s="1"/>
  <c r="R37" s="1"/>
  <c r="C38" s="1"/>
  <c r="X38" i="33"/>
  <c r="Y38" s="1"/>
  <c r="K38"/>
  <c r="M38" s="1"/>
  <c r="R38" s="1"/>
  <c r="C39" s="1"/>
  <c r="X40" i="32"/>
  <c r="Y40" s="1"/>
  <c r="K40"/>
  <c r="M40" s="1"/>
  <c r="R40" s="1"/>
  <c r="C41" s="1"/>
  <c r="X39" i="33" l="1"/>
  <c r="Y39" s="1"/>
  <c r="K39"/>
  <c r="M39" s="1"/>
  <c r="R39" s="1"/>
  <c r="C40" s="1"/>
  <c r="X41" i="32"/>
  <c r="Y41" s="1"/>
  <c r="K41"/>
  <c r="M41" s="1"/>
  <c r="R41" s="1"/>
  <c r="C42" s="1"/>
  <c r="X38" i="31"/>
  <c r="Y38" s="1"/>
  <c r="K38"/>
  <c r="M38" s="1"/>
  <c r="R38" s="1"/>
  <c r="C39" s="1"/>
  <c r="X39" l="1"/>
  <c r="Y39" s="1"/>
  <c r="K39"/>
  <c r="M39" s="1"/>
  <c r="R39" s="1"/>
  <c r="C40" s="1"/>
  <c r="X40" i="33"/>
  <c r="Y40" s="1"/>
  <c r="K40"/>
  <c r="M40" s="1"/>
  <c r="R40" s="1"/>
  <c r="C41" s="1"/>
  <c r="X42" i="32"/>
  <c r="Y42" s="1"/>
  <c r="K42"/>
  <c r="M42" s="1"/>
  <c r="R42" s="1"/>
  <c r="C43" s="1"/>
  <c r="X43" l="1"/>
  <c r="Y43" s="1"/>
  <c r="K43"/>
  <c r="M43" s="1"/>
  <c r="R43" s="1"/>
  <c r="C44" s="1"/>
  <c r="X40" i="31"/>
  <c r="Y40" s="1"/>
  <c r="K40"/>
  <c r="M40" s="1"/>
  <c r="R40" s="1"/>
  <c r="C41" s="1"/>
  <c r="X41" i="33"/>
  <c r="Y41" s="1"/>
  <c r="K41"/>
  <c r="M41" s="1"/>
  <c r="R41" s="1"/>
  <c r="C42" s="1"/>
  <c r="X41" i="31" l="1"/>
  <c r="Y41" s="1"/>
  <c r="K41"/>
  <c r="M41" s="1"/>
  <c r="R41" s="1"/>
  <c r="C42" s="1"/>
  <c r="X42" i="33"/>
  <c r="Y42" s="1"/>
  <c r="K42"/>
  <c r="M42" s="1"/>
  <c r="R42" s="1"/>
  <c r="C43" s="1"/>
  <c r="X44" i="32"/>
  <c r="Y44" s="1"/>
  <c r="K44"/>
  <c r="M44" s="1"/>
  <c r="R44" s="1"/>
  <c r="C45" s="1"/>
  <c r="X45" l="1"/>
  <c r="Y45" s="1"/>
  <c r="K45"/>
  <c r="M45" s="1"/>
  <c r="R45" s="1"/>
  <c r="C46" s="1"/>
  <c r="X42" i="31"/>
  <c r="Y42" s="1"/>
  <c r="K42"/>
  <c r="M42" s="1"/>
  <c r="R42" s="1"/>
  <c r="C43" s="1"/>
  <c r="X43" i="33"/>
  <c r="Y43" s="1"/>
  <c r="K43"/>
  <c r="M43" s="1"/>
  <c r="R43" s="1"/>
  <c r="C44" s="1"/>
  <c r="X43" i="31" l="1"/>
  <c r="Y43" s="1"/>
  <c r="K43"/>
  <c r="M43" s="1"/>
  <c r="R43" s="1"/>
  <c r="C44" s="1"/>
  <c r="X44" i="33"/>
  <c r="Y44" s="1"/>
  <c r="K44"/>
  <c r="M44" s="1"/>
  <c r="R44" s="1"/>
  <c r="C45" s="1"/>
  <c r="X46" i="32"/>
  <c r="Y46" s="1"/>
  <c r="K46"/>
  <c r="M46" s="1"/>
  <c r="R46" s="1"/>
  <c r="C47" s="1"/>
  <c r="X47" l="1"/>
  <c r="Y47" s="1"/>
  <c r="K47"/>
  <c r="M47" s="1"/>
  <c r="R47" s="1"/>
  <c r="C48" s="1"/>
  <c r="X44" i="31"/>
  <c r="Y44" s="1"/>
  <c r="K44"/>
  <c r="M44" s="1"/>
  <c r="R44" s="1"/>
  <c r="C45" s="1"/>
  <c r="X45" i="33"/>
  <c r="Y45" s="1"/>
  <c r="K45"/>
  <c r="M45" s="1"/>
  <c r="R45" s="1"/>
  <c r="C46" s="1"/>
  <c r="X46" l="1"/>
  <c r="Y46" s="1"/>
  <c r="K46"/>
  <c r="M46" s="1"/>
  <c r="R46" s="1"/>
  <c r="C47" s="1"/>
  <c r="X48" i="32"/>
  <c r="Y48" s="1"/>
  <c r="K48"/>
  <c r="M48" s="1"/>
  <c r="R48" s="1"/>
  <c r="C49" s="1"/>
  <c r="X45" i="31"/>
  <c r="Y45" s="1"/>
  <c r="K45"/>
  <c r="M45" s="1"/>
  <c r="R45" s="1"/>
  <c r="C46" s="1"/>
  <c r="X46" l="1"/>
  <c r="Y46" s="1"/>
  <c r="K46"/>
  <c r="M46" s="1"/>
  <c r="R46" s="1"/>
  <c r="C47" s="1"/>
  <c r="X47" i="33"/>
  <c r="Y47" s="1"/>
  <c r="K47"/>
  <c r="M47" s="1"/>
  <c r="R47" s="1"/>
  <c r="C48" s="1"/>
  <c r="X49" i="32"/>
  <c r="Y49" s="1"/>
  <c r="K49"/>
  <c r="M49" s="1"/>
  <c r="R49" s="1"/>
  <c r="C50" s="1"/>
  <c r="X50" l="1"/>
  <c r="Y50" s="1"/>
  <c r="K50"/>
  <c r="M50" s="1"/>
  <c r="R50" s="1"/>
  <c r="C51" s="1"/>
  <c r="X47" i="31"/>
  <c r="Y47" s="1"/>
  <c r="K47"/>
  <c r="M47" s="1"/>
  <c r="R47" s="1"/>
  <c r="C48" s="1"/>
  <c r="X48" i="33"/>
  <c r="Y48" s="1"/>
  <c r="K48"/>
  <c r="M48" s="1"/>
  <c r="R48" s="1"/>
  <c r="C49" s="1"/>
  <c r="X49" l="1"/>
  <c r="Y49" s="1"/>
  <c r="K49"/>
  <c r="M49" s="1"/>
  <c r="R49" s="1"/>
  <c r="C50" s="1"/>
  <c r="X51" i="32"/>
  <c r="Y51" s="1"/>
  <c r="K51"/>
  <c r="M51" s="1"/>
  <c r="R51" s="1"/>
  <c r="C52" s="1"/>
  <c r="X48" i="31"/>
  <c r="Y48" s="1"/>
  <c r="K48"/>
  <c r="M48" s="1"/>
  <c r="R48" s="1"/>
  <c r="C49" s="1"/>
  <c r="X49" l="1"/>
  <c r="Y49" s="1"/>
  <c r="K49"/>
  <c r="M49" s="1"/>
  <c r="R49" s="1"/>
  <c r="C50" s="1"/>
  <c r="X50" i="33"/>
  <c r="Y50" s="1"/>
  <c r="K50"/>
  <c r="M50" s="1"/>
  <c r="R50" s="1"/>
  <c r="C51" s="1"/>
  <c r="X52" i="32"/>
  <c r="Y52" s="1"/>
  <c r="K52"/>
  <c r="M52" s="1"/>
  <c r="R52" s="1"/>
  <c r="C53" s="1"/>
  <c r="X53" l="1"/>
  <c r="Y53" s="1"/>
  <c r="K53"/>
  <c r="M53" s="1"/>
  <c r="R53" s="1"/>
  <c r="C54" s="1"/>
  <c r="X50" i="31"/>
  <c r="Y50" s="1"/>
  <c r="K50"/>
  <c r="M50" s="1"/>
  <c r="R50" s="1"/>
  <c r="C51" s="1"/>
  <c r="X51" i="33"/>
  <c r="Y51" s="1"/>
  <c r="K51"/>
  <c r="M51" s="1"/>
  <c r="R51" s="1"/>
  <c r="C52" s="1"/>
  <c r="X51" i="31" l="1"/>
  <c r="Y51" s="1"/>
  <c r="K51"/>
  <c r="M51" s="1"/>
  <c r="R51" s="1"/>
  <c r="C52" s="1"/>
  <c r="X52" i="33"/>
  <c r="Y52" s="1"/>
  <c r="K52"/>
  <c r="M52" s="1"/>
  <c r="R52" s="1"/>
  <c r="C53" s="1"/>
  <c r="X54" i="32"/>
  <c r="Y54" s="1"/>
  <c r="K54"/>
  <c r="M54" s="1"/>
  <c r="R54" s="1"/>
  <c r="C55" s="1"/>
  <c r="X55" l="1"/>
  <c r="Y55" s="1"/>
  <c r="K55"/>
  <c r="M55" s="1"/>
  <c r="R55" s="1"/>
  <c r="C56" s="1"/>
  <c r="X52" i="31"/>
  <c r="Y52" s="1"/>
  <c r="K52"/>
  <c r="M52" s="1"/>
  <c r="R52" s="1"/>
  <c r="C53" s="1"/>
  <c r="X53" i="33"/>
  <c r="Y53" s="1"/>
  <c r="K53"/>
  <c r="M53" s="1"/>
  <c r="R53" s="1"/>
  <c r="C54" s="1"/>
  <c r="X53" i="31" l="1"/>
  <c r="Y53" s="1"/>
  <c r="K53"/>
  <c r="M53" s="1"/>
  <c r="R53" s="1"/>
  <c r="C54" s="1"/>
  <c r="X54" i="33"/>
  <c r="Y54" s="1"/>
  <c r="K54"/>
  <c r="M54" s="1"/>
  <c r="R54" s="1"/>
  <c r="C55" s="1"/>
  <c r="X56" i="32"/>
  <c r="Y56" s="1"/>
  <c r="K56"/>
  <c r="M56" s="1"/>
  <c r="R56" s="1"/>
  <c r="C57" s="1"/>
  <c r="X57" l="1"/>
  <c r="Y57" s="1"/>
  <c r="K57"/>
  <c r="M57" s="1"/>
  <c r="R57" s="1"/>
  <c r="C58" s="1"/>
  <c r="X54" i="31"/>
  <c r="Y54" s="1"/>
  <c r="K54"/>
  <c r="M54" s="1"/>
  <c r="R54" s="1"/>
  <c r="C55" s="1"/>
  <c r="X55" i="33"/>
  <c r="Y55" s="1"/>
  <c r="K55"/>
  <c r="M55" s="1"/>
  <c r="R55" s="1"/>
  <c r="C56" s="1"/>
  <c r="X55" i="31" l="1"/>
  <c r="Y55" s="1"/>
  <c r="K55"/>
  <c r="M55" s="1"/>
  <c r="R55" s="1"/>
  <c r="C56" s="1"/>
  <c r="X56" i="33"/>
  <c r="Y56" s="1"/>
  <c r="K56"/>
  <c r="M56" s="1"/>
  <c r="R56" s="1"/>
  <c r="C57" s="1"/>
  <c r="X58" i="32"/>
  <c r="Y58" s="1"/>
  <c r="K58"/>
  <c r="M58" s="1"/>
  <c r="R58" s="1"/>
  <c r="C59" s="1"/>
  <c r="X59" l="1"/>
  <c r="Y59" s="1"/>
  <c r="K59"/>
  <c r="M59" s="1"/>
  <c r="R59" s="1"/>
  <c r="C60" s="1"/>
  <c r="X56" i="31"/>
  <c r="Y56" s="1"/>
  <c r="K56"/>
  <c r="M56" s="1"/>
  <c r="R56" s="1"/>
  <c r="C57" s="1"/>
  <c r="X57" i="33"/>
  <c r="Y57" s="1"/>
  <c r="K57"/>
  <c r="M57" s="1"/>
  <c r="R57" s="1"/>
  <c r="C58" s="1"/>
  <c r="X57" i="31" l="1"/>
  <c r="Y57" s="1"/>
  <c r="K57"/>
  <c r="M57" s="1"/>
  <c r="R57" s="1"/>
  <c r="C58" s="1"/>
  <c r="X58" i="33"/>
  <c r="Y58" s="1"/>
  <c r="K58"/>
  <c r="M58" s="1"/>
  <c r="R58" s="1"/>
  <c r="C59" s="1"/>
  <c r="X60" i="32"/>
  <c r="Y60" s="1"/>
  <c r="K60"/>
  <c r="M60" s="1"/>
  <c r="R60" s="1"/>
  <c r="C61" s="1"/>
  <c r="X61" l="1"/>
  <c r="Y61" s="1"/>
  <c r="K61"/>
  <c r="M61" s="1"/>
  <c r="R61" s="1"/>
  <c r="C62" s="1"/>
  <c r="X58" i="31"/>
  <c r="Y58" s="1"/>
  <c r="K58"/>
  <c r="M58" s="1"/>
  <c r="R58" s="1"/>
  <c r="C59" s="1"/>
  <c r="X59" i="33"/>
  <c r="Y59" s="1"/>
  <c r="K59"/>
  <c r="M59" s="1"/>
  <c r="R59" s="1"/>
  <c r="C60" s="1"/>
  <c r="X60" l="1"/>
  <c r="Y60" s="1"/>
  <c r="K60"/>
  <c r="M60" s="1"/>
  <c r="R60" s="1"/>
  <c r="C61" s="1"/>
  <c r="X62" i="32"/>
  <c r="Y62" s="1"/>
  <c r="K62"/>
  <c r="M62" s="1"/>
  <c r="R62" s="1"/>
  <c r="C63" s="1"/>
  <c r="X59" i="31"/>
  <c r="Y59" s="1"/>
  <c r="K59"/>
  <c r="M59" s="1"/>
  <c r="R59" s="1"/>
  <c r="C60" s="1"/>
  <c r="X60" l="1"/>
  <c r="Y60" s="1"/>
  <c r="K60"/>
  <c r="M60" s="1"/>
  <c r="R60" s="1"/>
  <c r="C61" s="1"/>
  <c r="X61" i="33"/>
  <c r="Y61" s="1"/>
  <c r="K61"/>
  <c r="M61" s="1"/>
  <c r="R61" s="1"/>
  <c r="C62" s="1"/>
  <c r="X63" i="32"/>
  <c r="Y63" s="1"/>
  <c r="K63"/>
  <c r="M63" s="1"/>
  <c r="R63" s="1"/>
  <c r="C64" s="1"/>
  <c r="X64" l="1"/>
  <c r="Y64" s="1"/>
  <c r="K64"/>
  <c r="M64" s="1"/>
  <c r="R64" s="1"/>
  <c r="C65" s="1"/>
  <c r="X61" i="31"/>
  <c r="Y61" s="1"/>
  <c r="K61"/>
  <c r="M61" s="1"/>
  <c r="R61" s="1"/>
  <c r="C62" s="1"/>
  <c r="X62" i="33"/>
  <c r="Y62" s="1"/>
  <c r="K62"/>
  <c r="M62" s="1"/>
  <c r="R62" s="1"/>
  <c r="C63" s="1"/>
  <c r="X63" l="1"/>
  <c r="Y63" s="1"/>
  <c r="K63"/>
  <c r="M63" s="1"/>
  <c r="R63" s="1"/>
  <c r="C64" s="1"/>
  <c r="X65" i="32"/>
  <c r="Y65" s="1"/>
  <c r="K65"/>
  <c r="M65" s="1"/>
  <c r="R65" s="1"/>
  <c r="C66" s="1"/>
  <c r="X62" i="31"/>
  <c r="Y62" s="1"/>
  <c r="K62"/>
  <c r="M62" s="1"/>
  <c r="R62" s="1"/>
  <c r="C63" s="1"/>
  <c r="X66" i="32" l="1"/>
  <c r="Y66" s="1"/>
  <c r="K66"/>
  <c r="M66" s="1"/>
  <c r="R66" s="1"/>
  <c r="C67" s="1"/>
  <c r="X63" i="31"/>
  <c r="Y63" s="1"/>
  <c r="K63"/>
  <c r="M63" s="1"/>
  <c r="R63" s="1"/>
  <c r="C64" s="1"/>
  <c r="X64" i="33"/>
  <c r="Y64" s="1"/>
  <c r="K64"/>
  <c r="M64" s="1"/>
  <c r="R64" s="1"/>
  <c r="C65" s="1"/>
  <c r="X65" l="1"/>
  <c r="Y65" s="1"/>
  <c r="K65"/>
  <c r="M65" s="1"/>
  <c r="R65" s="1"/>
  <c r="C66" s="1"/>
  <c r="X67" i="32"/>
  <c r="Y67" s="1"/>
  <c r="K67"/>
  <c r="M67" s="1"/>
  <c r="R67" s="1"/>
  <c r="C68" s="1"/>
  <c r="X64" i="31"/>
  <c r="Y64" s="1"/>
  <c r="K64"/>
  <c r="M64" s="1"/>
  <c r="R64" s="1"/>
  <c r="C65" s="1"/>
  <c r="X65" l="1"/>
  <c r="Y65" s="1"/>
  <c r="K65"/>
  <c r="M65" s="1"/>
  <c r="R65" s="1"/>
  <c r="C66" s="1"/>
  <c r="X66" i="33"/>
  <c r="Y66" s="1"/>
  <c r="K66"/>
  <c r="M66" s="1"/>
  <c r="R66" s="1"/>
  <c r="C67" s="1"/>
  <c r="X68" i="32"/>
  <c r="Y68" s="1"/>
  <c r="K68"/>
  <c r="M68" s="1"/>
  <c r="R68" s="1"/>
  <c r="X67" i="33" l="1"/>
  <c r="Y67" s="1"/>
  <c r="K67"/>
  <c r="M67" s="1"/>
  <c r="R67" s="1"/>
  <c r="C68" s="1"/>
  <c r="C69" i="32"/>
  <c r="D4"/>
  <c r="P2" s="1"/>
  <c r="G5"/>
  <c r="E5"/>
  <c r="C5"/>
  <c r="X66" i="31"/>
  <c r="Y66" s="1"/>
  <c r="K66"/>
  <c r="M66" s="1"/>
  <c r="R66" s="1"/>
  <c r="C67" s="1"/>
  <c r="X67" l="1"/>
  <c r="Y67" s="1"/>
  <c r="K67"/>
  <c r="M67" s="1"/>
  <c r="R67" s="1"/>
  <c r="C68" s="1"/>
  <c r="X69" i="32"/>
  <c r="Y69" s="1"/>
  <c r="P4" s="1"/>
  <c r="L4"/>
  <c r="I5"/>
  <c r="X68" i="33"/>
  <c r="Y68" s="1"/>
  <c r="K68"/>
  <c r="M68" s="1"/>
  <c r="R68" s="1"/>
  <c r="X68" i="31" l="1"/>
  <c r="Y68" s="1"/>
  <c r="K68"/>
  <c r="M68" s="1"/>
  <c r="R68" s="1"/>
  <c r="C69" i="33"/>
  <c r="X69" s="1"/>
  <c r="Y69" s="1"/>
  <c r="P4" s="1"/>
  <c r="G5"/>
  <c r="E5"/>
  <c r="C5"/>
  <c r="D4"/>
  <c r="P2" s="1"/>
  <c r="C69" i="31" l="1"/>
  <c r="E5"/>
  <c r="D4"/>
  <c r="P2" s="1"/>
  <c r="G5"/>
  <c r="C5"/>
  <c r="I5" i="33"/>
  <c r="X69" i="31" l="1"/>
  <c r="Y69" s="1"/>
  <c r="P4" s="1"/>
  <c r="L4"/>
  <c r="I5"/>
</calcChain>
</file>

<file path=xl/sharedStrings.xml><?xml version="1.0" encoding="utf-8"?>
<sst xmlns="http://schemas.openxmlformats.org/spreadsheetml/2006/main" count="552" uniqueCount="87">
  <si>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</si>
  <si>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</si>
  <si>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</si>
  <si>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</si>
  <si>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</si>
  <si>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</si>
  <si>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</si>
  <si>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</si>
  <si>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</si>
  <si>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</si>
  <si>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</si>
  <si>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</si>
  <si>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</si>
  <si>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</si>
  <si>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</si>
  <si>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</si>
  <si>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</si>
  <si>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</si>
  <si>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</si>
  <si>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</si>
  <si>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</si>
  <si>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</si>
  <si>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</si>
  <si>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</si>
  <si>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</si>
  <si>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</si>
  <si>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</si>
  <si>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</si>
  <si>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</si>
  <si>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</si>
  <si>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</si>
  <si>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</si>
  <si>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</si>
  <si>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</si>
  <si>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</si>
  <si>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</si>
  <si>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</si>
  <si>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</si>
  <si>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</si>
  <si>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</si>
  <si>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</si>
  <si>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</si>
  <si>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</si>
  <si>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</si>
  <si>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</si>
  <si>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</si>
  <si>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</si>
  <si>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</si>
  <si>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</si>
  <si>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</si>
  <si>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</si>
  <si>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</si>
  <si>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</si>
  <si>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</si>
  <si>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</si>
  <si>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</si>
  <si>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</si>
  <si>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</si>
  <si>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</si>
  <si>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</si>
  <si>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</si>
  <si>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</si>
  <si>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</si>
  <si>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</si>
  <si>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</si>
  <si>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AUDJPY</t>
    <phoneticPr fontId="2"/>
  </si>
  <si>
    <t>１時間足</t>
    <rPh sb="1" eb="3">
      <t>ジカン</t>
    </rPh>
    <rPh sb="3" eb="4">
      <t>アシ</t>
    </rPh>
    <phoneticPr fontId="3"/>
  </si>
  <si>
    <t>10MA・20MA・50MAの上側にキャンドルがあれば買い方向、下側なら売り方向。MAに触れてEB出現でエントリー待ち、EB高値or安値ブレイクでエントリー。</t>
    <phoneticPr fontId="2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</si>
  <si>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</si>
  <si>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</si>
  <si>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</si>
  <si>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</si>
  <si>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</si>
  <si>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</si>
  <si>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</si>
  <si>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</si>
  <si>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</si>
  <si>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</si>
  <si>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</si>
  <si>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</si>
  <si>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</si>
  <si>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</si>
  <si>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</si>
  <si>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GBP/CHF</t>
    <phoneticPr fontId="2"/>
  </si>
  <si>
    <t>AUDやＮＺＤの通貨ペアはあまり勝率やエントリー回数はよくないようです。</t>
    <rPh sb="8" eb="10">
      <t>ツウカ</t>
    </rPh>
    <rPh sb="16" eb="18">
      <t>ショウリツ</t>
    </rPh>
    <rPh sb="24" eb="26">
      <t>カイスウ</t>
    </rPh>
    <phoneticPr fontId="2"/>
  </si>
  <si>
    <t>検証を進めますが、検証結果によってこの通貨ペアでトレードするかどうか様子を見ます</t>
    <rPh sb="0" eb="2">
      <t>ケンショウ</t>
    </rPh>
    <rPh sb="3" eb="4">
      <t>スス</t>
    </rPh>
    <rPh sb="9" eb="11">
      <t>ケンショウ</t>
    </rPh>
    <rPh sb="11" eb="13">
      <t>ケッカ</t>
    </rPh>
    <rPh sb="19" eb="21">
      <t>ツウカ</t>
    </rPh>
    <rPh sb="34" eb="36">
      <t>ヨウス</t>
    </rPh>
    <rPh sb="37" eb="38">
      <t>ミ</t>
    </rPh>
    <phoneticPr fontId="2"/>
  </si>
  <si>
    <t>検証を進めます、</t>
    <rPh sb="0" eb="2">
      <t>ケンショウ</t>
    </rPh>
    <rPh sb="3" eb="4">
      <t>スス</t>
    </rPh>
    <phoneticPr fontId="2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</si>
</sst>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_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6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28</xdr:row>
      <xdr:rowOff>11578</xdr:rowOff>
    </xdr:to>
    <xdr:pic>
      <xdr:nvPicPr>
        <xdr:cNvPr id="2" name="図 1" descr="2019-08-15_18h16_3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16</xdr:col>
      <xdr:colOff>452216</xdr:colOff>
      <xdr:row>57</xdr:row>
      <xdr:rowOff>11578</xdr:rowOff>
    </xdr:to>
    <xdr:pic>
      <xdr:nvPicPr>
        <xdr:cNvPr id="3" name="図 2" descr="2019-08-15_18h27_1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248275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16</xdr:col>
      <xdr:colOff>452216</xdr:colOff>
      <xdr:row>86</xdr:row>
      <xdr:rowOff>11578</xdr:rowOff>
    </xdr:to>
    <xdr:pic>
      <xdr:nvPicPr>
        <xdr:cNvPr id="4" name="図 3" descr="2019-08-15_18h32_1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496550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16</xdr:col>
      <xdr:colOff>452216</xdr:colOff>
      <xdr:row>115</xdr:row>
      <xdr:rowOff>11578</xdr:rowOff>
    </xdr:to>
    <xdr:pic>
      <xdr:nvPicPr>
        <xdr:cNvPr id="5" name="図 4" descr="2019-08-15_18h36_0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5744825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16</xdr:col>
      <xdr:colOff>452216</xdr:colOff>
      <xdr:row>144</xdr:row>
      <xdr:rowOff>11578</xdr:rowOff>
    </xdr:to>
    <xdr:pic>
      <xdr:nvPicPr>
        <xdr:cNvPr id="7" name="図 6" descr="2019-08-15_18h44_19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0993100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16</xdr:col>
      <xdr:colOff>452216</xdr:colOff>
      <xdr:row>173</xdr:row>
      <xdr:rowOff>11578</xdr:rowOff>
    </xdr:to>
    <xdr:pic>
      <xdr:nvPicPr>
        <xdr:cNvPr id="8" name="図 7" descr="2019-08-15_18h50_19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6241375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16</xdr:col>
      <xdr:colOff>452216</xdr:colOff>
      <xdr:row>202</xdr:row>
      <xdr:rowOff>11578</xdr:rowOff>
    </xdr:to>
    <xdr:pic>
      <xdr:nvPicPr>
        <xdr:cNvPr id="9" name="図 8" descr="2019-08-15_18h54_55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1489650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16</xdr:col>
      <xdr:colOff>452216</xdr:colOff>
      <xdr:row>231</xdr:row>
      <xdr:rowOff>11578</xdr:rowOff>
    </xdr:to>
    <xdr:pic>
      <xdr:nvPicPr>
        <xdr:cNvPr id="10" name="図 9" descr="2019-08-15_18h58_14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6737925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16</xdr:col>
      <xdr:colOff>452216</xdr:colOff>
      <xdr:row>260</xdr:row>
      <xdr:rowOff>11578</xdr:rowOff>
    </xdr:to>
    <xdr:pic>
      <xdr:nvPicPr>
        <xdr:cNvPr id="11" name="図 10" descr="2019-08-15_19h02_10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986200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16</xdr:col>
      <xdr:colOff>452216</xdr:colOff>
      <xdr:row>289</xdr:row>
      <xdr:rowOff>11578</xdr:rowOff>
    </xdr:to>
    <xdr:pic>
      <xdr:nvPicPr>
        <xdr:cNvPr id="12" name="図 11" descr="2019-08-15_19h06_58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7234475"/>
          <a:ext cx="11234516" cy="5078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16</xdr:col>
      <xdr:colOff>452216</xdr:colOff>
      <xdr:row>318</xdr:row>
      <xdr:rowOff>11578</xdr:rowOff>
    </xdr:to>
    <xdr:pic>
      <xdr:nvPicPr>
        <xdr:cNvPr id="13" name="図 12" descr="2019-08-16_18h07_20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52482750"/>
          <a:ext cx="11234516" cy="5078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45</v>
      </c>
    </row>
    <row r="3" spans="1:2">
      <c r="A3">
        <v>100000</v>
      </c>
    </row>
    <row r="5" spans="1:2">
      <c r="A5" t="s">
        <v>46</v>
      </c>
    </row>
    <row r="6" spans="1:2">
      <c r="A6" t="s">
        <v>53</v>
      </c>
      <c r="B6">
        <v>90</v>
      </c>
    </row>
    <row r="7" spans="1:2">
      <c r="A7" t="s">
        <v>52</v>
      </c>
      <c r="B7">
        <v>90</v>
      </c>
    </row>
    <row r="8" spans="1:2">
      <c r="A8" t="s">
        <v>50</v>
      </c>
      <c r="B8">
        <v>110</v>
      </c>
    </row>
    <row r="9" spans="1:2">
      <c r="A9" t="s">
        <v>48</v>
      </c>
      <c r="B9">
        <v>120</v>
      </c>
    </row>
    <row r="10" spans="1:2">
      <c r="A10" t="s">
        <v>49</v>
      </c>
      <c r="B10">
        <v>150</v>
      </c>
    </row>
    <row r="11" spans="1:2">
      <c r="A11" t="s">
        <v>54</v>
      </c>
      <c r="B11">
        <v>100</v>
      </c>
    </row>
    <row r="12" spans="1:2">
      <c r="A12" t="s">
        <v>51</v>
      </c>
      <c r="B12">
        <v>80</v>
      </c>
    </row>
    <row r="13" spans="1:2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89" activePane="bottomLeft" state="frozen"/>
      <selection pane="bottomLeft" activeCell="F90" sqref="F90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143352.3263946439</v>
      </c>
      <c r="Q2" s="82"/>
      <c r="R2" s="1"/>
      <c r="S2" s="1"/>
      <c r="T2" s="1"/>
    </row>
    <row r="3" spans="2:25" ht="57" customHeight="1">
      <c r="B3" s="79" t="s">
        <v>9</v>
      </c>
      <c r="C3" s="79"/>
      <c r="D3" s="91" t="s">
        <v>67</v>
      </c>
      <c r="E3" s="91"/>
      <c r="F3" s="91"/>
      <c r="G3" s="91"/>
      <c r="H3" s="91"/>
      <c r="I3" s="91"/>
      <c r="J3" s="79" t="s">
        <v>10</v>
      </c>
      <c r="K3" s="79"/>
      <c r="L3" s="91" t="s">
        <v>59</v>
      </c>
      <c r="M3" s="92"/>
      <c r="N3" s="92"/>
      <c r="O3" s="92"/>
      <c r="P3" s="92"/>
      <c r="Q3" s="92"/>
      <c r="R3" s="1"/>
      <c r="S3" s="1"/>
    </row>
    <row r="4" spans="2:25">
      <c r="B4" s="79" t="s">
        <v>11</v>
      </c>
      <c r="C4" s="79"/>
      <c r="D4" s="80">
        <f>SUM($R$9:$S$993)</f>
        <v>43352.326394643896</v>
      </c>
      <c r="E4" s="80"/>
      <c r="F4" s="79" t="s">
        <v>12</v>
      </c>
      <c r="G4" s="79"/>
      <c r="H4" s="81">
        <f>SUM($T$9:$U$108)</f>
        <v>101.70000000000101</v>
      </c>
      <c r="I4" s="82"/>
      <c r="J4" s="83"/>
      <c r="K4" s="83"/>
      <c r="L4" s="84"/>
      <c r="M4" s="84"/>
      <c r="N4" s="83" t="s">
        <v>56</v>
      </c>
      <c r="O4" s="83"/>
      <c r="P4" s="85">
        <f>MAX(Y:Y)</f>
        <v>0.23647363352675888</v>
      </c>
      <c r="Q4" s="85"/>
      <c r="R4" s="1"/>
      <c r="S4" s="1"/>
      <c r="T4" s="1"/>
    </row>
    <row r="5" spans="2:25">
      <c r="B5" s="39" t="s">
        <v>15</v>
      </c>
      <c r="C5" s="2">
        <f>COUNTIF($R$9:$R$990,"&gt;0")</f>
        <v>44</v>
      </c>
      <c r="D5" s="38" t="s">
        <v>16</v>
      </c>
      <c r="E5" s="15">
        <f>COUNTIF($R$9:$R$990,"&lt;0")</f>
        <v>37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0.54320987654320985</v>
      </c>
      <c r="J5" s="86" t="s">
        <v>19</v>
      </c>
      <c r="K5" s="79"/>
      <c r="L5" s="87">
        <f>MAX(V9:V993)</f>
        <v>5</v>
      </c>
      <c r="M5" s="88"/>
      <c r="N5" s="17" t="s">
        <v>20</v>
      </c>
      <c r="O5" s="9"/>
      <c r="P5" s="87">
        <f>MAX(W9:W993)</f>
        <v>6</v>
      </c>
      <c r="Q5" s="88"/>
      <c r="R5" s="1"/>
      <c r="S5" s="1"/>
      <c r="T5" s="1"/>
    </row>
    <row r="6" spans="2:2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>
      <c r="B9" s="40">
        <v>1</v>
      </c>
      <c r="C9" s="53">
        <f>L2</f>
        <v>100000</v>
      </c>
      <c r="D9" s="53"/>
      <c r="E9" s="45">
        <v>2018</v>
      </c>
      <c r="F9" s="8">
        <v>43469</v>
      </c>
      <c r="G9" s="45" t="s">
        <v>4</v>
      </c>
      <c r="H9" s="54">
        <v>88.23</v>
      </c>
      <c r="I9" s="54"/>
      <c r="J9" s="45">
        <v>13</v>
      </c>
      <c r="K9" s="53">
        <f>IF(J9="","",C9*0.03)</f>
        <v>3000</v>
      </c>
      <c r="L9" s="53"/>
      <c r="M9" s="6">
        <f>IF(J9="","",(K9/J9)/LOOKUP(RIGHT($D$2,3),定数!$A$6:$A$13,定数!$B$6:$B$13))</f>
        <v>2.3076923076923079</v>
      </c>
      <c r="N9" s="45">
        <v>2018</v>
      </c>
      <c r="O9" s="8">
        <v>43469</v>
      </c>
      <c r="P9" s="54">
        <v>88.397000000000006</v>
      </c>
      <c r="Q9" s="54"/>
      <c r="R9" s="57">
        <f>IF(P9="","",T9*M9*LOOKUP(RIGHT($D$2,3),定数!$A$6:$A$13,定数!$B$6:$B$13))</f>
        <v>3853.8461538461911</v>
      </c>
      <c r="S9" s="57"/>
      <c r="T9" s="58">
        <f>IF(P9="","",IF(G9="買",(P9-H9),(H9-P9))*IF(RIGHT($D$2,3)="JPY",100,10000))</f>
        <v>16.700000000000159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53">
        <f t="shared" ref="C10:C73" si="0">IF(R9="","",C9+R9)</f>
        <v>103853.84615384619</v>
      </c>
      <c r="D10" s="53"/>
      <c r="E10" s="40">
        <v>2018</v>
      </c>
      <c r="F10" s="8">
        <v>43469</v>
      </c>
      <c r="G10" s="45" t="s">
        <v>4</v>
      </c>
      <c r="H10" s="54">
        <v>88.37</v>
      </c>
      <c r="I10" s="54"/>
      <c r="J10" s="40">
        <v>14</v>
      </c>
      <c r="K10" s="55">
        <f>IF(J10="","",C10*0.03)</f>
        <v>3115.6153846153857</v>
      </c>
      <c r="L10" s="56"/>
      <c r="M10" s="6">
        <f>IF(J10="","",(K10/J10)/LOOKUP(RIGHT($D$2,3),定数!$A$6:$A$13,定数!$B$6:$B$13))</f>
        <v>2.2254395604395611</v>
      </c>
      <c r="N10" s="40">
        <v>2018</v>
      </c>
      <c r="O10" s="8">
        <v>43470</v>
      </c>
      <c r="P10" s="54">
        <v>88.54</v>
      </c>
      <c r="Q10" s="54"/>
      <c r="R10" s="57">
        <f>IF(P10="","",T10*M10*LOOKUP(RIGHT($D$2,3),定数!$A$6:$A$13,定数!$B$6:$B$13))</f>
        <v>3783.2472527472914</v>
      </c>
      <c r="S10" s="57"/>
      <c r="T10" s="58">
        <f>IF(P10="","",IF(G10="買",(P10-H10),(H10-P10))*IF(RIGHT($D$2,3)="JPY",100,10000))</f>
        <v>17.000000000000171</v>
      </c>
      <c r="U10" s="58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103853.84615384619</v>
      </c>
    </row>
    <row r="11" spans="2:25">
      <c r="B11" s="40">
        <v>3</v>
      </c>
      <c r="C11" s="53">
        <f t="shared" si="0"/>
        <v>107637.09340659347</v>
      </c>
      <c r="D11" s="53"/>
      <c r="E11" s="40">
        <v>2018</v>
      </c>
      <c r="F11" s="8">
        <v>43480</v>
      </c>
      <c r="G11" s="45" t="s">
        <v>4</v>
      </c>
      <c r="H11" s="54">
        <v>87.97</v>
      </c>
      <c r="I11" s="54"/>
      <c r="J11" s="40">
        <v>21</v>
      </c>
      <c r="K11" s="55">
        <f t="shared" ref="K11:K74" si="3">IF(J11="","",C11*0.03)</f>
        <v>3229.1128021978038</v>
      </c>
      <c r="L11" s="56"/>
      <c r="M11" s="6">
        <f>IF(J11="","",(K11/J11)/LOOKUP(RIGHT($D$2,3),定数!$A$6:$A$13,定数!$B$6:$B$13))</f>
        <v>1.5376727629513351</v>
      </c>
      <c r="N11" s="40">
        <v>2018</v>
      </c>
      <c r="O11" s="8">
        <v>43481</v>
      </c>
      <c r="P11" s="54">
        <v>88.23</v>
      </c>
      <c r="Q11" s="54"/>
      <c r="R11" s="57">
        <f>IF(P11="","",T11*M11*LOOKUP(RIGHT($D$2,3),定数!$A$6:$A$13,定数!$B$6:$B$13))</f>
        <v>3997.9491836735497</v>
      </c>
      <c r="S11" s="57"/>
      <c r="T11" s="58">
        <f>IF(P11="","",IF(G11="買",(P11-H11),(H11-P11))*IF(RIGHT($D$2,3)="JPY",100,10000))</f>
        <v>26.000000000000512</v>
      </c>
      <c r="U11" s="58"/>
      <c r="V11" s="22">
        <f t="shared" si="1"/>
        <v>3</v>
      </c>
      <c r="W11">
        <f t="shared" si="2"/>
        <v>0</v>
      </c>
      <c r="X11" s="41">
        <f>IF(C11&lt;&gt;"",MAX(X10,C11),"")</f>
        <v>107637.09340659347</v>
      </c>
      <c r="Y11" s="42">
        <f>IF(X11&lt;&gt;"",1-(C11/X11),"")</f>
        <v>0</v>
      </c>
    </row>
    <row r="12" spans="2:25">
      <c r="B12" s="40">
        <v>4</v>
      </c>
      <c r="C12" s="53">
        <f t="shared" si="0"/>
        <v>111635.04259026702</v>
      </c>
      <c r="D12" s="53"/>
      <c r="E12" s="40">
        <v>2018</v>
      </c>
      <c r="F12" s="8">
        <v>43483</v>
      </c>
      <c r="G12" s="45" t="s">
        <v>4</v>
      </c>
      <c r="H12" s="54">
        <v>88.8</v>
      </c>
      <c r="I12" s="54"/>
      <c r="J12" s="40">
        <v>26</v>
      </c>
      <c r="K12" s="55">
        <f t="shared" si="3"/>
        <v>3349.0512777080107</v>
      </c>
      <c r="L12" s="56"/>
      <c r="M12" s="6">
        <f>IF(J12="","",(K12/J12)/LOOKUP(RIGHT($D$2,3),定数!$A$6:$A$13,定数!$B$6:$B$13))</f>
        <v>1.2880966452723117</v>
      </c>
      <c r="N12" s="40">
        <v>2018</v>
      </c>
      <c r="O12" s="8">
        <v>43483</v>
      </c>
      <c r="P12" s="54">
        <v>88.52</v>
      </c>
      <c r="Q12" s="54"/>
      <c r="R12" s="57">
        <f>IF(P12="","",T12*M12*LOOKUP(RIGHT($D$2,3),定数!$A$6:$A$13,定数!$B$6:$B$13))</f>
        <v>-3606.6706067624873</v>
      </c>
      <c r="S12" s="57"/>
      <c r="T12" s="58">
        <f t="shared" ref="T12:T75" si="4">IF(P12="","",IF(G12="買",(P12-H12),(H12-P12))*IF(RIGHT($D$2,3)="JPY",100,10000))</f>
        <v>-28.000000000000114</v>
      </c>
      <c r="U12" s="58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111635.04259026702</v>
      </c>
      <c r="Y12" s="42">
        <f t="shared" ref="Y12:Y75" si="6">IF(X12&lt;&gt;"",1-(C12/X12),"")</f>
        <v>0</v>
      </c>
    </row>
    <row r="13" spans="2:25">
      <c r="B13" s="40">
        <v>5</v>
      </c>
      <c r="C13" s="53">
        <f t="shared" si="0"/>
        <v>108028.37198350453</v>
      </c>
      <c r="D13" s="53"/>
      <c r="E13" s="40">
        <v>2018</v>
      </c>
      <c r="F13" s="8">
        <v>43491</v>
      </c>
      <c r="G13" s="45" t="s">
        <v>4</v>
      </c>
      <c r="H13" s="54">
        <v>88.16</v>
      </c>
      <c r="I13" s="54"/>
      <c r="J13" s="40">
        <v>16</v>
      </c>
      <c r="K13" s="55">
        <f t="shared" si="3"/>
        <v>3240.8511595051359</v>
      </c>
      <c r="L13" s="56"/>
      <c r="M13" s="6">
        <f>IF(J13="","",(K13/J13)/LOOKUP(RIGHT($D$2,3),定数!$A$6:$A$13,定数!$B$6:$B$13))</f>
        <v>2.0255319746907099</v>
      </c>
      <c r="N13" s="40">
        <v>2018</v>
      </c>
      <c r="O13" s="8">
        <v>43491</v>
      </c>
      <c r="P13" s="54">
        <v>88.36</v>
      </c>
      <c r="Q13" s="54"/>
      <c r="R13" s="57">
        <f>IF(P13="","",T13*M13*LOOKUP(RIGHT($D$2,3),定数!$A$6:$A$13,定数!$B$6:$B$13))</f>
        <v>4051.063949381477</v>
      </c>
      <c r="S13" s="57"/>
      <c r="T13" s="58">
        <f t="shared" si="4"/>
        <v>20.000000000000284</v>
      </c>
      <c r="U13" s="58"/>
      <c r="V13" s="22">
        <f t="shared" si="1"/>
        <v>1</v>
      </c>
      <c r="W13">
        <f t="shared" si="2"/>
        <v>0</v>
      </c>
      <c r="X13" s="41">
        <f t="shared" si="5"/>
        <v>111635.04259026702</v>
      </c>
      <c r="Y13" s="42">
        <f t="shared" si="6"/>
        <v>3.2307692307692482E-2</v>
      </c>
    </row>
    <row r="14" spans="2:25">
      <c r="B14" s="40">
        <v>6</v>
      </c>
      <c r="C14" s="53">
        <f t="shared" si="0"/>
        <v>112079.43593288602</v>
      </c>
      <c r="D14" s="53"/>
      <c r="E14" s="40">
        <v>2018</v>
      </c>
      <c r="F14" s="8">
        <v>43497</v>
      </c>
      <c r="G14" s="45" t="s">
        <v>3</v>
      </c>
      <c r="H14" s="54">
        <v>87.68</v>
      </c>
      <c r="I14" s="54"/>
      <c r="J14" s="40">
        <v>21</v>
      </c>
      <c r="K14" s="55">
        <f t="shared" si="3"/>
        <v>3362.3830779865802</v>
      </c>
      <c r="L14" s="56"/>
      <c r="M14" s="6">
        <f>IF(J14="","",(K14/J14)/LOOKUP(RIGHT($D$2,3),定数!$A$6:$A$13,定数!$B$6:$B$13))</f>
        <v>1.6011347990412288</v>
      </c>
      <c r="N14" s="40">
        <v>2018</v>
      </c>
      <c r="O14" s="8">
        <v>43498</v>
      </c>
      <c r="P14" s="54">
        <v>87.91</v>
      </c>
      <c r="Q14" s="54"/>
      <c r="R14" s="57">
        <f>IF(P14="","",T14*M14*LOOKUP(RIGHT($D$2,3),定数!$A$6:$A$13,定数!$B$6:$B$13))</f>
        <v>-3682.6100377946623</v>
      </c>
      <c r="S14" s="57"/>
      <c r="T14" s="58">
        <f t="shared" si="4"/>
        <v>-22.999999999998977</v>
      </c>
      <c r="U14" s="58"/>
      <c r="V14" s="22">
        <f t="shared" si="1"/>
        <v>0</v>
      </c>
      <c r="W14">
        <f t="shared" si="2"/>
        <v>1</v>
      </c>
      <c r="X14" s="41">
        <f t="shared" si="5"/>
        <v>112079.43593288602</v>
      </c>
      <c r="Y14" s="42">
        <f t="shared" si="6"/>
        <v>0</v>
      </c>
    </row>
    <row r="15" spans="2:25">
      <c r="B15" s="40">
        <v>7</v>
      </c>
      <c r="C15" s="53">
        <f t="shared" si="0"/>
        <v>108396.82589509136</v>
      </c>
      <c r="D15" s="53"/>
      <c r="E15" s="40">
        <v>2018</v>
      </c>
      <c r="F15" s="8">
        <v>43503</v>
      </c>
      <c r="G15" s="45" t="s">
        <v>3</v>
      </c>
      <c r="H15" s="54">
        <v>85.73</v>
      </c>
      <c r="I15" s="54"/>
      <c r="J15" s="40">
        <v>32</v>
      </c>
      <c r="K15" s="55">
        <f t="shared" si="3"/>
        <v>3251.9047768527407</v>
      </c>
      <c r="L15" s="56"/>
      <c r="M15" s="6">
        <f>IF(J15="","",(K15/J15)/LOOKUP(RIGHT($D$2,3),定数!$A$6:$A$13,定数!$B$6:$B$13))</f>
        <v>1.0162202427664815</v>
      </c>
      <c r="N15" s="40">
        <v>2018</v>
      </c>
      <c r="O15" s="8">
        <v>43504</v>
      </c>
      <c r="P15" s="54">
        <v>85.33</v>
      </c>
      <c r="Q15" s="54"/>
      <c r="R15" s="57">
        <f>IF(P15="","",T15*M15*LOOKUP(RIGHT($D$2,3),定数!$A$6:$A$13,定数!$B$6:$B$13))</f>
        <v>4064.8809710659839</v>
      </c>
      <c r="S15" s="57"/>
      <c r="T15" s="58">
        <f t="shared" si="4"/>
        <v>40.000000000000568</v>
      </c>
      <c r="U15" s="58"/>
      <c r="V15" s="22">
        <f t="shared" si="1"/>
        <v>1</v>
      </c>
      <c r="W15">
        <f t="shared" si="2"/>
        <v>0</v>
      </c>
      <c r="X15" s="41">
        <f t="shared" si="5"/>
        <v>112079.43593288602</v>
      </c>
      <c r="Y15" s="42">
        <f t="shared" si="6"/>
        <v>3.2857142857141364E-2</v>
      </c>
    </row>
    <row r="16" spans="2:25">
      <c r="B16" s="40">
        <v>8</v>
      </c>
      <c r="C16" s="53">
        <f t="shared" si="0"/>
        <v>112461.70686615734</v>
      </c>
      <c r="D16" s="53"/>
      <c r="E16" s="40">
        <v>2018</v>
      </c>
      <c r="F16" s="8">
        <v>43504</v>
      </c>
      <c r="G16" s="45" t="s">
        <v>3</v>
      </c>
      <c r="H16" s="54">
        <v>85.44</v>
      </c>
      <c r="I16" s="54"/>
      <c r="J16" s="40">
        <v>38</v>
      </c>
      <c r="K16" s="55">
        <f t="shared" si="3"/>
        <v>3373.8512059847203</v>
      </c>
      <c r="L16" s="56"/>
      <c r="M16" s="6">
        <f>IF(J16="","",(K16/J16)/LOOKUP(RIGHT($D$2,3),定数!$A$6:$A$13,定数!$B$6:$B$13))</f>
        <v>0.88785558052229474</v>
      </c>
      <c r="N16" s="40">
        <v>2018</v>
      </c>
      <c r="O16" s="8">
        <v>43504</v>
      </c>
      <c r="P16" s="54">
        <v>85.85</v>
      </c>
      <c r="Q16" s="54"/>
      <c r="R16" s="57">
        <f>IF(P16="","",T16*M16*LOOKUP(RIGHT($D$2,3),定数!$A$6:$A$13,定数!$B$6:$B$13))</f>
        <v>-3640.2078801413782</v>
      </c>
      <c r="S16" s="57"/>
      <c r="T16" s="58">
        <f t="shared" si="4"/>
        <v>-40.999999999999659</v>
      </c>
      <c r="U16" s="58"/>
      <c r="V16" s="22">
        <f t="shared" si="1"/>
        <v>0</v>
      </c>
      <c r="W16">
        <f t="shared" si="2"/>
        <v>1</v>
      </c>
      <c r="X16" s="41">
        <f t="shared" si="5"/>
        <v>112461.70686615734</v>
      </c>
      <c r="Y16" s="42">
        <f t="shared" si="6"/>
        <v>0</v>
      </c>
    </row>
    <row r="17" spans="2:25">
      <c r="B17" s="40">
        <v>9</v>
      </c>
      <c r="C17" s="53">
        <f t="shared" si="0"/>
        <v>108821.49898601597</v>
      </c>
      <c r="D17" s="53"/>
      <c r="E17" s="40">
        <v>2018</v>
      </c>
      <c r="F17" s="8">
        <v>43512</v>
      </c>
      <c r="G17" s="45" t="s">
        <v>3</v>
      </c>
      <c r="H17" s="54">
        <v>84.17</v>
      </c>
      <c r="I17" s="54"/>
      <c r="J17" s="40">
        <v>20</v>
      </c>
      <c r="K17" s="55">
        <f t="shared" si="3"/>
        <v>3264.644969580479</v>
      </c>
      <c r="L17" s="56"/>
      <c r="M17" s="6">
        <f>IF(J17="","",(K17/J17)/LOOKUP(RIGHT($D$2,3),定数!$A$6:$A$13,定数!$B$6:$B$13))</f>
        <v>1.6323224847902396</v>
      </c>
      <c r="N17" s="40">
        <v>2018</v>
      </c>
      <c r="O17" s="8">
        <v>43512</v>
      </c>
      <c r="P17" s="54">
        <v>84.39</v>
      </c>
      <c r="Q17" s="54"/>
      <c r="R17" s="57">
        <f>IF(P17="","",T17*M17*LOOKUP(RIGHT($D$2,3),定数!$A$6:$A$13,定数!$B$6:$B$13))</f>
        <v>-3591.1094665385085</v>
      </c>
      <c r="S17" s="57"/>
      <c r="T17" s="58">
        <f t="shared" si="4"/>
        <v>-21.999999999999886</v>
      </c>
      <c r="U17" s="58"/>
      <c r="V17" s="22">
        <f t="shared" si="1"/>
        <v>0</v>
      </c>
      <c r="W17">
        <f t="shared" si="2"/>
        <v>2</v>
      </c>
      <c r="X17" s="41">
        <f t="shared" si="5"/>
        <v>112461.70686615734</v>
      </c>
      <c r="Y17" s="42">
        <f t="shared" si="6"/>
        <v>3.2368421052631269E-2</v>
      </c>
    </row>
    <row r="18" spans="2:25">
      <c r="B18" s="40">
        <v>10</v>
      </c>
      <c r="C18" s="53">
        <f t="shared" si="0"/>
        <v>105230.38951947747</v>
      </c>
      <c r="D18" s="53"/>
      <c r="E18" s="40">
        <v>2018</v>
      </c>
      <c r="F18" s="8">
        <v>43519</v>
      </c>
      <c r="G18" s="45" t="s">
        <v>3</v>
      </c>
      <c r="H18" s="54">
        <v>83.59</v>
      </c>
      <c r="I18" s="54"/>
      <c r="J18" s="40">
        <v>24</v>
      </c>
      <c r="K18" s="55">
        <f t="shared" si="3"/>
        <v>3156.911685584324</v>
      </c>
      <c r="L18" s="56"/>
      <c r="M18" s="6">
        <f>IF(J18="","",(K18/J18)/LOOKUP(RIGHT($D$2,3),定数!$A$6:$A$13,定数!$B$6:$B$13))</f>
        <v>1.3153798689934684</v>
      </c>
      <c r="N18" s="40">
        <v>2018</v>
      </c>
      <c r="O18" s="8">
        <v>43520</v>
      </c>
      <c r="P18" s="54">
        <v>83.29</v>
      </c>
      <c r="Q18" s="54"/>
      <c r="R18" s="57">
        <f>IF(P18="","",T18*M18*LOOKUP(RIGHT($D$2,3),定数!$A$6:$A$13,定数!$B$6:$B$13))</f>
        <v>3946.1396069803677</v>
      </c>
      <c r="S18" s="57"/>
      <c r="T18" s="58">
        <f t="shared" si="4"/>
        <v>29.999999999999716</v>
      </c>
      <c r="U18" s="58"/>
      <c r="V18" s="22">
        <f t="shared" si="1"/>
        <v>1</v>
      </c>
      <c r="W18">
        <f t="shared" si="2"/>
        <v>0</v>
      </c>
      <c r="X18" s="41">
        <f t="shared" si="5"/>
        <v>112461.70686615734</v>
      </c>
      <c r="Y18" s="42">
        <f t="shared" si="6"/>
        <v>6.4300263157894166E-2</v>
      </c>
    </row>
    <row r="19" spans="2:25">
      <c r="B19" s="40">
        <v>11</v>
      </c>
      <c r="C19" s="53">
        <f t="shared" si="0"/>
        <v>109176.52912645784</v>
      </c>
      <c r="D19" s="53"/>
      <c r="E19" s="40">
        <v>2018</v>
      </c>
      <c r="F19" s="8">
        <v>43540</v>
      </c>
      <c r="G19" s="45" t="s">
        <v>3</v>
      </c>
      <c r="H19" s="54">
        <v>82.78</v>
      </c>
      <c r="I19" s="54"/>
      <c r="J19" s="40">
        <v>16</v>
      </c>
      <c r="K19" s="55">
        <f t="shared" si="3"/>
        <v>3275.2958737937352</v>
      </c>
      <c r="L19" s="56"/>
      <c r="M19" s="6">
        <f>IF(J19="","",(K19/J19)/LOOKUP(RIGHT($D$2,3),定数!$A$6:$A$13,定数!$B$6:$B$13))</f>
        <v>2.0470599211210843</v>
      </c>
      <c r="N19" s="40">
        <v>2018</v>
      </c>
      <c r="O19" s="8">
        <v>43540</v>
      </c>
      <c r="P19" s="54">
        <v>82.58</v>
      </c>
      <c r="Q19" s="54"/>
      <c r="R19" s="57">
        <f>IF(P19="","",T19*M19*LOOKUP(RIGHT($D$2,3),定数!$A$6:$A$13,定数!$B$6:$B$13))</f>
        <v>4094.1198422422267</v>
      </c>
      <c r="S19" s="57"/>
      <c r="T19" s="58">
        <f t="shared" si="4"/>
        <v>20.000000000000284</v>
      </c>
      <c r="U19" s="58"/>
      <c r="V19" s="22">
        <f t="shared" si="1"/>
        <v>2</v>
      </c>
      <c r="W19">
        <f t="shared" si="2"/>
        <v>0</v>
      </c>
      <c r="X19" s="41">
        <f t="shared" si="5"/>
        <v>112461.70686615734</v>
      </c>
      <c r="Y19" s="42">
        <f t="shared" si="6"/>
        <v>2.9211523026315578E-2</v>
      </c>
    </row>
    <row r="20" spans="2:25">
      <c r="B20" s="40">
        <v>12</v>
      </c>
      <c r="C20" s="53">
        <f t="shared" si="0"/>
        <v>113270.64896870007</v>
      </c>
      <c r="D20" s="53"/>
      <c r="E20" s="40">
        <v>2018</v>
      </c>
      <c r="F20" s="8">
        <v>43540</v>
      </c>
      <c r="G20" s="46" t="s">
        <v>3</v>
      </c>
      <c r="H20" s="54">
        <v>82.32</v>
      </c>
      <c r="I20" s="54"/>
      <c r="J20" s="40">
        <v>35</v>
      </c>
      <c r="K20" s="55">
        <f t="shared" si="3"/>
        <v>3398.1194690610018</v>
      </c>
      <c r="L20" s="56"/>
      <c r="M20" s="6">
        <f>IF(J20="","",(K20/J20)/LOOKUP(RIGHT($D$2,3),定数!$A$6:$A$13,定数!$B$6:$B$13))</f>
        <v>0.97089127687457188</v>
      </c>
      <c r="N20" s="40">
        <v>2018</v>
      </c>
      <c r="O20" s="8">
        <v>43541</v>
      </c>
      <c r="P20" s="54">
        <v>81.89</v>
      </c>
      <c r="Q20" s="54"/>
      <c r="R20" s="57">
        <f>IF(P20="","",T20*M20*LOOKUP(RIGHT($D$2,3),定数!$A$6:$A$13,定数!$B$6:$B$13))</f>
        <v>4174.8324905605878</v>
      </c>
      <c r="S20" s="57"/>
      <c r="T20" s="58">
        <f t="shared" si="4"/>
        <v>42.999999999999261</v>
      </c>
      <c r="U20" s="58"/>
      <c r="V20" s="22">
        <f t="shared" si="1"/>
        <v>3</v>
      </c>
      <c r="W20">
        <f t="shared" si="2"/>
        <v>0</v>
      </c>
      <c r="X20" s="41">
        <f t="shared" si="5"/>
        <v>113270.64896870007</v>
      </c>
      <c r="Y20" s="42">
        <f t="shared" si="6"/>
        <v>0</v>
      </c>
    </row>
    <row r="21" spans="2:25">
      <c r="B21" s="40">
        <v>13</v>
      </c>
      <c r="C21" s="53">
        <f t="shared" si="0"/>
        <v>117445.48145926066</v>
      </c>
      <c r="D21" s="53"/>
      <c r="E21" s="40">
        <v>2018</v>
      </c>
      <c r="F21" s="8">
        <v>43565</v>
      </c>
      <c r="G21" s="46" t="s">
        <v>4</v>
      </c>
      <c r="H21" s="54">
        <v>82.83</v>
      </c>
      <c r="I21" s="54"/>
      <c r="J21" s="40">
        <v>23</v>
      </c>
      <c r="K21" s="55">
        <f t="shared" si="3"/>
        <v>3523.3644437778194</v>
      </c>
      <c r="L21" s="56"/>
      <c r="M21" s="6">
        <f>IF(J21="","",(K21/J21)/LOOKUP(RIGHT($D$2,3),定数!$A$6:$A$13,定数!$B$6:$B$13))</f>
        <v>1.5318975842512259</v>
      </c>
      <c r="N21" s="40">
        <v>2018</v>
      </c>
      <c r="O21" s="8">
        <v>43565</v>
      </c>
      <c r="P21" s="54">
        <v>83.11</v>
      </c>
      <c r="Q21" s="54"/>
      <c r="R21" s="57">
        <f>IF(P21="","",T21*M21*LOOKUP(RIGHT($D$2,3),定数!$A$6:$A$13,定数!$B$6:$B$13))</f>
        <v>4289.3132359034507</v>
      </c>
      <c r="S21" s="57"/>
      <c r="T21" s="58">
        <f t="shared" si="4"/>
        <v>28.000000000000114</v>
      </c>
      <c r="U21" s="58"/>
      <c r="V21" s="22">
        <f t="shared" si="1"/>
        <v>4</v>
      </c>
      <c r="W21">
        <f t="shared" si="2"/>
        <v>0</v>
      </c>
      <c r="X21" s="41">
        <f t="shared" si="5"/>
        <v>117445.48145926066</v>
      </c>
      <c r="Y21" s="42">
        <f t="shared" si="6"/>
        <v>0</v>
      </c>
    </row>
    <row r="22" spans="2:25">
      <c r="B22" s="40">
        <v>14</v>
      </c>
      <c r="C22" s="53">
        <f t="shared" si="0"/>
        <v>121734.79469516411</v>
      </c>
      <c r="D22" s="53"/>
      <c r="E22" s="40">
        <v>2018</v>
      </c>
      <c r="F22" s="8">
        <v>43568</v>
      </c>
      <c r="G22" s="46" t="s">
        <v>4</v>
      </c>
      <c r="H22" s="54">
        <v>83.27</v>
      </c>
      <c r="I22" s="54"/>
      <c r="J22" s="40">
        <v>16</v>
      </c>
      <c r="K22" s="55">
        <f t="shared" si="3"/>
        <v>3652.043840854923</v>
      </c>
      <c r="L22" s="56"/>
      <c r="M22" s="6">
        <f>IF(J22="","",(K22/J22)/LOOKUP(RIGHT($D$2,3),定数!$A$6:$A$13,定数!$B$6:$B$13))</f>
        <v>2.282527400534327</v>
      </c>
      <c r="N22" s="40">
        <v>2018</v>
      </c>
      <c r="O22" s="8">
        <v>43568</v>
      </c>
      <c r="P22" s="54">
        <v>83.47</v>
      </c>
      <c r="Q22" s="54"/>
      <c r="R22" s="57">
        <f>IF(P22="","",T22*M22*LOOKUP(RIGHT($D$2,3),定数!$A$6:$A$13,定数!$B$6:$B$13))</f>
        <v>4565.0548010687189</v>
      </c>
      <c r="S22" s="57"/>
      <c r="T22" s="58">
        <f t="shared" si="4"/>
        <v>20.000000000000284</v>
      </c>
      <c r="U22" s="58"/>
      <c r="V22" s="22">
        <f t="shared" si="1"/>
        <v>5</v>
      </c>
      <c r="W22">
        <f t="shared" si="2"/>
        <v>0</v>
      </c>
      <c r="X22" s="41">
        <f t="shared" si="5"/>
        <v>121734.79469516411</v>
      </c>
      <c r="Y22" s="42">
        <f t="shared" si="6"/>
        <v>0</v>
      </c>
    </row>
    <row r="23" spans="2:25">
      <c r="B23" s="40">
        <v>15</v>
      </c>
      <c r="C23" s="53">
        <f t="shared" si="0"/>
        <v>126299.84949623283</v>
      </c>
      <c r="D23" s="53"/>
      <c r="E23" s="40">
        <v>2018</v>
      </c>
      <c r="F23" s="8">
        <v>43582</v>
      </c>
      <c r="G23" s="46" t="s">
        <v>3</v>
      </c>
      <c r="H23" s="54">
        <v>82.55</v>
      </c>
      <c r="I23" s="54"/>
      <c r="J23" s="40">
        <v>6</v>
      </c>
      <c r="K23" s="55">
        <f t="shared" si="3"/>
        <v>3788.9954848869847</v>
      </c>
      <c r="L23" s="56"/>
      <c r="M23" s="6">
        <f>IF(J23="","",(K23/J23)/LOOKUP(RIGHT($D$2,3),定数!$A$6:$A$13,定数!$B$6:$B$13))</f>
        <v>6.3149924748116417</v>
      </c>
      <c r="N23" s="40">
        <v>2018</v>
      </c>
      <c r="O23" s="8">
        <v>43582</v>
      </c>
      <c r="P23" s="54">
        <v>82.48</v>
      </c>
      <c r="Q23" s="54"/>
      <c r="R23" s="57">
        <f>IF(P23="","",T23*M23*LOOKUP(RIGHT($D$2,3),定数!$A$6:$A$13,定数!$B$6:$B$13))</f>
        <v>4420.4947323677179</v>
      </c>
      <c r="S23" s="57"/>
      <c r="T23" s="58">
        <f t="shared" si="4"/>
        <v>6.9999999999993179</v>
      </c>
      <c r="U23" s="58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126299.84949623283</v>
      </c>
      <c r="Y23" s="42">
        <f t="shared" si="6"/>
        <v>0</v>
      </c>
    </row>
    <row r="24" spans="2:25">
      <c r="B24" s="40">
        <v>16</v>
      </c>
      <c r="C24" s="53">
        <f t="shared" si="0"/>
        <v>130720.34422860054</v>
      </c>
      <c r="D24" s="53"/>
      <c r="E24" s="40">
        <v>2018</v>
      </c>
      <c r="F24" s="8">
        <v>43586</v>
      </c>
      <c r="G24" s="46" t="s">
        <v>3</v>
      </c>
      <c r="H24" s="54">
        <v>82.09</v>
      </c>
      <c r="I24" s="54"/>
      <c r="J24" s="40">
        <v>27</v>
      </c>
      <c r="K24" s="55">
        <f t="shared" si="3"/>
        <v>3921.6103268580164</v>
      </c>
      <c r="L24" s="56"/>
      <c r="M24" s="6">
        <f>IF(J24="","",(K24/J24)/LOOKUP(RIGHT($D$2,3),定数!$A$6:$A$13,定数!$B$6:$B$13))</f>
        <v>1.4524482692066727</v>
      </c>
      <c r="N24" s="40">
        <v>2018</v>
      </c>
      <c r="O24" s="8">
        <v>43587</v>
      </c>
      <c r="P24" s="54">
        <v>82.39</v>
      </c>
      <c r="Q24" s="54"/>
      <c r="R24" s="57">
        <f>IF(P24="","",T24*M24*LOOKUP(RIGHT($D$2,3),定数!$A$6:$A$13,定数!$B$6:$B$13))</f>
        <v>-4357.3448076199766</v>
      </c>
      <c r="S24" s="57"/>
      <c r="T24" s="58">
        <f t="shared" si="4"/>
        <v>-29.999999999999716</v>
      </c>
      <c r="U24" s="58"/>
      <c r="V24" t="str">
        <f t="shared" si="7"/>
        <v/>
      </c>
      <c r="W24">
        <f t="shared" si="2"/>
        <v>1</v>
      </c>
      <c r="X24" s="41">
        <f t="shared" si="5"/>
        <v>130720.34422860054</v>
      </c>
      <c r="Y24" s="42">
        <f t="shared" si="6"/>
        <v>0</v>
      </c>
    </row>
    <row r="25" spans="2:25">
      <c r="B25" s="40">
        <v>17</v>
      </c>
      <c r="C25" s="53">
        <f t="shared" si="0"/>
        <v>126362.99942098057</v>
      </c>
      <c r="D25" s="53"/>
      <c r="E25" s="40">
        <v>2018</v>
      </c>
      <c r="F25" s="8">
        <v>43603</v>
      </c>
      <c r="G25" s="46" t="s">
        <v>4</v>
      </c>
      <c r="H25" s="54">
        <v>83.35</v>
      </c>
      <c r="I25" s="54"/>
      <c r="J25" s="40">
        <v>18</v>
      </c>
      <c r="K25" s="55">
        <f t="shared" si="3"/>
        <v>3790.8899826294169</v>
      </c>
      <c r="L25" s="56"/>
      <c r="M25" s="6">
        <f>IF(J25="","",(K25/J25)/LOOKUP(RIGHT($D$2,3),定数!$A$6:$A$13,定数!$B$6:$B$13))</f>
        <v>2.1060499903496761</v>
      </c>
      <c r="N25" s="40">
        <v>2018</v>
      </c>
      <c r="O25" s="8">
        <v>43603</v>
      </c>
      <c r="P25" s="54">
        <v>83.17</v>
      </c>
      <c r="Q25" s="54"/>
      <c r="R25" s="57">
        <f>IF(P25="","",T25*M25*LOOKUP(RIGHT($D$2,3),定数!$A$6:$A$13,定数!$B$6:$B$13))</f>
        <v>-3790.8899826292609</v>
      </c>
      <c r="S25" s="57"/>
      <c r="T25" s="58">
        <f t="shared" si="4"/>
        <v>-17.999999999999261</v>
      </c>
      <c r="U25" s="58"/>
      <c r="V25" t="str">
        <f t="shared" si="7"/>
        <v/>
      </c>
      <c r="W25">
        <f t="shared" si="2"/>
        <v>2</v>
      </c>
      <c r="X25" s="41">
        <f t="shared" si="5"/>
        <v>130720.34422860054</v>
      </c>
      <c r="Y25" s="42">
        <f t="shared" si="6"/>
        <v>3.3333333333332993E-2</v>
      </c>
    </row>
    <row r="26" spans="2:25">
      <c r="B26" s="40">
        <v>18</v>
      </c>
      <c r="C26" s="53">
        <f t="shared" si="0"/>
        <v>122572.10943835131</v>
      </c>
      <c r="D26" s="53"/>
      <c r="E26" s="40">
        <v>2018</v>
      </c>
      <c r="F26" s="8">
        <v>43609</v>
      </c>
      <c r="G26" s="46" t="s">
        <v>3</v>
      </c>
      <c r="H26" s="54">
        <v>82.78</v>
      </c>
      <c r="I26" s="54"/>
      <c r="J26" s="40">
        <v>17</v>
      </c>
      <c r="K26" s="55">
        <f t="shared" si="3"/>
        <v>3677.1632831505394</v>
      </c>
      <c r="L26" s="56"/>
      <c r="M26" s="6">
        <f>IF(J26="","",(K26/J26)/LOOKUP(RIGHT($D$2,3),定数!$A$6:$A$13,定数!$B$6:$B$13))</f>
        <v>2.1630372253826704</v>
      </c>
      <c r="N26" s="40">
        <v>2018</v>
      </c>
      <c r="O26" s="8">
        <v>43609</v>
      </c>
      <c r="P26" s="54">
        <v>82.56</v>
      </c>
      <c r="Q26" s="54"/>
      <c r="R26" s="57">
        <f>IF(P26="","",T26*M26*LOOKUP(RIGHT($D$2,3),定数!$A$6:$A$13,定数!$B$6:$B$13))</f>
        <v>4758.6818958418507</v>
      </c>
      <c r="S26" s="57"/>
      <c r="T26" s="58">
        <f t="shared" si="4"/>
        <v>21.999999999999886</v>
      </c>
      <c r="U26" s="58"/>
      <c r="V26" t="str">
        <f t="shared" si="7"/>
        <v/>
      </c>
      <c r="W26">
        <f t="shared" si="2"/>
        <v>0</v>
      </c>
      <c r="X26" s="41">
        <f t="shared" si="5"/>
        <v>130720.34422860054</v>
      </c>
      <c r="Y26" s="42">
        <f t="shared" si="6"/>
        <v>6.2333333333331797E-2</v>
      </c>
    </row>
    <row r="27" spans="2:25">
      <c r="B27" s="40">
        <v>19</v>
      </c>
      <c r="C27" s="53">
        <f t="shared" si="0"/>
        <v>127330.79133419316</v>
      </c>
      <c r="D27" s="53"/>
      <c r="E27" s="40">
        <v>2018</v>
      </c>
      <c r="F27" s="8">
        <v>43609</v>
      </c>
      <c r="G27" s="46" t="s">
        <v>3</v>
      </c>
      <c r="H27" s="54">
        <v>82.46</v>
      </c>
      <c r="I27" s="54"/>
      <c r="J27" s="40">
        <v>49</v>
      </c>
      <c r="K27" s="55">
        <f t="shared" si="3"/>
        <v>3819.9237400257944</v>
      </c>
      <c r="L27" s="56"/>
      <c r="M27" s="6">
        <f>IF(J27="","",(K27/J27)/LOOKUP(RIGHT($D$2,3),定数!$A$6:$A$13,定数!$B$6:$B$13))</f>
        <v>0.77957627347465186</v>
      </c>
      <c r="N27" s="40">
        <v>2018</v>
      </c>
      <c r="O27" s="8">
        <v>43610</v>
      </c>
      <c r="P27" s="54">
        <v>82.97</v>
      </c>
      <c r="Q27" s="54"/>
      <c r="R27" s="57">
        <f>IF(P27="","",T27*M27*LOOKUP(RIGHT($D$2,3),定数!$A$6:$A$13,定数!$B$6:$B$13))</f>
        <v>-3975.8389947207647</v>
      </c>
      <c r="S27" s="57"/>
      <c r="T27" s="58">
        <f t="shared" si="4"/>
        <v>-51.000000000000512</v>
      </c>
      <c r="U27" s="58"/>
      <c r="V27" t="str">
        <f t="shared" si="7"/>
        <v/>
      </c>
      <c r="W27">
        <f t="shared" si="2"/>
        <v>1</v>
      </c>
      <c r="X27" s="41">
        <f t="shared" si="5"/>
        <v>130720.34422860054</v>
      </c>
      <c r="Y27" s="42">
        <f t="shared" si="6"/>
        <v>2.5929803921567296E-2</v>
      </c>
    </row>
    <row r="28" spans="2:25">
      <c r="B28" s="40">
        <v>20</v>
      </c>
      <c r="C28" s="53">
        <f t="shared" si="0"/>
        <v>123354.95233947239</v>
      </c>
      <c r="D28" s="53"/>
      <c r="E28" s="40">
        <v>2018</v>
      </c>
      <c r="F28" s="8">
        <v>43623</v>
      </c>
      <c r="G28" s="46" t="s">
        <v>4</v>
      </c>
      <c r="H28" s="54">
        <v>84.47</v>
      </c>
      <c r="I28" s="54"/>
      <c r="J28" s="40">
        <v>17</v>
      </c>
      <c r="K28" s="55">
        <f t="shared" si="3"/>
        <v>3700.6485701841716</v>
      </c>
      <c r="L28" s="56"/>
      <c r="M28" s="6">
        <f>IF(J28="","",(K28/J28)/LOOKUP(RIGHT($D$2,3),定数!$A$6:$A$13,定数!$B$6:$B$13))</f>
        <v>2.1768521001083361</v>
      </c>
      <c r="N28" s="40">
        <v>2018</v>
      </c>
      <c r="O28" s="8">
        <v>43623</v>
      </c>
      <c r="P28" s="54">
        <v>84.27</v>
      </c>
      <c r="Q28" s="54"/>
      <c r="R28" s="57">
        <f>IF(P28="","",T28*M28*LOOKUP(RIGHT($D$2,3),定数!$A$6:$A$13,定数!$B$6:$B$13))</f>
        <v>-4353.7042002167336</v>
      </c>
      <c r="S28" s="57"/>
      <c r="T28" s="58">
        <f t="shared" si="4"/>
        <v>-20.000000000000284</v>
      </c>
      <c r="U28" s="58"/>
      <c r="V28" t="str">
        <f t="shared" si="7"/>
        <v/>
      </c>
      <c r="W28">
        <f t="shared" si="2"/>
        <v>2</v>
      </c>
      <c r="X28" s="41">
        <f t="shared" si="5"/>
        <v>130720.34422860054</v>
      </c>
      <c r="Y28" s="42">
        <f t="shared" si="6"/>
        <v>5.6344648819526721E-2</v>
      </c>
    </row>
    <row r="29" spans="2:25">
      <c r="B29" s="40">
        <v>21</v>
      </c>
      <c r="C29" s="53">
        <f t="shared" si="0"/>
        <v>119001.24813925567</v>
      </c>
      <c r="D29" s="53"/>
      <c r="E29" s="40">
        <v>2018</v>
      </c>
      <c r="F29" s="8">
        <v>43624</v>
      </c>
      <c r="G29" s="46" t="s">
        <v>3</v>
      </c>
      <c r="H29" s="54">
        <v>83.4</v>
      </c>
      <c r="I29" s="54"/>
      <c r="J29" s="40">
        <v>23</v>
      </c>
      <c r="K29" s="55">
        <f t="shared" si="3"/>
        <v>3570.0374441776698</v>
      </c>
      <c r="L29" s="56"/>
      <c r="M29" s="6">
        <f>IF(J29="","",(K29/J29)/LOOKUP(RIGHT($D$2,3),定数!$A$6:$A$13,定数!$B$6:$B$13))</f>
        <v>1.5521901931207258</v>
      </c>
      <c r="N29" s="40">
        <v>2018</v>
      </c>
      <c r="O29" s="8">
        <v>43624</v>
      </c>
      <c r="P29" s="54">
        <v>83.12</v>
      </c>
      <c r="Q29" s="54"/>
      <c r="R29" s="57">
        <f>IF(P29="","",T29*M29*LOOKUP(RIGHT($D$2,3),定数!$A$6:$A$13,定数!$B$6:$B$13))</f>
        <v>4346.13254073805</v>
      </c>
      <c r="S29" s="57"/>
      <c r="T29" s="58">
        <f t="shared" si="4"/>
        <v>28.000000000000114</v>
      </c>
      <c r="U29" s="58"/>
      <c r="V29" t="str">
        <f t="shared" si="7"/>
        <v/>
      </c>
      <c r="W29">
        <f t="shared" si="2"/>
        <v>0</v>
      </c>
      <c r="X29" s="41">
        <f t="shared" si="5"/>
        <v>130720.34422860054</v>
      </c>
      <c r="Y29" s="42">
        <f t="shared" si="6"/>
        <v>8.9650131802367472E-2</v>
      </c>
    </row>
    <row r="30" spans="2:25">
      <c r="B30" s="40">
        <v>22</v>
      </c>
      <c r="C30" s="53">
        <f t="shared" si="0"/>
        <v>123347.38067999372</v>
      </c>
      <c r="D30" s="53"/>
      <c r="E30" s="40">
        <v>2018</v>
      </c>
      <c r="F30" s="8">
        <v>43645</v>
      </c>
      <c r="G30" s="48" t="s">
        <v>4</v>
      </c>
      <c r="H30" s="54">
        <v>81.89</v>
      </c>
      <c r="I30" s="54"/>
      <c r="J30" s="40">
        <v>39</v>
      </c>
      <c r="K30" s="55">
        <f t="shared" si="3"/>
        <v>3700.4214203998113</v>
      </c>
      <c r="L30" s="56"/>
      <c r="M30" s="6">
        <f>IF(J30="","",(K30/J30)/LOOKUP(RIGHT($D$2,3),定数!$A$6:$A$13,定数!$B$6:$B$13))</f>
        <v>0.9488260052307208</v>
      </c>
      <c r="N30" s="40">
        <v>2018</v>
      </c>
      <c r="O30" s="8">
        <v>43648</v>
      </c>
      <c r="P30" s="54">
        <v>81.45</v>
      </c>
      <c r="Q30" s="54"/>
      <c r="R30" s="57">
        <f>IF(P30="","",T30*M30*LOOKUP(RIGHT($D$2,3),定数!$A$6:$A$13,定数!$B$6:$B$13))</f>
        <v>-4174.8344230151506</v>
      </c>
      <c r="S30" s="57"/>
      <c r="T30" s="58">
        <f t="shared" si="4"/>
        <v>-43.999999999999773</v>
      </c>
      <c r="U30" s="58"/>
      <c r="V30" t="str">
        <f t="shared" si="7"/>
        <v/>
      </c>
      <c r="W30">
        <f t="shared" si="2"/>
        <v>1</v>
      </c>
      <c r="X30" s="41">
        <f t="shared" si="5"/>
        <v>130720.34422860054</v>
      </c>
      <c r="Y30" s="42">
        <f t="shared" si="6"/>
        <v>5.6402571398627699E-2</v>
      </c>
    </row>
    <row r="31" spans="2:25">
      <c r="B31" s="40">
        <v>23</v>
      </c>
      <c r="C31" s="53">
        <f t="shared" si="0"/>
        <v>119172.54625697856</v>
      </c>
      <c r="D31" s="53"/>
      <c r="E31" s="40">
        <v>2018</v>
      </c>
      <c r="F31" s="8">
        <v>43651</v>
      </c>
      <c r="G31" s="48" t="s">
        <v>3</v>
      </c>
      <c r="H31" s="54">
        <v>81.510000000000005</v>
      </c>
      <c r="I31" s="54"/>
      <c r="J31" s="40">
        <v>9</v>
      </c>
      <c r="K31" s="55">
        <f t="shared" si="3"/>
        <v>3575.1763877093567</v>
      </c>
      <c r="L31" s="56"/>
      <c r="M31" s="6">
        <f>IF(J31="","",(K31/J31)/LOOKUP(RIGHT($D$2,3),定数!$A$6:$A$13,定数!$B$6:$B$13))</f>
        <v>3.9724182085659523</v>
      </c>
      <c r="N31" s="40">
        <v>2018</v>
      </c>
      <c r="O31" s="8">
        <v>43651</v>
      </c>
      <c r="P31" s="54">
        <v>81.63</v>
      </c>
      <c r="Q31" s="54"/>
      <c r="R31" s="57">
        <f>IF(P31="","",T31*M31*LOOKUP(RIGHT($D$2,3),定数!$A$6:$A$13,定数!$B$6:$B$13))</f>
        <v>-4766.9018502787585</v>
      </c>
      <c r="S31" s="57"/>
      <c r="T31" s="58">
        <f t="shared" si="4"/>
        <v>-11.999999999999034</v>
      </c>
      <c r="U31" s="58"/>
      <c r="V31" t="str">
        <f t="shared" si="7"/>
        <v/>
      </c>
      <c r="W31">
        <f t="shared" si="2"/>
        <v>2</v>
      </c>
      <c r="X31" s="41">
        <f t="shared" si="5"/>
        <v>130720.34422860054</v>
      </c>
      <c r="Y31" s="42">
        <f t="shared" si="6"/>
        <v>8.8339715135904773E-2</v>
      </c>
    </row>
    <row r="32" spans="2:25">
      <c r="B32" s="40">
        <v>24</v>
      </c>
      <c r="C32" s="53">
        <f t="shared" si="0"/>
        <v>114405.64440669981</v>
      </c>
      <c r="D32" s="53"/>
      <c r="E32" s="40">
        <v>2018</v>
      </c>
      <c r="F32" s="8">
        <v>43652</v>
      </c>
      <c r="G32" s="48" t="s">
        <v>4</v>
      </c>
      <c r="H32" s="54">
        <v>82.01</v>
      </c>
      <c r="I32" s="54"/>
      <c r="J32" s="40">
        <v>24</v>
      </c>
      <c r="K32" s="55">
        <f t="shared" si="3"/>
        <v>3432.1693322009942</v>
      </c>
      <c r="L32" s="56"/>
      <c r="M32" s="6">
        <f>IF(J32="","",(K32/J32)/LOOKUP(RIGHT($D$2,3),定数!$A$6:$A$13,定数!$B$6:$B$13))</f>
        <v>1.4300705550837476</v>
      </c>
      <c r="N32" s="40">
        <v>2018</v>
      </c>
      <c r="O32" s="8">
        <v>43655</v>
      </c>
      <c r="P32" s="54">
        <v>82.3</v>
      </c>
      <c r="Q32" s="54"/>
      <c r="R32" s="57">
        <f>IF(P32="","",T32*M32*LOOKUP(RIGHT($D$2,3),定数!$A$6:$A$13,定数!$B$6:$B$13))</f>
        <v>4147.2046097427547</v>
      </c>
      <c r="S32" s="57"/>
      <c r="T32" s="58">
        <f t="shared" si="4"/>
        <v>28.999999999999204</v>
      </c>
      <c r="U32" s="58"/>
      <c r="V32" t="str">
        <f t="shared" si="7"/>
        <v/>
      </c>
      <c r="W32">
        <f t="shared" si="2"/>
        <v>0</v>
      </c>
      <c r="X32" s="41">
        <f t="shared" si="5"/>
        <v>130720.34422860054</v>
      </c>
      <c r="Y32" s="42">
        <f t="shared" si="6"/>
        <v>0.12480612653046563</v>
      </c>
    </row>
    <row r="33" spans="2:25">
      <c r="B33" s="40">
        <v>25</v>
      </c>
      <c r="C33" s="53">
        <f t="shared" si="0"/>
        <v>118552.84901644256</v>
      </c>
      <c r="D33" s="53"/>
      <c r="E33" s="40">
        <v>2018</v>
      </c>
      <c r="F33" s="8">
        <v>43656</v>
      </c>
      <c r="G33" s="48" t="s">
        <v>4</v>
      </c>
      <c r="H33" s="54">
        <v>82.77</v>
      </c>
      <c r="I33" s="54"/>
      <c r="J33" s="40">
        <v>8</v>
      </c>
      <c r="K33" s="55">
        <f t="shared" si="3"/>
        <v>3556.5854704932767</v>
      </c>
      <c r="L33" s="56"/>
      <c r="M33" s="6">
        <f>IF(J33="","",(K33/J33)/LOOKUP(RIGHT($D$2,3),定数!$A$6:$A$13,定数!$B$6:$B$13))</f>
        <v>4.445731838116596</v>
      </c>
      <c r="N33" s="40">
        <v>2018</v>
      </c>
      <c r="O33" s="8">
        <v>43656</v>
      </c>
      <c r="P33" s="54">
        <v>82.88</v>
      </c>
      <c r="Q33" s="54"/>
      <c r="R33" s="57">
        <f>IF(P33="","",T33*M33*LOOKUP(RIGHT($D$2,3),定数!$A$6:$A$13,定数!$B$6:$B$13))</f>
        <v>4890.3050219282304</v>
      </c>
      <c r="S33" s="57"/>
      <c r="T33" s="58">
        <f t="shared" si="4"/>
        <v>10.999999999999943</v>
      </c>
      <c r="U33" s="58"/>
      <c r="V33" t="str">
        <f t="shared" si="7"/>
        <v/>
      </c>
      <c r="W33">
        <f t="shared" si="2"/>
        <v>0</v>
      </c>
      <c r="X33" s="41">
        <f t="shared" si="5"/>
        <v>130720.34422860054</v>
      </c>
      <c r="Y33" s="42">
        <f t="shared" si="6"/>
        <v>9.3080348617195829E-2</v>
      </c>
    </row>
    <row r="34" spans="2:25">
      <c r="B34" s="40">
        <v>26</v>
      </c>
      <c r="C34" s="53">
        <f t="shared" si="0"/>
        <v>123443.15403837079</v>
      </c>
      <c r="D34" s="53"/>
      <c r="E34" s="40">
        <v>2018</v>
      </c>
      <c r="F34" s="8">
        <v>43662</v>
      </c>
      <c r="G34" s="48" t="s">
        <v>4</v>
      </c>
      <c r="H34" s="54">
        <v>83.6</v>
      </c>
      <c r="I34" s="54"/>
      <c r="J34" s="40">
        <v>22</v>
      </c>
      <c r="K34" s="55">
        <f t="shared" si="3"/>
        <v>3703.2946211511235</v>
      </c>
      <c r="L34" s="56"/>
      <c r="M34" s="6">
        <f>IF(J34="","",(K34/J34)/LOOKUP(RIGHT($D$2,3),定数!$A$6:$A$13,定数!$B$6:$B$13))</f>
        <v>1.6833157368868743</v>
      </c>
      <c r="N34" s="40">
        <v>2018</v>
      </c>
      <c r="O34" s="8">
        <v>43662</v>
      </c>
      <c r="P34" s="54">
        <v>83.36</v>
      </c>
      <c r="Q34" s="54"/>
      <c r="R34" s="57">
        <f>IF(P34="","",T34*M34*LOOKUP(RIGHT($D$2,3),定数!$A$6:$A$13,定数!$B$6:$B$13))</f>
        <v>-4039.9577685284121</v>
      </c>
      <c r="S34" s="57"/>
      <c r="T34" s="58">
        <f t="shared" si="4"/>
        <v>-23.999999999999488</v>
      </c>
      <c r="U34" s="58"/>
      <c r="V34" t="str">
        <f t="shared" si="7"/>
        <v/>
      </c>
      <c r="W34">
        <f t="shared" si="2"/>
        <v>1</v>
      </c>
      <c r="X34" s="41">
        <f t="shared" si="5"/>
        <v>130720.34422860054</v>
      </c>
      <c r="Y34" s="42">
        <f t="shared" si="6"/>
        <v>5.5669912997655335E-2</v>
      </c>
    </row>
    <row r="35" spans="2:25">
      <c r="B35" s="40">
        <v>27</v>
      </c>
      <c r="C35" s="53">
        <f t="shared" si="0"/>
        <v>119403.19626984237</v>
      </c>
      <c r="D35" s="53"/>
      <c r="E35" s="40">
        <v>2018</v>
      </c>
      <c r="F35" s="8">
        <v>43670</v>
      </c>
      <c r="G35" s="48" t="s">
        <v>3</v>
      </c>
      <c r="H35" s="54">
        <v>82.04</v>
      </c>
      <c r="I35" s="54"/>
      <c r="J35" s="40">
        <v>13</v>
      </c>
      <c r="K35" s="55">
        <f t="shared" si="3"/>
        <v>3582.0958880952712</v>
      </c>
      <c r="L35" s="56"/>
      <c r="M35" s="6">
        <f>IF(J35="","",(K35/J35)/LOOKUP(RIGHT($D$2,3),定数!$A$6:$A$13,定数!$B$6:$B$13))</f>
        <v>2.7554583754579012</v>
      </c>
      <c r="N35" s="40">
        <v>2018</v>
      </c>
      <c r="O35" s="8">
        <v>43670</v>
      </c>
      <c r="P35" s="54">
        <v>82.2</v>
      </c>
      <c r="Q35" s="54"/>
      <c r="R35" s="57">
        <f>IF(P35="","",T35*M35*LOOKUP(RIGHT($D$2,3),定数!$A$6:$A$13,定数!$B$6:$B$13))</f>
        <v>-4408.733400732548</v>
      </c>
      <c r="S35" s="57"/>
      <c r="T35" s="58">
        <f t="shared" si="4"/>
        <v>-15.999999999999659</v>
      </c>
      <c r="U35" s="58"/>
      <c r="V35" t="str">
        <f t="shared" si="7"/>
        <v/>
      </c>
      <c r="W35">
        <f t="shared" si="2"/>
        <v>2</v>
      </c>
      <c r="X35" s="41">
        <f t="shared" si="5"/>
        <v>130720.34422860054</v>
      </c>
      <c r="Y35" s="42">
        <f t="shared" si="6"/>
        <v>8.6575261299549622E-2</v>
      </c>
    </row>
    <row r="36" spans="2:25">
      <c r="B36" s="40">
        <v>28</v>
      </c>
      <c r="C36" s="53">
        <f t="shared" si="0"/>
        <v>114994.46286910982</v>
      </c>
      <c r="D36" s="53"/>
      <c r="E36" s="40">
        <v>2018</v>
      </c>
      <c r="F36" s="8">
        <v>43676</v>
      </c>
      <c r="G36" s="48" t="s">
        <v>4</v>
      </c>
      <c r="H36" s="54">
        <v>82.25</v>
      </c>
      <c r="I36" s="54"/>
      <c r="J36" s="40">
        <v>7</v>
      </c>
      <c r="K36" s="55">
        <f t="shared" si="3"/>
        <v>3449.8338860732943</v>
      </c>
      <c r="L36" s="56"/>
      <c r="M36" s="6">
        <f>IF(J36="","",(K36/J36)/LOOKUP(RIGHT($D$2,3),定数!$A$6:$A$13,定数!$B$6:$B$13))</f>
        <v>4.9283341229618491</v>
      </c>
      <c r="N36" s="40">
        <v>2018</v>
      </c>
      <c r="O36" s="8">
        <v>43677</v>
      </c>
      <c r="P36" s="54">
        <v>82.34</v>
      </c>
      <c r="Q36" s="54"/>
      <c r="R36" s="57">
        <f>IF(P36="","",T36*M36*LOOKUP(RIGHT($D$2,3),定数!$A$6:$A$13,定数!$B$6:$B$13))</f>
        <v>4435.5007106658322</v>
      </c>
      <c r="S36" s="57"/>
      <c r="T36" s="58">
        <f t="shared" si="4"/>
        <v>9.0000000000003411</v>
      </c>
      <c r="U36" s="58"/>
      <c r="V36" t="str">
        <f t="shared" si="7"/>
        <v/>
      </c>
      <c r="W36">
        <f t="shared" si="2"/>
        <v>0</v>
      </c>
      <c r="X36" s="41">
        <f t="shared" si="5"/>
        <v>130720.34422860054</v>
      </c>
      <c r="Y36" s="42">
        <f t="shared" si="6"/>
        <v>0.12030171319002714</v>
      </c>
    </row>
    <row r="37" spans="2:25">
      <c r="B37" s="40">
        <v>29</v>
      </c>
      <c r="C37" s="53">
        <f t="shared" si="0"/>
        <v>119429.96357977565</v>
      </c>
      <c r="D37" s="53"/>
      <c r="E37" s="40">
        <v>2018</v>
      </c>
      <c r="F37" s="8">
        <v>43688</v>
      </c>
      <c r="G37" s="48" t="s">
        <v>3</v>
      </c>
      <c r="H37" s="54">
        <v>80.72</v>
      </c>
      <c r="I37" s="54"/>
      <c r="J37" s="40">
        <v>42</v>
      </c>
      <c r="K37" s="55">
        <f t="shared" si="3"/>
        <v>3582.8989073932694</v>
      </c>
      <c r="L37" s="56"/>
      <c r="M37" s="6">
        <f>IF(J37="","",(K37/J37)/LOOKUP(RIGHT($D$2,3),定数!$A$6:$A$13,定数!$B$6:$B$13))</f>
        <v>0.85307116842696884</v>
      </c>
      <c r="N37" s="40">
        <v>2018</v>
      </c>
      <c r="O37" s="8">
        <v>43690</v>
      </c>
      <c r="P37" s="54">
        <v>80.19</v>
      </c>
      <c r="Q37" s="54"/>
      <c r="R37" s="57">
        <f>IF(P37="","",T37*M37*LOOKUP(RIGHT($D$2,3),定数!$A$6:$A$13,定数!$B$6:$B$13))</f>
        <v>4521.2771926629448</v>
      </c>
      <c r="S37" s="57"/>
      <c r="T37" s="58">
        <f t="shared" si="4"/>
        <v>53.000000000000114</v>
      </c>
      <c r="U37" s="58"/>
      <c r="V37" t="str">
        <f t="shared" si="7"/>
        <v/>
      </c>
      <c r="W37">
        <f t="shared" si="2"/>
        <v>0</v>
      </c>
      <c r="X37" s="41">
        <f t="shared" si="5"/>
        <v>130720.34422860054</v>
      </c>
      <c r="Y37" s="42">
        <f t="shared" si="6"/>
        <v>8.6370493555926964E-2</v>
      </c>
    </row>
    <row r="38" spans="2:25">
      <c r="B38" s="40">
        <v>30</v>
      </c>
      <c r="C38" s="53">
        <f t="shared" si="0"/>
        <v>123951.2407724386</v>
      </c>
      <c r="D38" s="53"/>
      <c r="E38" s="40">
        <v>2018</v>
      </c>
      <c r="F38" s="8">
        <v>43697</v>
      </c>
      <c r="G38" s="48" t="s">
        <v>4</v>
      </c>
      <c r="H38" s="54">
        <v>80.900000000000006</v>
      </c>
      <c r="I38" s="54"/>
      <c r="J38" s="40">
        <v>18</v>
      </c>
      <c r="K38" s="55">
        <f t="shared" si="3"/>
        <v>3718.5372231731581</v>
      </c>
      <c r="L38" s="56"/>
      <c r="M38" s="6">
        <f>IF(J38="","",(K38/J38)/LOOKUP(RIGHT($D$2,3),定数!$A$6:$A$13,定数!$B$6:$B$13))</f>
        <v>2.0658540128739769</v>
      </c>
      <c r="N38" s="40">
        <v>2018</v>
      </c>
      <c r="O38" s="8">
        <v>43697</v>
      </c>
      <c r="P38" s="54">
        <v>80.69</v>
      </c>
      <c r="Q38" s="54"/>
      <c r="R38" s="57">
        <f>IF(P38="","",T38*M38*LOOKUP(RIGHT($D$2,3),定数!$A$6:$A$13,定数!$B$6:$B$13))</f>
        <v>-4338.2934270355154</v>
      </c>
      <c r="S38" s="57"/>
      <c r="T38" s="58">
        <f t="shared" si="4"/>
        <v>-21.000000000000796</v>
      </c>
      <c r="U38" s="58"/>
      <c r="V38" t="str">
        <f t="shared" si="7"/>
        <v/>
      </c>
      <c r="W38">
        <f t="shared" si="2"/>
        <v>1</v>
      </c>
      <c r="X38" s="41">
        <f t="shared" si="5"/>
        <v>130720.34422860054</v>
      </c>
      <c r="Y38" s="42">
        <f t="shared" si="6"/>
        <v>5.1783090811972632E-2</v>
      </c>
    </row>
    <row r="39" spans="2:25">
      <c r="B39" s="40">
        <v>31</v>
      </c>
      <c r="C39" s="53">
        <f t="shared" si="0"/>
        <v>119612.94734540308</v>
      </c>
      <c r="D39" s="53"/>
      <c r="E39" s="40">
        <v>2018</v>
      </c>
      <c r="F39" s="8">
        <v>43707</v>
      </c>
      <c r="G39" s="48" t="s">
        <v>3</v>
      </c>
      <c r="H39" s="54">
        <v>81.28</v>
      </c>
      <c r="I39" s="54"/>
      <c r="J39" s="40">
        <v>20</v>
      </c>
      <c r="K39" s="55">
        <f t="shared" si="3"/>
        <v>3588.3884203620923</v>
      </c>
      <c r="L39" s="56"/>
      <c r="M39" s="6">
        <f>IF(J39="","",(K39/J39)/LOOKUP(RIGHT($D$2,3),定数!$A$6:$A$13,定数!$B$6:$B$13))</f>
        <v>1.7941942101810462</v>
      </c>
      <c r="N39" s="40">
        <v>2018</v>
      </c>
      <c r="O39" s="8">
        <v>43708</v>
      </c>
      <c r="P39" s="54">
        <v>81.03</v>
      </c>
      <c r="Q39" s="54"/>
      <c r="R39" s="57">
        <f>IF(P39="","",T39*M39*LOOKUP(RIGHT($D$2,3),定数!$A$6:$A$13,定数!$B$6:$B$13))</f>
        <v>4485.4855254526155</v>
      </c>
      <c r="S39" s="57"/>
      <c r="T39" s="58">
        <f t="shared" si="4"/>
        <v>25</v>
      </c>
      <c r="U39" s="58"/>
      <c r="V39" t="str">
        <f t="shared" si="7"/>
        <v/>
      </c>
      <c r="W39">
        <f t="shared" si="2"/>
        <v>0</v>
      </c>
      <c r="X39" s="41">
        <f t="shared" si="5"/>
        <v>130720.34422860054</v>
      </c>
      <c r="Y39" s="42">
        <f t="shared" si="6"/>
        <v>8.4970682633554895E-2</v>
      </c>
    </row>
    <row r="40" spans="2:25">
      <c r="B40" s="40">
        <v>32</v>
      </c>
      <c r="C40" s="53">
        <f t="shared" si="0"/>
        <v>124098.4328708557</v>
      </c>
      <c r="D40" s="53"/>
      <c r="E40" s="40">
        <v>2018</v>
      </c>
      <c r="F40" s="8">
        <v>43708</v>
      </c>
      <c r="G40" s="49" t="s">
        <v>3</v>
      </c>
      <c r="H40" s="54">
        <v>80.41</v>
      </c>
      <c r="I40" s="54"/>
      <c r="J40" s="40">
        <v>22</v>
      </c>
      <c r="K40" s="55">
        <f t="shared" si="3"/>
        <v>3722.952986125671</v>
      </c>
      <c r="L40" s="56"/>
      <c r="M40" s="6">
        <f>IF(J40="","",(K40/J40)/LOOKUP(RIGHT($D$2,3),定数!$A$6:$A$13,定数!$B$6:$B$13))</f>
        <v>1.6922513573298505</v>
      </c>
      <c r="N40" s="40">
        <v>2018</v>
      </c>
      <c r="O40" s="8">
        <v>43708</v>
      </c>
      <c r="P40" s="54">
        <v>80.14</v>
      </c>
      <c r="Q40" s="54"/>
      <c r="R40" s="57">
        <f>IF(P40="","",T40*M40*LOOKUP(RIGHT($D$2,3),定数!$A$6:$A$13,定数!$B$6:$B$13))</f>
        <v>4569.0786647905288</v>
      </c>
      <c r="S40" s="57"/>
      <c r="T40" s="58">
        <f t="shared" si="4"/>
        <v>26.999999999999602</v>
      </c>
      <c r="U40" s="58"/>
      <c r="V40" t="str">
        <f t="shared" si="7"/>
        <v/>
      </c>
      <c r="W40">
        <f t="shared" si="2"/>
        <v>0</v>
      </c>
      <c r="X40" s="41">
        <f t="shared" si="5"/>
        <v>130720.34422860054</v>
      </c>
      <c r="Y40" s="42">
        <f t="shared" si="6"/>
        <v>5.0657083232313105E-2</v>
      </c>
    </row>
    <row r="41" spans="2:25">
      <c r="B41" s="40">
        <v>33</v>
      </c>
      <c r="C41" s="53">
        <f t="shared" si="0"/>
        <v>128667.51153564623</v>
      </c>
      <c r="D41" s="53"/>
      <c r="E41" s="40">
        <v>2018</v>
      </c>
      <c r="F41" s="8">
        <v>43709</v>
      </c>
      <c r="G41" s="49" t="s">
        <v>3</v>
      </c>
      <c r="H41" s="54">
        <v>79.72</v>
      </c>
      <c r="I41" s="54"/>
      <c r="J41" s="40">
        <v>47</v>
      </c>
      <c r="K41" s="55">
        <f t="shared" si="3"/>
        <v>3860.0253460693871</v>
      </c>
      <c r="L41" s="56"/>
      <c r="M41" s="6">
        <f>IF(J41="","",(K41/J41)/LOOKUP(RIGHT($D$2,3),定数!$A$6:$A$13,定数!$B$6:$B$13))</f>
        <v>0.82128198852540146</v>
      </c>
      <c r="N41" s="40">
        <v>2018</v>
      </c>
      <c r="O41" s="8">
        <v>43711</v>
      </c>
      <c r="P41" s="54">
        <v>80.22</v>
      </c>
      <c r="Q41" s="54"/>
      <c r="R41" s="57">
        <f>IF(P41="","",T41*M41*LOOKUP(RIGHT($D$2,3),定数!$A$6:$A$13,定数!$B$6:$B$13))</f>
        <v>-4106.4099426270077</v>
      </c>
      <c r="S41" s="57"/>
      <c r="T41" s="58">
        <f t="shared" si="4"/>
        <v>-50</v>
      </c>
      <c r="U41" s="58"/>
      <c r="V41" t="str">
        <f t="shared" si="7"/>
        <v/>
      </c>
      <c r="W41">
        <f t="shared" si="2"/>
        <v>1</v>
      </c>
      <c r="X41" s="41">
        <f t="shared" si="5"/>
        <v>130720.34422860054</v>
      </c>
      <c r="Y41" s="42">
        <f t="shared" si="6"/>
        <v>1.5704003114957898E-2</v>
      </c>
    </row>
    <row r="42" spans="2:25">
      <c r="B42" s="40">
        <v>34</v>
      </c>
      <c r="C42" s="53">
        <f t="shared" si="0"/>
        <v>124561.10159301922</v>
      </c>
      <c r="D42" s="53"/>
      <c r="E42" s="40">
        <v>2018</v>
      </c>
      <c r="F42" s="8">
        <v>43727</v>
      </c>
      <c r="G42" s="49" t="s">
        <v>4</v>
      </c>
      <c r="H42" s="54">
        <v>81.510000000000005</v>
      </c>
      <c r="I42" s="54"/>
      <c r="J42" s="40">
        <v>24</v>
      </c>
      <c r="K42" s="55">
        <f t="shared" si="3"/>
        <v>3736.8330477905765</v>
      </c>
      <c r="L42" s="56"/>
      <c r="M42" s="6">
        <f>IF(J42="","",(K42/J42)/LOOKUP(RIGHT($D$2,3),定数!$A$6:$A$13,定数!$B$6:$B$13))</f>
        <v>1.5570137699127402</v>
      </c>
      <c r="N42" s="40">
        <v>2018</v>
      </c>
      <c r="O42" s="8">
        <v>43729</v>
      </c>
      <c r="P42" s="54">
        <v>81.81</v>
      </c>
      <c r="Q42" s="54"/>
      <c r="R42" s="57">
        <f>IF(P42="","",T42*M42*LOOKUP(RIGHT($D$2,3),定数!$A$6:$A$13,定数!$B$6:$B$13))</f>
        <v>4671.0413097381761</v>
      </c>
      <c r="S42" s="57"/>
      <c r="T42" s="58">
        <f t="shared" si="4"/>
        <v>29.999999999999716</v>
      </c>
      <c r="U42" s="58"/>
      <c r="V42" t="str">
        <f t="shared" si="7"/>
        <v/>
      </c>
      <c r="W42">
        <f t="shared" si="2"/>
        <v>0</v>
      </c>
      <c r="X42" s="41">
        <f t="shared" si="5"/>
        <v>130720.34422860054</v>
      </c>
      <c r="Y42" s="42">
        <f t="shared" si="6"/>
        <v>4.7117705143203903E-2</v>
      </c>
    </row>
    <row r="43" spans="2:25">
      <c r="B43" s="40">
        <v>35</v>
      </c>
      <c r="C43" s="53">
        <f t="shared" si="0"/>
        <v>129232.1429027574</v>
      </c>
      <c r="D43" s="53"/>
      <c r="E43" s="40">
        <v>2018</v>
      </c>
      <c r="F43" s="8">
        <v>43729</v>
      </c>
      <c r="G43" s="49" t="s">
        <v>4</v>
      </c>
      <c r="H43" s="54">
        <v>82.1</v>
      </c>
      <c r="I43" s="54"/>
      <c r="J43" s="40">
        <v>18</v>
      </c>
      <c r="K43" s="55">
        <f t="shared" si="3"/>
        <v>3876.964287082722</v>
      </c>
      <c r="L43" s="56"/>
      <c r="M43" s="6">
        <f>IF(J43="","",(K43/J43)/LOOKUP(RIGHT($D$2,3),定数!$A$6:$A$13,定数!$B$6:$B$13))</f>
        <v>2.1538690483792902</v>
      </c>
      <c r="N43" s="40">
        <v>2018</v>
      </c>
      <c r="O43" s="8">
        <v>43729</v>
      </c>
      <c r="P43" s="54">
        <v>82.33</v>
      </c>
      <c r="Q43" s="54"/>
      <c r="R43" s="57">
        <f>IF(P43="","",T43*M43*LOOKUP(RIGHT($D$2,3),定数!$A$6:$A$13,定数!$B$6:$B$13))</f>
        <v>4953.8988112724528</v>
      </c>
      <c r="S43" s="57"/>
      <c r="T43" s="58">
        <f t="shared" si="4"/>
        <v>23.000000000000398</v>
      </c>
      <c r="U43" s="58"/>
      <c r="V43" t="str">
        <f t="shared" si="7"/>
        <v/>
      </c>
      <c r="W43">
        <f t="shared" si="2"/>
        <v>0</v>
      </c>
      <c r="X43" s="41">
        <f t="shared" si="5"/>
        <v>130720.34422860054</v>
      </c>
      <c r="Y43" s="42">
        <f t="shared" si="6"/>
        <v>1.1384619086074355E-2</v>
      </c>
    </row>
    <row r="44" spans="2:25">
      <c r="B44" s="40">
        <v>36</v>
      </c>
      <c r="C44" s="53">
        <f t="shared" si="0"/>
        <v>134186.04171402985</v>
      </c>
      <c r="D44" s="53"/>
      <c r="E44" s="40">
        <v>2018</v>
      </c>
      <c r="F44" s="8">
        <v>43729</v>
      </c>
      <c r="G44" s="49" t="s">
        <v>4</v>
      </c>
      <c r="H44" s="54">
        <v>82.18</v>
      </c>
      <c r="I44" s="54"/>
      <c r="J44" s="40">
        <v>25</v>
      </c>
      <c r="K44" s="55">
        <f t="shared" si="3"/>
        <v>4025.5812514208956</v>
      </c>
      <c r="L44" s="56"/>
      <c r="M44" s="6">
        <f>IF(J44="","",(K44/J44)/LOOKUP(RIGHT($D$2,3),定数!$A$6:$A$13,定数!$B$6:$B$13))</f>
        <v>1.6102325005683582</v>
      </c>
      <c r="N44" s="40">
        <v>2018</v>
      </c>
      <c r="O44" s="8">
        <v>43729</v>
      </c>
      <c r="P44" s="54">
        <v>81.91</v>
      </c>
      <c r="Q44" s="54"/>
      <c r="R44" s="57">
        <f>IF(P44="","",T44*M44*LOOKUP(RIGHT($D$2,3),定数!$A$6:$A$13,定数!$B$6:$B$13))</f>
        <v>-4347.6277515347319</v>
      </c>
      <c r="S44" s="57"/>
      <c r="T44" s="58">
        <f t="shared" si="4"/>
        <v>-27.000000000001023</v>
      </c>
      <c r="U44" s="58"/>
      <c r="V44" t="str">
        <f t="shared" si="7"/>
        <v/>
      </c>
      <c r="W44">
        <f t="shared" si="2"/>
        <v>1</v>
      </c>
      <c r="X44" s="41">
        <f t="shared" si="5"/>
        <v>134186.04171402985</v>
      </c>
      <c r="Y44" s="42">
        <f t="shared" si="6"/>
        <v>0</v>
      </c>
    </row>
    <row r="45" spans="2:25">
      <c r="B45" s="40">
        <v>37</v>
      </c>
      <c r="C45" s="53">
        <f t="shared" si="0"/>
        <v>129838.41396249512</v>
      </c>
      <c r="D45" s="53"/>
      <c r="E45" s="40">
        <v>2018</v>
      </c>
      <c r="F45" s="8">
        <v>43736</v>
      </c>
      <c r="G45" s="49" t="s">
        <v>4</v>
      </c>
      <c r="H45" s="54">
        <v>81.96</v>
      </c>
      <c r="I45" s="54"/>
      <c r="J45" s="40">
        <v>17</v>
      </c>
      <c r="K45" s="55">
        <f t="shared" si="3"/>
        <v>3895.1524188748535</v>
      </c>
      <c r="L45" s="56"/>
      <c r="M45" s="6">
        <f>IF(J45="","",(K45/J45)/LOOKUP(RIGHT($D$2,3),定数!$A$6:$A$13,定数!$B$6:$B$13))</f>
        <v>2.2912661287499141</v>
      </c>
      <c r="N45" s="40">
        <v>2018</v>
      </c>
      <c r="O45" s="8">
        <v>43736</v>
      </c>
      <c r="P45" s="54">
        <v>81.760000000000005</v>
      </c>
      <c r="Q45" s="54"/>
      <c r="R45" s="57">
        <f>IF(P45="","",T45*M45*LOOKUP(RIGHT($D$2,3),定数!$A$6:$A$13,定数!$B$6:$B$13))</f>
        <v>-4582.5322574995671</v>
      </c>
      <c r="S45" s="57"/>
      <c r="T45" s="58">
        <f t="shared" si="4"/>
        <v>-19.999999999998863</v>
      </c>
      <c r="U45" s="58"/>
      <c r="V45" t="str">
        <f t="shared" si="7"/>
        <v/>
      </c>
      <c r="W45">
        <f t="shared" si="2"/>
        <v>2</v>
      </c>
      <c r="X45" s="41">
        <f t="shared" si="5"/>
        <v>134186.04171402985</v>
      </c>
      <c r="Y45" s="42">
        <f t="shared" si="6"/>
        <v>3.2400000000001206E-2</v>
      </c>
    </row>
    <row r="46" spans="2:25">
      <c r="B46" s="40">
        <v>38</v>
      </c>
      <c r="C46" s="53">
        <f t="shared" si="0"/>
        <v>125255.88170499555</v>
      </c>
      <c r="D46" s="53"/>
      <c r="E46" s="49">
        <v>2018</v>
      </c>
      <c r="F46" s="8">
        <v>43740</v>
      </c>
      <c r="G46" s="49" t="s">
        <v>4</v>
      </c>
      <c r="H46" s="54">
        <v>82.39</v>
      </c>
      <c r="I46" s="54"/>
      <c r="J46" s="40">
        <v>12</v>
      </c>
      <c r="K46" s="55">
        <f t="shared" si="3"/>
        <v>3757.6764511498664</v>
      </c>
      <c r="L46" s="56"/>
      <c r="M46" s="6">
        <f>IF(J46="","",(K46/J46)/LOOKUP(RIGHT($D$2,3),定数!$A$6:$A$13,定数!$B$6:$B$13))</f>
        <v>3.1313970426248887</v>
      </c>
      <c r="N46" s="40">
        <v>2018</v>
      </c>
      <c r="O46" s="8">
        <v>43740</v>
      </c>
      <c r="P46" s="54">
        <v>82.25</v>
      </c>
      <c r="Q46" s="54"/>
      <c r="R46" s="57">
        <f>IF(P46="","",T46*M46*LOOKUP(RIGHT($D$2,3),定数!$A$6:$A$13,定数!$B$6:$B$13))</f>
        <v>-4383.955859674862</v>
      </c>
      <c r="S46" s="57"/>
      <c r="T46" s="58">
        <f t="shared" si="4"/>
        <v>-14.000000000000057</v>
      </c>
      <c r="U46" s="58"/>
      <c r="V46" t="str">
        <f t="shared" si="7"/>
        <v/>
      </c>
      <c r="W46">
        <f t="shared" si="2"/>
        <v>3</v>
      </c>
      <c r="X46" s="41">
        <f t="shared" si="5"/>
        <v>134186.04171402985</v>
      </c>
      <c r="Y46" s="42">
        <f t="shared" si="6"/>
        <v>6.6550588235293362E-2</v>
      </c>
    </row>
    <row r="47" spans="2:25">
      <c r="B47" s="40">
        <v>39</v>
      </c>
      <c r="C47" s="53">
        <f t="shared" si="0"/>
        <v>120871.92584532069</v>
      </c>
      <c r="D47" s="53"/>
      <c r="E47" s="40">
        <v>2018</v>
      </c>
      <c r="F47" s="8">
        <v>43742</v>
      </c>
      <c r="G47" s="49" t="s">
        <v>3</v>
      </c>
      <c r="H47" s="54">
        <v>81.37</v>
      </c>
      <c r="I47" s="54"/>
      <c r="J47" s="40">
        <v>17</v>
      </c>
      <c r="K47" s="55">
        <f t="shared" si="3"/>
        <v>3626.1577753596202</v>
      </c>
      <c r="L47" s="56"/>
      <c r="M47" s="6">
        <f>IF(J47="","",(K47/J47)/LOOKUP(RIGHT($D$2,3),定数!$A$6:$A$13,定数!$B$6:$B$13))</f>
        <v>2.133033985505659</v>
      </c>
      <c r="N47" s="40">
        <v>2018</v>
      </c>
      <c r="O47" s="8">
        <v>43742</v>
      </c>
      <c r="P47" s="54">
        <v>81.17</v>
      </c>
      <c r="Q47" s="54"/>
      <c r="R47" s="57">
        <f>IF(P47="","",T47*M47*LOOKUP(RIGHT($D$2,3),定数!$A$6:$A$13,定数!$B$6:$B$13))</f>
        <v>4266.0679710113791</v>
      </c>
      <c r="S47" s="57"/>
      <c r="T47" s="58">
        <f t="shared" si="4"/>
        <v>20.000000000000284</v>
      </c>
      <c r="U47" s="58"/>
      <c r="V47" t="str">
        <f t="shared" si="7"/>
        <v/>
      </c>
      <c r="W47">
        <f t="shared" si="2"/>
        <v>0</v>
      </c>
      <c r="X47" s="41">
        <f t="shared" si="5"/>
        <v>134186.04171402985</v>
      </c>
      <c r="Y47" s="42">
        <f t="shared" si="6"/>
        <v>9.9221317647058216E-2</v>
      </c>
    </row>
    <row r="48" spans="2:25">
      <c r="B48" s="40">
        <v>40</v>
      </c>
      <c r="C48" s="53">
        <f t="shared" si="0"/>
        <v>125137.99381633206</v>
      </c>
      <c r="D48" s="53"/>
      <c r="E48" s="40">
        <v>2018</v>
      </c>
      <c r="F48" s="8">
        <v>43767</v>
      </c>
      <c r="G48" s="49" t="s">
        <v>4</v>
      </c>
      <c r="H48" s="54">
        <v>79.55</v>
      </c>
      <c r="I48" s="54"/>
      <c r="J48" s="40">
        <v>15</v>
      </c>
      <c r="K48" s="55">
        <f t="shared" si="3"/>
        <v>3754.1398144899617</v>
      </c>
      <c r="L48" s="56"/>
      <c r="M48" s="6">
        <f>IF(J48="","",(K48/J48)/LOOKUP(RIGHT($D$2,3),定数!$A$6:$A$13,定数!$B$6:$B$13))</f>
        <v>2.5027598763266412</v>
      </c>
      <c r="N48" s="40">
        <v>2018</v>
      </c>
      <c r="O48" s="8">
        <v>43768</v>
      </c>
      <c r="P48" s="54">
        <v>79.37</v>
      </c>
      <c r="Q48" s="54"/>
      <c r="R48" s="57">
        <f>IF(P48="","",T48*M48*LOOKUP(RIGHT($D$2,3),定数!$A$6:$A$13,定数!$B$6:$B$13))</f>
        <v>-4504.9677773877693</v>
      </c>
      <c r="S48" s="57"/>
      <c r="T48" s="58">
        <f t="shared" si="4"/>
        <v>-17.999999999999261</v>
      </c>
      <c r="U48" s="58"/>
      <c r="V48" t="str">
        <f t="shared" si="7"/>
        <v/>
      </c>
      <c r="W48">
        <f t="shared" si="2"/>
        <v>1</v>
      </c>
      <c r="X48" s="41">
        <f t="shared" si="5"/>
        <v>134186.04171402985</v>
      </c>
      <c r="Y48" s="42">
        <f t="shared" si="6"/>
        <v>6.742912885813046E-2</v>
      </c>
    </row>
    <row r="49" spans="2:25">
      <c r="B49" s="40">
        <v>41</v>
      </c>
      <c r="C49" s="53">
        <f t="shared" si="0"/>
        <v>120633.0260389443</v>
      </c>
      <c r="D49" s="53"/>
      <c r="E49" s="40">
        <v>2018</v>
      </c>
      <c r="F49" s="8">
        <v>43769</v>
      </c>
      <c r="G49" s="49" t="s">
        <v>4</v>
      </c>
      <c r="H49" s="54">
        <v>80.239999999999995</v>
      </c>
      <c r="I49" s="54"/>
      <c r="J49" s="40">
        <v>24</v>
      </c>
      <c r="K49" s="55">
        <f t="shared" si="3"/>
        <v>3618.9907811683288</v>
      </c>
      <c r="L49" s="56"/>
      <c r="M49" s="6">
        <f>IF(J49="","",(K49/J49)/LOOKUP(RIGHT($D$2,3),定数!$A$6:$A$13,定数!$B$6:$B$13))</f>
        <v>1.5079128254868035</v>
      </c>
      <c r="N49" s="40">
        <v>2018</v>
      </c>
      <c r="O49" s="8">
        <v>43770</v>
      </c>
      <c r="P49" s="54">
        <v>79.98</v>
      </c>
      <c r="Q49" s="54"/>
      <c r="R49" s="57">
        <f>IF(P49="","",T49*M49*LOOKUP(RIGHT($D$2,3),定数!$A$6:$A$13,定数!$B$6:$B$13))</f>
        <v>-3920.5733462655517</v>
      </c>
      <c r="S49" s="57"/>
      <c r="T49" s="58">
        <f t="shared" si="4"/>
        <v>-25.999999999999091</v>
      </c>
      <c r="U49" s="58"/>
      <c r="V49" t="str">
        <f t="shared" si="7"/>
        <v/>
      </c>
      <c r="W49">
        <f t="shared" si="2"/>
        <v>2</v>
      </c>
      <c r="X49" s="41">
        <f t="shared" si="5"/>
        <v>134186.04171402985</v>
      </c>
      <c r="Y49" s="42">
        <f t="shared" si="6"/>
        <v>0.10100168021923639</v>
      </c>
    </row>
    <row r="50" spans="2:25">
      <c r="B50" s="40">
        <v>42</v>
      </c>
      <c r="C50" s="53">
        <f t="shared" si="0"/>
        <v>116712.45269267875</v>
      </c>
      <c r="D50" s="53"/>
      <c r="E50" s="40">
        <v>2018</v>
      </c>
      <c r="F50" s="8">
        <v>43771</v>
      </c>
      <c r="G50" s="49" t="s">
        <v>4</v>
      </c>
      <c r="H50" s="54">
        <v>81.23</v>
      </c>
      <c r="I50" s="54"/>
      <c r="J50" s="40">
        <v>19</v>
      </c>
      <c r="K50" s="55">
        <f t="shared" si="3"/>
        <v>3501.3735807803623</v>
      </c>
      <c r="L50" s="56"/>
      <c r="M50" s="6">
        <f>IF(J50="","",(K50/J50)/LOOKUP(RIGHT($D$2,3),定数!$A$6:$A$13,定数!$B$6:$B$13))</f>
        <v>1.8428282004107168</v>
      </c>
      <c r="N50" s="40">
        <v>2018</v>
      </c>
      <c r="O50" s="8">
        <v>43771</v>
      </c>
      <c r="P50" s="54">
        <v>81.459999999999994</v>
      </c>
      <c r="Q50" s="54"/>
      <c r="R50" s="57">
        <f>IF(P50="","",T50*M50*LOOKUP(RIGHT($D$2,3),定数!$A$6:$A$13,定数!$B$6:$B$13))</f>
        <v>4238.5048609444602</v>
      </c>
      <c r="S50" s="57"/>
      <c r="T50" s="58">
        <f t="shared" si="4"/>
        <v>22.999999999998977</v>
      </c>
      <c r="U50" s="58"/>
      <c r="V50" t="str">
        <f t="shared" si="7"/>
        <v/>
      </c>
      <c r="W50">
        <f t="shared" si="2"/>
        <v>0</v>
      </c>
      <c r="X50" s="41">
        <f t="shared" si="5"/>
        <v>134186.04171402985</v>
      </c>
      <c r="Y50" s="42">
        <f t="shared" si="6"/>
        <v>0.13021912561211013</v>
      </c>
    </row>
    <row r="51" spans="2:25">
      <c r="B51" s="40">
        <v>43</v>
      </c>
      <c r="C51" s="53">
        <f t="shared" si="0"/>
        <v>120950.95755362322</v>
      </c>
      <c r="D51" s="53"/>
      <c r="E51" s="40">
        <v>2018</v>
      </c>
      <c r="F51" s="8">
        <v>43775</v>
      </c>
      <c r="G51" s="49" t="s">
        <v>4</v>
      </c>
      <c r="H51" s="54">
        <v>81.78</v>
      </c>
      <c r="I51" s="54"/>
      <c r="J51" s="40">
        <v>16</v>
      </c>
      <c r="K51" s="55">
        <f t="shared" si="3"/>
        <v>3628.5287266086962</v>
      </c>
      <c r="L51" s="56"/>
      <c r="M51" s="6">
        <f>IF(J51="","",(K51/J51)/LOOKUP(RIGHT($D$2,3),定数!$A$6:$A$13,定数!$B$6:$B$13))</f>
        <v>2.267830454130435</v>
      </c>
      <c r="N51" s="40">
        <v>2018</v>
      </c>
      <c r="O51" s="8">
        <v>43776</v>
      </c>
      <c r="P51" s="54">
        <v>81.98</v>
      </c>
      <c r="Q51" s="54"/>
      <c r="R51" s="57">
        <f>IF(P51="","",T51*M51*LOOKUP(RIGHT($D$2,3),定数!$A$6:$A$13,定数!$B$6:$B$13))</f>
        <v>4535.6609082609348</v>
      </c>
      <c r="S51" s="57"/>
      <c r="T51" s="58">
        <f t="shared" si="4"/>
        <v>20.000000000000284</v>
      </c>
      <c r="U51" s="58"/>
      <c r="V51" t="str">
        <f t="shared" si="7"/>
        <v/>
      </c>
      <c r="W51">
        <f t="shared" si="2"/>
        <v>0</v>
      </c>
      <c r="X51" s="41">
        <f t="shared" si="5"/>
        <v>134186.04171402985</v>
      </c>
      <c r="Y51" s="42">
        <f t="shared" si="6"/>
        <v>9.863234648960395E-2</v>
      </c>
    </row>
    <row r="52" spans="2:25">
      <c r="B52" s="40">
        <v>44</v>
      </c>
      <c r="C52" s="53">
        <f t="shared" si="0"/>
        <v>125486.61846188415</v>
      </c>
      <c r="D52" s="53"/>
      <c r="E52" s="40">
        <v>2018</v>
      </c>
      <c r="F52" s="8">
        <v>43779</v>
      </c>
      <c r="G52" s="49" t="s">
        <v>3</v>
      </c>
      <c r="H52" s="54">
        <v>82.18</v>
      </c>
      <c r="I52" s="54"/>
      <c r="J52" s="40">
        <v>29</v>
      </c>
      <c r="K52" s="55">
        <f t="shared" si="3"/>
        <v>3764.5985538565242</v>
      </c>
      <c r="L52" s="56"/>
      <c r="M52" s="6">
        <f>IF(J52="","",(K52/J52)/LOOKUP(RIGHT($D$2,3),定数!$A$6:$A$13,定数!$B$6:$B$13))</f>
        <v>1.2981374323643187</v>
      </c>
      <c r="N52" s="40">
        <v>2018</v>
      </c>
      <c r="O52" s="8">
        <v>43781</v>
      </c>
      <c r="P52" s="54">
        <v>82.49</v>
      </c>
      <c r="Q52" s="54"/>
      <c r="R52" s="57">
        <f>IF(P52="","",T52*M52*LOOKUP(RIGHT($D$2,3),定数!$A$6:$A$13,定数!$B$6:$B$13))</f>
        <v>-4024.2260403292325</v>
      </c>
      <c r="S52" s="57"/>
      <c r="T52" s="58">
        <f t="shared" si="4"/>
        <v>-30.999999999998806</v>
      </c>
      <c r="U52" s="58"/>
      <c r="V52" t="str">
        <f t="shared" si="7"/>
        <v/>
      </c>
      <c r="W52">
        <f t="shared" si="2"/>
        <v>1</v>
      </c>
      <c r="X52" s="41">
        <f t="shared" si="5"/>
        <v>134186.04171402985</v>
      </c>
      <c r="Y52" s="42">
        <f t="shared" si="6"/>
        <v>6.4831059482963527E-2</v>
      </c>
    </row>
    <row r="53" spans="2:25">
      <c r="B53" s="40">
        <v>45</v>
      </c>
      <c r="C53" s="53">
        <f t="shared" si="0"/>
        <v>121462.39242155492</v>
      </c>
      <c r="D53" s="53"/>
      <c r="E53" s="40">
        <v>2018</v>
      </c>
      <c r="F53" s="8">
        <v>43785</v>
      </c>
      <c r="G53" s="49" t="s">
        <v>3</v>
      </c>
      <c r="H53" s="54">
        <v>82.2</v>
      </c>
      <c r="I53" s="54"/>
      <c r="J53" s="40">
        <v>31</v>
      </c>
      <c r="K53" s="55">
        <f t="shared" si="3"/>
        <v>3643.8717726466475</v>
      </c>
      <c r="L53" s="56"/>
      <c r="M53" s="6">
        <f>IF(J53="","",(K53/J53)/LOOKUP(RIGHT($D$2,3),定数!$A$6:$A$13,定数!$B$6:$B$13))</f>
        <v>1.1754425073053703</v>
      </c>
      <c r="N53" s="40">
        <v>2018</v>
      </c>
      <c r="O53" s="8">
        <v>43786</v>
      </c>
      <c r="P53" s="54">
        <v>82.54</v>
      </c>
      <c r="Q53" s="54"/>
      <c r="R53" s="57">
        <f>IF(P53="","",T53*M53*LOOKUP(RIGHT($D$2,3),定数!$A$6:$A$13,定数!$B$6:$B$13))</f>
        <v>-3996.5045248382994</v>
      </c>
      <c r="S53" s="57"/>
      <c r="T53" s="58">
        <f t="shared" si="4"/>
        <v>-34.000000000000341</v>
      </c>
      <c r="U53" s="58"/>
      <c r="V53" t="str">
        <f t="shared" si="7"/>
        <v/>
      </c>
      <c r="W53">
        <f t="shared" si="2"/>
        <v>2</v>
      </c>
      <c r="X53" s="41">
        <f t="shared" si="5"/>
        <v>134186.04171402985</v>
      </c>
      <c r="Y53" s="42">
        <f t="shared" si="6"/>
        <v>9.4820959989198372E-2</v>
      </c>
    </row>
    <row r="54" spans="2:25">
      <c r="B54" s="40">
        <v>46</v>
      </c>
      <c r="C54" s="53">
        <f t="shared" si="0"/>
        <v>117465.88789671662</v>
      </c>
      <c r="D54" s="53"/>
      <c r="E54" s="40">
        <v>2018</v>
      </c>
      <c r="F54" s="8">
        <v>43788</v>
      </c>
      <c r="G54" s="49" t="s">
        <v>3</v>
      </c>
      <c r="H54" s="54">
        <v>82.35</v>
      </c>
      <c r="I54" s="54"/>
      <c r="J54" s="40">
        <v>25</v>
      </c>
      <c r="K54" s="55">
        <f t="shared" si="3"/>
        <v>3523.9766369014988</v>
      </c>
      <c r="L54" s="56"/>
      <c r="M54" s="6">
        <f>IF(J54="","",(K54/J54)/LOOKUP(RIGHT($D$2,3),定数!$A$6:$A$13,定数!$B$6:$B$13))</f>
        <v>1.4095906547605994</v>
      </c>
      <c r="N54" s="40">
        <v>2018</v>
      </c>
      <c r="O54" s="8">
        <v>43789</v>
      </c>
      <c r="P54" s="54">
        <v>82.04</v>
      </c>
      <c r="Q54" s="54"/>
      <c r="R54" s="57">
        <f>IF(P54="","",T54*M54*LOOKUP(RIGHT($D$2,3),定数!$A$6:$A$13,定数!$B$6:$B$13))</f>
        <v>4369.7310297576896</v>
      </c>
      <c r="S54" s="57"/>
      <c r="T54" s="58">
        <f t="shared" si="4"/>
        <v>30.999999999998806</v>
      </c>
      <c r="U54" s="58"/>
      <c r="V54" t="str">
        <f t="shared" si="7"/>
        <v/>
      </c>
      <c r="W54">
        <f t="shared" si="2"/>
        <v>0</v>
      </c>
      <c r="X54" s="41">
        <f t="shared" si="5"/>
        <v>134186.04171402985</v>
      </c>
      <c r="Y54" s="42">
        <f t="shared" si="6"/>
        <v>0.12460427033794119</v>
      </c>
    </row>
    <row r="55" spans="2:25">
      <c r="B55" s="40">
        <v>47</v>
      </c>
      <c r="C55" s="53">
        <f t="shared" si="0"/>
        <v>121835.61892647432</v>
      </c>
      <c r="D55" s="53"/>
      <c r="E55" s="40">
        <v>2018</v>
      </c>
      <c r="F55" s="8">
        <v>43805</v>
      </c>
      <c r="G55" s="49" t="s">
        <v>3</v>
      </c>
      <c r="H55" s="54">
        <v>82</v>
      </c>
      <c r="I55" s="54"/>
      <c r="J55" s="40">
        <v>28</v>
      </c>
      <c r="K55" s="55">
        <f t="shared" si="3"/>
        <v>3655.0685677942292</v>
      </c>
      <c r="L55" s="56"/>
      <c r="M55" s="6">
        <f>IF(J55="","",(K55/J55)/LOOKUP(RIGHT($D$2,3),定数!$A$6:$A$13,定数!$B$6:$B$13))</f>
        <v>1.3053816313550819</v>
      </c>
      <c r="N55" s="40">
        <v>2018</v>
      </c>
      <c r="O55" s="8">
        <v>43805</v>
      </c>
      <c r="P55" s="54">
        <v>81.650000000000006</v>
      </c>
      <c r="Q55" s="54"/>
      <c r="R55" s="57">
        <f>IF(P55="","",T55*M55*LOOKUP(RIGHT($D$2,3),定数!$A$6:$A$13,定数!$B$6:$B$13))</f>
        <v>4568.8357097427124</v>
      </c>
      <c r="S55" s="57"/>
      <c r="T55" s="58">
        <f t="shared" si="4"/>
        <v>34.999999999999432</v>
      </c>
      <c r="U55" s="58"/>
      <c r="V55" t="str">
        <f t="shared" si="7"/>
        <v/>
      </c>
      <c r="W55">
        <f t="shared" si="2"/>
        <v>0</v>
      </c>
      <c r="X55" s="41">
        <f t="shared" si="5"/>
        <v>134186.04171402985</v>
      </c>
      <c r="Y55" s="42">
        <f t="shared" si="6"/>
        <v>9.2039549194513848E-2</v>
      </c>
    </row>
    <row r="56" spans="2:25">
      <c r="B56" s="40">
        <v>48</v>
      </c>
      <c r="C56" s="53">
        <f t="shared" si="0"/>
        <v>126404.45463621702</v>
      </c>
      <c r="D56" s="53"/>
      <c r="E56" s="40">
        <v>2018</v>
      </c>
      <c r="F56" s="8">
        <v>43811</v>
      </c>
      <c r="G56" s="49" t="s">
        <v>4</v>
      </c>
      <c r="H56" s="54">
        <v>81.89</v>
      </c>
      <c r="I56" s="54"/>
      <c r="J56" s="40">
        <v>28</v>
      </c>
      <c r="K56" s="55">
        <f t="shared" si="3"/>
        <v>3792.1336390865104</v>
      </c>
      <c r="L56" s="56"/>
      <c r="M56" s="6">
        <f>IF(J56="","",(K56/J56)/LOOKUP(RIGHT($D$2,3),定数!$A$6:$A$13,定数!$B$6:$B$13))</f>
        <v>1.3543334425308964</v>
      </c>
      <c r="N56" s="40">
        <v>2018</v>
      </c>
      <c r="O56" s="8">
        <v>43813</v>
      </c>
      <c r="P56" s="54">
        <v>81.59</v>
      </c>
      <c r="Q56" s="54"/>
      <c r="R56" s="57">
        <f>IF(P56="","",T56*M56*LOOKUP(RIGHT($D$2,3),定数!$A$6:$A$13,定数!$B$6:$B$13))</f>
        <v>-4063.0003275926506</v>
      </c>
      <c r="S56" s="57"/>
      <c r="T56" s="58">
        <f t="shared" si="4"/>
        <v>-29.999999999999716</v>
      </c>
      <c r="U56" s="58"/>
      <c r="V56" t="str">
        <f t="shared" si="7"/>
        <v/>
      </c>
      <c r="W56">
        <f t="shared" si="2"/>
        <v>1</v>
      </c>
      <c r="X56" s="41">
        <f t="shared" si="5"/>
        <v>134186.04171402985</v>
      </c>
      <c r="Y56" s="42">
        <f t="shared" si="6"/>
        <v>5.7991032289308686E-2</v>
      </c>
    </row>
    <row r="57" spans="2:25">
      <c r="B57" s="40">
        <v>49</v>
      </c>
      <c r="C57" s="53">
        <f t="shared" si="0"/>
        <v>122341.45430862436</v>
      </c>
      <c r="D57" s="53"/>
      <c r="E57" s="40">
        <v>2018</v>
      </c>
      <c r="F57" s="8">
        <v>43821</v>
      </c>
      <c r="G57" s="49" t="s">
        <v>3</v>
      </c>
      <c r="H57" s="54">
        <v>78.53</v>
      </c>
      <c r="I57" s="54"/>
      <c r="J57" s="40">
        <v>52</v>
      </c>
      <c r="K57" s="55">
        <f t="shared" si="3"/>
        <v>3670.2436292587308</v>
      </c>
      <c r="L57" s="56"/>
      <c r="M57" s="6">
        <f>IF(J57="","",(K57/J57)/LOOKUP(RIGHT($D$2,3),定数!$A$6:$A$13,定数!$B$6:$B$13))</f>
        <v>0.70581608254975592</v>
      </c>
      <c r="N57" s="40">
        <v>2018</v>
      </c>
      <c r="O57" s="8">
        <v>43823</v>
      </c>
      <c r="P57" s="54">
        <v>77.88</v>
      </c>
      <c r="Q57" s="54"/>
      <c r="R57" s="57">
        <f>IF(P57="","",T57*M57*LOOKUP(RIGHT($D$2,3),定数!$A$6:$A$13,定数!$B$6:$B$13))</f>
        <v>4587.8045365734533</v>
      </c>
      <c r="S57" s="57"/>
      <c r="T57" s="58">
        <f t="shared" si="4"/>
        <v>65.000000000000568</v>
      </c>
      <c r="U57" s="58"/>
      <c r="V57" t="str">
        <f t="shared" si="7"/>
        <v/>
      </c>
      <c r="W57">
        <f t="shared" si="2"/>
        <v>0</v>
      </c>
      <c r="X57" s="41">
        <f t="shared" si="5"/>
        <v>134186.04171402985</v>
      </c>
      <c r="Y57" s="42">
        <f t="shared" si="6"/>
        <v>8.8269891965723546E-2</v>
      </c>
    </row>
    <row r="58" spans="2:25">
      <c r="B58" s="40">
        <v>50</v>
      </c>
      <c r="C58" s="53">
        <f t="shared" si="0"/>
        <v>126929.25884519782</v>
      </c>
      <c r="D58" s="53"/>
      <c r="E58" s="40">
        <v>2018</v>
      </c>
      <c r="F58" s="8">
        <v>43824</v>
      </c>
      <c r="G58" s="49" t="s">
        <v>3</v>
      </c>
      <c r="H58" s="54">
        <v>77.650000000000006</v>
      </c>
      <c r="I58" s="54"/>
      <c r="J58" s="40">
        <v>23</v>
      </c>
      <c r="K58" s="55">
        <f t="shared" si="3"/>
        <v>3807.8777653559346</v>
      </c>
      <c r="L58" s="56"/>
      <c r="M58" s="6">
        <f>IF(J58="","",(K58/J58)/LOOKUP(RIGHT($D$2,3),定数!$A$6:$A$13,定数!$B$6:$B$13))</f>
        <v>1.6555990284156237</v>
      </c>
      <c r="N58" s="40">
        <v>2018</v>
      </c>
      <c r="O58" s="8">
        <v>43825</v>
      </c>
      <c r="P58" s="54">
        <v>77.900000000000006</v>
      </c>
      <c r="Q58" s="54"/>
      <c r="R58" s="57">
        <f>IF(P58="","",T58*M58*LOOKUP(RIGHT($D$2,3),定数!$A$6:$A$13,定数!$B$6:$B$13))</f>
        <v>-4138.997571039059</v>
      </c>
      <c r="S58" s="57"/>
      <c r="T58" s="58">
        <f t="shared" si="4"/>
        <v>-25</v>
      </c>
      <c r="U58" s="58"/>
      <c r="V58" t="str">
        <f t="shared" si="7"/>
        <v/>
      </c>
      <c r="W58">
        <f t="shared" si="2"/>
        <v>1</v>
      </c>
      <c r="X58" s="41">
        <f t="shared" si="5"/>
        <v>134186.04171402985</v>
      </c>
      <c r="Y58" s="42">
        <f t="shared" si="6"/>
        <v>5.4080012914437869E-2</v>
      </c>
    </row>
    <row r="59" spans="2:25">
      <c r="B59" s="40">
        <v>51</v>
      </c>
      <c r="C59" s="53">
        <f t="shared" si="0"/>
        <v>122790.26127415877</v>
      </c>
      <c r="D59" s="53"/>
      <c r="E59" s="40">
        <v>2018</v>
      </c>
      <c r="F59" s="8">
        <v>43824</v>
      </c>
      <c r="G59" s="49" t="s">
        <v>3</v>
      </c>
      <c r="H59" s="54">
        <v>77.64</v>
      </c>
      <c r="I59" s="54"/>
      <c r="J59" s="40">
        <v>19</v>
      </c>
      <c r="K59" s="55">
        <f t="shared" si="3"/>
        <v>3683.7078382247628</v>
      </c>
      <c r="L59" s="56"/>
      <c r="M59" s="6">
        <f>IF(J59="","",(K59/J59)/LOOKUP(RIGHT($D$2,3),定数!$A$6:$A$13,定数!$B$6:$B$13))</f>
        <v>1.9387935990656646</v>
      </c>
      <c r="N59" s="40">
        <v>2018</v>
      </c>
      <c r="O59" s="8">
        <v>43825</v>
      </c>
      <c r="P59" s="54">
        <v>77.849999999999994</v>
      </c>
      <c r="Q59" s="54"/>
      <c r="R59" s="57">
        <f>IF(P59="","",T59*M59*LOOKUP(RIGHT($D$2,3),定数!$A$6:$A$13,定数!$B$6:$B$13))</f>
        <v>-4071.4665580377746</v>
      </c>
      <c r="S59" s="57"/>
      <c r="T59" s="58">
        <f t="shared" si="4"/>
        <v>-20.999999999999375</v>
      </c>
      <c r="U59" s="58"/>
      <c r="V59" t="str">
        <f t="shared" si="7"/>
        <v/>
      </c>
      <c r="W59">
        <f t="shared" si="2"/>
        <v>2</v>
      </c>
      <c r="X59" s="41">
        <f t="shared" si="5"/>
        <v>134186.04171402985</v>
      </c>
      <c r="Y59" s="42">
        <f t="shared" si="6"/>
        <v>8.4925229884619147E-2</v>
      </c>
    </row>
    <row r="60" spans="2:25">
      <c r="B60" s="40">
        <v>52</v>
      </c>
      <c r="C60" s="53">
        <f t="shared" si="0"/>
        <v>118718.79471612099</v>
      </c>
      <c r="D60" s="53"/>
      <c r="E60" s="40">
        <v>2019</v>
      </c>
      <c r="F60" s="8">
        <v>43467</v>
      </c>
      <c r="G60" s="49" t="s">
        <v>3</v>
      </c>
      <c r="H60" s="54">
        <v>77.14</v>
      </c>
      <c r="I60" s="54"/>
      <c r="J60" s="40">
        <v>19</v>
      </c>
      <c r="K60" s="55">
        <f t="shared" si="3"/>
        <v>3561.5638414836294</v>
      </c>
      <c r="L60" s="56"/>
      <c r="M60" s="6">
        <f>IF(J60="","",(K60/J60)/LOOKUP(RIGHT($D$2,3),定数!$A$6:$A$13,定数!$B$6:$B$13))</f>
        <v>1.874507284991384</v>
      </c>
      <c r="N60" s="40">
        <v>2019</v>
      </c>
      <c r="O60" s="8">
        <v>43467</v>
      </c>
      <c r="P60" s="54">
        <v>76.91</v>
      </c>
      <c r="Q60" s="54"/>
      <c r="R60" s="57">
        <f>IF(P60="","",T60*M60*LOOKUP(RIGHT($D$2,3),定数!$A$6:$A$13,定数!$B$6:$B$13))</f>
        <v>4311.3667554802578</v>
      </c>
      <c r="S60" s="57"/>
      <c r="T60" s="58">
        <f t="shared" si="4"/>
        <v>23.000000000000398</v>
      </c>
      <c r="U60" s="58"/>
      <c r="V60" t="str">
        <f t="shared" si="7"/>
        <v/>
      </c>
      <c r="W60">
        <f t="shared" si="2"/>
        <v>0</v>
      </c>
      <c r="X60" s="41">
        <f t="shared" si="5"/>
        <v>134186.04171402985</v>
      </c>
      <c r="Y60" s="42">
        <f t="shared" si="6"/>
        <v>0.11526718278844406</v>
      </c>
    </row>
    <row r="61" spans="2:25">
      <c r="B61" s="40">
        <v>53</v>
      </c>
      <c r="C61" s="53">
        <f t="shared" si="0"/>
        <v>123030.16147160124</v>
      </c>
      <c r="D61" s="53"/>
      <c r="E61" s="40">
        <v>2019</v>
      </c>
      <c r="F61" s="8">
        <v>43473</v>
      </c>
      <c r="G61" s="49" t="s">
        <v>4</v>
      </c>
      <c r="H61" s="54">
        <v>77.45</v>
      </c>
      <c r="I61" s="54"/>
      <c r="J61" s="40">
        <v>32</v>
      </c>
      <c r="K61" s="55">
        <f t="shared" si="3"/>
        <v>3690.9048441480372</v>
      </c>
      <c r="L61" s="56"/>
      <c r="M61" s="6">
        <f>IF(J61="","",(K61/J61)/LOOKUP(RIGHT($D$2,3),定数!$A$6:$A$13,定数!$B$6:$B$13))</f>
        <v>1.1534077637962616</v>
      </c>
      <c r="N61" s="40">
        <v>2019</v>
      </c>
      <c r="O61" s="8">
        <v>43474</v>
      </c>
      <c r="P61" s="54">
        <v>77.86</v>
      </c>
      <c r="Q61" s="54"/>
      <c r="R61" s="57">
        <f>IF(P61="","",T61*M61*LOOKUP(RIGHT($D$2,3),定数!$A$6:$A$13,定数!$B$6:$B$13))</f>
        <v>4728.9718315646332</v>
      </c>
      <c r="S61" s="57"/>
      <c r="T61" s="58">
        <f t="shared" si="4"/>
        <v>40.999999999999659</v>
      </c>
      <c r="U61" s="58"/>
      <c r="V61" t="str">
        <f t="shared" si="7"/>
        <v/>
      </c>
      <c r="W61">
        <f t="shared" si="2"/>
        <v>0</v>
      </c>
      <c r="X61" s="41">
        <f t="shared" si="5"/>
        <v>134186.04171402985</v>
      </c>
      <c r="Y61" s="42">
        <f t="shared" si="6"/>
        <v>8.313741205812919E-2</v>
      </c>
    </row>
    <row r="62" spans="2:25">
      <c r="B62" s="40">
        <v>54</v>
      </c>
      <c r="C62" s="53">
        <f t="shared" si="0"/>
        <v>127759.13330316587</v>
      </c>
      <c r="D62" s="53"/>
      <c r="E62" s="40">
        <v>2019</v>
      </c>
      <c r="F62" s="8">
        <v>43476</v>
      </c>
      <c r="G62" s="49" t="s">
        <v>4</v>
      </c>
      <c r="H62" s="54">
        <v>77.819999999999993</v>
      </c>
      <c r="I62" s="54"/>
      <c r="J62" s="40">
        <v>32</v>
      </c>
      <c r="K62" s="55">
        <f t="shared" si="3"/>
        <v>3832.7739990949758</v>
      </c>
      <c r="L62" s="56"/>
      <c r="M62" s="6">
        <f>IF(J62="","",(K62/J62)/LOOKUP(RIGHT($D$2,3),定数!$A$6:$A$13,定数!$B$6:$B$13))</f>
        <v>1.19774187471718</v>
      </c>
      <c r="N62" s="40">
        <v>2019</v>
      </c>
      <c r="O62" s="8">
        <v>43476</v>
      </c>
      <c r="P62" s="54">
        <v>78.23</v>
      </c>
      <c r="Q62" s="54"/>
      <c r="R62" s="57">
        <f>IF(P62="","",T62*M62*LOOKUP(RIGHT($D$2,3),定数!$A$6:$A$13,定数!$B$6:$B$13))</f>
        <v>4910.7416863405679</v>
      </c>
      <c r="S62" s="57"/>
      <c r="T62" s="58">
        <f t="shared" si="4"/>
        <v>41.00000000000108</v>
      </c>
      <c r="U62" s="58"/>
      <c r="V62" t="str">
        <f t="shared" si="7"/>
        <v/>
      </c>
      <c r="W62">
        <f t="shared" si="2"/>
        <v>0</v>
      </c>
      <c r="X62" s="41">
        <f t="shared" si="5"/>
        <v>134186.04171402985</v>
      </c>
      <c r="Y62" s="42">
        <f t="shared" si="6"/>
        <v>4.789550633411388E-2</v>
      </c>
    </row>
    <row r="63" spans="2:25">
      <c r="B63" s="40">
        <v>55</v>
      </c>
      <c r="C63" s="53">
        <f t="shared" si="0"/>
        <v>132669.87498950644</v>
      </c>
      <c r="D63" s="53"/>
      <c r="E63" s="40">
        <v>2019</v>
      </c>
      <c r="F63" s="8">
        <v>43476</v>
      </c>
      <c r="G63" s="50" t="s">
        <v>4</v>
      </c>
      <c r="H63" s="54">
        <v>77.930000000000007</v>
      </c>
      <c r="I63" s="54"/>
      <c r="J63" s="40">
        <v>25</v>
      </c>
      <c r="K63" s="55">
        <f t="shared" si="3"/>
        <v>3980.096249685193</v>
      </c>
      <c r="L63" s="56"/>
      <c r="M63" s="6">
        <f>IF(J63="","",(K63/J63)/LOOKUP(RIGHT($D$2,3),定数!$A$6:$A$13,定数!$B$6:$B$13))</f>
        <v>1.5920384998740773</v>
      </c>
      <c r="N63" s="40">
        <v>2019</v>
      </c>
      <c r="O63" s="8">
        <v>43476</v>
      </c>
      <c r="P63" s="54">
        <v>78.239999999999995</v>
      </c>
      <c r="Q63" s="54"/>
      <c r="R63" s="57">
        <f>IF(P63="","",T63*M63*LOOKUP(RIGHT($D$2,3),定数!$A$6:$A$13,定数!$B$6:$B$13))</f>
        <v>4935.31934960945</v>
      </c>
      <c r="S63" s="57"/>
      <c r="T63" s="58">
        <f t="shared" si="4"/>
        <v>30.999999999998806</v>
      </c>
      <c r="U63" s="58"/>
      <c r="V63" t="str">
        <f t="shared" si="7"/>
        <v/>
      </c>
      <c r="W63">
        <f t="shared" si="2"/>
        <v>0</v>
      </c>
      <c r="X63" s="41">
        <f t="shared" si="5"/>
        <v>134186.04171402985</v>
      </c>
      <c r="Y63" s="42">
        <f t="shared" si="6"/>
        <v>1.1298989858830377E-2</v>
      </c>
    </row>
    <row r="64" spans="2:25">
      <c r="B64" s="40">
        <v>56</v>
      </c>
      <c r="C64" s="53">
        <f t="shared" si="0"/>
        <v>137605.1943391159</v>
      </c>
      <c r="D64" s="53"/>
      <c r="E64" s="40">
        <v>2019</v>
      </c>
      <c r="F64" s="8">
        <v>43476</v>
      </c>
      <c r="G64" s="50" t="s">
        <v>4</v>
      </c>
      <c r="H64" s="54">
        <v>78.05</v>
      </c>
      <c r="I64" s="54"/>
      <c r="J64" s="40">
        <v>23</v>
      </c>
      <c r="K64" s="55">
        <f t="shared" si="3"/>
        <v>4128.1558301734767</v>
      </c>
      <c r="L64" s="56"/>
      <c r="M64" s="6">
        <f>IF(J64="","",(K64/J64)/LOOKUP(RIGHT($D$2,3),定数!$A$6:$A$13,定数!$B$6:$B$13))</f>
        <v>1.7948503609449897</v>
      </c>
      <c r="N64" s="40">
        <v>2019</v>
      </c>
      <c r="O64" s="8">
        <v>43476</v>
      </c>
      <c r="P64" s="54">
        <v>78.34</v>
      </c>
      <c r="Q64" s="54"/>
      <c r="R64" s="57">
        <f>IF(P64="","",T64*M64*LOOKUP(RIGHT($D$2,3),定数!$A$6:$A$13,定数!$B$6:$B$13))</f>
        <v>5205.0660467405824</v>
      </c>
      <c r="S64" s="57"/>
      <c r="T64" s="58">
        <f t="shared" si="4"/>
        <v>29.000000000000625</v>
      </c>
      <c r="U64" s="58"/>
      <c r="V64" t="str">
        <f t="shared" si="7"/>
        <v/>
      </c>
      <c r="W64">
        <f t="shared" si="2"/>
        <v>0</v>
      </c>
      <c r="X64" s="41">
        <f t="shared" si="5"/>
        <v>137605.1943391159</v>
      </c>
      <c r="Y64" s="42">
        <f t="shared" si="6"/>
        <v>0</v>
      </c>
    </row>
    <row r="65" spans="2:25">
      <c r="B65" s="40">
        <v>57</v>
      </c>
      <c r="C65" s="53">
        <f t="shared" si="0"/>
        <v>142810.26038585647</v>
      </c>
      <c r="D65" s="53"/>
      <c r="E65" s="40">
        <v>2019</v>
      </c>
      <c r="F65" s="8">
        <v>43476</v>
      </c>
      <c r="G65" s="50" t="s">
        <v>4</v>
      </c>
      <c r="H65" s="54">
        <v>78.040000000000006</v>
      </c>
      <c r="I65" s="54"/>
      <c r="J65" s="40">
        <v>19</v>
      </c>
      <c r="K65" s="55">
        <f t="shared" si="3"/>
        <v>4284.3078115756944</v>
      </c>
      <c r="L65" s="56"/>
      <c r="M65" s="6">
        <f>IF(J65="","",(K65/J65)/LOOKUP(RIGHT($D$2,3),定数!$A$6:$A$13,定数!$B$6:$B$13))</f>
        <v>2.2548988481977337</v>
      </c>
      <c r="N65" s="40">
        <v>2019</v>
      </c>
      <c r="O65" s="8">
        <v>43476</v>
      </c>
      <c r="P65" s="54">
        <v>78.28</v>
      </c>
      <c r="Q65" s="54"/>
      <c r="R65" s="57">
        <f>IF(P65="","",T65*M65*LOOKUP(RIGHT($D$2,3),定数!$A$6:$A$13,定数!$B$6:$B$13))</f>
        <v>5411.7572356744449</v>
      </c>
      <c r="S65" s="57"/>
      <c r="T65" s="58">
        <f t="shared" si="4"/>
        <v>23.999999999999488</v>
      </c>
      <c r="U65" s="58"/>
      <c r="V65" t="str">
        <f t="shared" si="7"/>
        <v/>
      </c>
      <c r="W65">
        <f t="shared" si="2"/>
        <v>0</v>
      </c>
      <c r="X65" s="41">
        <f t="shared" si="5"/>
        <v>142810.26038585647</v>
      </c>
      <c r="Y65" s="42">
        <f t="shared" si="6"/>
        <v>0</v>
      </c>
    </row>
    <row r="66" spans="2:25">
      <c r="B66" s="40">
        <v>58</v>
      </c>
      <c r="C66" s="53">
        <f t="shared" si="0"/>
        <v>148222.01762153092</v>
      </c>
      <c r="D66" s="53"/>
      <c r="E66" s="40">
        <v>2019</v>
      </c>
      <c r="F66" s="8">
        <v>43488</v>
      </c>
      <c r="G66" s="50" t="s">
        <v>4</v>
      </c>
      <c r="H66" s="54">
        <v>78.34</v>
      </c>
      <c r="I66" s="54"/>
      <c r="J66" s="40">
        <v>22</v>
      </c>
      <c r="K66" s="55">
        <f t="shared" si="3"/>
        <v>4446.6605286459271</v>
      </c>
      <c r="L66" s="56"/>
      <c r="M66" s="6">
        <f>IF(J66="","",(K66/J66)/LOOKUP(RIGHT($D$2,3),定数!$A$6:$A$13,定数!$B$6:$B$13))</f>
        <v>2.0212093312026944</v>
      </c>
      <c r="N66" s="40">
        <v>2019</v>
      </c>
      <c r="O66" s="8">
        <v>43489</v>
      </c>
      <c r="P66" s="54">
        <v>78.099999999999994</v>
      </c>
      <c r="Q66" s="54"/>
      <c r="R66" s="57">
        <f>IF(P66="","",T66*M66*LOOKUP(RIGHT($D$2,3),定数!$A$6:$A$13,定数!$B$6:$B$13))</f>
        <v>-4850.9023948866507</v>
      </c>
      <c r="S66" s="57"/>
      <c r="T66" s="58">
        <f t="shared" si="4"/>
        <v>-24.000000000000909</v>
      </c>
      <c r="U66" s="58"/>
      <c r="V66" t="str">
        <f t="shared" si="7"/>
        <v/>
      </c>
      <c r="W66">
        <f t="shared" si="2"/>
        <v>1</v>
      </c>
      <c r="X66" s="41">
        <f t="shared" si="5"/>
        <v>148222.01762153092</v>
      </c>
      <c r="Y66" s="42">
        <f t="shared" si="6"/>
        <v>0</v>
      </c>
    </row>
    <row r="67" spans="2:25">
      <c r="B67" s="40">
        <v>59</v>
      </c>
      <c r="C67" s="53">
        <f t="shared" si="0"/>
        <v>143371.11522664427</v>
      </c>
      <c r="D67" s="53"/>
      <c r="E67" s="40">
        <v>2019</v>
      </c>
      <c r="F67" s="8">
        <v>43490</v>
      </c>
      <c r="G67" s="50" t="s">
        <v>3</v>
      </c>
      <c r="H67" s="54">
        <v>77.7</v>
      </c>
      <c r="I67" s="54"/>
      <c r="J67" s="40">
        <v>21</v>
      </c>
      <c r="K67" s="55">
        <f t="shared" si="3"/>
        <v>4301.1334567993281</v>
      </c>
      <c r="L67" s="56"/>
      <c r="M67" s="6">
        <f>IF(J67="","",(K67/J67)/LOOKUP(RIGHT($D$2,3),定数!$A$6:$A$13,定数!$B$6:$B$13))</f>
        <v>2.0481587889520609</v>
      </c>
      <c r="N67" s="40">
        <v>2019</v>
      </c>
      <c r="O67" s="8">
        <v>43490</v>
      </c>
      <c r="P67" s="54">
        <v>77.930000000000007</v>
      </c>
      <c r="Q67" s="54"/>
      <c r="R67" s="57">
        <f>IF(P67="","",T67*M67*LOOKUP(RIGHT($D$2,3),定数!$A$6:$A$13,定数!$B$6:$B$13))</f>
        <v>-4710.765214589821</v>
      </c>
      <c r="S67" s="57"/>
      <c r="T67" s="58">
        <f t="shared" si="4"/>
        <v>-23.000000000000398</v>
      </c>
      <c r="U67" s="58"/>
      <c r="V67" t="str">
        <f t="shared" si="7"/>
        <v/>
      </c>
      <c r="W67">
        <f t="shared" si="2"/>
        <v>2</v>
      </c>
      <c r="X67" s="41">
        <f t="shared" si="5"/>
        <v>148222.01762153092</v>
      </c>
      <c r="Y67" s="42">
        <f t="shared" si="6"/>
        <v>3.2727272727273937E-2</v>
      </c>
    </row>
    <row r="68" spans="2:25">
      <c r="B68" s="40">
        <v>60</v>
      </c>
      <c r="C68" s="53">
        <f t="shared" si="0"/>
        <v>138660.35001205443</v>
      </c>
      <c r="D68" s="53"/>
      <c r="E68" s="40">
        <v>2019</v>
      </c>
      <c r="F68" s="8">
        <v>43511</v>
      </c>
      <c r="G68" s="50" t="s">
        <v>3</v>
      </c>
      <c r="H68" s="54">
        <v>78.27</v>
      </c>
      <c r="I68" s="54"/>
      <c r="J68" s="40">
        <v>25</v>
      </c>
      <c r="K68" s="55">
        <f t="shared" si="3"/>
        <v>4159.8105003616329</v>
      </c>
      <c r="L68" s="56"/>
      <c r="M68" s="6">
        <f>IF(J68="","",(K68/J68)/LOOKUP(RIGHT($D$2,3),定数!$A$6:$A$13,定数!$B$6:$B$13))</f>
        <v>1.663924200144653</v>
      </c>
      <c r="N68" s="40">
        <v>2019</v>
      </c>
      <c r="O68" s="8">
        <v>43511</v>
      </c>
      <c r="P68" s="54">
        <v>78.540000000000006</v>
      </c>
      <c r="Q68" s="54"/>
      <c r="R68" s="57">
        <f>IF(P68="","",T68*M68*LOOKUP(RIGHT($D$2,3),定数!$A$6:$A$13,定数!$B$6:$B$13))</f>
        <v>-4492.5953403907333</v>
      </c>
      <c r="S68" s="57"/>
      <c r="T68" s="58">
        <f t="shared" si="4"/>
        <v>-27.000000000001023</v>
      </c>
      <c r="U68" s="58"/>
      <c r="V68" t="str">
        <f t="shared" si="7"/>
        <v/>
      </c>
      <c r="W68">
        <f t="shared" si="2"/>
        <v>3</v>
      </c>
      <c r="X68" s="41">
        <f t="shared" si="5"/>
        <v>148222.01762153092</v>
      </c>
      <c r="Y68" s="42">
        <f t="shared" si="6"/>
        <v>6.4509090909092737E-2</v>
      </c>
    </row>
    <row r="69" spans="2:25">
      <c r="B69" s="40">
        <v>61</v>
      </c>
      <c r="C69" s="53">
        <f t="shared" si="0"/>
        <v>134167.75467166369</v>
      </c>
      <c r="D69" s="53"/>
      <c r="E69" s="40">
        <v>2019</v>
      </c>
      <c r="F69" s="8">
        <v>43521</v>
      </c>
      <c r="G69" s="50" t="s">
        <v>4</v>
      </c>
      <c r="H69" s="54">
        <v>79.180000000000007</v>
      </c>
      <c r="I69" s="54"/>
      <c r="J69" s="40">
        <v>14</v>
      </c>
      <c r="K69" s="55">
        <f t="shared" si="3"/>
        <v>4025.0326401499105</v>
      </c>
      <c r="L69" s="56"/>
      <c r="M69" s="6">
        <f>IF(J69="","",(K69/J69)/LOOKUP(RIGHT($D$2,3),定数!$A$6:$A$13,定数!$B$6:$B$13))</f>
        <v>2.8750233143927932</v>
      </c>
      <c r="N69" s="40">
        <v>2019</v>
      </c>
      <c r="O69" s="8">
        <v>43521</v>
      </c>
      <c r="P69" s="54">
        <v>79.38</v>
      </c>
      <c r="Q69" s="54"/>
      <c r="R69" s="57">
        <f>IF(P69="","",T69*M69*LOOKUP(RIGHT($D$2,3),定数!$A$6:$A$13,定数!$B$6:$B$13))</f>
        <v>5750.0466287852596</v>
      </c>
      <c r="S69" s="57"/>
      <c r="T69" s="58">
        <f t="shared" si="4"/>
        <v>19.999999999998863</v>
      </c>
      <c r="U69" s="58"/>
      <c r="V69" t="str">
        <f t="shared" si="7"/>
        <v/>
      </c>
      <c r="W69">
        <f t="shared" si="2"/>
        <v>0</v>
      </c>
      <c r="X69" s="41">
        <f t="shared" si="5"/>
        <v>148222.01762153092</v>
      </c>
      <c r="Y69" s="42">
        <f t="shared" si="6"/>
        <v>9.481899636363933E-2</v>
      </c>
    </row>
    <row r="70" spans="2:25">
      <c r="B70" s="40">
        <v>62</v>
      </c>
      <c r="C70" s="53">
        <f t="shared" si="0"/>
        <v>139917.80130044895</v>
      </c>
      <c r="D70" s="53"/>
      <c r="E70" s="40">
        <v>2019</v>
      </c>
      <c r="F70" s="8">
        <v>43522</v>
      </c>
      <c r="G70" s="51" t="s">
        <v>3</v>
      </c>
      <c r="H70" s="54">
        <v>79.180000000000007</v>
      </c>
      <c r="I70" s="54"/>
      <c r="J70" s="40">
        <v>13</v>
      </c>
      <c r="K70" s="55">
        <f t="shared" si="3"/>
        <v>4197.5340390134679</v>
      </c>
      <c r="L70" s="56"/>
      <c r="M70" s="6">
        <f>IF(J70="","",(K70/J70)/LOOKUP(RIGHT($D$2,3),定数!$A$6:$A$13,定数!$B$6:$B$13))</f>
        <v>3.228872337702668</v>
      </c>
      <c r="N70" s="40">
        <v>2019</v>
      </c>
      <c r="O70" s="8">
        <v>43523</v>
      </c>
      <c r="P70" s="54">
        <v>79.34</v>
      </c>
      <c r="Q70" s="54"/>
      <c r="R70" s="57">
        <f>IF(P70="","",T70*M70*LOOKUP(RIGHT($D$2,3),定数!$A$6:$A$13,定数!$B$6:$B$13))</f>
        <v>-5166.1957403241586</v>
      </c>
      <c r="S70" s="57"/>
      <c r="T70" s="58">
        <f t="shared" si="4"/>
        <v>-15.999999999999659</v>
      </c>
      <c r="U70" s="58"/>
      <c r="V70" t="str">
        <f t="shared" si="7"/>
        <v/>
      </c>
      <c r="W70">
        <f t="shared" si="2"/>
        <v>1</v>
      </c>
      <c r="X70" s="41">
        <f t="shared" si="5"/>
        <v>148222.01762153092</v>
      </c>
      <c r="Y70" s="42">
        <f t="shared" si="6"/>
        <v>5.6025524779226066E-2</v>
      </c>
    </row>
    <row r="71" spans="2:25">
      <c r="B71" s="40">
        <v>63</v>
      </c>
      <c r="C71" s="53">
        <f t="shared" si="0"/>
        <v>134751.60556012479</v>
      </c>
      <c r="D71" s="53"/>
      <c r="E71" s="40">
        <v>2019</v>
      </c>
      <c r="F71" s="8">
        <v>43532</v>
      </c>
      <c r="G71" s="51" t="s">
        <v>3</v>
      </c>
      <c r="H71" s="54">
        <v>78.150000000000006</v>
      </c>
      <c r="I71" s="54"/>
      <c r="J71" s="40">
        <v>25</v>
      </c>
      <c r="K71" s="55">
        <f t="shared" si="3"/>
        <v>4042.5481668037437</v>
      </c>
      <c r="L71" s="56"/>
      <c r="M71" s="6">
        <f>IF(J71="","",(K71/J71)/LOOKUP(RIGHT($D$2,3),定数!$A$6:$A$13,定数!$B$6:$B$13))</f>
        <v>1.6170192667214973</v>
      </c>
      <c r="N71" s="40">
        <v>2019</v>
      </c>
      <c r="O71" s="8">
        <v>43532</v>
      </c>
      <c r="P71" s="54">
        <v>77.84</v>
      </c>
      <c r="Q71" s="54"/>
      <c r="R71" s="57">
        <f>IF(P71="","",T71*M71*LOOKUP(RIGHT($D$2,3),定数!$A$6:$A$13,定数!$B$6:$B$13))</f>
        <v>5012.7597268366781</v>
      </c>
      <c r="S71" s="57"/>
      <c r="T71" s="58">
        <f t="shared" si="4"/>
        <v>31.000000000000227</v>
      </c>
      <c r="U71" s="58"/>
      <c r="V71" t="str">
        <f t="shared" si="7"/>
        <v/>
      </c>
      <c r="W71">
        <f t="shared" si="2"/>
        <v>0</v>
      </c>
      <c r="X71" s="41">
        <f t="shared" si="5"/>
        <v>148222.01762153092</v>
      </c>
      <c r="Y71" s="42">
        <f t="shared" si="6"/>
        <v>9.0879966941223134E-2</v>
      </c>
    </row>
    <row r="72" spans="2:25">
      <c r="B72" s="40">
        <v>64</v>
      </c>
      <c r="C72" s="53">
        <f t="shared" si="0"/>
        <v>139764.36528696146</v>
      </c>
      <c r="D72" s="53"/>
      <c r="E72" s="40">
        <v>2019</v>
      </c>
      <c r="F72" s="8">
        <v>43532</v>
      </c>
      <c r="G72" s="51" t="s">
        <v>3</v>
      </c>
      <c r="H72" s="54">
        <v>78.03</v>
      </c>
      <c r="I72" s="54"/>
      <c r="J72" s="40">
        <v>33</v>
      </c>
      <c r="K72" s="55">
        <f t="shared" si="3"/>
        <v>4192.9309586088439</v>
      </c>
      <c r="L72" s="56"/>
      <c r="M72" s="6">
        <f>IF(J72="","",(K72/J72)/LOOKUP(RIGHT($D$2,3),定数!$A$6:$A$13,定数!$B$6:$B$13))</f>
        <v>1.2705851389723768</v>
      </c>
      <c r="N72" s="40">
        <v>2019</v>
      </c>
      <c r="O72" s="8">
        <v>43533</v>
      </c>
      <c r="P72" s="54">
        <v>78.39</v>
      </c>
      <c r="Q72" s="54"/>
      <c r="R72" s="57">
        <f>IF(P72="","",T72*M72*LOOKUP(RIGHT($D$2,3),定数!$A$6:$A$13,定数!$B$6:$B$13))</f>
        <v>-4574.1065003005497</v>
      </c>
      <c r="S72" s="57"/>
      <c r="T72" s="58">
        <f t="shared" si="4"/>
        <v>-35.999999999999943</v>
      </c>
      <c r="U72" s="58"/>
      <c r="V72" t="str">
        <f t="shared" si="7"/>
        <v/>
      </c>
      <c r="W72">
        <f t="shared" si="2"/>
        <v>1</v>
      </c>
      <c r="X72" s="41">
        <f t="shared" si="5"/>
        <v>148222.01762153092</v>
      </c>
      <c r="Y72" s="42">
        <f t="shared" si="6"/>
        <v>5.7060701711436512E-2</v>
      </c>
    </row>
    <row r="73" spans="2:25">
      <c r="B73" s="40">
        <v>65</v>
      </c>
      <c r="C73" s="53">
        <f t="shared" si="0"/>
        <v>135190.25878666091</v>
      </c>
      <c r="D73" s="53"/>
      <c r="E73" s="40">
        <v>2019</v>
      </c>
      <c r="F73" s="8">
        <v>43536</v>
      </c>
      <c r="G73" s="51" t="s">
        <v>4</v>
      </c>
      <c r="H73" s="54">
        <v>78.84</v>
      </c>
      <c r="I73" s="54"/>
      <c r="J73" s="40">
        <v>25</v>
      </c>
      <c r="K73" s="55">
        <f t="shared" si="3"/>
        <v>4055.7077635998271</v>
      </c>
      <c r="L73" s="56"/>
      <c r="M73" s="6">
        <f>IF(J73="","",(K73/J73)/LOOKUP(RIGHT($D$2,3),定数!$A$6:$A$13,定数!$B$6:$B$13))</f>
        <v>1.6222831054399307</v>
      </c>
      <c r="N73" s="40">
        <v>2019</v>
      </c>
      <c r="O73" s="8">
        <v>43536</v>
      </c>
      <c r="P73" s="54">
        <v>78.569999999999993</v>
      </c>
      <c r="Q73" s="54"/>
      <c r="R73" s="57">
        <f>IF(P73="","",T73*M73*LOOKUP(RIGHT($D$2,3),定数!$A$6:$A$13,定数!$B$6:$B$13))</f>
        <v>-4380.1643846879788</v>
      </c>
      <c r="S73" s="57"/>
      <c r="T73" s="58">
        <f t="shared" si="4"/>
        <v>-27.000000000001023</v>
      </c>
      <c r="U73" s="58"/>
      <c r="V73" t="str">
        <f t="shared" si="7"/>
        <v/>
      </c>
      <c r="W73">
        <f t="shared" si="2"/>
        <v>2</v>
      </c>
      <c r="X73" s="41">
        <f t="shared" si="5"/>
        <v>148222.01762153092</v>
      </c>
      <c r="Y73" s="42">
        <f t="shared" si="6"/>
        <v>8.7920533291789393E-2</v>
      </c>
    </row>
    <row r="74" spans="2:25">
      <c r="B74" s="40">
        <v>66</v>
      </c>
      <c r="C74" s="53">
        <f t="shared" ref="C74:C108" si="8">IF(R73="","",C73+R73)</f>
        <v>130810.09440197294</v>
      </c>
      <c r="D74" s="53"/>
      <c r="E74" s="40">
        <v>2019</v>
      </c>
      <c r="F74" s="8">
        <v>43536</v>
      </c>
      <c r="G74" s="51" t="s">
        <v>4</v>
      </c>
      <c r="H74" s="54">
        <v>78.86</v>
      </c>
      <c r="I74" s="54"/>
      <c r="J74" s="40">
        <v>19</v>
      </c>
      <c r="K74" s="55">
        <f t="shared" si="3"/>
        <v>3924.3028320591879</v>
      </c>
      <c r="L74" s="56"/>
      <c r="M74" s="6">
        <f>IF(J74="","",(K74/J74)/LOOKUP(RIGHT($D$2,3),定数!$A$6:$A$13,定数!$B$6:$B$13))</f>
        <v>2.0654225431890465</v>
      </c>
      <c r="N74" s="40">
        <v>2019</v>
      </c>
      <c r="O74" s="8">
        <v>43537</v>
      </c>
      <c r="P74" s="54">
        <v>78.64</v>
      </c>
      <c r="Q74" s="54"/>
      <c r="R74" s="57">
        <f>IF(P74="","",T74*M74*LOOKUP(RIGHT($D$2,3),定数!$A$6:$A$13,定数!$B$6:$B$13))</f>
        <v>-4543.9295950158785</v>
      </c>
      <c r="S74" s="57"/>
      <c r="T74" s="58">
        <f t="shared" si="4"/>
        <v>-21.999999999999886</v>
      </c>
      <c r="U74" s="58"/>
      <c r="V74" t="str">
        <f t="shared" si="7"/>
        <v/>
      </c>
      <c r="W74">
        <f t="shared" si="7"/>
        <v>3</v>
      </c>
      <c r="X74" s="41">
        <f t="shared" si="5"/>
        <v>148222.01762153092</v>
      </c>
      <c r="Y74" s="42">
        <f t="shared" si="6"/>
        <v>0.11747190801313656</v>
      </c>
    </row>
    <row r="75" spans="2:25">
      <c r="B75" s="40">
        <v>67</v>
      </c>
      <c r="C75" s="53">
        <f t="shared" si="8"/>
        <v>126266.16480695705</v>
      </c>
      <c r="D75" s="53"/>
      <c r="E75" s="51">
        <v>2019</v>
      </c>
      <c r="F75" s="8">
        <v>43538</v>
      </c>
      <c r="G75" s="51" t="s">
        <v>4</v>
      </c>
      <c r="H75" s="54">
        <v>78.86</v>
      </c>
      <c r="I75" s="54"/>
      <c r="J75" s="40">
        <v>17</v>
      </c>
      <c r="K75" s="55">
        <f t="shared" ref="K75:K108" si="9">IF(J75="","",C75*0.03)</f>
        <v>3787.9849442087116</v>
      </c>
      <c r="L75" s="56"/>
      <c r="M75" s="6">
        <f>IF(J75="","",(K75/J75)/LOOKUP(RIGHT($D$2,3),定数!$A$6:$A$13,定数!$B$6:$B$13))</f>
        <v>2.2282264377698304</v>
      </c>
      <c r="N75" s="40">
        <v>2019</v>
      </c>
      <c r="O75" s="8">
        <v>43538</v>
      </c>
      <c r="P75" s="54">
        <v>78.650000000000006</v>
      </c>
      <c r="Q75" s="54"/>
      <c r="R75" s="57">
        <f>IF(P75="","",T75*M75*LOOKUP(RIGHT($D$2,3),定数!$A$6:$A$13,定数!$B$6:$B$13))</f>
        <v>-4679.275519316504</v>
      </c>
      <c r="S75" s="57"/>
      <c r="T75" s="58">
        <f t="shared" si="4"/>
        <v>-20.999999999999375</v>
      </c>
      <c r="U75" s="58"/>
      <c r="V75" t="str">
        <f t="shared" ref="V75:W90" si="10">IF(S75&lt;&gt;"",IF(S75&lt;0,1+V74,0),"")</f>
        <v/>
      </c>
      <c r="W75">
        <f t="shared" si="10"/>
        <v>4</v>
      </c>
      <c r="X75" s="41">
        <f t="shared" si="5"/>
        <v>148222.01762153092</v>
      </c>
      <c r="Y75" s="42">
        <f t="shared" si="6"/>
        <v>0.1481281469979433</v>
      </c>
    </row>
    <row r="76" spans="2:25">
      <c r="B76" s="40">
        <v>68</v>
      </c>
      <c r="C76" s="53">
        <f t="shared" si="8"/>
        <v>121586.88928764054</v>
      </c>
      <c r="D76" s="53"/>
      <c r="E76" s="40">
        <v>2019</v>
      </c>
      <c r="F76" s="8">
        <v>43543</v>
      </c>
      <c r="G76" s="51" t="s">
        <v>3</v>
      </c>
      <c r="H76" s="54">
        <v>78.95</v>
      </c>
      <c r="I76" s="54"/>
      <c r="J76" s="40">
        <v>11</v>
      </c>
      <c r="K76" s="55">
        <f t="shared" si="9"/>
        <v>3647.6066786292163</v>
      </c>
      <c r="L76" s="56"/>
      <c r="M76" s="6">
        <f>IF(J76="","",(K76/J76)/LOOKUP(RIGHT($D$2,3),定数!$A$6:$A$13,定数!$B$6:$B$13))</f>
        <v>3.3160060714811057</v>
      </c>
      <c r="N76" s="40">
        <v>2019</v>
      </c>
      <c r="O76" s="8">
        <v>43543</v>
      </c>
      <c r="P76" s="54">
        <v>79.08</v>
      </c>
      <c r="Q76" s="54"/>
      <c r="R76" s="57">
        <f>IF(P76="","",T76*M76*LOOKUP(RIGHT($D$2,3),定数!$A$6:$A$13,定数!$B$6:$B$13))</f>
        <v>-4310.807892925287</v>
      </c>
      <c r="S76" s="57"/>
      <c r="T76" s="58">
        <f t="shared" ref="T76:T108" si="11">IF(P76="","",IF(G76="買",(P76-H76),(H76-P76))*IF(RIGHT($D$2,3)="JPY",100,10000))</f>
        <v>-12.999999999999545</v>
      </c>
      <c r="U76" s="58"/>
      <c r="V76" t="str">
        <f t="shared" si="10"/>
        <v/>
      </c>
      <c r="W76">
        <f t="shared" si="10"/>
        <v>5</v>
      </c>
      <c r="X76" s="41">
        <f t="shared" ref="X76:X108" si="12">IF(C76&lt;&gt;"",MAX(X75,C76),"")</f>
        <v>148222.01762153092</v>
      </c>
      <c r="Y76" s="42">
        <f t="shared" ref="Y76:Y108" si="13">IF(X76&lt;&gt;"",1-(C76/X76),"")</f>
        <v>0.1796975156680185</v>
      </c>
    </row>
    <row r="77" spans="2:25">
      <c r="B77" s="40">
        <v>69</v>
      </c>
      <c r="C77" s="53">
        <f t="shared" si="8"/>
        <v>117276.08139471526</v>
      </c>
      <c r="D77" s="53"/>
      <c r="E77" s="40">
        <v>2019</v>
      </c>
      <c r="F77" s="8">
        <v>43543</v>
      </c>
      <c r="G77" s="51" t="s">
        <v>3</v>
      </c>
      <c r="H77" s="54">
        <v>78.900000000000006</v>
      </c>
      <c r="I77" s="54"/>
      <c r="J77" s="40">
        <v>12</v>
      </c>
      <c r="K77" s="55">
        <f t="shared" si="9"/>
        <v>3518.282441841458</v>
      </c>
      <c r="L77" s="56"/>
      <c r="M77" s="6">
        <f>IF(J77="","",(K77/J77)/LOOKUP(RIGHT($D$2,3),定数!$A$6:$A$13,定数!$B$6:$B$13))</f>
        <v>2.9319020348678815</v>
      </c>
      <c r="N77" s="40">
        <v>2019</v>
      </c>
      <c r="O77" s="8">
        <v>43543</v>
      </c>
      <c r="P77" s="54">
        <v>79.040000000000006</v>
      </c>
      <c r="Q77" s="54"/>
      <c r="R77" s="57">
        <f>IF(P77="","",T77*M77*LOOKUP(RIGHT($D$2,3),定数!$A$6:$A$13,定数!$B$6:$B$13))</f>
        <v>-4104.6628488150509</v>
      </c>
      <c r="S77" s="57"/>
      <c r="T77" s="58">
        <f t="shared" si="11"/>
        <v>-14.000000000000057</v>
      </c>
      <c r="U77" s="58"/>
      <c r="V77" t="str">
        <f t="shared" si="10"/>
        <v/>
      </c>
      <c r="W77">
        <f t="shared" si="10"/>
        <v>6</v>
      </c>
      <c r="X77" s="41">
        <f t="shared" si="12"/>
        <v>148222.01762153092</v>
      </c>
      <c r="Y77" s="42">
        <f t="shared" si="13"/>
        <v>0.20878096738524232</v>
      </c>
    </row>
    <row r="78" spans="2:25">
      <c r="B78" s="40">
        <v>70</v>
      </c>
      <c r="C78" s="53">
        <f t="shared" si="8"/>
        <v>113171.41854590022</v>
      </c>
      <c r="D78" s="53"/>
      <c r="E78" s="40">
        <v>2019</v>
      </c>
      <c r="F78" s="8">
        <v>43553</v>
      </c>
      <c r="G78" s="51" t="s">
        <v>4</v>
      </c>
      <c r="H78" s="54">
        <v>78.599999999999994</v>
      </c>
      <c r="I78" s="54"/>
      <c r="J78" s="40">
        <v>24</v>
      </c>
      <c r="K78" s="55">
        <f t="shared" si="9"/>
        <v>3395.1425563770063</v>
      </c>
      <c r="L78" s="56"/>
      <c r="M78" s="6">
        <f>IF(J78="","",(K78/J78)/LOOKUP(RIGHT($D$2,3),定数!$A$6:$A$13,定数!$B$6:$B$13))</f>
        <v>1.4146427318237524</v>
      </c>
      <c r="N78" s="40">
        <v>2019</v>
      </c>
      <c r="O78" s="8">
        <v>43556</v>
      </c>
      <c r="P78" s="54">
        <v>78.89</v>
      </c>
      <c r="Q78" s="54"/>
      <c r="R78" s="57">
        <f>IF(P78="","",T78*M78*LOOKUP(RIGHT($D$2,3),定数!$A$6:$A$13,定数!$B$6:$B$13))</f>
        <v>4102.46392228897</v>
      </c>
      <c r="S78" s="57"/>
      <c r="T78" s="58">
        <f t="shared" si="11"/>
        <v>29.000000000000625</v>
      </c>
      <c r="U78" s="58"/>
      <c r="V78" t="str">
        <f t="shared" si="10"/>
        <v/>
      </c>
      <c r="W78">
        <f t="shared" si="10"/>
        <v>0</v>
      </c>
      <c r="X78" s="41">
        <f t="shared" si="12"/>
        <v>148222.01762153092</v>
      </c>
      <c r="Y78" s="42">
        <f t="shared" si="13"/>
        <v>0.23647363352675888</v>
      </c>
    </row>
    <row r="79" spans="2:25">
      <c r="B79" s="40">
        <v>71</v>
      </c>
      <c r="C79" s="53">
        <f t="shared" si="8"/>
        <v>117273.88246818919</v>
      </c>
      <c r="D79" s="53"/>
      <c r="E79" s="40">
        <v>2019</v>
      </c>
      <c r="F79" s="8">
        <v>43557</v>
      </c>
      <c r="G79" s="51" t="s">
        <v>3</v>
      </c>
      <c r="H79" s="54">
        <v>78.739999999999995</v>
      </c>
      <c r="I79" s="54"/>
      <c r="J79" s="40">
        <v>15</v>
      </c>
      <c r="K79" s="55">
        <f t="shared" si="9"/>
        <v>3518.2164740456756</v>
      </c>
      <c r="L79" s="56"/>
      <c r="M79" s="6">
        <f>IF(J79="","",(K79/J79)/LOOKUP(RIGHT($D$2,3),定数!$A$6:$A$13,定数!$B$6:$B$13))</f>
        <v>2.3454776493637839</v>
      </c>
      <c r="N79" s="40">
        <v>2019</v>
      </c>
      <c r="O79" s="8">
        <v>43558</v>
      </c>
      <c r="P79" s="54">
        <v>78.540000000000006</v>
      </c>
      <c r="Q79" s="54"/>
      <c r="R79" s="57">
        <f>IF(P79="","",T79*M79*LOOKUP(RIGHT($D$2,3),定数!$A$6:$A$13,定数!$B$6:$B$13))</f>
        <v>4690.9552987273009</v>
      </c>
      <c r="S79" s="57"/>
      <c r="T79" s="58">
        <f t="shared" si="11"/>
        <v>19.999999999998863</v>
      </c>
      <c r="U79" s="58"/>
      <c r="V79" t="str">
        <f t="shared" si="10"/>
        <v/>
      </c>
      <c r="W79">
        <f t="shared" si="10"/>
        <v>0</v>
      </c>
      <c r="X79" s="41">
        <f t="shared" si="12"/>
        <v>148222.01762153092</v>
      </c>
      <c r="Y79" s="42">
        <f t="shared" si="13"/>
        <v>0.2087958027421033</v>
      </c>
    </row>
    <row r="80" spans="2:25">
      <c r="B80" s="40">
        <v>72</v>
      </c>
      <c r="C80" s="53">
        <f t="shared" si="8"/>
        <v>121964.83776691649</v>
      </c>
      <c r="D80" s="53"/>
      <c r="E80" s="40">
        <v>2019</v>
      </c>
      <c r="F80" s="8">
        <v>43566</v>
      </c>
      <c r="G80" s="52" t="s">
        <v>4</v>
      </c>
      <c r="H80" s="54">
        <v>79.53</v>
      </c>
      <c r="I80" s="54"/>
      <c r="J80" s="40">
        <v>11</v>
      </c>
      <c r="K80" s="55">
        <f t="shared" si="9"/>
        <v>3658.9451330074944</v>
      </c>
      <c r="L80" s="56"/>
      <c r="M80" s="6">
        <f>IF(J80="","",(K80/J80)/LOOKUP(RIGHT($D$2,3),定数!$A$6:$A$13,定数!$B$6:$B$13))</f>
        <v>3.3263137572795403</v>
      </c>
      <c r="N80" s="40">
        <v>2019</v>
      </c>
      <c r="O80" s="8">
        <v>43567</v>
      </c>
      <c r="P80" s="54">
        <v>79.680000000000007</v>
      </c>
      <c r="Q80" s="54"/>
      <c r="R80" s="57">
        <f>IF(P80="","",T80*M80*LOOKUP(RIGHT($D$2,3),定数!$A$6:$A$13,定数!$B$6:$B$13))</f>
        <v>4989.4706359194988</v>
      </c>
      <c r="S80" s="57"/>
      <c r="T80" s="58">
        <f t="shared" si="11"/>
        <v>15.000000000000568</v>
      </c>
      <c r="U80" s="58"/>
      <c r="V80" t="str">
        <f t="shared" si="10"/>
        <v/>
      </c>
      <c r="W80">
        <f t="shared" si="10"/>
        <v>0</v>
      </c>
      <c r="X80" s="41">
        <f t="shared" si="12"/>
        <v>148222.01762153092</v>
      </c>
      <c r="Y80" s="42">
        <f t="shared" si="13"/>
        <v>0.17714763485178919</v>
      </c>
    </row>
    <row r="81" spans="2:25">
      <c r="B81" s="40">
        <v>73</v>
      </c>
      <c r="C81" s="53">
        <f t="shared" si="8"/>
        <v>126954.30840283599</v>
      </c>
      <c r="D81" s="53"/>
      <c r="E81" s="40">
        <v>2019</v>
      </c>
      <c r="F81" s="8">
        <v>43571</v>
      </c>
      <c r="G81" s="52" t="s">
        <v>3</v>
      </c>
      <c r="H81" s="54">
        <v>79.94</v>
      </c>
      <c r="I81" s="54"/>
      <c r="J81" s="40">
        <v>42</v>
      </c>
      <c r="K81" s="55">
        <f t="shared" si="9"/>
        <v>3808.6292520850793</v>
      </c>
      <c r="L81" s="56"/>
      <c r="M81" s="6">
        <f>IF(J81="","",(K81/J81)/LOOKUP(RIGHT($D$2,3),定数!$A$6:$A$13,定数!$B$6:$B$13))</f>
        <v>0.90681648859168562</v>
      </c>
      <c r="N81" s="40">
        <v>2019</v>
      </c>
      <c r="O81" s="8">
        <v>43572</v>
      </c>
      <c r="P81" s="54">
        <v>80.39</v>
      </c>
      <c r="Q81" s="54"/>
      <c r="R81" s="57">
        <f>IF(P81="","",T81*M81*LOOKUP(RIGHT($D$2,3),定数!$A$6:$A$13,定数!$B$6:$B$13))</f>
        <v>-4080.6741986626107</v>
      </c>
      <c r="S81" s="57"/>
      <c r="T81" s="58">
        <f t="shared" si="11"/>
        <v>-45.000000000000284</v>
      </c>
      <c r="U81" s="58"/>
      <c r="V81" t="str">
        <f t="shared" si="10"/>
        <v/>
      </c>
      <c r="W81">
        <f t="shared" si="10"/>
        <v>1</v>
      </c>
      <c r="X81" s="41">
        <f t="shared" si="12"/>
        <v>148222.01762153092</v>
      </c>
      <c r="Y81" s="42">
        <f t="shared" si="13"/>
        <v>0.14348549264117938</v>
      </c>
    </row>
    <row r="82" spans="2:25">
      <c r="B82" s="40">
        <v>74</v>
      </c>
      <c r="C82" s="53">
        <f t="shared" si="8"/>
        <v>122873.63420417337</v>
      </c>
      <c r="D82" s="53"/>
      <c r="E82" s="40">
        <v>2019</v>
      </c>
      <c r="F82" s="8">
        <v>43579</v>
      </c>
      <c r="G82" s="52" t="s">
        <v>3</v>
      </c>
      <c r="H82" s="54">
        <v>79.23</v>
      </c>
      <c r="I82" s="54"/>
      <c r="J82" s="40">
        <v>12</v>
      </c>
      <c r="K82" s="55">
        <f t="shared" si="9"/>
        <v>3686.209026125201</v>
      </c>
      <c r="L82" s="56"/>
      <c r="M82" s="6">
        <f>IF(J82="","",(K82/J82)/LOOKUP(RIGHT($D$2,3),定数!$A$6:$A$13,定数!$B$6:$B$13))</f>
        <v>3.0718408551043344</v>
      </c>
      <c r="N82" s="40">
        <v>2019</v>
      </c>
      <c r="O82" s="8">
        <v>43579</v>
      </c>
      <c r="P82" s="54">
        <v>79.08</v>
      </c>
      <c r="Q82" s="54"/>
      <c r="R82" s="57">
        <f>IF(P82="","",T82*M82*LOOKUP(RIGHT($D$2,3),定数!$A$6:$A$13,定数!$B$6:$B$13))</f>
        <v>4607.7612826566765</v>
      </c>
      <c r="S82" s="57"/>
      <c r="T82" s="58">
        <f t="shared" si="11"/>
        <v>15.000000000000568</v>
      </c>
      <c r="U82" s="58"/>
      <c r="V82" t="str">
        <f t="shared" si="10"/>
        <v/>
      </c>
      <c r="W82">
        <f t="shared" si="10"/>
        <v>0</v>
      </c>
      <c r="X82" s="41">
        <f t="shared" si="12"/>
        <v>148222.01762153092</v>
      </c>
      <c r="Y82" s="42">
        <f t="shared" si="13"/>
        <v>0.17101631609199874</v>
      </c>
    </row>
    <row r="83" spans="2:25">
      <c r="B83" s="40">
        <v>75</v>
      </c>
      <c r="C83" s="53">
        <f t="shared" si="8"/>
        <v>127481.39548683005</v>
      </c>
      <c r="D83" s="53"/>
      <c r="E83" s="40">
        <v>2019</v>
      </c>
      <c r="F83" s="8">
        <v>43582</v>
      </c>
      <c r="G83" s="52" t="s">
        <v>4</v>
      </c>
      <c r="H83" s="54">
        <v>78.680000000000007</v>
      </c>
      <c r="I83" s="54"/>
      <c r="J83" s="40">
        <v>13</v>
      </c>
      <c r="K83" s="55">
        <f t="shared" si="9"/>
        <v>3824.4418646049012</v>
      </c>
      <c r="L83" s="56"/>
      <c r="M83" s="6">
        <f>IF(J83="","",(K83/J83)/LOOKUP(RIGHT($D$2,3),定数!$A$6:$A$13,定数!$B$6:$B$13))</f>
        <v>2.9418783573883855</v>
      </c>
      <c r="N83" s="40">
        <v>2019</v>
      </c>
      <c r="O83" s="8">
        <v>43584</v>
      </c>
      <c r="P83" s="54">
        <v>78.84</v>
      </c>
      <c r="Q83" s="54"/>
      <c r="R83" s="57">
        <f>IF(P83="","",T83*M83*LOOKUP(RIGHT($D$2,3),定数!$A$6:$A$13,定数!$B$6:$B$13))</f>
        <v>4707.0053718213167</v>
      </c>
      <c r="S83" s="57"/>
      <c r="T83" s="58">
        <f t="shared" si="11"/>
        <v>15.999999999999659</v>
      </c>
      <c r="U83" s="58"/>
      <c r="V83" t="str">
        <f t="shared" si="10"/>
        <v/>
      </c>
      <c r="W83">
        <f t="shared" si="10"/>
        <v>0</v>
      </c>
      <c r="X83" s="41">
        <f t="shared" si="12"/>
        <v>148222.01762153092</v>
      </c>
      <c r="Y83" s="42">
        <f t="shared" si="13"/>
        <v>0.1399294279454476</v>
      </c>
    </row>
    <row r="84" spans="2:25">
      <c r="B84" s="40">
        <v>76</v>
      </c>
      <c r="C84" s="53">
        <f t="shared" si="8"/>
        <v>132188.40085865138</v>
      </c>
      <c r="D84" s="53"/>
      <c r="E84" s="40">
        <v>2019</v>
      </c>
      <c r="F84" s="8">
        <v>43588</v>
      </c>
      <c r="G84" s="52" t="s">
        <v>3</v>
      </c>
      <c r="H84" s="54">
        <v>77.959999999999994</v>
      </c>
      <c r="I84" s="54"/>
      <c r="J84" s="40">
        <v>10</v>
      </c>
      <c r="K84" s="55">
        <f t="shared" si="9"/>
        <v>3965.6520257595412</v>
      </c>
      <c r="L84" s="56"/>
      <c r="M84" s="6">
        <f>IF(J84="","",(K84/J84)/LOOKUP(RIGHT($D$2,3),定数!$A$6:$A$13,定数!$B$6:$B$13))</f>
        <v>3.9656520257595411</v>
      </c>
      <c r="N84" s="40">
        <v>2019</v>
      </c>
      <c r="O84" s="8">
        <v>43588</v>
      </c>
      <c r="P84" s="54">
        <v>77.83</v>
      </c>
      <c r="Q84" s="54"/>
      <c r="R84" s="57">
        <f>IF(P84="","",T84*M84*LOOKUP(RIGHT($D$2,3),定数!$A$6:$A$13,定数!$B$6:$B$13))</f>
        <v>5155.347633487223</v>
      </c>
      <c r="S84" s="57"/>
      <c r="T84" s="58">
        <f t="shared" si="11"/>
        <v>12.999999999999545</v>
      </c>
      <c r="U84" s="58"/>
      <c r="V84" t="str">
        <f t="shared" si="10"/>
        <v/>
      </c>
      <c r="W84">
        <f t="shared" si="10"/>
        <v>0</v>
      </c>
      <c r="X84" s="41">
        <f t="shared" si="12"/>
        <v>148222.01762153092</v>
      </c>
      <c r="Y84" s="42">
        <f t="shared" si="13"/>
        <v>0.10817297605420317</v>
      </c>
    </row>
    <row r="85" spans="2:25">
      <c r="B85" s="40">
        <v>77</v>
      </c>
      <c r="C85" s="53">
        <f t="shared" si="8"/>
        <v>137343.74849213861</v>
      </c>
      <c r="D85" s="53"/>
      <c r="E85" s="40">
        <v>2019</v>
      </c>
      <c r="F85" s="8">
        <v>43614</v>
      </c>
      <c r="G85" s="52" t="s">
        <v>3</v>
      </c>
      <c r="H85" s="54">
        <v>75.53</v>
      </c>
      <c r="I85" s="54"/>
      <c r="J85" s="40">
        <v>21</v>
      </c>
      <c r="K85" s="55">
        <f t="shared" si="9"/>
        <v>4120.3124547641582</v>
      </c>
      <c r="L85" s="56"/>
      <c r="M85" s="6">
        <f>IF(J85="","",(K85/J85)/LOOKUP(RIGHT($D$2,3),定数!$A$6:$A$13,定数!$B$6:$B$13))</f>
        <v>1.9620535498876945</v>
      </c>
      <c r="N85" s="40">
        <v>2019</v>
      </c>
      <c r="O85" s="8">
        <v>43614</v>
      </c>
      <c r="P85" s="54">
        <v>75.760000000000005</v>
      </c>
      <c r="Q85" s="54"/>
      <c r="R85" s="57">
        <f>IF(P85="","",T85*M85*LOOKUP(RIGHT($D$2,3),定数!$A$6:$A$13,定数!$B$6:$B$13))</f>
        <v>-4512.7231647417757</v>
      </c>
      <c r="S85" s="57"/>
      <c r="T85" s="58">
        <f t="shared" si="11"/>
        <v>-23.000000000000398</v>
      </c>
      <c r="U85" s="58"/>
      <c r="V85" t="str">
        <f t="shared" si="10"/>
        <v/>
      </c>
      <c r="W85">
        <f t="shared" si="10"/>
        <v>1</v>
      </c>
      <c r="X85" s="41">
        <f t="shared" si="12"/>
        <v>148222.01762153092</v>
      </c>
      <c r="Y85" s="42">
        <f t="shared" si="13"/>
        <v>7.3391722120318303E-2</v>
      </c>
    </row>
    <row r="86" spans="2:25">
      <c r="B86" s="40">
        <v>78</v>
      </c>
      <c r="C86" s="53">
        <f t="shared" si="8"/>
        <v>132831.02532739684</v>
      </c>
      <c r="D86" s="53"/>
      <c r="E86" s="40">
        <v>2019</v>
      </c>
      <c r="F86" s="8">
        <v>43628</v>
      </c>
      <c r="G86" s="52" t="s">
        <v>3</v>
      </c>
      <c r="H86" s="54">
        <v>75.38</v>
      </c>
      <c r="I86" s="54"/>
      <c r="J86" s="40">
        <v>15</v>
      </c>
      <c r="K86" s="55">
        <f t="shared" si="9"/>
        <v>3984.9307598219052</v>
      </c>
      <c r="L86" s="56"/>
      <c r="M86" s="6">
        <f>IF(J86="","",(K86/J86)/LOOKUP(RIGHT($D$2,3),定数!$A$6:$A$13,定数!$B$6:$B$13))</f>
        <v>2.6566205065479367</v>
      </c>
      <c r="N86" s="40">
        <v>2019</v>
      </c>
      <c r="O86" s="8">
        <v>43628</v>
      </c>
      <c r="P86" s="54">
        <v>75.2</v>
      </c>
      <c r="Q86" s="54"/>
      <c r="R86" s="57">
        <f>IF(P86="","",T86*M86*LOOKUP(RIGHT($D$2,3),定数!$A$6:$A$13,定数!$B$6:$B$13))</f>
        <v>4781.9169117860893</v>
      </c>
      <c r="S86" s="57"/>
      <c r="T86" s="58">
        <f t="shared" si="11"/>
        <v>17.999999999999261</v>
      </c>
      <c r="U86" s="58"/>
      <c r="V86" t="str">
        <f t="shared" si="10"/>
        <v/>
      </c>
      <c r="W86">
        <f t="shared" si="10"/>
        <v>0</v>
      </c>
      <c r="X86" s="41">
        <f t="shared" si="12"/>
        <v>148222.01762153092</v>
      </c>
      <c r="Y86" s="42">
        <f t="shared" si="13"/>
        <v>0.10383742267922258</v>
      </c>
    </row>
    <row r="87" spans="2:25">
      <c r="B87" s="40">
        <v>79</v>
      </c>
      <c r="C87" s="53">
        <f t="shared" si="8"/>
        <v>137612.94223918294</v>
      </c>
      <c r="D87" s="53"/>
      <c r="E87" s="40">
        <v>2019</v>
      </c>
      <c r="F87" s="8">
        <v>43675</v>
      </c>
      <c r="G87" s="52" t="s">
        <v>3</v>
      </c>
      <c r="H87" s="54">
        <v>75</v>
      </c>
      <c r="I87" s="54"/>
      <c r="J87" s="40">
        <v>9</v>
      </c>
      <c r="K87" s="55">
        <f t="shared" si="9"/>
        <v>4128.3882671754882</v>
      </c>
      <c r="L87" s="56"/>
      <c r="M87" s="6">
        <f>IF(J87="","",(K87/J87)/LOOKUP(RIGHT($D$2,3),定数!$A$6:$A$13,定数!$B$6:$B$13))</f>
        <v>4.5870980746394316</v>
      </c>
      <c r="N87" s="40">
        <v>2019</v>
      </c>
      <c r="O87" s="8">
        <v>43675</v>
      </c>
      <c r="P87" s="54">
        <v>74.89</v>
      </c>
      <c r="Q87" s="54"/>
      <c r="R87" s="57">
        <f>IF(P87="","",T87*M87*LOOKUP(RIGHT($D$2,3),定数!$A$6:$A$13,定数!$B$6:$B$13))</f>
        <v>5045.8078821033487</v>
      </c>
      <c r="S87" s="57"/>
      <c r="T87" s="58">
        <f t="shared" si="11"/>
        <v>10.999999999999943</v>
      </c>
      <c r="U87" s="58"/>
      <c r="V87" t="str">
        <f t="shared" si="10"/>
        <v/>
      </c>
      <c r="W87">
        <f t="shared" si="10"/>
        <v>0</v>
      </c>
      <c r="X87" s="41">
        <f t="shared" si="12"/>
        <v>148222.01762153092</v>
      </c>
      <c r="Y87" s="42">
        <f t="shared" si="13"/>
        <v>7.1575569895675817E-2</v>
      </c>
    </row>
    <row r="88" spans="2:25">
      <c r="B88" s="40">
        <v>80</v>
      </c>
      <c r="C88" s="53">
        <f t="shared" si="8"/>
        <v>142658.75012128628</v>
      </c>
      <c r="D88" s="53"/>
      <c r="E88" s="40">
        <v>2019</v>
      </c>
      <c r="F88" s="8">
        <v>43684</v>
      </c>
      <c r="G88" s="52" t="s">
        <v>3</v>
      </c>
      <c r="H88" s="54">
        <v>71.23</v>
      </c>
      <c r="I88" s="54"/>
      <c r="J88" s="40">
        <v>80</v>
      </c>
      <c r="K88" s="55">
        <f t="shared" si="9"/>
        <v>4279.762503638588</v>
      </c>
      <c r="L88" s="56"/>
      <c r="M88" s="6">
        <f>IF(J88="","",(K88/J88)/LOOKUP(RIGHT($D$2,3),定数!$A$6:$A$13,定数!$B$6:$B$13))</f>
        <v>0.53497031295482356</v>
      </c>
      <c r="N88" s="40">
        <v>2019</v>
      </c>
      <c r="O88" s="8">
        <v>43685</v>
      </c>
      <c r="P88" s="54">
        <v>72.06</v>
      </c>
      <c r="Q88" s="54"/>
      <c r="R88" s="57">
        <f>IF(P88="","",T88*M88*LOOKUP(RIGHT($D$2,3),定数!$A$6:$A$13,定数!$B$6:$B$13))</f>
        <v>-4440.2535975250266</v>
      </c>
      <c r="S88" s="57"/>
      <c r="T88" s="58">
        <f t="shared" si="11"/>
        <v>-82.999999999999829</v>
      </c>
      <c r="U88" s="58"/>
      <c r="V88" t="str">
        <f t="shared" si="10"/>
        <v/>
      </c>
      <c r="W88">
        <f t="shared" si="10"/>
        <v>1</v>
      </c>
      <c r="X88" s="41">
        <f t="shared" si="12"/>
        <v>148222.01762153092</v>
      </c>
      <c r="Y88" s="42">
        <f t="shared" si="13"/>
        <v>3.7533340791850778E-2</v>
      </c>
    </row>
    <row r="89" spans="2:25">
      <c r="B89" s="40">
        <v>81</v>
      </c>
      <c r="C89" s="53">
        <f t="shared" si="8"/>
        <v>138218.49652376125</v>
      </c>
      <c r="D89" s="53"/>
      <c r="E89" s="40">
        <v>2019</v>
      </c>
      <c r="F89" s="8">
        <v>43685</v>
      </c>
      <c r="G89" s="52" t="s">
        <v>4</v>
      </c>
      <c r="H89" s="54">
        <v>72.05</v>
      </c>
      <c r="I89" s="54"/>
      <c r="J89" s="40">
        <v>21</v>
      </c>
      <c r="K89" s="55">
        <f t="shared" si="9"/>
        <v>4146.5548957128376</v>
      </c>
      <c r="L89" s="56"/>
      <c r="M89" s="6">
        <f>IF(J89="","",(K89/J89)/LOOKUP(RIGHT($D$2,3),定数!$A$6:$A$13,定数!$B$6:$B$13))</f>
        <v>1.9745499503394464</v>
      </c>
      <c r="N89" s="40">
        <v>2019</v>
      </c>
      <c r="O89" s="8">
        <v>43685</v>
      </c>
      <c r="P89" s="54">
        <v>72.31</v>
      </c>
      <c r="Q89" s="54"/>
      <c r="R89" s="57">
        <f>IF(P89="","",T89*M89*LOOKUP(RIGHT($D$2,3),定数!$A$6:$A$13,定数!$B$6:$B$13))</f>
        <v>5133.8298708826615</v>
      </c>
      <c r="S89" s="57"/>
      <c r="T89" s="58">
        <f t="shared" si="11"/>
        <v>26.000000000000512</v>
      </c>
      <c r="U89" s="58"/>
      <c r="V89" t="str">
        <f t="shared" si="10"/>
        <v/>
      </c>
      <c r="W89">
        <f t="shared" si="10"/>
        <v>0</v>
      </c>
      <c r="X89" s="41">
        <f t="shared" si="12"/>
        <v>148222.01762153092</v>
      </c>
      <c r="Y89" s="42">
        <f t="shared" si="13"/>
        <v>6.7490115559704411E-2</v>
      </c>
    </row>
    <row r="90" spans="2:25">
      <c r="B90" s="40">
        <v>82</v>
      </c>
      <c r="C90" s="53">
        <f t="shared" si="8"/>
        <v>143352.3263946439</v>
      </c>
      <c r="D90" s="53"/>
      <c r="E90" s="40"/>
      <c r="F90" s="8"/>
      <c r="G90" s="40"/>
      <c r="H90" s="54"/>
      <c r="I90" s="54"/>
      <c r="J90" s="40"/>
      <c r="K90" s="55" t="str">
        <f t="shared" si="9"/>
        <v/>
      </c>
      <c r="L90" s="56"/>
      <c r="M90" s="6" t="str">
        <f>IF(J90="","",(K90/J90)/LOOKUP(RIGHT($D$2,3),定数!$A$6:$A$13,定数!$B$6:$B$13))</f>
        <v/>
      </c>
      <c r="N90" s="40"/>
      <c r="O90" s="8"/>
      <c r="P90" s="54"/>
      <c r="Q90" s="54"/>
      <c r="R90" s="57" t="str">
        <f>IF(P90="","",T90*M90*LOOKUP(RIGHT($D$2,3),定数!$A$6:$A$13,定数!$B$6:$B$13))</f>
        <v/>
      </c>
      <c r="S90" s="57"/>
      <c r="T90" s="58" t="str">
        <f t="shared" si="11"/>
        <v/>
      </c>
      <c r="U90" s="58"/>
      <c r="V90" t="str">
        <f t="shared" si="10"/>
        <v/>
      </c>
      <c r="W90" t="str">
        <f t="shared" si="10"/>
        <v/>
      </c>
      <c r="X90" s="41">
        <f t="shared" si="12"/>
        <v>148222.01762153092</v>
      </c>
      <c r="Y90" s="42">
        <f t="shared" si="13"/>
        <v>3.2854034137635768E-2</v>
      </c>
    </row>
    <row r="91" spans="2:25">
      <c r="B91" s="40">
        <v>83</v>
      </c>
      <c r="C91" s="53" t="str">
        <f t="shared" si="8"/>
        <v/>
      </c>
      <c r="D91" s="53"/>
      <c r="E91" s="40"/>
      <c r="F91" s="8"/>
      <c r="G91" s="40"/>
      <c r="H91" s="54"/>
      <c r="I91" s="54"/>
      <c r="J91" s="40"/>
      <c r="K91" s="55" t="str">
        <f t="shared" si="9"/>
        <v/>
      </c>
      <c r="L91" s="56"/>
      <c r="M91" s="6" t="str">
        <f>IF(J91="","",(K91/J91)/LOOKUP(RIGHT($D$2,3),定数!$A$6:$A$13,定数!$B$6:$B$13))</f>
        <v/>
      </c>
      <c r="N91" s="40"/>
      <c r="O91" s="8"/>
      <c r="P91" s="54"/>
      <c r="Q91" s="54"/>
      <c r="R91" s="57" t="str">
        <f>IF(P91="","",T91*M91*LOOKUP(RIGHT($D$2,3),定数!$A$6:$A$13,定数!$B$6:$B$13))</f>
        <v/>
      </c>
      <c r="S91" s="57"/>
      <c r="T91" s="58" t="str">
        <f t="shared" si="11"/>
        <v/>
      </c>
      <c r="U91" s="58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53" t="str">
        <f t="shared" si="8"/>
        <v/>
      </c>
      <c r="D92" s="53"/>
      <c r="E92" s="40"/>
      <c r="F92" s="8"/>
      <c r="G92" s="40"/>
      <c r="H92" s="54"/>
      <c r="I92" s="54"/>
      <c r="J92" s="40"/>
      <c r="K92" s="55" t="str">
        <f t="shared" si="9"/>
        <v/>
      </c>
      <c r="L92" s="56"/>
      <c r="M92" s="6" t="str">
        <f>IF(J92="","",(K92/J92)/LOOKUP(RIGHT($D$2,3),定数!$A$6:$A$13,定数!$B$6:$B$13))</f>
        <v/>
      </c>
      <c r="N92" s="40"/>
      <c r="O92" s="8"/>
      <c r="P92" s="54"/>
      <c r="Q92" s="54"/>
      <c r="R92" s="57" t="str">
        <f>IF(P92="","",T92*M92*LOOKUP(RIGHT($D$2,3),定数!$A$6:$A$13,定数!$B$6:$B$13))</f>
        <v/>
      </c>
      <c r="S92" s="57"/>
      <c r="T92" s="58" t="str">
        <f t="shared" si="11"/>
        <v/>
      </c>
      <c r="U92" s="58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53" t="str">
        <f t="shared" si="8"/>
        <v/>
      </c>
      <c r="D93" s="53"/>
      <c r="E93" s="40"/>
      <c r="F93" s="8"/>
      <c r="G93" s="40"/>
      <c r="H93" s="54"/>
      <c r="I93" s="54"/>
      <c r="J93" s="40"/>
      <c r="K93" s="55" t="str">
        <f t="shared" si="9"/>
        <v/>
      </c>
      <c r="L93" s="56"/>
      <c r="M93" s="6" t="str">
        <f>IF(J93="","",(K93/J93)/LOOKUP(RIGHT($D$2,3),定数!$A$6:$A$13,定数!$B$6:$B$13))</f>
        <v/>
      </c>
      <c r="N93" s="40"/>
      <c r="O93" s="8"/>
      <c r="P93" s="54"/>
      <c r="Q93" s="54"/>
      <c r="R93" s="57" t="str">
        <f>IF(P93="","",T93*M93*LOOKUP(RIGHT($D$2,3),定数!$A$6:$A$13,定数!$B$6:$B$13))</f>
        <v/>
      </c>
      <c r="S93" s="57"/>
      <c r="T93" s="58" t="str">
        <f t="shared" si="11"/>
        <v/>
      </c>
      <c r="U93" s="58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53" t="str">
        <f t="shared" si="8"/>
        <v/>
      </c>
      <c r="D94" s="53"/>
      <c r="E94" s="40"/>
      <c r="F94" s="8"/>
      <c r="G94" s="40"/>
      <c r="H94" s="54"/>
      <c r="I94" s="54"/>
      <c r="J94" s="40"/>
      <c r="K94" s="55" t="str">
        <f t="shared" si="9"/>
        <v/>
      </c>
      <c r="L94" s="56"/>
      <c r="M94" s="6" t="str">
        <f>IF(J94="","",(K94/J94)/LOOKUP(RIGHT($D$2,3),定数!$A$6:$A$13,定数!$B$6:$B$13))</f>
        <v/>
      </c>
      <c r="N94" s="40"/>
      <c r="O94" s="8"/>
      <c r="P94" s="54"/>
      <c r="Q94" s="54"/>
      <c r="R94" s="57" t="str">
        <f>IF(P94="","",T94*M94*LOOKUP(RIGHT($D$2,3),定数!$A$6:$A$13,定数!$B$6:$B$13))</f>
        <v/>
      </c>
      <c r="S94" s="57"/>
      <c r="T94" s="58" t="str">
        <f t="shared" si="11"/>
        <v/>
      </c>
      <c r="U94" s="58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53" t="str">
        <f t="shared" si="8"/>
        <v/>
      </c>
      <c r="D95" s="53"/>
      <c r="E95" s="40"/>
      <c r="F95" s="8"/>
      <c r="G95" s="40"/>
      <c r="H95" s="54"/>
      <c r="I95" s="54"/>
      <c r="J95" s="40"/>
      <c r="K95" s="55" t="str">
        <f t="shared" si="9"/>
        <v/>
      </c>
      <c r="L95" s="56"/>
      <c r="M95" s="6" t="str">
        <f>IF(J95="","",(K95/J95)/LOOKUP(RIGHT($D$2,3),定数!$A$6:$A$13,定数!$B$6:$B$13))</f>
        <v/>
      </c>
      <c r="N95" s="40"/>
      <c r="O95" s="8"/>
      <c r="P95" s="54"/>
      <c r="Q95" s="54"/>
      <c r="R95" s="57" t="str">
        <f>IF(P95="","",T95*M95*LOOKUP(RIGHT($D$2,3),定数!$A$6:$A$13,定数!$B$6:$B$13))</f>
        <v/>
      </c>
      <c r="S95" s="57"/>
      <c r="T95" s="58" t="str">
        <f t="shared" si="11"/>
        <v/>
      </c>
      <c r="U95" s="58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53" t="str">
        <f t="shared" si="8"/>
        <v/>
      </c>
      <c r="D96" s="53"/>
      <c r="E96" s="40"/>
      <c r="F96" s="8"/>
      <c r="G96" s="40"/>
      <c r="H96" s="54"/>
      <c r="I96" s="54"/>
      <c r="J96" s="40"/>
      <c r="K96" s="55" t="str">
        <f t="shared" si="9"/>
        <v/>
      </c>
      <c r="L96" s="56"/>
      <c r="M96" s="6" t="str">
        <f>IF(J96="","",(K96/J96)/LOOKUP(RIGHT($D$2,3),定数!$A$6:$A$13,定数!$B$6:$B$13))</f>
        <v/>
      </c>
      <c r="N96" s="40"/>
      <c r="O96" s="8"/>
      <c r="P96" s="54"/>
      <c r="Q96" s="54"/>
      <c r="R96" s="57" t="str">
        <f>IF(P96="","",T96*M96*LOOKUP(RIGHT($D$2,3),定数!$A$6:$A$13,定数!$B$6:$B$13))</f>
        <v/>
      </c>
      <c r="S96" s="57"/>
      <c r="T96" s="58" t="str">
        <f t="shared" si="11"/>
        <v/>
      </c>
      <c r="U96" s="58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53" t="str">
        <f t="shared" si="8"/>
        <v/>
      </c>
      <c r="D97" s="53"/>
      <c r="E97" s="40"/>
      <c r="F97" s="8"/>
      <c r="G97" s="40"/>
      <c r="H97" s="54"/>
      <c r="I97" s="54"/>
      <c r="J97" s="40"/>
      <c r="K97" s="55" t="str">
        <f t="shared" si="9"/>
        <v/>
      </c>
      <c r="L97" s="56"/>
      <c r="M97" s="6" t="str">
        <f>IF(J97="","",(K97/J97)/LOOKUP(RIGHT($D$2,3),定数!$A$6:$A$13,定数!$B$6:$B$13))</f>
        <v/>
      </c>
      <c r="N97" s="40"/>
      <c r="O97" s="8"/>
      <c r="P97" s="54"/>
      <c r="Q97" s="54"/>
      <c r="R97" s="57" t="str">
        <f>IF(P97="","",T97*M97*LOOKUP(RIGHT($D$2,3),定数!$A$6:$A$13,定数!$B$6:$B$13))</f>
        <v/>
      </c>
      <c r="S97" s="57"/>
      <c r="T97" s="58" t="str">
        <f t="shared" si="11"/>
        <v/>
      </c>
      <c r="U97" s="58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53" t="str">
        <f t="shared" si="8"/>
        <v/>
      </c>
      <c r="D98" s="53"/>
      <c r="E98" s="40"/>
      <c r="F98" s="8"/>
      <c r="G98" s="40"/>
      <c r="H98" s="54"/>
      <c r="I98" s="54"/>
      <c r="J98" s="40"/>
      <c r="K98" s="55" t="str">
        <f t="shared" si="9"/>
        <v/>
      </c>
      <c r="L98" s="56"/>
      <c r="M98" s="6" t="str">
        <f>IF(J98="","",(K98/J98)/LOOKUP(RIGHT($D$2,3),定数!$A$6:$A$13,定数!$B$6:$B$13))</f>
        <v/>
      </c>
      <c r="N98" s="40"/>
      <c r="O98" s="8"/>
      <c r="P98" s="54"/>
      <c r="Q98" s="54"/>
      <c r="R98" s="57" t="str">
        <f>IF(P98="","",T98*M98*LOOKUP(RIGHT($D$2,3),定数!$A$6:$A$13,定数!$B$6:$B$13))</f>
        <v/>
      </c>
      <c r="S98" s="57"/>
      <c r="T98" s="58" t="str">
        <f t="shared" si="11"/>
        <v/>
      </c>
      <c r="U98" s="58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53" t="str">
        <f t="shared" si="8"/>
        <v/>
      </c>
      <c r="D99" s="53"/>
      <c r="E99" s="40"/>
      <c r="F99" s="8"/>
      <c r="G99" s="40"/>
      <c r="H99" s="54"/>
      <c r="I99" s="54"/>
      <c r="J99" s="40"/>
      <c r="K99" s="55" t="str">
        <f t="shared" si="9"/>
        <v/>
      </c>
      <c r="L99" s="56"/>
      <c r="M99" s="6" t="str">
        <f>IF(J99="","",(K99/J99)/LOOKUP(RIGHT($D$2,3),定数!$A$6:$A$13,定数!$B$6:$B$13))</f>
        <v/>
      </c>
      <c r="N99" s="40"/>
      <c r="O99" s="8"/>
      <c r="P99" s="54"/>
      <c r="Q99" s="54"/>
      <c r="R99" s="57" t="str">
        <f>IF(P99="","",T99*M99*LOOKUP(RIGHT($D$2,3),定数!$A$6:$A$13,定数!$B$6:$B$13))</f>
        <v/>
      </c>
      <c r="S99" s="57"/>
      <c r="T99" s="58" t="str">
        <f t="shared" si="11"/>
        <v/>
      </c>
      <c r="U99" s="58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53" t="str">
        <f t="shared" si="8"/>
        <v/>
      </c>
      <c r="D100" s="53"/>
      <c r="E100" s="40"/>
      <c r="F100" s="8"/>
      <c r="G100" s="40"/>
      <c r="H100" s="54"/>
      <c r="I100" s="54"/>
      <c r="J100" s="40"/>
      <c r="K100" s="55" t="str">
        <f t="shared" si="9"/>
        <v/>
      </c>
      <c r="L100" s="56"/>
      <c r="M100" s="6" t="str">
        <f>IF(J100="","",(K100/J100)/LOOKUP(RIGHT($D$2,3),定数!$A$6:$A$13,定数!$B$6:$B$13))</f>
        <v/>
      </c>
      <c r="N100" s="40"/>
      <c r="O100" s="8"/>
      <c r="P100" s="54"/>
      <c r="Q100" s="54"/>
      <c r="R100" s="57" t="str">
        <f>IF(P100="","",T100*M100*LOOKUP(RIGHT($D$2,3),定数!$A$6:$A$13,定数!$B$6:$B$13))</f>
        <v/>
      </c>
      <c r="S100" s="57"/>
      <c r="T100" s="58" t="str">
        <f t="shared" si="11"/>
        <v/>
      </c>
      <c r="U100" s="58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53" t="str">
        <f t="shared" si="8"/>
        <v/>
      </c>
      <c r="D101" s="53"/>
      <c r="E101" s="40"/>
      <c r="F101" s="8"/>
      <c r="G101" s="40"/>
      <c r="H101" s="54"/>
      <c r="I101" s="54"/>
      <c r="J101" s="40"/>
      <c r="K101" s="55" t="str">
        <f t="shared" si="9"/>
        <v/>
      </c>
      <c r="L101" s="56"/>
      <c r="M101" s="6" t="str">
        <f>IF(J101="","",(K101/J101)/LOOKUP(RIGHT($D$2,3),定数!$A$6:$A$13,定数!$B$6:$B$13))</f>
        <v/>
      </c>
      <c r="N101" s="40"/>
      <c r="O101" s="8"/>
      <c r="P101" s="54"/>
      <c r="Q101" s="54"/>
      <c r="R101" s="57" t="str">
        <f>IF(P101="","",T101*M101*LOOKUP(RIGHT($D$2,3),定数!$A$6:$A$13,定数!$B$6:$B$13))</f>
        <v/>
      </c>
      <c r="S101" s="57"/>
      <c r="T101" s="58" t="str">
        <f t="shared" si="11"/>
        <v/>
      </c>
      <c r="U101" s="58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53" t="str">
        <f t="shared" si="8"/>
        <v/>
      </c>
      <c r="D102" s="53"/>
      <c r="E102" s="40"/>
      <c r="F102" s="8"/>
      <c r="G102" s="40"/>
      <c r="H102" s="54"/>
      <c r="I102" s="54"/>
      <c r="J102" s="40"/>
      <c r="K102" s="55" t="str">
        <f t="shared" si="9"/>
        <v/>
      </c>
      <c r="L102" s="56"/>
      <c r="M102" s="6" t="str">
        <f>IF(J102="","",(K102/J102)/LOOKUP(RIGHT($D$2,3),定数!$A$6:$A$13,定数!$B$6:$B$13))</f>
        <v/>
      </c>
      <c r="N102" s="40"/>
      <c r="O102" s="8"/>
      <c r="P102" s="54"/>
      <c r="Q102" s="54"/>
      <c r="R102" s="57" t="str">
        <f>IF(P102="","",T102*M102*LOOKUP(RIGHT($D$2,3),定数!$A$6:$A$13,定数!$B$6:$B$13))</f>
        <v/>
      </c>
      <c r="S102" s="57"/>
      <c r="T102" s="58" t="str">
        <f t="shared" si="11"/>
        <v/>
      </c>
      <c r="U102" s="58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53" t="str">
        <f t="shared" si="8"/>
        <v/>
      </c>
      <c r="D103" s="53"/>
      <c r="E103" s="40"/>
      <c r="F103" s="8"/>
      <c r="G103" s="40"/>
      <c r="H103" s="54"/>
      <c r="I103" s="54"/>
      <c r="J103" s="40"/>
      <c r="K103" s="55" t="str">
        <f t="shared" si="9"/>
        <v/>
      </c>
      <c r="L103" s="56"/>
      <c r="M103" s="6" t="str">
        <f>IF(J103="","",(K103/J103)/LOOKUP(RIGHT($D$2,3),定数!$A$6:$A$13,定数!$B$6:$B$13))</f>
        <v/>
      </c>
      <c r="N103" s="40"/>
      <c r="O103" s="8"/>
      <c r="P103" s="54"/>
      <c r="Q103" s="54"/>
      <c r="R103" s="57" t="str">
        <f>IF(P103="","",T103*M103*LOOKUP(RIGHT($D$2,3),定数!$A$6:$A$13,定数!$B$6:$B$13))</f>
        <v/>
      </c>
      <c r="S103" s="57"/>
      <c r="T103" s="58" t="str">
        <f t="shared" si="11"/>
        <v/>
      </c>
      <c r="U103" s="58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53" t="str">
        <f t="shared" si="8"/>
        <v/>
      </c>
      <c r="D104" s="53"/>
      <c r="E104" s="40"/>
      <c r="F104" s="8"/>
      <c r="G104" s="40"/>
      <c r="H104" s="54"/>
      <c r="I104" s="54"/>
      <c r="J104" s="40"/>
      <c r="K104" s="55" t="str">
        <f t="shared" si="9"/>
        <v/>
      </c>
      <c r="L104" s="56"/>
      <c r="M104" s="6" t="str">
        <f>IF(J104="","",(K104/J104)/LOOKUP(RIGHT($D$2,3),定数!$A$6:$A$13,定数!$B$6:$B$13))</f>
        <v/>
      </c>
      <c r="N104" s="40"/>
      <c r="O104" s="8"/>
      <c r="P104" s="54"/>
      <c r="Q104" s="54"/>
      <c r="R104" s="57" t="str">
        <f>IF(P104="","",T104*M104*LOOKUP(RIGHT($D$2,3),定数!$A$6:$A$13,定数!$B$6:$B$13))</f>
        <v/>
      </c>
      <c r="S104" s="57"/>
      <c r="T104" s="58" t="str">
        <f t="shared" si="11"/>
        <v/>
      </c>
      <c r="U104" s="58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53" t="str">
        <f t="shared" si="8"/>
        <v/>
      </c>
      <c r="D105" s="53"/>
      <c r="E105" s="40"/>
      <c r="F105" s="8"/>
      <c r="G105" s="40"/>
      <c r="H105" s="54"/>
      <c r="I105" s="54"/>
      <c r="J105" s="40"/>
      <c r="K105" s="55" t="str">
        <f t="shared" si="9"/>
        <v/>
      </c>
      <c r="L105" s="56"/>
      <c r="M105" s="6" t="str">
        <f>IF(J105="","",(K105/J105)/LOOKUP(RIGHT($D$2,3),定数!$A$6:$A$13,定数!$B$6:$B$13))</f>
        <v/>
      </c>
      <c r="N105" s="40"/>
      <c r="O105" s="8"/>
      <c r="P105" s="54"/>
      <c r="Q105" s="54"/>
      <c r="R105" s="57" t="str">
        <f>IF(P105="","",T105*M105*LOOKUP(RIGHT($D$2,3),定数!$A$6:$A$13,定数!$B$6:$B$13))</f>
        <v/>
      </c>
      <c r="S105" s="57"/>
      <c r="T105" s="58" t="str">
        <f t="shared" si="11"/>
        <v/>
      </c>
      <c r="U105" s="58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53" t="str">
        <f t="shared" si="8"/>
        <v/>
      </c>
      <c r="D106" s="53"/>
      <c r="E106" s="40"/>
      <c r="F106" s="8"/>
      <c r="G106" s="40"/>
      <c r="H106" s="54"/>
      <c r="I106" s="54"/>
      <c r="J106" s="40"/>
      <c r="K106" s="55" t="str">
        <f t="shared" si="9"/>
        <v/>
      </c>
      <c r="L106" s="56"/>
      <c r="M106" s="6" t="str">
        <f>IF(J106="","",(K106/J106)/LOOKUP(RIGHT($D$2,3),定数!$A$6:$A$13,定数!$B$6:$B$13))</f>
        <v/>
      </c>
      <c r="N106" s="40"/>
      <c r="O106" s="8"/>
      <c r="P106" s="54"/>
      <c r="Q106" s="54"/>
      <c r="R106" s="57" t="str">
        <f>IF(P106="","",T106*M106*LOOKUP(RIGHT($D$2,3),定数!$A$6:$A$13,定数!$B$6:$B$13))</f>
        <v/>
      </c>
      <c r="S106" s="57"/>
      <c r="T106" s="58" t="str">
        <f t="shared" si="11"/>
        <v/>
      </c>
      <c r="U106" s="58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53" t="str">
        <f t="shared" si="8"/>
        <v/>
      </c>
      <c r="D107" s="53"/>
      <c r="E107" s="40"/>
      <c r="F107" s="8"/>
      <c r="G107" s="40"/>
      <c r="H107" s="54"/>
      <c r="I107" s="54"/>
      <c r="J107" s="40"/>
      <c r="K107" s="55" t="str">
        <f t="shared" si="9"/>
        <v/>
      </c>
      <c r="L107" s="56"/>
      <c r="M107" s="6" t="str">
        <f>IF(J107="","",(K107/J107)/LOOKUP(RIGHT($D$2,3),定数!$A$6:$A$13,定数!$B$6:$B$13))</f>
        <v/>
      </c>
      <c r="N107" s="40"/>
      <c r="O107" s="8"/>
      <c r="P107" s="54"/>
      <c r="Q107" s="54"/>
      <c r="R107" s="57" t="str">
        <f>IF(P107="","",T107*M107*LOOKUP(RIGHT($D$2,3),定数!$A$6:$A$13,定数!$B$6:$B$13))</f>
        <v/>
      </c>
      <c r="S107" s="57"/>
      <c r="T107" s="58" t="str">
        <f t="shared" si="11"/>
        <v/>
      </c>
      <c r="U107" s="5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53" t="str">
        <f t="shared" si="8"/>
        <v/>
      </c>
      <c r="D108" s="53"/>
      <c r="E108" s="40"/>
      <c r="F108" s="8"/>
      <c r="G108" s="40"/>
      <c r="H108" s="54"/>
      <c r="I108" s="54"/>
      <c r="J108" s="40"/>
      <c r="K108" s="55" t="str">
        <f t="shared" si="9"/>
        <v/>
      </c>
      <c r="L108" s="56"/>
      <c r="M108" s="6" t="str">
        <f>IF(J108="","",(K108/J108)/LOOKUP(RIGHT($D$2,3),定数!$A$6:$A$13,定数!$B$6:$B$13))</f>
        <v/>
      </c>
      <c r="N108" s="40"/>
      <c r="O108" s="8"/>
      <c r="P108" s="54"/>
      <c r="Q108" s="54"/>
      <c r="R108" s="57" t="str">
        <f>IF(P108="","",T108*M108*LOOKUP(RIGHT($D$2,3),定数!$A$6:$A$13,定数!$B$6:$B$13))</f>
        <v/>
      </c>
      <c r="S108" s="57"/>
      <c r="T108" s="58" t="str">
        <f t="shared" si="11"/>
        <v/>
      </c>
      <c r="U108" s="5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9:G108">
    <cfRule type="cellIs" dxfId="367" priority="9" stopIfTrue="1" operator="equal">
      <formula>"買"</formula>
    </cfRule>
    <cfRule type="cellIs" dxfId="366" priority="10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8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109908.44306490841</v>
      </c>
      <c r="Q2" s="82"/>
      <c r="R2" s="1"/>
      <c r="S2" s="1"/>
      <c r="T2" s="1"/>
    </row>
    <row r="3" spans="2:25" ht="57" customHeight="1">
      <c r="B3" s="79" t="s">
        <v>9</v>
      </c>
      <c r="C3" s="79"/>
      <c r="D3" s="91" t="s">
        <v>67</v>
      </c>
      <c r="E3" s="91"/>
      <c r="F3" s="91"/>
      <c r="G3" s="91"/>
      <c r="H3" s="91"/>
      <c r="I3" s="91"/>
      <c r="J3" s="79" t="s">
        <v>10</v>
      </c>
      <c r="K3" s="79"/>
      <c r="L3" s="91" t="s">
        <v>58</v>
      </c>
      <c r="M3" s="92"/>
      <c r="N3" s="92"/>
      <c r="O3" s="92"/>
      <c r="P3" s="92"/>
      <c r="Q3" s="92"/>
      <c r="R3" s="1"/>
      <c r="S3" s="1"/>
    </row>
    <row r="4" spans="2:25">
      <c r="B4" s="79" t="s">
        <v>11</v>
      </c>
      <c r="C4" s="79"/>
      <c r="D4" s="80">
        <f>SUM($R$9:$S$993)</f>
        <v>9908.4430649084024</v>
      </c>
      <c r="E4" s="80"/>
      <c r="F4" s="79" t="s">
        <v>12</v>
      </c>
      <c r="G4" s="79"/>
      <c r="H4" s="81">
        <f>SUM($T$9:$U$108)</f>
        <v>-9.9999999999980105</v>
      </c>
      <c r="I4" s="82"/>
      <c r="J4" s="83" t="s">
        <v>57</v>
      </c>
      <c r="K4" s="83"/>
      <c r="L4" s="84">
        <f>MAX($C$9:$D$990)-C9</f>
        <v>44508.634025211504</v>
      </c>
      <c r="M4" s="84"/>
      <c r="N4" s="83" t="s">
        <v>56</v>
      </c>
      <c r="O4" s="83"/>
      <c r="P4" s="85">
        <f>MAX(Y:Y)</f>
        <v>0.23943338191312946</v>
      </c>
      <c r="Q4" s="85"/>
      <c r="R4" s="1"/>
      <c r="S4" s="1"/>
      <c r="T4" s="1"/>
    </row>
    <row r="5" spans="2:25">
      <c r="B5" s="39" t="s">
        <v>15</v>
      </c>
      <c r="C5" s="2">
        <f>COUNTIF($R$9:$R$990,"&gt;0")</f>
        <v>37</v>
      </c>
      <c r="D5" s="38" t="s">
        <v>16</v>
      </c>
      <c r="E5" s="15">
        <f>COUNTIF($R$9:$R$990,"&lt;0")</f>
        <v>44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0.4567901234567901</v>
      </c>
      <c r="J5" s="86" t="s">
        <v>19</v>
      </c>
      <c r="K5" s="79"/>
      <c r="L5" s="87">
        <f>MAX(V9:V993)</f>
        <v>4</v>
      </c>
      <c r="M5" s="88"/>
      <c r="N5" s="17" t="s">
        <v>20</v>
      </c>
      <c r="O5" s="9"/>
      <c r="P5" s="87">
        <f>MAX(W9:W993)</f>
        <v>6</v>
      </c>
      <c r="Q5" s="8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/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>
      <c r="B9" s="40">
        <v>1</v>
      </c>
      <c r="C9" s="53">
        <f>L2</f>
        <v>100000</v>
      </c>
      <c r="D9" s="53"/>
      <c r="E9" s="45">
        <v>2018</v>
      </c>
      <c r="F9" s="8">
        <v>43469</v>
      </c>
      <c r="G9" s="45" t="s">
        <v>4</v>
      </c>
      <c r="H9" s="54">
        <v>88.23</v>
      </c>
      <c r="I9" s="54"/>
      <c r="J9" s="45">
        <v>13</v>
      </c>
      <c r="K9" s="53">
        <f>IF(J9="","",C9*0.03)</f>
        <v>3000</v>
      </c>
      <c r="L9" s="53"/>
      <c r="M9" s="6">
        <f>IF(J9="","",(K9/J9)/LOOKUP(RIGHT($D$2,3),定数!$A$6:$A$13,定数!$B$6:$B$13))</f>
        <v>2.3076923076923079</v>
      </c>
      <c r="N9" s="45">
        <v>2018</v>
      </c>
      <c r="O9" s="8">
        <v>43469</v>
      </c>
      <c r="P9" s="54">
        <v>88.42</v>
      </c>
      <c r="Q9" s="54"/>
      <c r="R9" s="57">
        <f>IF(P9="","",T9*M9*LOOKUP(RIGHT($D$2,3),定数!$A$6:$A$13,定数!$B$6:$B$13))</f>
        <v>4384.6153846153329</v>
      </c>
      <c r="S9" s="57"/>
      <c r="T9" s="58">
        <f>IF(P9="","",IF(G9="買",(P9-H9),(H9-P9))*IF(RIGHT($D$2,3)="JPY",100,10000))</f>
        <v>18.999999999999773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>
      <c r="B10" s="40">
        <v>2</v>
      </c>
      <c r="C10" s="53">
        <f t="shared" ref="C10:C73" si="0">IF(R9="","",C9+R9)</f>
        <v>104384.61538461533</v>
      </c>
      <c r="D10" s="53"/>
      <c r="E10" s="45">
        <v>2018</v>
      </c>
      <c r="F10" s="8">
        <v>43469</v>
      </c>
      <c r="G10" s="45" t="s">
        <v>4</v>
      </c>
      <c r="H10" s="54">
        <v>88.37</v>
      </c>
      <c r="I10" s="54"/>
      <c r="J10" s="45">
        <v>14</v>
      </c>
      <c r="K10" s="55">
        <f>IF(J10="","",C10*0.03)</f>
        <v>3131.5384615384601</v>
      </c>
      <c r="L10" s="56"/>
      <c r="M10" s="6">
        <f>IF(J10="","",(K10/J10)/LOOKUP(RIGHT($D$2,3),定数!$A$6:$A$13,定数!$B$6:$B$13))</f>
        <v>2.2368131868131855</v>
      </c>
      <c r="N10" s="45">
        <v>2018</v>
      </c>
      <c r="O10" s="8">
        <v>43470</v>
      </c>
      <c r="P10" s="54">
        <v>88.58</v>
      </c>
      <c r="Q10" s="54"/>
      <c r="R10" s="57">
        <f>IF(P10="","",T10*M10*LOOKUP(RIGHT($D$2,3),定数!$A$6:$A$13,定数!$B$6:$B$13))</f>
        <v>4697.3076923075496</v>
      </c>
      <c r="S10" s="57"/>
      <c r="T10" s="58">
        <f>IF(P10="","",IF(G10="買",(P10-H10),(H10-P10))*IF(RIGHT($D$2,3)="JPY",100,10000))</f>
        <v>20.999999999999375</v>
      </c>
      <c r="U10" s="58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104384.61538461533</v>
      </c>
    </row>
    <row r="11" spans="2:25">
      <c r="B11" s="40">
        <v>3</v>
      </c>
      <c r="C11" s="53">
        <f t="shared" si="0"/>
        <v>109081.92307692289</v>
      </c>
      <c r="D11" s="53"/>
      <c r="E11" s="45">
        <v>2018</v>
      </c>
      <c r="F11" s="8">
        <v>43480</v>
      </c>
      <c r="G11" s="45" t="s">
        <v>4</v>
      </c>
      <c r="H11" s="54">
        <v>87.97</v>
      </c>
      <c r="I11" s="54"/>
      <c r="J11" s="45">
        <v>21</v>
      </c>
      <c r="K11" s="55">
        <f t="shared" ref="K11:K74" si="3">IF(J11="","",C11*0.03)</f>
        <v>3272.4576923076866</v>
      </c>
      <c r="L11" s="56"/>
      <c r="M11" s="6">
        <f>IF(J11="","",(K11/J11)/LOOKUP(RIGHT($D$2,3),定数!$A$6:$A$13,定数!$B$6:$B$13))</f>
        <v>1.5583131868131841</v>
      </c>
      <c r="N11" s="45">
        <v>2018</v>
      </c>
      <c r="O11" s="8">
        <v>43481</v>
      </c>
      <c r="P11" s="54">
        <v>88.28</v>
      </c>
      <c r="Q11" s="54"/>
      <c r="R11" s="57">
        <f>IF(P11="","",T11*M11*LOOKUP(RIGHT($D$2,3),定数!$A$6:$A$13,定数!$B$6:$B$13))</f>
        <v>4830.7708791209061</v>
      </c>
      <c r="S11" s="57"/>
      <c r="T11" s="58">
        <f>IF(P11="","",IF(G11="買",(P11-H11),(H11-P11))*IF(RIGHT($D$2,3)="JPY",100,10000))</f>
        <v>31.000000000000227</v>
      </c>
      <c r="U11" s="58"/>
      <c r="V11" s="22">
        <f t="shared" si="1"/>
        <v>3</v>
      </c>
      <c r="W11">
        <f t="shared" si="2"/>
        <v>0</v>
      </c>
      <c r="X11" s="41">
        <f>IF(C11&lt;&gt;"",MAX(X10,C11),"")</f>
        <v>109081.92307692289</v>
      </c>
      <c r="Y11" s="42">
        <f>IF(X11&lt;&gt;"",1-(C11/X11),"")</f>
        <v>0</v>
      </c>
    </row>
    <row r="12" spans="2:25">
      <c r="B12" s="40">
        <v>4</v>
      </c>
      <c r="C12" s="53">
        <f t="shared" si="0"/>
        <v>113912.69395604379</v>
      </c>
      <c r="D12" s="53"/>
      <c r="E12" s="45">
        <v>2018</v>
      </c>
      <c r="F12" s="8">
        <v>43483</v>
      </c>
      <c r="G12" s="45" t="s">
        <v>4</v>
      </c>
      <c r="H12" s="54">
        <v>88.8</v>
      </c>
      <c r="I12" s="54"/>
      <c r="J12" s="45">
        <v>26</v>
      </c>
      <c r="K12" s="55">
        <f t="shared" si="3"/>
        <v>3417.3808186813135</v>
      </c>
      <c r="L12" s="56"/>
      <c r="M12" s="6">
        <f>IF(J12="","",(K12/J12)/LOOKUP(RIGHT($D$2,3),定数!$A$6:$A$13,定数!$B$6:$B$13))</f>
        <v>1.3143772379543515</v>
      </c>
      <c r="N12" s="45">
        <v>2018</v>
      </c>
      <c r="O12" s="8">
        <v>43483</v>
      </c>
      <c r="P12" s="54">
        <v>88.52</v>
      </c>
      <c r="Q12" s="54"/>
      <c r="R12" s="57">
        <f>IF(P12="","",T12*M12*LOOKUP(RIGHT($D$2,3),定数!$A$6:$A$13,定数!$B$6:$B$13))</f>
        <v>-3680.2562662721989</v>
      </c>
      <c r="S12" s="57"/>
      <c r="T12" s="58">
        <f t="shared" ref="T12:T75" si="4">IF(P12="","",IF(G12="買",(P12-H12),(H12-P12))*IF(RIGHT($D$2,3)="JPY",100,10000))</f>
        <v>-28.000000000000114</v>
      </c>
      <c r="U12" s="58"/>
      <c r="V12" s="22">
        <f t="shared" si="1"/>
        <v>0</v>
      </c>
      <c r="W12">
        <f t="shared" si="2"/>
        <v>1</v>
      </c>
      <c r="X12" s="41">
        <f t="shared" ref="X12:X75" si="5">IF(C12&lt;&gt;"",MAX(X11,C12),"")</f>
        <v>113912.69395604379</v>
      </c>
      <c r="Y12" s="42">
        <f t="shared" ref="Y12:Y75" si="6">IF(X12&lt;&gt;"",1-(C12/X12),"")</f>
        <v>0</v>
      </c>
    </row>
    <row r="13" spans="2:25">
      <c r="B13" s="40">
        <v>5</v>
      </c>
      <c r="C13" s="53">
        <f t="shared" si="0"/>
        <v>110232.43768977158</v>
      </c>
      <c r="D13" s="53"/>
      <c r="E13" s="45">
        <v>2018</v>
      </c>
      <c r="F13" s="8">
        <v>43491</v>
      </c>
      <c r="G13" s="45" t="s">
        <v>4</v>
      </c>
      <c r="H13" s="54">
        <v>88.16</v>
      </c>
      <c r="I13" s="54"/>
      <c r="J13" s="45">
        <v>16</v>
      </c>
      <c r="K13" s="55">
        <f t="shared" si="3"/>
        <v>3306.9731306931476</v>
      </c>
      <c r="L13" s="56"/>
      <c r="M13" s="6">
        <f>IF(J13="","",(K13/J13)/LOOKUP(RIGHT($D$2,3),定数!$A$6:$A$13,定数!$B$6:$B$13))</f>
        <v>2.0668582066832171</v>
      </c>
      <c r="N13" s="45">
        <v>2018</v>
      </c>
      <c r="O13" s="8">
        <v>43491</v>
      </c>
      <c r="P13" s="54">
        <v>88.4</v>
      </c>
      <c r="Q13" s="54"/>
      <c r="R13" s="57">
        <f>IF(P13="","",T13*M13*LOOKUP(RIGHT($D$2,3),定数!$A$6:$A$13,定数!$B$6:$B$13))</f>
        <v>4960.4596960399094</v>
      </c>
      <c r="S13" s="57"/>
      <c r="T13" s="58">
        <f t="shared" si="4"/>
        <v>24.000000000000909</v>
      </c>
      <c r="U13" s="58"/>
      <c r="V13" s="22">
        <f t="shared" si="1"/>
        <v>1</v>
      </c>
      <c r="W13">
        <f t="shared" si="2"/>
        <v>0</v>
      </c>
      <c r="X13" s="41">
        <f t="shared" si="5"/>
        <v>113912.69395604379</v>
      </c>
      <c r="Y13" s="42">
        <f t="shared" si="6"/>
        <v>3.2307692307692482E-2</v>
      </c>
    </row>
    <row r="14" spans="2:25">
      <c r="B14" s="40">
        <v>6</v>
      </c>
      <c r="C14" s="53">
        <f t="shared" si="0"/>
        <v>115192.89738581149</v>
      </c>
      <c r="D14" s="53"/>
      <c r="E14" s="45">
        <v>2018</v>
      </c>
      <c r="F14" s="8">
        <v>43497</v>
      </c>
      <c r="G14" s="45" t="s">
        <v>3</v>
      </c>
      <c r="H14" s="54">
        <v>87.68</v>
      </c>
      <c r="I14" s="54"/>
      <c r="J14" s="45">
        <v>21</v>
      </c>
      <c r="K14" s="55">
        <f t="shared" si="3"/>
        <v>3455.7869215743444</v>
      </c>
      <c r="L14" s="56"/>
      <c r="M14" s="6">
        <f>IF(J14="","",(K14/J14)/LOOKUP(RIGHT($D$2,3),定数!$A$6:$A$13,定数!$B$6:$B$13))</f>
        <v>1.645612819797307</v>
      </c>
      <c r="N14" s="45">
        <v>2018</v>
      </c>
      <c r="O14" s="8">
        <v>43498</v>
      </c>
      <c r="P14" s="54">
        <v>87.91</v>
      </c>
      <c r="Q14" s="54"/>
      <c r="R14" s="57">
        <f>IF(P14="","",T14*M14*LOOKUP(RIGHT($D$2,3),定数!$A$6:$A$13,定数!$B$6:$B$13))</f>
        <v>-3784.9094855336375</v>
      </c>
      <c r="S14" s="57"/>
      <c r="T14" s="58">
        <f t="shared" si="4"/>
        <v>-22.999999999998977</v>
      </c>
      <c r="U14" s="58"/>
      <c r="V14" s="22">
        <f t="shared" si="1"/>
        <v>0</v>
      </c>
      <c r="W14">
        <f t="shared" si="2"/>
        <v>1</v>
      </c>
      <c r="X14" s="41">
        <f t="shared" si="5"/>
        <v>115192.89738581149</v>
      </c>
      <c r="Y14" s="42">
        <f t="shared" si="6"/>
        <v>0</v>
      </c>
    </row>
    <row r="15" spans="2:25">
      <c r="B15" s="40">
        <v>7</v>
      </c>
      <c r="C15" s="53">
        <f t="shared" si="0"/>
        <v>111407.98790027785</v>
      </c>
      <c r="D15" s="53"/>
      <c r="E15" s="45">
        <v>2018</v>
      </c>
      <c r="F15" s="8">
        <v>43503</v>
      </c>
      <c r="G15" s="45" t="s">
        <v>3</v>
      </c>
      <c r="H15" s="54">
        <v>85.73</v>
      </c>
      <c r="I15" s="54"/>
      <c r="J15" s="45">
        <v>32</v>
      </c>
      <c r="K15" s="55">
        <f t="shared" si="3"/>
        <v>3342.2396370083352</v>
      </c>
      <c r="L15" s="56"/>
      <c r="M15" s="6">
        <f>IF(J15="","",(K15/J15)/LOOKUP(RIGHT($D$2,3),定数!$A$6:$A$13,定数!$B$6:$B$13))</f>
        <v>1.0444498865651048</v>
      </c>
      <c r="N15" s="45">
        <v>2018</v>
      </c>
      <c r="O15" s="8">
        <v>43505</v>
      </c>
      <c r="P15" s="54">
        <v>85.25</v>
      </c>
      <c r="Q15" s="54"/>
      <c r="R15" s="57">
        <f>IF(P15="","",T15*M15*LOOKUP(RIGHT($D$2,3),定数!$A$6:$A$13,定数!$B$6:$B$13))</f>
        <v>5013.3594555125446</v>
      </c>
      <c r="S15" s="57"/>
      <c r="T15" s="58">
        <f t="shared" si="4"/>
        <v>48.000000000000398</v>
      </c>
      <c r="U15" s="58"/>
      <c r="V15" s="22">
        <f t="shared" si="1"/>
        <v>1</v>
      </c>
      <c r="W15">
        <f t="shared" si="2"/>
        <v>0</v>
      </c>
      <c r="X15" s="41">
        <f t="shared" si="5"/>
        <v>115192.89738581149</v>
      </c>
      <c r="Y15" s="42">
        <f t="shared" si="6"/>
        <v>3.2857142857141475E-2</v>
      </c>
    </row>
    <row r="16" spans="2:25">
      <c r="B16" s="40">
        <v>8</v>
      </c>
      <c r="C16" s="53">
        <f t="shared" si="0"/>
        <v>116421.34735579039</v>
      </c>
      <c r="D16" s="53"/>
      <c r="E16" s="45">
        <v>2018</v>
      </c>
      <c r="F16" s="8">
        <v>43504</v>
      </c>
      <c r="G16" s="45" t="s">
        <v>3</v>
      </c>
      <c r="H16" s="54">
        <v>85.44</v>
      </c>
      <c r="I16" s="54"/>
      <c r="J16" s="45">
        <v>38</v>
      </c>
      <c r="K16" s="55">
        <f t="shared" si="3"/>
        <v>3492.6404206737116</v>
      </c>
      <c r="L16" s="56"/>
      <c r="M16" s="6">
        <f>IF(J16="","",(K16/J16)/LOOKUP(RIGHT($D$2,3),定数!$A$6:$A$13,定数!$B$6:$B$13))</f>
        <v>0.9191159001772925</v>
      </c>
      <c r="N16" s="45">
        <v>2018</v>
      </c>
      <c r="O16" s="8">
        <v>43504</v>
      </c>
      <c r="P16" s="54">
        <v>85.85</v>
      </c>
      <c r="Q16" s="54"/>
      <c r="R16" s="57">
        <f>IF(P16="","",T16*M16*LOOKUP(RIGHT($D$2,3),定数!$A$6:$A$13,定数!$B$6:$B$13))</f>
        <v>-3768.3751907268679</v>
      </c>
      <c r="S16" s="57"/>
      <c r="T16" s="58">
        <f t="shared" si="4"/>
        <v>-40.999999999999659</v>
      </c>
      <c r="U16" s="58"/>
      <c r="V16" s="22">
        <f t="shared" si="1"/>
        <v>0</v>
      </c>
      <c r="W16">
        <f t="shared" si="2"/>
        <v>1</v>
      </c>
      <c r="X16" s="41">
        <f t="shared" si="5"/>
        <v>116421.34735579039</v>
      </c>
      <c r="Y16" s="42">
        <f t="shared" si="6"/>
        <v>0</v>
      </c>
    </row>
    <row r="17" spans="2:25">
      <c r="B17" s="40">
        <v>9</v>
      </c>
      <c r="C17" s="53">
        <f t="shared" si="0"/>
        <v>112652.97216506352</v>
      </c>
      <c r="D17" s="53"/>
      <c r="E17" s="45">
        <v>2018</v>
      </c>
      <c r="F17" s="8">
        <v>43512</v>
      </c>
      <c r="G17" s="45" t="s">
        <v>3</v>
      </c>
      <c r="H17" s="54">
        <v>84.17</v>
      </c>
      <c r="I17" s="54"/>
      <c r="J17" s="45">
        <v>20</v>
      </c>
      <c r="K17" s="55">
        <f t="shared" si="3"/>
        <v>3379.5891649519053</v>
      </c>
      <c r="L17" s="56"/>
      <c r="M17" s="6">
        <f>IF(J17="","",(K17/J17)/LOOKUP(RIGHT($D$2,3),定数!$A$6:$A$13,定数!$B$6:$B$13))</f>
        <v>1.6897945824759526</v>
      </c>
      <c r="N17" s="45">
        <v>2018</v>
      </c>
      <c r="O17" s="8">
        <v>43512</v>
      </c>
      <c r="P17" s="54">
        <v>84.39</v>
      </c>
      <c r="Q17" s="54"/>
      <c r="R17" s="57">
        <f>IF(P17="","",T17*M17*LOOKUP(RIGHT($D$2,3),定数!$A$6:$A$13,定数!$B$6:$B$13))</f>
        <v>-3717.5480814470766</v>
      </c>
      <c r="S17" s="57"/>
      <c r="T17" s="58">
        <f t="shared" si="4"/>
        <v>-21.999999999999886</v>
      </c>
      <c r="U17" s="58"/>
      <c r="V17" s="22">
        <f t="shared" si="1"/>
        <v>0</v>
      </c>
      <c r="W17">
        <f t="shared" si="2"/>
        <v>2</v>
      </c>
      <c r="X17" s="41">
        <f t="shared" si="5"/>
        <v>116421.34735579039</v>
      </c>
      <c r="Y17" s="42">
        <f t="shared" si="6"/>
        <v>3.236842105263138E-2</v>
      </c>
    </row>
    <row r="18" spans="2:25">
      <c r="B18" s="40">
        <v>10</v>
      </c>
      <c r="C18" s="53">
        <f t="shared" si="0"/>
        <v>108935.42408361644</v>
      </c>
      <c r="D18" s="53"/>
      <c r="E18" s="45">
        <v>2018</v>
      </c>
      <c r="F18" s="8">
        <v>43519</v>
      </c>
      <c r="G18" s="45" t="s">
        <v>3</v>
      </c>
      <c r="H18" s="54">
        <v>83.59</v>
      </c>
      <c r="I18" s="54"/>
      <c r="J18" s="45">
        <v>24</v>
      </c>
      <c r="K18" s="55">
        <f t="shared" si="3"/>
        <v>3268.0627225084932</v>
      </c>
      <c r="L18" s="56"/>
      <c r="M18" s="6">
        <f>IF(J18="","",(K18/J18)/LOOKUP(RIGHT($D$2,3),定数!$A$6:$A$13,定数!$B$6:$B$13))</f>
        <v>1.3616928010452054</v>
      </c>
      <c r="N18" s="45">
        <v>2018</v>
      </c>
      <c r="O18" s="8">
        <v>43522</v>
      </c>
      <c r="P18" s="54">
        <v>83.86</v>
      </c>
      <c r="Q18" s="54"/>
      <c r="R18" s="57">
        <f>IF(P18="","",T18*M18*LOOKUP(RIGHT($D$2,3),定数!$A$6:$A$13,定数!$B$6:$B$13))</f>
        <v>-3676.5705628220003</v>
      </c>
      <c r="S18" s="57"/>
      <c r="T18" s="58">
        <f t="shared" si="4"/>
        <v>-26.999999999999602</v>
      </c>
      <c r="U18" s="58"/>
      <c r="V18" s="22">
        <f t="shared" si="1"/>
        <v>0</v>
      </c>
      <c r="W18">
        <f t="shared" si="2"/>
        <v>3</v>
      </c>
      <c r="X18" s="41">
        <f t="shared" si="5"/>
        <v>116421.34735579039</v>
      </c>
      <c r="Y18" s="42">
        <f t="shared" si="6"/>
        <v>6.4300263157894388E-2</v>
      </c>
    </row>
    <row r="19" spans="2:25">
      <c r="B19" s="40">
        <v>11</v>
      </c>
      <c r="C19" s="53">
        <f t="shared" si="0"/>
        <v>105258.85352079444</v>
      </c>
      <c r="D19" s="53"/>
      <c r="E19" s="46">
        <v>2018</v>
      </c>
      <c r="F19" s="8">
        <v>43540</v>
      </c>
      <c r="G19" s="46" t="s">
        <v>3</v>
      </c>
      <c r="H19" s="54">
        <v>82.78</v>
      </c>
      <c r="I19" s="54"/>
      <c r="J19" s="46">
        <v>16</v>
      </c>
      <c r="K19" s="55">
        <f t="shared" si="3"/>
        <v>3157.7656056238329</v>
      </c>
      <c r="L19" s="56"/>
      <c r="M19" s="6">
        <f>IF(J19="","",(K19/J19)/LOOKUP(RIGHT($D$2,3),定数!$A$6:$A$13,定数!$B$6:$B$13))</f>
        <v>1.9736035035148956</v>
      </c>
      <c r="N19" s="46">
        <v>2018</v>
      </c>
      <c r="O19" s="8">
        <v>43540</v>
      </c>
      <c r="P19" s="54">
        <v>82.54</v>
      </c>
      <c r="Q19" s="54"/>
      <c r="R19" s="57">
        <f>IF(P19="","",T19*M19*LOOKUP(RIGHT($D$2,3),定数!$A$6:$A$13,定数!$B$6:$B$13))</f>
        <v>4736.6484084356489</v>
      </c>
      <c r="S19" s="57"/>
      <c r="T19" s="58">
        <f t="shared" si="4"/>
        <v>23.999999999999488</v>
      </c>
      <c r="U19" s="58"/>
      <c r="V19" s="22">
        <f t="shared" si="1"/>
        <v>1</v>
      </c>
      <c r="W19">
        <f t="shared" si="2"/>
        <v>0</v>
      </c>
      <c r="X19" s="41">
        <f t="shared" si="5"/>
        <v>116421.34735579039</v>
      </c>
      <c r="Y19" s="42">
        <f t="shared" si="6"/>
        <v>9.5880129276314952E-2</v>
      </c>
    </row>
    <row r="20" spans="2:25">
      <c r="B20" s="40">
        <v>12</v>
      </c>
      <c r="C20" s="53">
        <f t="shared" si="0"/>
        <v>109995.50192923009</v>
      </c>
      <c r="D20" s="53"/>
      <c r="E20" s="46">
        <v>2018</v>
      </c>
      <c r="F20" s="8">
        <v>43540</v>
      </c>
      <c r="G20" s="46" t="s">
        <v>3</v>
      </c>
      <c r="H20" s="54">
        <v>82.32</v>
      </c>
      <c r="I20" s="54"/>
      <c r="J20" s="46">
        <v>35</v>
      </c>
      <c r="K20" s="55">
        <f t="shared" si="3"/>
        <v>3299.8650578769025</v>
      </c>
      <c r="L20" s="56"/>
      <c r="M20" s="6">
        <f>IF(J20="","",(K20/J20)/LOOKUP(RIGHT($D$2,3),定数!$A$6:$A$13,定数!$B$6:$B$13))</f>
        <v>0.9428185879648292</v>
      </c>
      <c r="N20" s="46">
        <v>2018</v>
      </c>
      <c r="O20" s="8">
        <v>43541</v>
      </c>
      <c r="P20" s="54">
        <v>81.81</v>
      </c>
      <c r="Q20" s="54"/>
      <c r="R20" s="57">
        <f>IF(P20="","",T20*M20*LOOKUP(RIGHT($D$2,3),定数!$A$6:$A$13,定数!$B$6:$B$13))</f>
        <v>4808.3747986205435</v>
      </c>
      <c r="S20" s="57"/>
      <c r="T20" s="58">
        <f t="shared" si="4"/>
        <v>50.999999999999091</v>
      </c>
      <c r="U20" s="58"/>
      <c r="V20" s="22">
        <f t="shared" si="1"/>
        <v>2</v>
      </c>
      <c r="W20">
        <f t="shared" si="2"/>
        <v>0</v>
      </c>
      <c r="X20" s="41">
        <f t="shared" si="5"/>
        <v>116421.34735579039</v>
      </c>
      <c r="Y20" s="42">
        <f t="shared" si="6"/>
        <v>5.5194735093750058E-2</v>
      </c>
    </row>
    <row r="21" spans="2:25">
      <c r="B21" s="40">
        <v>13</v>
      </c>
      <c r="C21" s="53">
        <f t="shared" si="0"/>
        <v>114803.87672785063</v>
      </c>
      <c r="D21" s="53"/>
      <c r="E21" s="46">
        <v>2018</v>
      </c>
      <c r="F21" s="8">
        <v>43565</v>
      </c>
      <c r="G21" s="46" t="s">
        <v>4</v>
      </c>
      <c r="H21" s="54">
        <v>82.83</v>
      </c>
      <c r="I21" s="54"/>
      <c r="J21" s="46">
        <v>23</v>
      </c>
      <c r="K21" s="55">
        <f t="shared" si="3"/>
        <v>3444.1163018355187</v>
      </c>
      <c r="L21" s="56"/>
      <c r="M21" s="6">
        <f>IF(J21="","",(K21/J21)/LOOKUP(RIGHT($D$2,3),定数!$A$6:$A$13,定数!$B$6:$B$13))</f>
        <v>1.497441870363269</v>
      </c>
      <c r="N21" s="46">
        <v>2018</v>
      </c>
      <c r="O21" s="8">
        <v>43565</v>
      </c>
      <c r="P21" s="54">
        <v>83.16</v>
      </c>
      <c r="Q21" s="54"/>
      <c r="R21" s="57">
        <f>IF(P21="","",T21*M21*LOOKUP(RIGHT($D$2,3),定数!$A$6:$A$13,定数!$B$6:$B$13))</f>
        <v>4941.5581721987619</v>
      </c>
      <c r="S21" s="57"/>
      <c r="T21" s="58">
        <f t="shared" si="4"/>
        <v>32.999999999999829</v>
      </c>
      <c r="U21" s="58"/>
      <c r="V21" s="22">
        <f t="shared" si="1"/>
        <v>3</v>
      </c>
      <c r="W21">
        <f t="shared" si="2"/>
        <v>0</v>
      </c>
      <c r="X21" s="41">
        <f t="shared" si="5"/>
        <v>116421.34735579039</v>
      </c>
      <c r="Y21" s="42">
        <f t="shared" si="6"/>
        <v>1.3893247799277586E-2</v>
      </c>
    </row>
    <row r="22" spans="2:25">
      <c r="B22" s="40">
        <v>14</v>
      </c>
      <c r="C22" s="53">
        <f t="shared" si="0"/>
        <v>119745.43490004938</v>
      </c>
      <c r="D22" s="53"/>
      <c r="E22" s="46">
        <v>2018</v>
      </c>
      <c r="F22" s="8">
        <v>43568</v>
      </c>
      <c r="G22" s="46" t="s">
        <v>4</v>
      </c>
      <c r="H22" s="54">
        <v>83.27</v>
      </c>
      <c r="I22" s="54"/>
      <c r="J22" s="46">
        <v>16</v>
      </c>
      <c r="K22" s="55">
        <f t="shared" si="3"/>
        <v>3592.3630470014814</v>
      </c>
      <c r="L22" s="56"/>
      <c r="M22" s="6">
        <f>IF(J22="","",(K22/J22)/LOOKUP(RIGHT($D$2,3),定数!$A$6:$A$13,定数!$B$6:$B$13))</f>
        <v>2.2452269043759259</v>
      </c>
      <c r="N22" s="46">
        <v>2018</v>
      </c>
      <c r="O22" s="8">
        <v>43568</v>
      </c>
      <c r="P22" s="54">
        <v>83.51</v>
      </c>
      <c r="Q22" s="54"/>
      <c r="R22" s="57">
        <f>IF(P22="","",T22*M22*LOOKUP(RIGHT($D$2,3),定数!$A$6:$A$13,定数!$B$6:$B$13))</f>
        <v>5388.5445705024258</v>
      </c>
      <c r="S22" s="57"/>
      <c r="T22" s="58">
        <f t="shared" si="4"/>
        <v>24.000000000000909</v>
      </c>
      <c r="U22" s="58"/>
      <c r="V22" s="22">
        <f t="shared" si="1"/>
        <v>4</v>
      </c>
      <c r="W22">
        <f t="shared" si="2"/>
        <v>0</v>
      </c>
      <c r="X22" s="41">
        <f t="shared" si="5"/>
        <v>119745.43490004938</v>
      </c>
      <c r="Y22" s="42">
        <f t="shared" si="6"/>
        <v>0</v>
      </c>
    </row>
    <row r="23" spans="2:25">
      <c r="B23" s="40">
        <v>15</v>
      </c>
      <c r="C23" s="53">
        <f t="shared" si="0"/>
        <v>125133.97947055181</v>
      </c>
      <c r="D23" s="53"/>
      <c r="E23" s="46">
        <v>2018</v>
      </c>
      <c r="F23" s="8">
        <v>43582</v>
      </c>
      <c r="G23" s="46" t="s">
        <v>3</v>
      </c>
      <c r="H23" s="54">
        <v>82.55</v>
      </c>
      <c r="I23" s="54"/>
      <c r="J23" s="46">
        <v>6</v>
      </c>
      <c r="K23" s="55">
        <f t="shared" si="3"/>
        <v>3754.0193841165542</v>
      </c>
      <c r="L23" s="56"/>
      <c r="M23" s="6">
        <f>IF(J23="","",(K23/J23)/LOOKUP(RIGHT($D$2,3),定数!$A$6:$A$13,定数!$B$6:$B$13))</f>
        <v>6.2566989735275902</v>
      </c>
      <c r="N23" s="46">
        <v>2018</v>
      </c>
      <c r="O23" s="8">
        <v>43582</v>
      </c>
      <c r="P23" s="54">
        <v>82.47</v>
      </c>
      <c r="Q23" s="54"/>
      <c r="R23" s="57">
        <f>IF(P23="","",T23*M23*LOOKUP(RIGHT($D$2,3),定数!$A$6:$A$13,定数!$B$6:$B$13))</f>
        <v>5005.3591788219655</v>
      </c>
      <c r="S23" s="57"/>
      <c r="T23" s="58">
        <f t="shared" si="4"/>
        <v>7.9999999999998295</v>
      </c>
      <c r="U23" s="58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125133.97947055181</v>
      </c>
      <c r="Y23" s="42">
        <f t="shared" si="6"/>
        <v>0</v>
      </c>
    </row>
    <row r="24" spans="2:25">
      <c r="B24" s="40">
        <v>16</v>
      </c>
      <c r="C24" s="53">
        <f t="shared" si="0"/>
        <v>130139.33864937378</v>
      </c>
      <c r="D24" s="53"/>
      <c r="E24" s="46">
        <v>2018</v>
      </c>
      <c r="F24" s="8">
        <v>43586</v>
      </c>
      <c r="G24" s="46" t="s">
        <v>3</v>
      </c>
      <c r="H24" s="54">
        <v>82.09</v>
      </c>
      <c r="I24" s="54"/>
      <c r="J24" s="46">
        <v>27</v>
      </c>
      <c r="K24" s="55">
        <f t="shared" si="3"/>
        <v>3904.1801594812132</v>
      </c>
      <c r="L24" s="56"/>
      <c r="M24" s="6">
        <f>IF(J24="","",(K24/J24)/LOOKUP(RIGHT($D$2,3),定数!$A$6:$A$13,定数!$B$6:$B$13))</f>
        <v>1.4459926516597086</v>
      </c>
      <c r="N24" s="46">
        <v>2018</v>
      </c>
      <c r="O24" s="8">
        <v>43587</v>
      </c>
      <c r="P24" s="54">
        <v>82.39</v>
      </c>
      <c r="Q24" s="54"/>
      <c r="R24" s="57">
        <f>IF(P24="","",T24*M24*LOOKUP(RIGHT($D$2,3),定数!$A$6:$A$13,定数!$B$6:$B$13))</f>
        <v>-4337.9779549790846</v>
      </c>
      <c r="S24" s="57"/>
      <c r="T24" s="58">
        <f t="shared" si="4"/>
        <v>-29.999999999999716</v>
      </c>
      <c r="U24" s="58"/>
      <c r="V24" t="str">
        <f t="shared" si="7"/>
        <v/>
      </c>
      <c r="W24">
        <f t="shared" si="2"/>
        <v>1</v>
      </c>
      <c r="X24" s="41">
        <f t="shared" si="5"/>
        <v>130139.33864937378</v>
      </c>
      <c r="Y24" s="42">
        <f t="shared" si="6"/>
        <v>0</v>
      </c>
    </row>
    <row r="25" spans="2:25">
      <c r="B25" s="40">
        <v>17</v>
      </c>
      <c r="C25" s="53">
        <f t="shared" si="0"/>
        <v>125801.36069439469</v>
      </c>
      <c r="D25" s="53"/>
      <c r="E25" s="46">
        <v>2018</v>
      </c>
      <c r="F25" s="8">
        <v>43603</v>
      </c>
      <c r="G25" s="46" t="s">
        <v>4</v>
      </c>
      <c r="H25" s="54">
        <v>83.35</v>
      </c>
      <c r="I25" s="54"/>
      <c r="J25" s="46">
        <v>18</v>
      </c>
      <c r="K25" s="55">
        <f t="shared" si="3"/>
        <v>3774.0408208318408</v>
      </c>
      <c r="L25" s="56"/>
      <c r="M25" s="6">
        <f>IF(J25="","",(K25/J25)/LOOKUP(RIGHT($D$2,3),定数!$A$6:$A$13,定数!$B$6:$B$13))</f>
        <v>2.096689344906578</v>
      </c>
      <c r="N25" s="46">
        <v>2018</v>
      </c>
      <c r="O25" s="8">
        <v>43603</v>
      </c>
      <c r="P25" s="54">
        <v>83.17</v>
      </c>
      <c r="Q25" s="54"/>
      <c r="R25" s="57">
        <f>IF(P25="","",T25*M25*LOOKUP(RIGHT($D$2,3),定数!$A$6:$A$13,定数!$B$6:$B$13))</f>
        <v>-3774.0408208316858</v>
      </c>
      <c r="S25" s="57"/>
      <c r="T25" s="58">
        <f t="shared" si="4"/>
        <v>-17.999999999999261</v>
      </c>
      <c r="U25" s="58"/>
      <c r="V25" t="str">
        <f t="shared" si="7"/>
        <v/>
      </c>
      <c r="W25">
        <f t="shared" si="2"/>
        <v>2</v>
      </c>
      <c r="X25" s="41">
        <f t="shared" si="5"/>
        <v>130139.33864937378</v>
      </c>
      <c r="Y25" s="42">
        <f t="shared" si="6"/>
        <v>3.3333333333332993E-2</v>
      </c>
    </row>
    <row r="26" spans="2:25">
      <c r="B26" s="40">
        <v>18</v>
      </c>
      <c r="C26" s="53">
        <f t="shared" si="0"/>
        <v>122027.31987356301</v>
      </c>
      <c r="D26" s="53"/>
      <c r="E26" s="46">
        <v>2018</v>
      </c>
      <c r="F26" s="8">
        <v>43609</v>
      </c>
      <c r="G26" s="46" t="s">
        <v>3</v>
      </c>
      <c r="H26" s="54">
        <v>82.78</v>
      </c>
      <c r="I26" s="54"/>
      <c r="J26" s="46">
        <v>17</v>
      </c>
      <c r="K26" s="55">
        <f t="shared" si="3"/>
        <v>3660.8195962068903</v>
      </c>
      <c r="L26" s="56"/>
      <c r="M26" s="6">
        <f>IF(J26="","",(K26/J26)/LOOKUP(RIGHT($D$2,3),定数!$A$6:$A$13,定数!$B$6:$B$13))</f>
        <v>2.1534232918864062</v>
      </c>
      <c r="N26" s="46">
        <v>2018</v>
      </c>
      <c r="O26" s="8">
        <v>43609</v>
      </c>
      <c r="P26" s="54">
        <v>82.52</v>
      </c>
      <c r="Q26" s="54"/>
      <c r="R26" s="57">
        <f>IF(P26="","",T26*M26*LOOKUP(RIGHT($D$2,3),定数!$A$6:$A$13,定数!$B$6:$B$13))</f>
        <v>5598.9005589047665</v>
      </c>
      <c r="S26" s="57"/>
      <c r="T26" s="58">
        <f t="shared" si="4"/>
        <v>26.000000000000512</v>
      </c>
      <c r="U26" s="58"/>
      <c r="V26" t="str">
        <f t="shared" si="7"/>
        <v/>
      </c>
      <c r="W26">
        <f t="shared" si="2"/>
        <v>0</v>
      </c>
      <c r="X26" s="41">
        <f t="shared" si="5"/>
        <v>130139.33864937378</v>
      </c>
      <c r="Y26" s="42">
        <f t="shared" si="6"/>
        <v>6.2333333333331797E-2</v>
      </c>
    </row>
    <row r="27" spans="2:25">
      <c r="B27" s="40">
        <v>19</v>
      </c>
      <c r="C27" s="53">
        <f t="shared" si="0"/>
        <v>127626.22043246779</v>
      </c>
      <c r="D27" s="53"/>
      <c r="E27" s="46">
        <v>2018</v>
      </c>
      <c r="F27" s="8">
        <v>43609</v>
      </c>
      <c r="G27" s="46" t="s">
        <v>3</v>
      </c>
      <c r="H27" s="54">
        <v>82.46</v>
      </c>
      <c r="I27" s="54"/>
      <c r="J27" s="46">
        <v>49</v>
      </c>
      <c r="K27" s="55">
        <f t="shared" si="3"/>
        <v>3828.7866129740337</v>
      </c>
      <c r="L27" s="56"/>
      <c r="M27" s="6">
        <f>IF(J27="","",(K27/J27)/LOOKUP(RIGHT($D$2,3),定数!$A$6:$A$13,定数!$B$6:$B$13))</f>
        <v>0.78138502305592528</v>
      </c>
      <c r="N27" s="46">
        <v>2018</v>
      </c>
      <c r="O27" s="8">
        <v>43610</v>
      </c>
      <c r="P27" s="54">
        <v>82.97</v>
      </c>
      <c r="Q27" s="54"/>
      <c r="R27" s="57">
        <f>IF(P27="","",T27*M27*LOOKUP(RIGHT($D$2,3),定数!$A$6:$A$13,定数!$B$6:$B$13))</f>
        <v>-3985.0636175852587</v>
      </c>
      <c r="S27" s="57"/>
      <c r="T27" s="58">
        <f t="shared" si="4"/>
        <v>-51.000000000000512</v>
      </c>
      <c r="U27" s="58"/>
      <c r="V27" t="str">
        <f t="shared" si="7"/>
        <v/>
      </c>
      <c r="W27">
        <f t="shared" si="2"/>
        <v>1</v>
      </c>
      <c r="X27" s="41">
        <f t="shared" si="5"/>
        <v>130139.33864937378</v>
      </c>
      <c r="Y27" s="42">
        <f t="shared" si="6"/>
        <v>1.9310980392154287E-2</v>
      </c>
    </row>
    <row r="28" spans="2:25">
      <c r="B28" s="40">
        <v>20</v>
      </c>
      <c r="C28" s="53">
        <f t="shared" si="0"/>
        <v>123641.15681488253</v>
      </c>
      <c r="D28" s="53"/>
      <c r="E28" s="46">
        <v>2018</v>
      </c>
      <c r="F28" s="8">
        <v>43623</v>
      </c>
      <c r="G28" s="46" t="s">
        <v>4</v>
      </c>
      <c r="H28" s="54">
        <v>84.47</v>
      </c>
      <c r="I28" s="54"/>
      <c r="J28" s="46">
        <v>17</v>
      </c>
      <c r="K28" s="55">
        <f t="shared" si="3"/>
        <v>3709.2347044464759</v>
      </c>
      <c r="L28" s="56"/>
      <c r="M28" s="6">
        <f>IF(J28="","",(K28/J28)/LOOKUP(RIGHT($D$2,3),定数!$A$6:$A$13,定数!$B$6:$B$13))</f>
        <v>2.1819027673214562</v>
      </c>
      <c r="N28" s="46">
        <v>2018</v>
      </c>
      <c r="O28" s="8">
        <v>43623</v>
      </c>
      <c r="P28" s="54">
        <v>84.27</v>
      </c>
      <c r="Q28" s="54"/>
      <c r="R28" s="57">
        <f>IF(P28="","",T28*M28*LOOKUP(RIGHT($D$2,3),定数!$A$6:$A$13,定数!$B$6:$B$13))</f>
        <v>-4363.8055346429746</v>
      </c>
      <c r="S28" s="57"/>
      <c r="T28" s="58">
        <f t="shared" si="4"/>
        <v>-20.000000000000284</v>
      </c>
      <c r="U28" s="58"/>
      <c r="V28" t="str">
        <f t="shared" si="7"/>
        <v/>
      </c>
      <c r="W28">
        <f t="shared" si="2"/>
        <v>2</v>
      </c>
      <c r="X28" s="41">
        <f t="shared" si="5"/>
        <v>130139.33864937378</v>
      </c>
      <c r="Y28" s="42">
        <f t="shared" si="6"/>
        <v>4.9932494677868977E-2</v>
      </c>
    </row>
    <row r="29" spans="2:25">
      <c r="B29" s="40">
        <v>21</v>
      </c>
      <c r="C29" s="53">
        <f t="shared" si="0"/>
        <v>119277.35128023956</v>
      </c>
      <c r="D29" s="53"/>
      <c r="E29" s="48">
        <v>2018</v>
      </c>
      <c r="F29" s="8">
        <v>43624</v>
      </c>
      <c r="G29" s="48" t="s">
        <v>3</v>
      </c>
      <c r="H29" s="54">
        <v>83.4</v>
      </c>
      <c r="I29" s="54"/>
      <c r="J29" s="48">
        <v>23</v>
      </c>
      <c r="K29" s="55">
        <f t="shared" si="3"/>
        <v>3578.3205384071866</v>
      </c>
      <c r="L29" s="56"/>
      <c r="M29" s="6">
        <f>IF(J29="","",(K29/J29)/LOOKUP(RIGHT($D$2,3),定数!$A$6:$A$13,定数!$B$6:$B$13))</f>
        <v>1.5557915384379073</v>
      </c>
      <c r="N29" s="48">
        <v>2018</v>
      </c>
      <c r="O29" s="8">
        <v>43624</v>
      </c>
      <c r="P29" s="54">
        <v>83.06</v>
      </c>
      <c r="Q29" s="54"/>
      <c r="R29" s="57">
        <f>IF(P29="","",T29*M29*LOOKUP(RIGHT($D$2,3),定数!$A$6:$A$13,定数!$B$6:$B$13))</f>
        <v>5289.691230688938</v>
      </c>
      <c r="S29" s="57"/>
      <c r="T29" s="58">
        <f t="shared" si="4"/>
        <v>34.000000000000341</v>
      </c>
      <c r="U29" s="58"/>
      <c r="V29" t="str">
        <f t="shared" si="7"/>
        <v/>
      </c>
      <c r="W29">
        <f t="shared" si="2"/>
        <v>0</v>
      </c>
      <c r="X29" s="41">
        <f t="shared" si="5"/>
        <v>130139.33864937378</v>
      </c>
      <c r="Y29" s="42">
        <f t="shared" si="6"/>
        <v>8.3464288983356449E-2</v>
      </c>
    </row>
    <row r="30" spans="2:25">
      <c r="B30" s="40">
        <v>22</v>
      </c>
      <c r="C30" s="53">
        <f t="shared" si="0"/>
        <v>124567.0425109285</v>
      </c>
      <c r="D30" s="53"/>
      <c r="E30" s="48">
        <v>2018</v>
      </c>
      <c r="F30" s="8">
        <v>43645</v>
      </c>
      <c r="G30" s="48" t="s">
        <v>4</v>
      </c>
      <c r="H30" s="54">
        <v>81.89</v>
      </c>
      <c r="I30" s="54"/>
      <c r="J30" s="48">
        <v>39</v>
      </c>
      <c r="K30" s="55">
        <f t="shared" si="3"/>
        <v>3737.0112753278549</v>
      </c>
      <c r="L30" s="56"/>
      <c r="M30" s="6">
        <f>IF(J30="","",(K30/J30)/LOOKUP(RIGHT($D$2,3),定数!$A$6:$A$13,定数!$B$6:$B$13))</f>
        <v>0.95820801931483457</v>
      </c>
      <c r="N30" s="48">
        <v>2018</v>
      </c>
      <c r="O30" s="8">
        <v>43648</v>
      </c>
      <c r="P30" s="54">
        <v>81.45</v>
      </c>
      <c r="Q30" s="54"/>
      <c r="R30" s="57">
        <f>IF(P30="","",T30*M30*LOOKUP(RIGHT($D$2,3),定数!$A$6:$A$13,定数!$B$6:$B$13))</f>
        <v>-4216.1152849852506</v>
      </c>
      <c r="S30" s="57"/>
      <c r="T30" s="58">
        <f t="shared" si="4"/>
        <v>-43.999999999999773</v>
      </c>
      <c r="U30" s="58"/>
      <c r="V30" t="str">
        <f t="shared" si="7"/>
        <v/>
      </c>
      <c r="W30">
        <f t="shared" si="2"/>
        <v>1</v>
      </c>
      <c r="X30" s="41">
        <f t="shared" si="5"/>
        <v>130139.33864937378</v>
      </c>
      <c r="Y30" s="42">
        <f t="shared" si="6"/>
        <v>4.2817922668704878E-2</v>
      </c>
    </row>
    <row r="31" spans="2:25">
      <c r="B31" s="40">
        <v>23</v>
      </c>
      <c r="C31" s="53">
        <f t="shared" si="0"/>
        <v>120350.92722594325</v>
      </c>
      <c r="D31" s="53"/>
      <c r="E31" s="48">
        <v>2018</v>
      </c>
      <c r="F31" s="8">
        <v>43651</v>
      </c>
      <c r="G31" s="48" t="s">
        <v>3</v>
      </c>
      <c r="H31" s="54">
        <v>81.510000000000005</v>
      </c>
      <c r="I31" s="54"/>
      <c r="J31" s="48">
        <v>9</v>
      </c>
      <c r="K31" s="55">
        <f t="shared" si="3"/>
        <v>3610.5278167782972</v>
      </c>
      <c r="L31" s="56"/>
      <c r="M31" s="6">
        <f>IF(J31="","",(K31/J31)/LOOKUP(RIGHT($D$2,3),定数!$A$6:$A$13,定数!$B$6:$B$13))</f>
        <v>4.0116975741981085</v>
      </c>
      <c r="N31" s="48">
        <v>2018</v>
      </c>
      <c r="O31" s="8">
        <v>43651</v>
      </c>
      <c r="P31" s="54">
        <v>81.63</v>
      </c>
      <c r="Q31" s="54"/>
      <c r="R31" s="57">
        <f>IF(P31="","",T31*M31*LOOKUP(RIGHT($D$2,3),定数!$A$6:$A$13,定数!$B$6:$B$13))</f>
        <v>-4814.0370890373424</v>
      </c>
      <c r="S31" s="57"/>
      <c r="T31" s="58">
        <f t="shared" si="4"/>
        <v>-11.999999999999034</v>
      </c>
      <c r="U31" s="58"/>
      <c r="V31" t="str">
        <f t="shared" si="7"/>
        <v/>
      </c>
      <c r="W31">
        <f t="shared" si="2"/>
        <v>2</v>
      </c>
      <c r="X31" s="41">
        <f t="shared" si="5"/>
        <v>130139.33864937378</v>
      </c>
      <c r="Y31" s="42">
        <f t="shared" si="6"/>
        <v>7.5214854516840846E-2</v>
      </c>
    </row>
    <row r="32" spans="2:25">
      <c r="B32" s="40">
        <v>24</v>
      </c>
      <c r="C32" s="53">
        <f t="shared" si="0"/>
        <v>115536.8901369059</v>
      </c>
      <c r="D32" s="53"/>
      <c r="E32" s="48">
        <v>2018</v>
      </c>
      <c r="F32" s="8">
        <v>43652</v>
      </c>
      <c r="G32" s="48" t="s">
        <v>4</v>
      </c>
      <c r="H32" s="54">
        <v>82.01</v>
      </c>
      <c r="I32" s="54"/>
      <c r="J32" s="48">
        <v>24</v>
      </c>
      <c r="K32" s="55">
        <f t="shared" si="3"/>
        <v>3466.1067041071769</v>
      </c>
      <c r="L32" s="56"/>
      <c r="M32" s="6">
        <f>IF(J32="","",(K32/J32)/LOOKUP(RIGHT($D$2,3),定数!$A$6:$A$13,定数!$B$6:$B$13))</f>
        <v>1.4442111267113236</v>
      </c>
      <c r="N32" s="48">
        <v>2018</v>
      </c>
      <c r="O32" s="8">
        <v>43655</v>
      </c>
      <c r="P32" s="54">
        <v>82.36</v>
      </c>
      <c r="Q32" s="54"/>
      <c r="R32" s="57">
        <f>IF(P32="","",T32*M32*LOOKUP(RIGHT($D$2,3),定数!$A$6:$A$13,定数!$B$6:$B$13))</f>
        <v>5054.7389434895504</v>
      </c>
      <c r="S32" s="57"/>
      <c r="T32" s="58">
        <f t="shared" si="4"/>
        <v>34.999999999999432</v>
      </c>
      <c r="U32" s="58"/>
      <c r="V32" t="str">
        <f t="shared" si="7"/>
        <v/>
      </c>
      <c r="W32">
        <f t="shared" si="2"/>
        <v>0</v>
      </c>
      <c r="X32" s="41">
        <f t="shared" si="5"/>
        <v>130139.33864937378</v>
      </c>
      <c r="Y32" s="42">
        <f t="shared" si="6"/>
        <v>0.11220626033616421</v>
      </c>
    </row>
    <row r="33" spans="2:25">
      <c r="B33" s="40">
        <v>25</v>
      </c>
      <c r="C33" s="53">
        <f t="shared" si="0"/>
        <v>120591.62908039545</v>
      </c>
      <c r="D33" s="53"/>
      <c r="E33" s="48">
        <v>2018</v>
      </c>
      <c r="F33" s="8">
        <v>43656</v>
      </c>
      <c r="G33" s="48" t="s">
        <v>4</v>
      </c>
      <c r="H33" s="54">
        <v>82.77</v>
      </c>
      <c r="I33" s="54"/>
      <c r="J33" s="48">
        <v>8</v>
      </c>
      <c r="K33" s="55">
        <f t="shared" si="3"/>
        <v>3617.7488724118634</v>
      </c>
      <c r="L33" s="56"/>
      <c r="M33" s="6">
        <f>IF(J33="","",(K33/J33)/LOOKUP(RIGHT($D$2,3),定数!$A$6:$A$13,定数!$B$6:$B$13))</f>
        <v>4.522186090514829</v>
      </c>
      <c r="N33" s="48">
        <v>2018</v>
      </c>
      <c r="O33" s="8">
        <v>43656</v>
      </c>
      <c r="P33" s="54">
        <v>82.9</v>
      </c>
      <c r="Q33" s="54"/>
      <c r="R33" s="57">
        <f>IF(P33="","",T33*M33*LOOKUP(RIGHT($D$2,3),定数!$A$6:$A$13,定数!$B$6:$B$13))</f>
        <v>5878.8419176697143</v>
      </c>
      <c r="S33" s="57"/>
      <c r="T33" s="58">
        <f t="shared" si="4"/>
        <v>13.000000000000966</v>
      </c>
      <c r="U33" s="58"/>
      <c r="V33" t="str">
        <f t="shared" si="7"/>
        <v/>
      </c>
      <c r="W33">
        <f t="shared" si="2"/>
        <v>0</v>
      </c>
      <c r="X33" s="41">
        <f t="shared" si="5"/>
        <v>130139.33864937378</v>
      </c>
      <c r="Y33" s="42">
        <f t="shared" si="6"/>
        <v>7.3365284225872074E-2</v>
      </c>
    </row>
    <row r="34" spans="2:25">
      <c r="B34" s="40">
        <v>26</v>
      </c>
      <c r="C34" s="53">
        <f t="shared" si="0"/>
        <v>126470.47099806517</v>
      </c>
      <c r="D34" s="53"/>
      <c r="E34" s="48">
        <v>2018</v>
      </c>
      <c r="F34" s="8">
        <v>43662</v>
      </c>
      <c r="G34" s="48" t="s">
        <v>4</v>
      </c>
      <c r="H34" s="54">
        <v>83.6</v>
      </c>
      <c r="I34" s="54"/>
      <c r="J34" s="48">
        <v>22</v>
      </c>
      <c r="K34" s="55">
        <f t="shared" si="3"/>
        <v>3794.1141299419551</v>
      </c>
      <c r="L34" s="56"/>
      <c r="M34" s="6">
        <f>IF(J34="","",(K34/J34)/LOOKUP(RIGHT($D$2,3),定数!$A$6:$A$13,定数!$B$6:$B$13))</f>
        <v>1.7245973317917977</v>
      </c>
      <c r="N34" s="48">
        <v>2018</v>
      </c>
      <c r="O34" s="8">
        <v>43662</v>
      </c>
      <c r="P34" s="54">
        <v>83.36</v>
      </c>
      <c r="Q34" s="54"/>
      <c r="R34" s="57">
        <f>IF(P34="","",T34*M34*LOOKUP(RIGHT($D$2,3),定数!$A$6:$A$13,定数!$B$6:$B$13))</f>
        <v>-4139.0335963002262</v>
      </c>
      <c r="S34" s="57"/>
      <c r="T34" s="58">
        <f t="shared" si="4"/>
        <v>-23.999999999999488</v>
      </c>
      <c r="U34" s="58"/>
      <c r="V34" t="str">
        <f t="shared" si="7"/>
        <v/>
      </c>
      <c r="W34">
        <f t="shared" si="2"/>
        <v>1</v>
      </c>
      <c r="X34" s="41">
        <f t="shared" si="5"/>
        <v>130139.33864937378</v>
      </c>
      <c r="Y34" s="42">
        <f t="shared" si="6"/>
        <v>2.8191841831879949E-2</v>
      </c>
    </row>
    <row r="35" spans="2:25">
      <c r="B35" s="40">
        <v>27</v>
      </c>
      <c r="C35" s="53">
        <f t="shared" si="0"/>
        <v>122331.43740176494</v>
      </c>
      <c r="D35" s="53"/>
      <c r="E35" s="48">
        <v>2018</v>
      </c>
      <c r="F35" s="8">
        <v>43670</v>
      </c>
      <c r="G35" s="48" t="s">
        <v>3</v>
      </c>
      <c r="H35" s="54">
        <v>82.04</v>
      </c>
      <c r="I35" s="54"/>
      <c r="J35" s="48">
        <v>13</v>
      </c>
      <c r="K35" s="55">
        <f t="shared" si="3"/>
        <v>3669.9431220529482</v>
      </c>
      <c r="L35" s="56"/>
      <c r="M35" s="6">
        <f>IF(J35="","",(K35/J35)/LOOKUP(RIGHT($D$2,3),定数!$A$6:$A$13,定数!$B$6:$B$13))</f>
        <v>2.8230331708099601</v>
      </c>
      <c r="N35" s="48">
        <v>2018</v>
      </c>
      <c r="O35" s="8">
        <v>43670</v>
      </c>
      <c r="P35" s="54">
        <v>82.2</v>
      </c>
      <c r="Q35" s="54"/>
      <c r="R35" s="57">
        <f>IF(P35="","",T35*M35*LOOKUP(RIGHT($D$2,3),定数!$A$6:$A$13,定数!$B$6:$B$13))</f>
        <v>-4516.8530732958397</v>
      </c>
      <c r="S35" s="57"/>
      <c r="T35" s="58">
        <f t="shared" si="4"/>
        <v>-15.999999999999659</v>
      </c>
      <c r="U35" s="58"/>
      <c r="V35" t="str">
        <f t="shared" si="7"/>
        <v/>
      </c>
      <c r="W35">
        <f t="shared" si="2"/>
        <v>2</v>
      </c>
      <c r="X35" s="41">
        <f t="shared" si="5"/>
        <v>130139.33864937378</v>
      </c>
      <c r="Y35" s="42">
        <f t="shared" si="6"/>
        <v>5.9996472462836015E-2</v>
      </c>
    </row>
    <row r="36" spans="2:25">
      <c r="B36" s="40">
        <v>28</v>
      </c>
      <c r="C36" s="53">
        <f t="shared" si="0"/>
        <v>117814.58432846909</v>
      </c>
      <c r="D36" s="53"/>
      <c r="E36" s="48">
        <v>2018</v>
      </c>
      <c r="F36" s="8">
        <v>43676</v>
      </c>
      <c r="G36" s="48" t="s">
        <v>4</v>
      </c>
      <c r="H36" s="54">
        <v>82.25</v>
      </c>
      <c r="I36" s="54"/>
      <c r="J36" s="48">
        <v>7</v>
      </c>
      <c r="K36" s="55">
        <f t="shared" si="3"/>
        <v>3534.4375298540726</v>
      </c>
      <c r="L36" s="56"/>
      <c r="M36" s="6">
        <f>IF(J36="","",(K36/J36)/LOOKUP(RIGHT($D$2,3),定数!$A$6:$A$13,定数!$B$6:$B$13))</f>
        <v>5.0491964712201032</v>
      </c>
      <c r="N36" s="48">
        <v>2018</v>
      </c>
      <c r="O36" s="8">
        <v>43677</v>
      </c>
      <c r="P36" s="54">
        <v>82.35</v>
      </c>
      <c r="Q36" s="54"/>
      <c r="R36" s="57">
        <f>IF(P36="","",T36*M36*LOOKUP(RIGHT($D$2,3),定数!$A$6:$A$13,定数!$B$6:$B$13))</f>
        <v>5049.196471219816</v>
      </c>
      <c r="S36" s="57"/>
      <c r="T36" s="58">
        <f t="shared" si="4"/>
        <v>9.9999999999994316</v>
      </c>
      <c r="U36" s="58"/>
      <c r="V36" t="str">
        <f t="shared" si="7"/>
        <v/>
      </c>
      <c r="W36">
        <f t="shared" si="2"/>
        <v>0</v>
      </c>
      <c r="X36" s="41">
        <f t="shared" si="5"/>
        <v>130139.33864937378</v>
      </c>
      <c r="Y36" s="42">
        <f t="shared" si="6"/>
        <v>9.4704295018053664E-2</v>
      </c>
    </row>
    <row r="37" spans="2:25">
      <c r="B37" s="40">
        <v>29</v>
      </c>
      <c r="C37" s="53">
        <f t="shared" si="0"/>
        <v>122863.7807996889</v>
      </c>
      <c r="D37" s="53"/>
      <c r="E37" s="48">
        <v>2018</v>
      </c>
      <c r="F37" s="8">
        <v>43688</v>
      </c>
      <c r="G37" s="48" t="s">
        <v>3</v>
      </c>
      <c r="H37" s="54">
        <v>80.72</v>
      </c>
      <c r="I37" s="54"/>
      <c r="J37" s="48">
        <v>42</v>
      </c>
      <c r="K37" s="55">
        <f t="shared" si="3"/>
        <v>3685.9134239906671</v>
      </c>
      <c r="L37" s="56"/>
      <c r="M37" s="6">
        <f>IF(J37="","",(K37/J37)/LOOKUP(RIGHT($D$2,3),定数!$A$6:$A$13,定数!$B$6:$B$13))</f>
        <v>0.87759843428349216</v>
      </c>
      <c r="N37" s="48">
        <v>2018</v>
      </c>
      <c r="O37" s="8">
        <v>43690</v>
      </c>
      <c r="P37" s="54">
        <v>80.099999999999994</v>
      </c>
      <c r="Q37" s="54"/>
      <c r="R37" s="57">
        <f>IF(P37="","",T37*M37*LOOKUP(RIGHT($D$2,3),定数!$A$6:$A$13,定数!$B$6:$B$13))</f>
        <v>5441.1102925576915</v>
      </c>
      <c r="S37" s="57"/>
      <c r="T37" s="58">
        <f t="shared" si="4"/>
        <v>62.000000000000455</v>
      </c>
      <c r="U37" s="58"/>
      <c r="V37" t="str">
        <f t="shared" si="7"/>
        <v/>
      </c>
      <c r="W37">
        <f t="shared" si="2"/>
        <v>0</v>
      </c>
      <c r="X37" s="41">
        <f t="shared" si="5"/>
        <v>130139.33864937378</v>
      </c>
      <c r="Y37" s="42">
        <f t="shared" si="6"/>
        <v>5.5905907661686793E-2</v>
      </c>
    </row>
    <row r="38" spans="2:25">
      <c r="B38" s="40">
        <v>30</v>
      </c>
      <c r="C38" s="53">
        <f t="shared" si="0"/>
        <v>128304.89109224659</v>
      </c>
      <c r="D38" s="53"/>
      <c r="E38" s="48">
        <v>2018</v>
      </c>
      <c r="F38" s="8">
        <v>43697</v>
      </c>
      <c r="G38" s="48" t="s">
        <v>4</v>
      </c>
      <c r="H38" s="54">
        <v>80.900000000000006</v>
      </c>
      <c r="I38" s="54"/>
      <c r="J38" s="48">
        <v>18</v>
      </c>
      <c r="K38" s="55">
        <f t="shared" si="3"/>
        <v>3849.1467327673977</v>
      </c>
      <c r="L38" s="56"/>
      <c r="M38" s="6">
        <f>IF(J38="","",(K38/J38)/LOOKUP(RIGHT($D$2,3),定数!$A$6:$A$13,定数!$B$6:$B$13))</f>
        <v>2.1384148515374433</v>
      </c>
      <c r="N38" s="48">
        <v>2018</v>
      </c>
      <c r="O38" s="8">
        <v>43697</v>
      </c>
      <c r="P38" s="54">
        <v>80.69</v>
      </c>
      <c r="Q38" s="54"/>
      <c r="R38" s="57">
        <f>IF(P38="","",T38*M38*LOOKUP(RIGHT($D$2,3),定数!$A$6:$A$13,定数!$B$6:$B$13))</f>
        <v>-4490.6711882288009</v>
      </c>
      <c r="S38" s="57"/>
      <c r="T38" s="58">
        <f t="shared" si="4"/>
        <v>-21.000000000000796</v>
      </c>
      <c r="U38" s="58"/>
      <c r="V38" t="str">
        <f t="shared" si="7"/>
        <v/>
      </c>
      <c r="W38">
        <f t="shared" si="2"/>
        <v>1</v>
      </c>
      <c r="X38" s="41">
        <f t="shared" si="5"/>
        <v>130139.33864937378</v>
      </c>
      <c r="Y38" s="42">
        <f t="shared" si="6"/>
        <v>1.4096026429561204E-2</v>
      </c>
    </row>
    <row r="39" spans="2:25">
      <c r="B39" s="40">
        <v>31</v>
      </c>
      <c r="C39" s="53">
        <f t="shared" si="0"/>
        <v>123814.21990401778</v>
      </c>
      <c r="D39" s="53"/>
      <c r="E39" s="49">
        <v>2018</v>
      </c>
      <c r="F39" s="8">
        <v>43707</v>
      </c>
      <c r="G39" s="49" t="s">
        <v>3</v>
      </c>
      <c r="H39" s="54">
        <v>81.28</v>
      </c>
      <c r="I39" s="54"/>
      <c r="J39" s="49">
        <v>20</v>
      </c>
      <c r="K39" s="55">
        <f t="shared" si="3"/>
        <v>3714.4265971205332</v>
      </c>
      <c r="L39" s="56"/>
      <c r="M39" s="6">
        <f>IF(J39="","",(K39/J39)/LOOKUP(RIGHT($D$2,3),定数!$A$6:$A$13,定数!$B$6:$B$13))</f>
        <v>1.8572132985602667</v>
      </c>
      <c r="N39" s="49">
        <v>2018</v>
      </c>
      <c r="O39" s="8">
        <v>43708</v>
      </c>
      <c r="P39" s="54">
        <v>81.03</v>
      </c>
      <c r="Q39" s="54"/>
      <c r="R39" s="57">
        <f>IF(P39="","",T39*M39*LOOKUP(RIGHT($D$2,3),定数!$A$6:$A$13,定数!$B$6:$B$13))</f>
        <v>4643.0332464006669</v>
      </c>
      <c r="S39" s="57"/>
      <c r="T39" s="58">
        <f t="shared" si="4"/>
        <v>25</v>
      </c>
      <c r="U39" s="58"/>
      <c r="V39" t="str">
        <f t="shared" si="7"/>
        <v/>
      </c>
      <c r="W39">
        <f t="shared" si="2"/>
        <v>0</v>
      </c>
      <c r="X39" s="41">
        <f t="shared" si="5"/>
        <v>130139.33864937378</v>
      </c>
      <c r="Y39" s="42">
        <f t="shared" si="6"/>
        <v>4.8602665504527964E-2</v>
      </c>
    </row>
    <row r="40" spans="2:25">
      <c r="B40" s="40">
        <v>32</v>
      </c>
      <c r="C40" s="53">
        <f t="shared" si="0"/>
        <v>128457.25315041844</v>
      </c>
      <c r="D40" s="53"/>
      <c r="E40" s="49">
        <v>2018</v>
      </c>
      <c r="F40" s="8">
        <v>43708</v>
      </c>
      <c r="G40" s="49" t="s">
        <v>3</v>
      </c>
      <c r="H40" s="54">
        <v>80.41</v>
      </c>
      <c r="I40" s="54"/>
      <c r="J40" s="49">
        <v>22</v>
      </c>
      <c r="K40" s="55">
        <f t="shared" si="3"/>
        <v>3853.7175945125532</v>
      </c>
      <c r="L40" s="56"/>
      <c r="M40" s="6">
        <f>IF(J40="","",(K40/J40)/LOOKUP(RIGHT($D$2,3),定数!$A$6:$A$13,定数!$B$6:$B$13))</f>
        <v>1.7516898156875242</v>
      </c>
      <c r="N40" s="49">
        <v>2018</v>
      </c>
      <c r="O40" s="8">
        <v>43708</v>
      </c>
      <c r="P40" s="54">
        <v>80.14</v>
      </c>
      <c r="Q40" s="54"/>
      <c r="R40" s="57">
        <f>IF(P40="","",T40*M40*LOOKUP(RIGHT($D$2,3),定数!$A$6:$A$13,定数!$B$6:$B$13))</f>
        <v>4729.5625023562461</v>
      </c>
      <c r="S40" s="57"/>
      <c r="T40" s="58">
        <f t="shared" si="4"/>
        <v>26.999999999999602</v>
      </c>
      <c r="U40" s="58"/>
      <c r="V40" t="str">
        <f t="shared" si="7"/>
        <v/>
      </c>
      <c r="W40">
        <f t="shared" si="2"/>
        <v>0</v>
      </c>
      <c r="X40" s="41">
        <f t="shared" si="5"/>
        <v>130139.33864937378</v>
      </c>
      <c r="Y40" s="42">
        <f t="shared" si="6"/>
        <v>1.2925265460947744E-2</v>
      </c>
    </row>
    <row r="41" spans="2:25">
      <c r="B41" s="40">
        <v>33</v>
      </c>
      <c r="C41" s="53">
        <f t="shared" si="0"/>
        <v>133186.81565277471</v>
      </c>
      <c r="D41" s="53"/>
      <c r="E41" s="49">
        <v>2018</v>
      </c>
      <c r="F41" s="8">
        <v>43709</v>
      </c>
      <c r="G41" s="49" t="s">
        <v>3</v>
      </c>
      <c r="H41" s="54">
        <v>79.72</v>
      </c>
      <c r="I41" s="54"/>
      <c r="J41" s="49">
        <v>47</v>
      </c>
      <c r="K41" s="55">
        <f t="shared" si="3"/>
        <v>3995.6044695832411</v>
      </c>
      <c r="L41" s="56"/>
      <c r="M41" s="6">
        <f>IF(J41="","",(K41/J41)/LOOKUP(RIGHT($D$2,3),定数!$A$6:$A$13,定数!$B$6:$B$13))</f>
        <v>0.85012861054962574</v>
      </c>
      <c r="N41" s="49">
        <v>2018</v>
      </c>
      <c r="O41" s="8">
        <v>43711</v>
      </c>
      <c r="P41" s="54">
        <v>80.22</v>
      </c>
      <c r="Q41" s="54"/>
      <c r="R41" s="57">
        <f>IF(P41="","",T41*M41*LOOKUP(RIGHT($D$2,3),定数!$A$6:$A$13,定数!$B$6:$B$13))</f>
        <v>-4250.6430527481289</v>
      </c>
      <c r="S41" s="57"/>
      <c r="T41" s="58">
        <f t="shared" si="4"/>
        <v>-50</v>
      </c>
      <c r="U41" s="58"/>
      <c r="V41" t="str">
        <f t="shared" si="7"/>
        <v/>
      </c>
      <c r="W41">
        <f t="shared" si="2"/>
        <v>1</v>
      </c>
      <c r="X41" s="41">
        <f t="shared" si="5"/>
        <v>133186.81565277471</v>
      </c>
      <c r="Y41" s="42">
        <f t="shared" si="6"/>
        <v>0</v>
      </c>
    </row>
    <row r="42" spans="2:25">
      <c r="B42" s="40">
        <v>34</v>
      </c>
      <c r="C42" s="53">
        <f t="shared" si="0"/>
        <v>128936.17260002658</v>
      </c>
      <c r="D42" s="53"/>
      <c r="E42" s="49">
        <v>2018</v>
      </c>
      <c r="F42" s="8">
        <v>43727</v>
      </c>
      <c r="G42" s="49" t="s">
        <v>4</v>
      </c>
      <c r="H42" s="54">
        <v>81.510000000000005</v>
      </c>
      <c r="I42" s="54"/>
      <c r="J42" s="49">
        <v>24</v>
      </c>
      <c r="K42" s="55">
        <f t="shared" si="3"/>
        <v>3868.085178000797</v>
      </c>
      <c r="L42" s="56"/>
      <c r="M42" s="6">
        <f>IF(J42="","",(K42/J42)/LOOKUP(RIGHT($D$2,3),定数!$A$6:$A$13,定数!$B$6:$B$13))</f>
        <v>1.6117021575003321</v>
      </c>
      <c r="N42" s="49">
        <v>2018</v>
      </c>
      <c r="O42" s="8">
        <v>43729</v>
      </c>
      <c r="P42" s="54">
        <v>81.87</v>
      </c>
      <c r="Q42" s="54"/>
      <c r="R42" s="57">
        <f>IF(P42="","",T42*M42*LOOKUP(RIGHT($D$2,3),定数!$A$6:$A$13,定数!$B$6:$B$13))</f>
        <v>5802.1277670011859</v>
      </c>
      <c r="S42" s="57"/>
      <c r="T42" s="58">
        <f t="shared" si="4"/>
        <v>35.999999999999943</v>
      </c>
      <c r="U42" s="58"/>
      <c r="V42" t="str">
        <f t="shared" si="7"/>
        <v/>
      </c>
      <c r="W42">
        <f t="shared" si="2"/>
        <v>0</v>
      </c>
      <c r="X42" s="41">
        <f t="shared" si="5"/>
        <v>133186.81565277471</v>
      </c>
      <c r="Y42" s="42">
        <f t="shared" si="6"/>
        <v>3.1914893617021267E-2</v>
      </c>
    </row>
    <row r="43" spans="2:25">
      <c r="B43" s="40">
        <v>35</v>
      </c>
      <c r="C43" s="53">
        <f t="shared" si="0"/>
        <v>134738.30036702775</v>
      </c>
      <c r="D43" s="53"/>
      <c r="E43" s="49">
        <v>2018</v>
      </c>
      <c r="F43" s="8">
        <v>43729</v>
      </c>
      <c r="G43" s="49" t="s">
        <v>4</v>
      </c>
      <c r="H43" s="54">
        <v>82.1</v>
      </c>
      <c r="I43" s="54"/>
      <c r="J43" s="49">
        <v>18</v>
      </c>
      <c r="K43" s="55">
        <f t="shared" si="3"/>
        <v>4042.1490110108325</v>
      </c>
      <c r="L43" s="56"/>
      <c r="M43" s="6">
        <f>IF(J43="","",(K43/J43)/LOOKUP(RIGHT($D$2,3),定数!$A$6:$A$13,定数!$B$6:$B$13))</f>
        <v>2.2456383394504624</v>
      </c>
      <c r="N43" s="49">
        <v>2018</v>
      </c>
      <c r="O43" s="8">
        <v>43729</v>
      </c>
      <c r="P43" s="54">
        <v>81.89</v>
      </c>
      <c r="Q43" s="54"/>
      <c r="R43" s="57">
        <f>IF(P43="","",T43*M43*LOOKUP(RIGHT($D$2,3),定数!$A$6:$A$13,定数!$B$6:$B$13))</f>
        <v>-4715.8405128458307</v>
      </c>
      <c r="S43" s="57"/>
      <c r="T43" s="58">
        <f t="shared" si="4"/>
        <v>-20.999999999999375</v>
      </c>
      <c r="U43" s="58"/>
      <c r="V43" t="str">
        <f t="shared" si="7"/>
        <v/>
      </c>
      <c r="W43">
        <f t="shared" si="2"/>
        <v>1</v>
      </c>
      <c r="X43" s="41">
        <f t="shared" si="5"/>
        <v>134738.30036702775</v>
      </c>
      <c r="Y43" s="42">
        <f t="shared" si="6"/>
        <v>0</v>
      </c>
    </row>
    <row r="44" spans="2:25">
      <c r="B44" s="40">
        <v>36</v>
      </c>
      <c r="C44" s="53">
        <f t="shared" si="0"/>
        <v>130022.45985418193</v>
      </c>
      <c r="D44" s="53"/>
      <c r="E44" s="49">
        <v>2018</v>
      </c>
      <c r="F44" s="8">
        <v>43729</v>
      </c>
      <c r="G44" s="49" t="s">
        <v>4</v>
      </c>
      <c r="H44" s="54">
        <v>82.18</v>
      </c>
      <c r="I44" s="54"/>
      <c r="J44" s="49">
        <v>25</v>
      </c>
      <c r="K44" s="55">
        <f t="shared" si="3"/>
        <v>3900.6737956254578</v>
      </c>
      <c r="L44" s="56"/>
      <c r="M44" s="6">
        <f>IF(J44="","",(K44/J44)/LOOKUP(RIGHT($D$2,3),定数!$A$6:$A$13,定数!$B$6:$B$13))</f>
        <v>1.5602695182501831</v>
      </c>
      <c r="N44" s="49">
        <v>2018</v>
      </c>
      <c r="O44" s="8">
        <v>43729</v>
      </c>
      <c r="P44" s="54">
        <v>81.91</v>
      </c>
      <c r="Q44" s="54"/>
      <c r="R44" s="57">
        <f>IF(P44="","",T44*M44*LOOKUP(RIGHT($D$2,3),定数!$A$6:$A$13,定数!$B$6:$B$13))</f>
        <v>-4212.7276992756542</v>
      </c>
      <c r="S44" s="57"/>
      <c r="T44" s="58">
        <f t="shared" si="4"/>
        <v>-27.000000000001023</v>
      </c>
      <c r="U44" s="58"/>
      <c r="V44" t="str">
        <f t="shared" si="7"/>
        <v/>
      </c>
      <c r="W44">
        <f t="shared" si="2"/>
        <v>2</v>
      </c>
      <c r="X44" s="41">
        <f t="shared" si="5"/>
        <v>134738.30036702775</v>
      </c>
      <c r="Y44" s="42">
        <f t="shared" si="6"/>
        <v>3.4999999999998921E-2</v>
      </c>
    </row>
    <row r="45" spans="2:25">
      <c r="B45" s="40">
        <v>37</v>
      </c>
      <c r="C45" s="53">
        <f t="shared" si="0"/>
        <v>125809.73215490628</v>
      </c>
      <c r="D45" s="53"/>
      <c r="E45" s="49">
        <v>2018</v>
      </c>
      <c r="F45" s="8">
        <v>43736</v>
      </c>
      <c r="G45" s="49" t="s">
        <v>4</v>
      </c>
      <c r="H45" s="54">
        <v>81.96</v>
      </c>
      <c r="I45" s="54"/>
      <c r="J45" s="49">
        <v>17</v>
      </c>
      <c r="K45" s="55">
        <f t="shared" si="3"/>
        <v>3774.2919646471883</v>
      </c>
      <c r="L45" s="56"/>
      <c r="M45" s="6">
        <f>IF(J45="","",(K45/J45)/LOOKUP(RIGHT($D$2,3),定数!$A$6:$A$13,定数!$B$6:$B$13))</f>
        <v>2.220171743910111</v>
      </c>
      <c r="N45" s="49">
        <v>2018</v>
      </c>
      <c r="O45" s="8">
        <v>43736</v>
      </c>
      <c r="P45" s="54">
        <v>81.760000000000005</v>
      </c>
      <c r="Q45" s="54"/>
      <c r="R45" s="57">
        <f>IF(P45="","",T45*M45*LOOKUP(RIGHT($D$2,3),定数!$A$6:$A$13,定数!$B$6:$B$13))</f>
        <v>-4440.3434878199696</v>
      </c>
      <c r="S45" s="57"/>
      <c r="T45" s="58">
        <f t="shared" si="4"/>
        <v>-19.999999999998863</v>
      </c>
      <c r="U45" s="58"/>
      <c r="V45" t="str">
        <f t="shared" si="7"/>
        <v/>
      </c>
      <c r="W45">
        <f t="shared" si="2"/>
        <v>3</v>
      </c>
      <c r="X45" s="41">
        <f t="shared" si="5"/>
        <v>134738.30036702775</v>
      </c>
      <c r="Y45" s="42">
        <f t="shared" si="6"/>
        <v>6.6266000000000158E-2</v>
      </c>
    </row>
    <row r="46" spans="2:25">
      <c r="B46" s="40">
        <v>38</v>
      </c>
      <c r="C46" s="53">
        <f t="shared" si="0"/>
        <v>121369.38866708631</v>
      </c>
      <c r="D46" s="53"/>
      <c r="E46" s="49">
        <v>2018</v>
      </c>
      <c r="F46" s="8">
        <v>43740</v>
      </c>
      <c r="G46" s="49" t="s">
        <v>4</v>
      </c>
      <c r="H46" s="54">
        <v>82.39</v>
      </c>
      <c r="I46" s="54"/>
      <c r="J46" s="49">
        <v>12</v>
      </c>
      <c r="K46" s="55">
        <f t="shared" si="3"/>
        <v>3641.0816600125895</v>
      </c>
      <c r="L46" s="56"/>
      <c r="M46" s="6">
        <f>IF(J46="","",(K46/J46)/LOOKUP(RIGHT($D$2,3),定数!$A$6:$A$13,定数!$B$6:$B$13))</f>
        <v>3.0342347166771577</v>
      </c>
      <c r="N46" s="49">
        <v>2018</v>
      </c>
      <c r="O46" s="8">
        <v>43740</v>
      </c>
      <c r="P46" s="54">
        <v>82.25</v>
      </c>
      <c r="Q46" s="54"/>
      <c r="R46" s="57">
        <f>IF(P46="","",T46*M46*LOOKUP(RIGHT($D$2,3),定数!$A$6:$A$13,定数!$B$6:$B$13))</f>
        <v>-4247.9286033480375</v>
      </c>
      <c r="S46" s="57"/>
      <c r="T46" s="58">
        <f t="shared" si="4"/>
        <v>-14.000000000000057</v>
      </c>
      <c r="U46" s="58"/>
      <c r="V46" t="str">
        <f t="shared" si="7"/>
        <v/>
      </c>
      <c r="W46">
        <f t="shared" si="2"/>
        <v>4</v>
      </c>
      <c r="X46" s="41">
        <f t="shared" si="5"/>
        <v>134738.30036702775</v>
      </c>
      <c r="Y46" s="42">
        <f t="shared" si="6"/>
        <v>9.9221317647056995E-2</v>
      </c>
    </row>
    <row r="47" spans="2:25">
      <c r="B47" s="40">
        <v>39</v>
      </c>
      <c r="C47" s="53">
        <f t="shared" si="0"/>
        <v>117121.46006373828</v>
      </c>
      <c r="D47" s="53"/>
      <c r="E47" s="49">
        <v>2018</v>
      </c>
      <c r="F47" s="8">
        <v>43742</v>
      </c>
      <c r="G47" s="49" t="s">
        <v>3</v>
      </c>
      <c r="H47" s="54">
        <v>81.37</v>
      </c>
      <c r="I47" s="54"/>
      <c r="J47" s="49">
        <v>17</v>
      </c>
      <c r="K47" s="55">
        <f t="shared" si="3"/>
        <v>3513.6438019121483</v>
      </c>
      <c r="L47" s="56"/>
      <c r="M47" s="6">
        <f>IF(J47="","",(K47/J47)/LOOKUP(RIGHT($D$2,3),定数!$A$6:$A$13,定数!$B$6:$B$13))</f>
        <v>2.0668492952424402</v>
      </c>
      <c r="N47" s="49">
        <v>2018</v>
      </c>
      <c r="O47" s="8">
        <v>43742</v>
      </c>
      <c r="P47" s="54">
        <v>81.13</v>
      </c>
      <c r="Q47" s="54"/>
      <c r="R47" s="57">
        <f>IF(P47="","",T47*M47*LOOKUP(RIGHT($D$2,3),定数!$A$6:$A$13,定数!$B$6:$B$13))</f>
        <v>4960.4383085820446</v>
      </c>
      <c r="S47" s="57"/>
      <c r="T47" s="58">
        <f t="shared" si="4"/>
        <v>24.000000000000909</v>
      </c>
      <c r="U47" s="58"/>
      <c r="V47" t="str">
        <f t="shared" si="7"/>
        <v/>
      </c>
      <c r="W47">
        <f t="shared" si="2"/>
        <v>0</v>
      </c>
      <c r="X47" s="41">
        <f t="shared" si="5"/>
        <v>134738.30036702775</v>
      </c>
      <c r="Y47" s="42">
        <f t="shared" si="6"/>
        <v>0.13074857152941011</v>
      </c>
    </row>
    <row r="48" spans="2:25">
      <c r="B48" s="40">
        <v>40</v>
      </c>
      <c r="C48" s="53">
        <f t="shared" si="0"/>
        <v>122081.89837232033</v>
      </c>
      <c r="D48" s="53"/>
      <c r="E48" s="49">
        <v>2018</v>
      </c>
      <c r="F48" s="8">
        <v>43767</v>
      </c>
      <c r="G48" s="49" t="s">
        <v>4</v>
      </c>
      <c r="H48" s="54">
        <v>79.55</v>
      </c>
      <c r="I48" s="54"/>
      <c r="J48" s="49">
        <v>15</v>
      </c>
      <c r="K48" s="55">
        <f t="shared" si="3"/>
        <v>3662.4569511696095</v>
      </c>
      <c r="L48" s="56"/>
      <c r="M48" s="6">
        <f>IF(J48="","",(K48/J48)/LOOKUP(RIGHT($D$2,3),定数!$A$6:$A$13,定数!$B$6:$B$13))</f>
        <v>2.4416379674464062</v>
      </c>
      <c r="N48" s="49">
        <v>2018</v>
      </c>
      <c r="O48" s="8">
        <v>43768</v>
      </c>
      <c r="P48" s="54">
        <v>79.37</v>
      </c>
      <c r="Q48" s="54"/>
      <c r="R48" s="57">
        <f>IF(P48="","",T48*M48*LOOKUP(RIGHT($D$2,3),定数!$A$6:$A$13,定数!$B$6:$B$13))</f>
        <v>-4394.9483414033512</v>
      </c>
      <c r="S48" s="57"/>
      <c r="T48" s="58">
        <f t="shared" si="4"/>
        <v>-17.999999999999261</v>
      </c>
      <c r="U48" s="58"/>
      <c r="V48" t="str">
        <f t="shared" si="7"/>
        <v/>
      </c>
      <c r="W48">
        <f t="shared" si="2"/>
        <v>1</v>
      </c>
      <c r="X48" s="41">
        <f t="shared" si="5"/>
        <v>134738.30036702775</v>
      </c>
      <c r="Y48" s="42">
        <f t="shared" si="6"/>
        <v>9.3933216911830764E-2</v>
      </c>
    </row>
    <row r="49" spans="2:25">
      <c r="B49" s="40">
        <v>41</v>
      </c>
      <c r="C49" s="53">
        <f t="shared" si="0"/>
        <v>117686.95003091698</v>
      </c>
      <c r="D49" s="53"/>
      <c r="E49" s="49">
        <v>2018</v>
      </c>
      <c r="F49" s="8">
        <v>43769</v>
      </c>
      <c r="G49" s="49" t="s">
        <v>4</v>
      </c>
      <c r="H49" s="54">
        <v>80.239999999999995</v>
      </c>
      <c r="I49" s="54"/>
      <c r="J49" s="49">
        <v>24</v>
      </c>
      <c r="K49" s="55">
        <f t="shared" si="3"/>
        <v>3530.6085009275093</v>
      </c>
      <c r="L49" s="56"/>
      <c r="M49" s="6">
        <f>IF(J49="","",(K49/J49)/LOOKUP(RIGHT($D$2,3),定数!$A$6:$A$13,定数!$B$6:$B$13))</f>
        <v>1.4710868753864623</v>
      </c>
      <c r="N49" s="49">
        <v>2018</v>
      </c>
      <c r="O49" s="8">
        <v>43770</v>
      </c>
      <c r="P49" s="54">
        <v>79.98</v>
      </c>
      <c r="Q49" s="54"/>
      <c r="R49" s="57">
        <f>IF(P49="","",T49*M49*LOOKUP(RIGHT($D$2,3),定数!$A$6:$A$13,定数!$B$6:$B$13))</f>
        <v>-3824.8258760046683</v>
      </c>
      <c r="S49" s="57"/>
      <c r="T49" s="58">
        <f t="shared" si="4"/>
        <v>-25.999999999999091</v>
      </c>
      <c r="U49" s="58"/>
      <c r="V49" t="str">
        <f t="shared" si="7"/>
        <v/>
      </c>
      <c r="W49">
        <f t="shared" si="2"/>
        <v>2</v>
      </c>
      <c r="X49" s="41">
        <f t="shared" si="5"/>
        <v>134738.30036702775</v>
      </c>
      <c r="Y49" s="42">
        <f t="shared" si="6"/>
        <v>0.12655162110300344</v>
      </c>
    </row>
    <row r="50" spans="2:25">
      <c r="B50" s="40">
        <v>42</v>
      </c>
      <c r="C50" s="53">
        <f t="shared" si="0"/>
        <v>113862.12415491231</v>
      </c>
      <c r="D50" s="53"/>
      <c r="E50" s="49">
        <v>2018</v>
      </c>
      <c r="F50" s="8">
        <v>43771</v>
      </c>
      <c r="G50" s="49" t="s">
        <v>4</v>
      </c>
      <c r="H50" s="54">
        <v>81.23</v>
      </c>
      <c r="I50" s="54"/>
      <c r="J50" s="49">
        <v>19</v>
      </c>
      <c r="K50" s="55">
        <f t="shared" si="3"/>
        <v>3415.8637246473691</v>
      </c>
      <c r="L50" s="56"/>
      <c r="M50" s="6">
        <f>IF(J50="","",(K50/J50)/LOOKUP(RIGHT($D$2,3),定数!$A$6:$A$13,定数!$B$6:$B$13))</f>
        <v>1.7978230129722996</v>
      </c>
      <c r="N50" s="49">
        <v>2018</v>
      </c>
      <c r="O50" s="8">
        <v>43771</v>
      </c>
      <c r="P50" s="54">
        <v>81.510000000000005</v>
      </c>
      <c r="Q50" s="54"/>
      <c r="R50" s="57">
        <f>IF(P50="","",T50*M50*LOOKUP(RIGHT($D$2,3),定数!$A$6:$A$13,定数!$B$6:$B$13))</f>
        <v>5033.9044363224593</v>
      </c>
      <c r="S50" s="57"/>
      <c r="T50" s="58">
        <f t="shared" si="4"/>
        <v>28.000000000000114</v>
      </c>
      <c r="U50" s="58"/>
      <c r="V50" t="str">
        <f t="shared" si="7"/>
        <v/>
      </c>
      <c r="W50">
        <f t="shared" si="2"/>
        <v>0</v>
      </c>
      <c r="X50" s="41">
        <f t="shared" si="5"/>
        <v>134738.30036702775</v>
      </c>
      <c r="Y50" s="42">
        <f t="shared" si="6"/>
        <v>0.15493869341715494</v>
      </c>
    </row>
    <row r="51" spans="2:25">
      <c r="B51" s="40">
        <v>43</v>
      </c>
      <c r="C51" s="53">
        <f t="shared" si="0"/>
        <v>118896.02859123476</v>
      </c>
      <c r="D51" s="53"/>
      <c r="E51" s="49">
        <v>2018</v>
      </c>
      <c r="F51" s="8">
        <v>43775</v>
      </c>
      <c r="G51" s="49" t="s">
        <v>4</v>
      </c>
      <c r="H51" s="54">
        <v>81.78</v>
      </c>
      <c r="I51" s="54"/>
      <c r="J51" s="49">
        <v>16</v>
      </c>
      <c r="K51" s="55">
        <f t="shared" si="3"/>
        <v>3566.8808577370428</v>
      </c>
      <c r="L51" s="56"/>
      <c r="M51" s="6">
        <f>IF(J51="","",(K51/J51)/LOOKUP(RIGHT($D$2,3),定数!$A$6:$A$13,定数!$B$6:$B$13))</f>
        <v>2.2293005360856517</v>
      </c>
      <c r="N51" s="49">
        <v>2018</v>
      </c>
      <c r="O51" s="8">
        <v>43776</v>
      </c>
      <c r="P51" s="54">
        <v>82.02</v>
      </c>
      <c r="Q51" s="54"/>
      <c r="R51" s="57">
        <f>IF(P51="","",T51*M51*LOOKUP(RIGHT($D$2,3),定数!$A$6:$A$13,定数!$B$6:$B$13))</f>
        <v>5350.32128660545</v>
      </c>
      <c r="S51" s="57"/>
      <c r="T51" s="58">
        <f t="shared" si="4"/>
        <v>23.999999999999488</v>
      </c>
      <c r="U51" s="58"/>
      <c r="V51" t="str">
        <f t="shared" si="7"/>
        <v/>
      </c>
      <c r="W51">
        <f t="shared" si="2"/>
        <v>0</v>
      </c>
      <c r="X51" s="41">
        <f t="shared" si="5"/>
        <v>134738.30036702775</v>
      </c>
      <c r="Y51" s="42">
        <f t="shared" si="6"/>
        <v>0.1175780882840185</v>
      </c>
    </row>
    <row r="52" spans="2:25">
      <c r="B52" s="40">
        <v>44</v>
      </c>
      <c r="C52" s="53">
        <f t="shared" si="0"/>
        <v>124246.34987784021</v>
      </c>
      <c r="D52" s="53"/>
      <c r="E52" s="49">
        <v>2018</v>
      </c>
      <c r="F52" s="8">
        <v>43779</v>
      </c>
      <c r="G52" s="49" t="s">
        <v>3</v>
      </c>
      <c r="H52" s="54">
        <v>82.18</v>
      </c>
      <c r="I52" s="54"/>
      <c r="J52" s="49">
        <v>29</v>
      </c>
      <c r="K52" s="55">
        <f t="shared" si="3"/>
        <v>3727.3904963352061</v>
      </c>
      <c r="L52" s="56"/>
      <c r="M52" s="6">
        <f>IF(J52="","",(K52/J52)/LOOKUP(RIGHT($D$2,3),定数!$A$6:$A$13,定数!$B$6:$B$13))</f>
        <v>1.285307067701795</v>
      </c>
      <c r="N52" s="49">
        <v>2018</v>
      </c>
      <c r="O52" s="8">
        <v>43781</v>
      </c>
      <c r="P52" s="54">
        <v>82.49</v>
      </c>
      <c r="Q52" s="54"/>
      <c r="R52" s="57">
        <f>IF(P52="","",T52*M52*LOOKUP(RIGHT($D$2,3),定数!$A$6:$A$13,定数!$B$6:$B$13))</f>
        <v>-3984.4519098754113</v>
      </c>
      <c r="S52" s="57"/>
      <c r="T52" s="58">
        <f t="shared" si="4"/>
        <v>-30.999999999998806</v>
      </c>
      <c r="U52" s="58"/>
      <c r="V52" t="str">
        <f t="shared" si="7"/>
        <v/>
      </c>
      <c r="W52">
        <f t="shared" si="2"/>
        <v>1</v>
      </c>
      <c r="X52" s="41">
        <f t="shared" si="5"/>
        <v>134738.30036702775</v>
      </c>
      <c r="Y52" s="42">
        <f t="shared" si="6"/>
        <v>7.7869102256800216E-2</v>
      </c>
    </row>
    <row r="53" spans="2:25">
      <c r="B53" s="40">
        <v>45</v>
      </c>
      <c r="C53" s="53">
        <f t="shared" si="0"/>
        <v>120261.8979679648</v>
      </c>
      <c r="D53" s="53"/>
      <c r="E53" s="49">
        <v>2018</v>
      </c>
      <c r="F53" s="8">
        <v>43785</v>
      </c>
      <c r="G53" s="49" t="s">
        <v>3</v>
      </c>
      <c r="H53" s="54">
        <v>82.2</v>
      </c>
      <c r="I53" s="54"/>
      <c r="J53" s="49">
        <v>31</v>
      </c>
      <c r="K53" s="55">
        <f t="shared" si="3"/>
        <v>3607.8569390389439</v>
      </c>
      <c r="L53" s="56"/>
      <c r="M53" s="6">
        <f>IF(J53="","",(K53/J53)/LOOKUP(RIGHT($D$2,3),定数!$A$6:$A$13,定数!$B$6:$B$13))</f>
        <v>1.1638248190448206</v>
      </c>
      <c r="N53" s="49">
        <v>2018</v>
      </c>
      <c r="O53" s="8">
        <v>43786</v>
      </c>
      <c r="P53" s="54">
        <v>82.54</v>
      </c>
      <c r="Q53" s="54"/>
      <c r="R53" s="57">
        <f>IF(P53="","",T53*M53*LOOKUP(RIGHT($D$2,3),定数!$A$6:$A$13,定数!$B$6:$B$13))</f>
        <v>-3957.0043847524298</v>
      </c>
      <c r="S53" s="57"/>
      <c r="T53" s="58">
        <f t="shared" si="4"/>
        <v>-34.000000000000341</v>
      </c>
      <c r="U53" s="58"/>
      <c r="V53" t="str">
        <f t="shared" si="7"/>
        <v/>
      </c>
      <c r="W53">
        <f t="shared" si="2"/>
        <v>2</v>
      </c>
      <c r="X53" s="41">
        <f t="shared" si="5"/>
        <v>134738.30036702775</v>
      </c>
      <c r="Y53" s="42">
        <f t="shared" si="6"/>
        <v>0.10744088621890857</v>
      </c>
    </row>
    <row r="54" spans="2:25">
      <c r="B54" s="40">
        <v>46</v>
      </c>
      <c r="C54" s="53">
        <f t="shared" si="0"/>
        <v>116304.89358321237</v>
      </c>
      <c r="D54" s="53"/>
      <c r="E54" s="49">
        <v>2018</v>
      </c>
      <c r="F54" s="8">
        <v>43788</v>
      </c>
      <c r="G54" s="49" t="s">
        <v>3</v>
      </c>
      <c r="H54" s="54">
        <v>82.35</v>
      </c>
      <c r="I54" s="54"/>
      <c r="J54" s="49">
        <v>25</v>
      </c>
      <c r="K54" s="55">
        <f t="shared" si="3"/>
        <v>3489.1468074963709</v>
      </c>
      <c r="L54" s="56"/>
      <c r="M54" s="6">
        <f>IF(J54="","",(K54/J54)/LOOKUP(RIGHT($D$2,3),定数!$A$6:$A$13,定数!$B$6:$B$13))</f>
        <v>1.3956587229985484</v>
      </c>
      <c r="N54" s="49">
        <v>2018</v>
      </c>
      <c r="O54" s="8">
        <v>43789</v>
      </c>
      <c r="P54" s="54">
        <v>81.98</v>
      </c>
      <c r="Q54" s="54"/>
      <c r="R54" s="57">
        <f>IF(P54="","",T54*M54*LOOKUP(RIGHT($D$2,3),定数!$A$6:$A$13,定数!$B$6:$B$13))</f>
        <v>5163.937275094494</v>
      </c>
      <c r="S54" s="57"/>
      <c r="T54" s="58">
        <f t="shared" si="4"/>
        <v>36.999999999999034</v>
      </c>
      <c r="U54" s="58"/>
      <c r="V54" t="str">
        <f t="shared" si="7"/>
        <v/>
      </c>
      <c r="W54">
        <f t="shared" si="2"/>
        <v>0</v>
      </c>
      <c r="X54" s="41">
        <f t="shared" si="5"/>
        <v>134738.30036702775</v>
      </c>
      <c r="Y54" s="42">
        <f t="shared" si="6"/>
        <v>0.13680896028525447</v>
      </c>
    </row>
    <row r="55" spans="2:25">
      <c r="B55" s="40">
        <v>47</v>
      </c>
      <c r="C55" s="53">
        <f t="shared" si="0"/>
        <v>121468.83085830686</v>
      </c>
      <c r="D55" s="53"/>
      <c r="E55" s="49">
        <v>2018</v>
      </c>
      <c r="F55" s="8">
        <v>43805</v>
      </c>
      <c r="G55" s="49" t="s">
        <v>3</v>
      </c>
      <c r="H55" s="54">
        <v>82</v>
      </c>
      <c r="I55" s="54"/>
      <c r="J55" s="49">
        <v>28</v>
      </c>
      <c r="K55" s="55">
        <f t="shared" si="3"/>
        <v>3644.0649257492055</v>
      </c>
      <c r="L55" s="56"/>
      <c r="M55" s="6">
        <f>IF(J55="","",(K55/J55)/LOOKUP(RIGHT($D$2,3),定数!$A$6:$A$13,定数!$B$6:$B$13))</f>
        <v>1.3014517591961448</v>
      </c>
      <c r="N55" s="49">
        <v>2018</v>
      </c>
      <c r="O55" s="8">
        <v>43805</v>
      </c>
      <c r="P55" s="54">
        <v>81.58</v>
      </c>
      <c r="Q55" s="54"/>
      <c r="R55" s="57">
        <f>IF(P55="","",T55*M55*LOOKUP(RIGHT($D$2,3),定数!$A$6:$A$13,定数!$B$6:$B$13))</f>
        <v>5466.0973886238298</v>
      </c>
      <c r="S55" s="57"/>
      <c r="T55" s="58">
        <f t="shared" si="4"/>
        <v>42.000000000000171</v>
      </c>
      <c r="U55" s="58"/>
      <c r="V55" t="str">
        <f t="shared" si="7"/>
        <v/>
      </c>
      <c r="W55">
        <f t="shared" si="2"/>
        <v>0</v>
      </c>
      <c r="X55" s="41">
        <f t="shared" si="5"/>
        <v>134738.30036702775</v>
      </c>
      <c r="Y55" s="42">
        <f t="shared" si="6"/>
        <v>9.8483278121920814E-2</v>
      </c>
    </row>
    <row r="56" spans="2:25">
      <c r="B56" s="40">
        <v>48</v>
      </c>
      <c r="C56" s="53">
        <f t="shared" si="0"/>
        <v>126934.92824693069</v>
      </c>
      <c r="D56" s="53"/>
      <c r="E56" s="49">
        <v>2018</v>
      </c>
      <c r="F56" s="8">
        <v>43811</v>
      </c>
      <c r="G56" s="49" t="s">
        <v>4</v>
      </c>
      <c r="H56" s="54">
        <v>81.89</v>
      </c>
      <c r="I56" s="54"/>
      <c r="J56" s="49">
        <v>28</v>
      </c>
      <c r="K56" s="55">
        <f t="shared" si="3"/>
        <v>3808.0478474079205</v>
      </c>
      <c r="L56" s="56"/>
      <c r="M56" s="6">
        <f>IF(J56="","",(K56/J56)/LOOKUP(RIGHT($D$2,3),定数!$A$6:$A$13,定数!$B$6:$B$13))</f>
        <v>1.3600170883599716</v>
      </c>
      <c r="N56" s="49">
        <v>2018</v>
      </c>
      <c r="O56" s="8">
        <v>43813</v>
      </c>
      <c r="P56" s="54">
        <v>81.59</v>
      </c>
      <c r="Q56" s="54"/>
      <c r="R56" s="57">
        <f>IF(P56="","",T56*M56*LOOKUP(RIGHT($D$2,3),定数!$A$6:$A$13,定数!$B$6:$B$13))</f>
        <v>-4080.051265079876</v>
      </c>
      <c r="S56" s="57"/>
      <c r="T56" s="58">
        <f t="shared" si="4"/>
        <v>-29.999999999999716</v>
      </c>
      <c r="U56" s="58"/>
      <c r="V56" t="str">
        <f t="shared" si="7"/>
        <v/>
      </c>
      <c r="W56">
        <f t="shared" si="2"/>
        <v>1</v>
      </c>
      <c r="X56" s="41">
        <f t="shared" si="5"/>
        <v>134738.30036702775</v>
      </c>
      <c r="Y56" s="42">
        <f t="shared" si="6"/>
        <v>5.7915025637407025E-2</v>
      </c>
    </row>
    <row r="57" spans="2:25">
      <c r="B57" s="40">
        <v>49</v>
      </c>
      <c r="C57" s="53">
        <f t="shared" si="0"/>
        <v>122854.87698185082</v>
      </c>
      <c r="D57" s="53"/>
      <c r="E57" s="49">
        <v>2018</v>
      </c>
      <c r="F57" s="8">
        <v>43821</v>
      </c>
      <c r="G57" s="49" t="s">
        <v>3</v>
      </c>
      <c r="H57" s="54">
        <v>78.53</v>
      </c>
      <c r="I57" s="54"/>
      <c r="J57" s="49">
        <v>52</v>
      </c>
      <c r="K57" s="55">
        <f t="shared" si="3"/>
        <v>3685.6463094555243</v>
      </c>
      <c r="L57" s="56"/>
      <c r="M57" s="6">
        <f>IF(J57="","",(K57/J57)/LOOKUP(RIGHT($D$2,3),定数!$A$6:$A$13,定数!$B$6:$B$13))</f>
        <v>0.70877813643375465</v>
      </c>
      <c r="N57" s="49">
        <v>2018</v>
      </c>
      <c r="O57" s="8">
        <v>43823</v>
      </c>
      <c r="P57" s="54">
        <v>77.760000000000005</v>
      </c>
      <c r="Q57" s="54"/>
      <c r="R57" s="57">
        <f>IF(P57="","",T57*M57*LOOKUP(RIGHT($D$2,3),定数!$A$6:$A$13,定数!$B$6:$B$13))</f>
        <v>5457.5916505398818</v>
      </c>
      <c r="S57" s="57"/>
      <c r="T57" s="58">
        <f t="shared" si="4"/>
        <v>76.999999999999602</v>
      </c>
      <c r="U57" s="58"/>
      <c r="V57" t="str">
        <f t="shared" si="7"/>
        <v/>
      </c>
      <c r="W57">
        <f t="shared" si="2"/>
        <v>0</v>
      </c>
      <c r="X57" s="41">
        <f t="shared" si="5"/>
        <v>134738.30036702775</v>
      </c>
      <c r="Y57" s="42">
        <f t="shared" si="6"/>
        <v>8.8196328384775757E-2</v>
      </c>
    </row>
    <row r="58" spans="2:25">
      <c r="B58" s="40">
        <v>50</v>
      </c>
      <c r="C58" s="53">
        <f t="shared" si="0"/>
        <v>128312.46863239069</v>
      </c>
      <c r="D58" s="53"/>
      <c r="E58" s="49">
        <v>2018</v>
      </c>
      <c r="F58" s="8">
        <v>43824</v>
      </c>
      <c r="G58" s="49" t="s">
        <v>3</v>
      </c>
      <c r="H58" s="54">
        <v>77.650000000000006</v>
      </c>
      <c r="I58" s="54"/>
      <c r="J58" s="49">
        <v>23</v>
      </c>
      <c r="K58" s="55">
        <f t="shared" si="3"/>
        <v>3849.3740589717208</v>
      </c>
      <c r="L58" s="56"/>
      <c r="M58" s="6">
        <f>IF(J58="","",(K58/J58)/LOOKUP(RIGHT($D$2,3),定数!$A$6:$A$13,定数!$B$6:$B$13))</f>
        <v>1.6736408952050958</v>
      </c>
      <c r="N58" s="49">
        <v>2018</v>
      </c>
      <c r="O58" s="8">
        <v>43825</v>
      </c>
      <c r="P58" s="54">
        <v>77.900000000000006</v>
      </c>
      <c r="Q58" s="54"/>
      <c r="R58" s="57">
        <f>IF(P58="","",T58*M58*LOOKUP(RIGHT($D$2,3),定数!$A$6:$A$13,定数!$B$6:$B$13))</f>
        <v>-4184.1022380127397</v>
      </c>
      <c r="S58" s="57"/>
      <c r="T58" s="58">
        <f t="shared" si="4"/>
        <v>-25</v>
      </c>
      <c r="U58" s="58"/>
      <c r="V58" t="str">
        <f t="shared" si="7"/>
        <v/>
      </c>
      <c r="W58">
        <f t="shared" si="2"/>
        <v>1</v>
      </c>
      <c r="X58" s="41">
        <f t="shared" si="5"/>
        <v>134738.30036702775</v>
      </c>
      <c r="Y58" s="42">
        <f t="shared" si="6"/>
        <v>4.769120374186897E-2</v>
      </c>
    </row>
    <row r="59" spans="2:25">
      <c r="B59" s="40">
        <v>51</v>
      </c>
      <c r="C59" s="53">
        <f t="shared" si="0"/>
        <v>124128.36639437795</v>
      </c>
      <c r="D59" s="53"/>
      <c r="E59" s="49">
        <v>2018</v>
      </c>
      <c r="F59" s="8">
        <v>43824</v>
      </c>
      <c r="G59" s="49" t="s">
        <v>3</v>
      </c>
      <c r="H59" s="54">
        <v>77.64</v>
      </c>
      <c r="I59" s="54"/>
      <c r="J59" s="49">
        <v>19</v>
      </c>
      <c r="K59" s="55">
        <f t="shared" si="3"/>
        <v>3723.8509918313384</v>
      </c>
      <c r="L59" s="56"/>
      <c r="M59" s="6">
        <f>IF(J59="","",(K59/J59)/LOOKUP(RIGHT($D$2,3),定数!$A$6:$A$13,定数!$B$6:$B$13))</f>
        <v>1.9599215746480729</v>
      </c>
      <c r="N59" s="49">
        <v>2018</v>
      </c>
      <c r="O59" s="8">
        <v>43825</v>
      </c>
      <c r="P59" s="54">
        <v>77.849999999999994</v>
      </c>
      <c r="Q59" s="54"/>
      <c r="R59" s="57">
        <f>IF(P59="","",T59*M59*LOOKUP(RIGHT($D$2,3),定数!$A$6:$A$13,定数!$B$6:$B$13))</f>
        <v>-4115.8353067608305</v>
      </c>
      <c r="S59" s="57"/>
      <c r="T59" s="58">
        <f t="shared" si="4"/>
        <v>-20.999999999999375</v>
      </c>
      <c r="U59" s="58"/>
      <c r="V59" t="str">
        <f t="shared" si="7"/>
        <v/>
      </c>
      <c r="W59">
        <f t="shared" si="2"/>
        <v>2</v>
      </c>
      <c r="X59" s="41">
        <f t="shared" si="5"/>
        <v>134738.30036702775</v>
      </c>
      <c r="Y59" s="42">
        <f t="shared" si="6"/>
        <v>7.874475144593851E-2</v>
      </c>
    </row>
    <row r="60" spans="2:25">
      <c r="B60" s="40">
        <v>52</v>
      </c>
      <c r="C60" s="53">
        <f t="shared" si="0"/>
        <v>120012.53108761713</v>
      </c>
      <c r="D60" s="53"/>
      <c r="E60" s="49">
        <v>2019</v>
      </c>
      <c r="F60" s="8">
        <v>43467</v>
      </c>
      <c r="G60" s="49" t="s">
        <v>3</v>
      </c>
      <c r="H60" s="54">
        <v>77.14</v>
      </c>
      <c r="I60" s="54"/>
      <c r="J60" s="49">
        <v>19</v>
      </c>
      <c r="K60" s="55">
        <f t="shared" si="3"/>
        <v>3600.3759326285135</v>
      </c>
      <c r="L60" s="56"/>
      <c r="M60" s="6">
        <f>IF(J60="","",(K60/J60)/LOOKUP(RIGHT($D$2,3),定数!$A$6:$A$13,定数!$B$6:$B$13))</f>
        <v>1.8949347013834281</v>
      </c>
      <c r="N60" s="49">
        <v>2019</v>
      </c>
      <c r="O60" s="8">
        <v>43467</v>
      </c>
      <c r="P60" s="54">
        <v>76.86</v>
      </c>
      <c r="Q60" s="54"/>
      <c r="R60" s="57">
        <f>IF(P60="","",T60*M60*LOOKUP(RIGHT($D$2,3),定数!$A$6:$A$13,定数!$B$6:$B$13))</f>
        <v>5305.8171638736203</v>
      </c>
      <c r="S60" s="57"/>
      <c r="T60" s="58">
        <f t="shared" si="4"/>
        <v>28.000000000000114</v>
      </c>
      <c r="U60" s="58"/>
      <c r="V60" t="str">
        <f t="shared" si="7"/>
        <v/>
      </c>
      <c r="W60">
        <f t="shared" si="2"/>
        <v>0</v>
      </c>
      <c r="X60" s="41">
        <f t="shared" si="5"/>
        <v>134738.30036702775</v>
      </c>
      <c r="Y60" s="42">
        <f t="shared" si="6"/>
        <v>0.10929163600325642</v>
      </c>
    </row>
    <row r="61" spans="2:25">
      <c r="B61" s="40">
        <v>53</v>
      </c>
      <c r="C61" s="53">
        <f t="shared" si="0"/>
        <v>125318.34825149075</v>
      </c>
      <c r="D61" s="53"/>
      <c r="E61" s="49">
        <v>2019</v>
      </c>
      <c r="F61" s="8">
        <v>43473</v>
      </c>
      <c r="G61" s="49" t="s">
        <v>4</v>
      </c>
      <c r="H61" s="54">
        <v>77.45</v>
      </c>
      <c r="I61" s="54"/>
      <c r="J61" s="49">
        <v>32</v>
      </c>
      <c r="K61" s="55">
        <f t="shared" si="3"/>
        <v>3759.5504475447224</v>
      </c>
      <c r="L61" s="56"/>
      <c r="M61" s="6">
        <f>IF(J61="","",(K61/J61)/LOOKUP(RIGHT($D$2,3),定数!$A$6:$A$13,定数!$B$6:$B$13))</f>
        <v>1.1748595148577257</v>
      </c>
      <c r="N61" s="49">
        <v>2019</v>
      </c>
      <c r="O61" s="8">
        <v>43474</v>
      </c>
      <c r="P61" s="54">
        <v>77.94</v>
      </c>
      <c r="Q61" s="54"/>
      <c r="R61" s="57">
        <f>IF(P61="","",T61*M61*LOOKUP(RIGHT($D$2,3),定数!$A$6:$A$13,定数!$B$6:$B$13))</f>
        <v>5756.8116228027957</v>
      </c>
      <c r="S61" s="57"/>
      <c r="T61" s="58">
        <f t="shared" si="4"/>
        <v>48.999999999999488</v>
      </c>
      <c r="U61" s="58"/>
      <c r="V61" t="str">
        <f t="shared" si="7"/>
        <v/>
      </c>
      <c r="W61">
        <f t="shared" si="2"/>
        <v>0</v>
      </c>
      <c r="X61" s="41">
        <f t="shared" si="5"/>
        <v>134738.30036702775</v>
      </c>
      <c r="Y61" s="42">
        <f t="shared" si="6"/>
        <v>6.9912950437084453E-2</v>
      </c>
    </row>
    <row r="62" spans="2:25">
      <c r="B62" s="40">
        <v>54</v>
      </c>
      <c r="C62" s="53">
        <f t="shared" si="0"/>
        <v>131075.15987429355</v>
      </c>
      <c r="D62" s="53"/>
      <c r="E62" s="50">
        <v>2019</v>
      </c>
      <c r="F62" s="8">
        <v>43476</v>
      </c>
      <c r="G62" s="50" t="s">
        <v>4</v>
      </c>
      <c r="H62" s="54">
        <v>77.819999999999993</v>
      </c>
      <c r="I62" s="54"/>
      <c r="J62" s="50">
        <v>32</v>
      </c>
      <c r="K62" s="55">
        <f t="shared" si="3"/>
        <v>3932.2547962288063</v>
      </c>
      <c r="L62" s="56"/>
      <c r="M62" s="6">
        <f>IF(J62="","",(K62/J62)/LOOKUP(RIGHT($D$2,3),定数!$A$6:$A$13,定数!$B$6:$B$13))</f>
        <v>1.228829623821502</v>
      </c>
      <c r="N62" s="50">
        <v>2019</v>
      </c>
      <c r="O62" s="8">
        <v>43476</v>
      </c>
      <c r="P62" s="54">
        <v>78.3</v>
      </c>
      <c r="Q62" s="54"/>
      <c r="R62" s="57">
        <f>IF(P62="","",T62*M62*LOOKUP(RIGHT($D$2,3),定数!$A$6:$A$13,定数!$B$6:$B$13))</f>
        <v>5898.3821943432577</v>
      </c>
      <c r="S62" s="57"/>
      <c r="T62" s="58">
        <f t="shared" si="4"/>
        <v>48.000000000000398</v>
      </c>
      <c r="U62" s="58"/>
      <c r="V62" t="str">
        <f t="shared" si="7"/>
        <v/>
      </c>
      <c r="W62">
        <f t="shared" si="2"/>
        <v>0</v>
      </c>
      <c r="X62" s="41">
        <f t="shared" si="5"/>
        <v>134738.30036702775</v>
      </c>
      <c r="Y62" s="42">
        <f t="shared" si="6"/>
        <v>2.7187076597788407E-2</v>
      </c>
    </row>
    <row r="63" spans="2:25">
      <c r="B63" s="40">
        <v>55</v>
      </c>
      <c r="C63" s="53">
        <f t="shared" si="0"/>
        <v>136973.5420686368</v>
      </c>
      <c r="D63" s="53"/>
      <c r="E63" s="50">
        <v>2019</v>
      </c>
      <c r="F63" s="8">
        <v>43476</v>
      </c>
      <c r="G63" s="50" t="s">
        <v>4</v>
      </c>
      <c r="H63" s="54">
        <v>77.930000000000007</v>
      </c>
      <c r="I63" s="54"/>
      <c r="J63" s="50">
        <v>25</v>
      </c>
      <c r="K63" s="55">
        <f t="shared" si="3"/>
        <v>4109.2062620591041</v>
      </c>
      <c r="L63" s="56"/>
      <c r="M63" s="6">
        <f>IF(J63="","",(K63/J63)/LOOKUP(RIGHT($D$2,3),定数!$A$6:$A$13,定数!$B$6:$B$13))</f>
        <v>1.6436825048236416</v>
      </c>
      <c r="N63" s="50">
        <v>2019</v>
      </c>
      <c r="O63" s="8">
        <v>43476</v>
      </c>
      <c r="P63" s="54">
        <v>78.3</v>
      </c>
      <c r="Q63" s="54"/>
      <c r="R63" s="57">
        <f>IF(P63="","",T63*M63*LOOKUP(RIGHT($D$2,3),定数!$A$6:$A$13,定数!$B$6:$B$13))</f>
        <v>6081.6252678473156</v>
      </c>
      <c r="S63" s="57"/>
      <c r="T63" s="58">
        <f t="shared" si="4"/>
        <v>36.999999999999034</v>
      </c>
      <c r="U63" s="58"/>
      <c r="V63" t="str">
        <f t="shared" si="7"/>
        <v/>
      </c>
      <c r="W63">
        <f t="shared" si="2"/>
        <v>0</v>
      </c>
      <c r="X63" s="41">
        <f t="shared" si="5"/>
        <v>136973.5420686368</v>
      </c>
      <c r="Y63" s="42">
        <f t="shared" si="6"/>
        <v>0</v>
      </c>
    </row>
    <row r="64" spans="2:25">
      <c r="B64" s="40">
        <v>56</v>
      </c>
      <c r="C64" s="53">
        <f t="shared" si="0"/>
        <v>143055.16733648413</v>
      </c>
      <c r="D64" s="53"/>
      <c r="E64" s="50">
        <v>2019</v>
      </c>
      <c r="F64" s="8">
        <v>43476</v>
      </c>
      <c r="G64" s="50" t="s">
        <v>4</v>
      </c>
      <c r="H64" s="54">
        <v>78.05</v>
      </c>
      <c r="I64" s="54"/>
      <c r="J64" s="50">
        <v>23</v>
      </c>
      <c r="K64" s="55">
        <f t="shared" si="3"/>
        <v>4291.6550200945239</v>
      </c>
      <c r="L64" s="56"/>
      <c r="M64" s="6">
        <f>IF(J64="","",(K64/J64)/LOOKUP(RIGHT($D$2,3),定数!$A$6:$A$13,定数!$B$6:$B$13))</f>
        <v>1.8659369652584885</v>
      </c>
      <c r="N64" s="50">
        <v>2019</v>
      </c>
      <c r="O64" s="8">
        <v>43479</v>
      </c>
      <c r="P64" s="54">
        <v>77.8</v>
      </c>
      <c r="Q64" s="54"/>
      <c r="R64" s="57">
        <f>IF(P64="","",T64*M64*LOOKUP(RIGHT($D$2,3),定数!$A$6:$A$13,定数!$B$6:$B$13))</f>
        <v>-4664.8424131462216</v>
      </c>
      <c r="S64" s="57"/>
      <c r="T64" s="58">
        <f t="shared" si="4"/>
        <v>-25</v>
      </c>
      <c r="U64" s="58"/>
      <c r="V64" t="str">
        <f t="shared" si="7"/>
        <v/>
      </c>
      <c r="W64">
        <f t="shared" si="2"/>
        <v>1</v>
      </c>
      <c r="X64" s="41">
        <f t="shared" si="5"/>
        <v>143055.16733648413</v>
      </c>
      <c r="Y64" s="42">
        <f t="shared" si="6"/>
        <v>0</v>
      </c>
    </row>
    <row r="65" spans="2:25">
      <c r="B65" s="40">
        <v>57</v>
      </c>
      <c r="C65" s="53">
        <f t="shared" si="0"/>
        <v>138390.3249233379</v>
      </c>
      <c r="D65" s="53"/>
      <c r="E65" s="50">
        <v>2019</v>
      </c>
      <c r="F65" s="8">
        <v>43476</v>
      </c>
      <c r="G65" s="50" t="s">
        <v>4</v>
      </c>
      <c r="H65" s="54">
        <v>78.040000000000006</v>
      </c>
      <c r="I65" s="54"/>
      <c r="J65" s="50">
        <v>19</v>
      </c>
      <c r="K65" s="55">
        <f t="shared" si="3"/>
        <v>4151.7097477001371</v>
      </c>
      <c r="L65" s="56"/>
      <c r="M65" s="6">
        <f>IF(J65="","",(K65/J65)/LOOKUP(RIGHT($D$2,3),定数!$A$6:$A$13,定数!$B$6:$B$13))</f>
        <v>2.1851103935263878</v>
      </c>
      <c r="N65" s="50">
        <v>2019</v>
      </c>
      <c r="O65" s="8">
        <v>43476</v>
      </c>
      <c r="P65" s="54">
        <v>78.319999999999993</v>
      </c>
      <c r="Q65" s="54"/>
      <c r="R65" s="57">
        <f>IF(P65="","",T65*M65*LOOKUP(RIGHT($D$2,3),定数!$A$6:$A$13,定数!$B$6:$B$13))</f>
        <v>6118.3091018736004</v>
      </c>
      <c r="S65" s="57"/>
      <c r="T65" s="58">
        <f t="shared" si="4"/>
        <v>27.999999999998693</v>
      </c>
      <c r="U65" s="58"/>
      <c r="V65" t="str">
        <f t="shared" si="7"/>
        <v/>
      </c>
      <c r="W65">
        <f t="shared" si="2"/>
        <v>0</v>
      </c>
      <c r="X65" s="41">
        <f t="shared" si="5"/>
        <v>143055.16733648413</v>
      </c>
      <c r="Y65" s="42">
        <f t="shared" si="6"/>
        <v>3.2608695652173947E-2</v>
      </c>
    </row>
    <row r="66" spans="2:25">
      <c r="B66" s="40">
        <v>58</v>
      </c>
      <c r="C66" s="53">
        <f t="shared" si="0"/>
        <v>144508.6340252115</v>
      </c>
      <c r="D66" s="53"/>
      <c r="E66" s="50">
        <v>2019</v>
      </c>
      <c r="F66" s="8">
        <v>43488</v>
      </c>
      <c r="G66" s="50" t="s">
        <v>4</v>
      </c>
      <c r="H66" s="54">
        <v>78.34</v>
      </c>
      <c r="I66" s="54"/>
      <c r="J66" s="50">
        <v>22</v>
      </c>
      <c r="K66" s="55">
        <f t="shared" si="3"/>
        <v>4335.2590207563453</v>
      </c>
      <c r="L66" s="56"/>
      <c r="M66" s="6">
        <f>IF(J66="","",(K66/J66)/LOOKUP(RIGHT($D$2,3),定数!$A$6:$A$13,定数!$B$6:$B$13))</f>
        <v>1.9705722821619751</v>
      </c>
      <c r="N66" s="50">
        <v>2019</v>
      </c>
      <c r="O66" s="8">
        <v>43489</v>
      </c>
      <c r="P66" s="54">
        <v>78.099999999999994</v>
      </c>
      <c r="Q66" s="54"/>
      <c r="R66" s="57">
        <f>IF(P66="","",T66*M66*LOOKUP(RIGHT($D$2,3),定数!$A$6:$A$13,定数!$B$6:$B$13))</f>
        <v>-4729.3734771889194</v>
      </c>
      <c r="S66" s="57"/>
      <c r="T66" s="58">
        <f t="shared" si="4"/>
        <v>-24.000000000000909</v>
      </c>
      <c r="U66" s="58"/>
      <c r="V66" t="str">
        <f t="shared" si="7"/>
        <v/>
      </c>
      <c r="W66">
        <f t="shared" si="2"/>
        <v>1</v>
      </c>
      <c r="X66" s="41">
        <f t="shared" si="5"/>
        <v>144508.6340252115</v>
      </c>
      <c r="Y66" s="42">
        <f t="shared" si="6"/>
        <v>0</v>
      </c>
    </row>
    <row r="67" spans="2:25">
      <c r="B67" s="40">
        <v>59</v>
      </c>
      <c r="C67" s="53">
        <f t="shared" si="0"/>
        <v>139779.26054802258</v>
      </c>
      <c r="D67" s="53"/>
      <c r="E67" s="50">
        <v>2019</v>
      </c>
      <c r="F67" s="8">
        <v>43490</v>
      </c>
      <c r="G67" s="50" t="s">
        <v>3</v>
      </c>
      <c r="H67" s="54">
        <v>77.7</v>
      </c>
      <c r="I67" s="54"/>
      <c r="J67" s="50">
        <v>21</v>
      </c>
      <c r="K67" s="55">
        <f t="shared" si="3"/>
        <v>4193.3778164406767</v>
      </c>
      <c r="L67" s="56"/>
      <c r="M67" s="6">
        <f>IF(J67="","",(K67/J67)/LOOKUP(RIGHT($D$2,3),定数!$A$6:$A$13,定数!$B$6:$B$13))</f>
        <v>1.996846579257465</v>
      </c>
      <c r="N67" s="50">
        <v>2019</v>
      </c>
      <c r="O67" s="8">
        <v>43490</v>
      </c>
      <c r="P67" s="54">
        <v>77.930000000000007</v>
      </c>
      <c r="Q67" s="54"/>
      <c r="R67" s="57">
        <f>IF(P67="","",T67*M67*LOOKUP(RIGHT($D$2,3),定数!$A$6:$A$13,定数!$B$6:$B$13))</f>
        <v>-4592.7471322922493</v>
      </c>
      <c r="S67" s="57"/>
      <c r="T67" s="58">
        <f t="shared" si="4"/>
        <v>-23.000000000000398</v>
      </c>
      <c r="U67" s="58"/>
      <c r="V67" t="str">
        <f t="shared" si="7"/>
        <v/>
      </c>
      <c r="W67">
        <f t="shared" si="2"/>
        <v>2</v>
      </c>
      <c r="X67" s="41">
        <f t="shared" si="5"/>
        <v>144508.6340252115</v>
      </c>
      <c r="Y67" s="42">
        <f t="shared" si="6"/>
        <v>3.2727272727274048E-2</v>
      </c>
    </row>
    <row r="68" spans="2:25">
      <c r="B68" s="40">
        <v>60</v>
      </c>
      <c r="C68" s="53">
        <f t="shared" si="0"/>
        <v>135186.51341573033</v>
      </c>
      <c r="D68" s="53"/>
      <c r="E68" s="50">
        <v>2019</v>
      </c>
      <c r="F68" s="8">
        <v>43511</v>
      </c>
      <c r="G68" s="50" t="s">
        <v>3</v>
      </c>
      <c r="H68" s="54">
        <v>78.27</v>
      </c>
      <c r="I68" s="54"/>
      <c r="J68" s="50">
        <v>25</v>
      </c>
      <c r="K68" s="55">
        <f t="shared" si="3"/>
        <v>4055.5954024719094</v>
      </c>
      <c r="L68" s="56"/>
      <c r="M68" s="6">
        <f>IF(J68="","",(K68/J68)/LOOKUP(RIGHT($D$2,3),定数!$A$6:$A$13,定数!$B$6:$B$13))</f>
        <v>1.6222381609887637</v>
      </c>
      <c r="N68" s="50">
        <v>2019</v>
      </c>
      <c r="O68" s="8">
        <v>43511</v>
      </c>
      <c r="P68" s="54">
        <v>78.540000000000006</v>
      </c>
      <c r="Q68" s="54"/>
      <c r="R68" s="57">
        <f>IF(P68="","",T68*M68*LOOKUP(RIGHT($D$2,3),定数!$A$6:$A$13,定数!$B$6:$B$13))</f>
        <v>-4380.0430346698276</v>
      </c>
      <c r="S68" s="57"/>
      <c r="T68" s="58">
        <f t="shared" si="4"/>
        <v>-27.000000000001023</v>
      </c>
      <c r="U68" s="58"/>
      <c r="V68" t="str">
        <f t="shared" si="7"/>
        <v/>
      </c>
      <c r="W68">
        <f t="shared" si="2"/>
        <v>3</v>
      </c>
      <c r="X68" s="41">
        <f t="shared" si="5"/>
        <v>144508.6340252115</v>
      </c>
      <c r="Y68" s="42">
        <f t="shared" si="6"/>
        <v>6.4509090909092737E-2</v>
      </c>
    </row>
    <row r="69" spans="2:25">
      <c r="B69" s="40">
        <v>61</v>
      </c>
      <c r="C69" s="53">
        <f t="shared" si="0"/>
        <v>130806.4703810605</v>
      </c>
      <c r="D69" s="53"/>
      <c r="E69" s="51">
        <v>2019</v>
      </c>
      <c r="F69" s="8">
        <v>43521</v>
      </c>
      <c r="G69" s="51" t="s">
        <v>4</v>
      </c>
      <c r="H69" s="54">
        <v>79.180000000000007</v>
      </c>
      <c r="I69" s="54"/>
      <c r="J69" s="51">
        <v>14</v>
      </c>
      <c r="K69" s="55">
        <f t="shared" si="3"/>
        <v>3924.1941114318147</v>
      </c>
      <c r="L69" s="56"/>
      <c r="M69" s="6">
        <f>IF(J69="","",(K69/J69)/LOOKUP(RIGHT($D$2,3),定数!$A$6:$A$13,定数!$B$6:$B$13))</f>
        <v>2.8029957938798673</v>
      </c>
      <c r="N69" s="51">
        <v>2019</v>
      </c>
      <c r="O69" s="8">
        <v>43521</v>
      </c>
      <c r="P69" s="54">
        <v>79.42</v>
      </c>
      <c r="Q69" s="54"/>
      <c r="R69" s="57">
        <f>IF(P69="","",T69*M69*LOOKUP(RIGHT($D$2,3),定数!$A$6:$A$13,定数!$B$6:$B$13))</f>
        <v>6727.1899053115376</v>
      </c>
      <c r="S69" s="57"/>
      <c r="T69" s="58">
        <f t="shared" si="4"/>
        <v>23.999999999999488</v>
      </c>
      <c r="U69" s="58"/>
      <c r="V69" t="str">
        <f t="shared" si="7"/>
        <v/>
      </c>
      <c r="W69">
        <f t="shared" si="2"/>
        <v>0</v>
      </c>
      <c r="X69" s="41">
        <f t="shared" si="5"/>
        <v>144508.6340252115</v>
      </c>
      <c r="Y69" s="42">
        <f t="shared" si="6"/>
        <v>9.4818996363639219E-2</v>
      </c>
    </row>
    <row r="70" spans="2:25">
      <c r="B70" s="40">
        <v>62</v>
      </c>
      <c r="C70" s="53">
        <f t="shared" si="0"/>
        <v>137533.66028637203</v>
      </c>
      <c r="D70" s="53"/>
      <c r="E70" s="51">
        <v>2019</v>
      </c>
      <c r="F70" s="8">
        <v>43522</v>
      </c>
      <c r="G70" s="51" t="s">
        <v>3</v>
      </c>
      <c r="H70" s="54">
        <v>79.180000000000007</v>
      </c>
      <c r="I70" s="54"/>
      <c r="J70" s="51">
        <v>13</v>
      </c>
      <c r="K70" s="55">
        <f t="shared" si="3"/>
        <v>4126.0098085911604</v>
      </c>
      <c r="L70" s="56"/>
      <c r="M70" s="6">
        <f>IF(J70="","",(K70/J70)/LOOKUP(RIGHT($D$2,3),定数!$A$6:$A$13,定数!$B$6:$B$13))</f>
        <v>3.1738536989162771</v>
      </c>
      <c r="N70" s="51">
        <v>2019</v>
      </c>
      <c r="O70" s="8">
        <v>43523</v>
      </c>
      <c r="P70" s="54">
        <v>79.34</v>
      </c>
      <c r="Q70" s="54"/>
      <c r="R70" s="57">
        <f>IF(P70="","",T70*M70*LOOKUP(RIGHT($D$2,3),定数!$A$6:$A$13,定数!$B$6:$B$13))</f>
        <v>-5078.165918265935</v>
      </c>
      <c r="S70" s="57"/>
      <c r="T70" s="58">
        <f t="shared" si="4"/>
        <v>-15.999999999999659</v>
      </c>
      <c r="U70" s="58"/>
      <c r="V70" t="str">
        <f t="shared" si="7"/>
        <v/>
      </c>
      <c r="W70">
        <f t="shared" si="2"/>
        <v>1</v>
      </c>
      <c r="X70" s="41">
        <f t="shared" si="5"/>
        <v>144508.6340252115</v>
      </c>
      <c r="Y70" s="42">
        <f t="shared" si="6"/>
        <v>4.8266830462341703E-2</v>
      </c>
    </row>
    <row r="71" spans="2:25">
      <c r="B71" s="40">
        <v>63</v>
      </c>
      <c r="C71" s="53">
        <f t="shared" si="0"/>
        <v>132455.4943681061</v>
      </c>
      <c r="D71" s="53"/>
      <c r="E71" s="51">
        <v>2019</v>
      </c>
      <c r="F71" s="8">
        <v>43532</v>
      </c>
      <c r="G71" s="51" t="s">
        <v>3</v>
      </c>
      <c r="H71" s="54">
        <v>78.150000000000006</v>
      </c>
      <c r="I71" s="54"/>
      <c r="J71" s="51">
        <v>25</v>
      </c>
      <c r="K71" s="55">
        <f t="shared" si="3"/>
        <v>3973.6648310431829</v>
      </c>
      <c r="L71" s="56"/>
      <c r="M71" s="6">
        <f>IF(J71="","",(K71/J71)/LOOKUP(RIGHT($D$2,3),定数!$A$6:$A$13,定数!$B$6:$B$13))</f>
        <v>1.5894659324172733</v>
      </c>
      <c r="N71" s="51">
        <v>2019</v>
      </c>
      <c r="O71" s="8">
        <v>43532</v>
      </c>
      <c r="P71" s="54">
        <v>77.78</v>
      </c>
      <c r="Q71" s="54"/>
      <c r="R71" s="57">
        <f>IF(P71="","",T71*M71*LOOKUP(RIGHT($D$2,3),定数!$A$6:$A$13,定数!$B$6:$B$13))</f>
        <v>5881.023949943984</v>
      </c>
      <c r="S71" s="57"/>
      <c r="T71" s="58">
        <f t="shared" si="4"/>
        <v>37.000000000000455</v>
      </c>
      <c r="U71" s="58"/>
      <c r="V71" t="str">
        <f t="shared" si="7"/>
        <v/>
      </c>
      <c r="W71">
        <f t="shared" si="2"/>
        <v>0</v>
      </c>
      <c r="X71" s="41">
        <f t="shared" si="5"/>
        <v>144508.6340252115</v>
      </c>
      <c r="Y71" s="42">
        <f t="shared" si="6"/>
        <v>8.3407747491423767E-2</v>
      </c>
    </row>
    <row r="72" spans="2:25">
      <c r="B72" s="40">
        <v>64</v>
      </c>
      <c r="C72" s="53">
        <f t="shared" si="0"/>
        <v>138336.51831805008</v>
      </c>
      <c r="D72" s="53"/>
      <c r="E72" s="51">
        <v>2019</v>
      </c>
      <c r="F72" s="8">
        <v>43532</v>
      </c>
      <c r="G72" s="51" t="s">
        <v>3</v>
      </c>
      <c r="H72" s="54">
        <v>78.03</v>
      </c>
      <c r="I72" s="54"/>
      <c r="J72" s="51">
        <v>33</v>
      </c>
      <c r="K72" s="55">
        <f t="shared" si="3"/>
        <v>4150.0955495415019</v>
      </c>
      <c r="L72" s="56"/>
      <c r="M72" s="6">
        <f>IF(J72="","",(K72/J72)/LOOKUP(RIGHT($D$2,3),定数!$A$6:$A$13,定数!$B$6:$B$13))</f>
        <v>1.2576047119822733</v>
      </c>
      <c r="N72" s="51">
        <v>2019</v>
      </c>
      <c r="O72" s="8">
        <v>43533</v>
      </c>
      <c r="P72" s="54">
        <v>78.39</v>
      </c>
      <c r="Q72" s="54"/>
      <c r="R72" s="57">
        <f>IF(P72="","",T72*M72*LOOKUP(RIGHT($D$2,3),定数!$A$6:$A$13,定数!$B$6:$B$13))</f>
        <v>-4527.3769631361765</v>
      </c>
      <c r="S72" s="57"/>
      <c r="T72" s="58">
        <f t="shared" si="4"/>
        <v>-35.999999999999943</v>
      </c>
      <c r="U72" s="58"/>
      <c r="V72" t="str">
        <f t="shared" si="7"/>
        <v/>
      </c>
      <c r="W72">
        <f t="shared" si="2"/>
        <v>1</v>
      </c>
      <c r="X72" s="41">
        <f t="shared" si="5"/>
        <v>144508.6340252115</v>
      </c>
      <c r="Y72" s="42">
        <f t="shared" si="6"/>
        <v>4.2711051480042506E-2</v>
      </c>
    </row>
    <row r="73" spans="2:25">
      <c r="B73" s="40">
        <v>65</v>
      </c>
      <c r="C73" s="53">
        <f t="shared" si="0"/>
        <v>133809.14135491391</v>
      </c>
      <c r="D73" s="53"/>
      <c r="E73" s="51">
        <v>2019</v>
      </c>
      <c r="F73" s="8">
        <v>43536</v>
      </c>
      <c r="G73" s="51" t="s">
        <v>4</v>
      </c>
      <c r="H73" s="54">
        <v>78.84</v>
      </c>
      <c r="I73" s="54"/>
      <c r="J73" s="51">
        <v>25</v>
      </c>
      <c r="K73" s="55">
        <f t="shared" si="3"/>
        <v>4014.2742406474172</v>
      </c>
      <c r="L73" s="56"/>
      <c r="M73" s="6">
        <f>IF(J73="","",(K73/J73)/LOOKUP(RIGHT($D$2,3),定数!$A$6:$A$13,定数!$B$6:$B$13))</f>
        <v>1.6057096962589668</v>
      </c>
      <c r="N73" s="51">
        <v>2019</v>
      </c>
      <c r="O73" s="8">
        <v>43536</v>
      </c>
      <c r="P73" s="54">
        <v>78.569999999999993</v>
      </c>
      <c r="Q73" s="54"/>
      <c r="R73" s="57">
        <f>IF(P73="","",T73*M73*LOOKUP(RIGHT($D$2,3),定数!$A$6:$A$13,定数!$B$6:$B$13))</f>
        <v>-4335.4161798993746</v>
      </c>
      <c r="S73" s="57"/>
      <c r="T73" s="58">
        <f t="shared" si="4"/>
        <v>-27.000000000001023</v>
      </c>
      <c r="U73" s="58"/>
      <c r="V73" t="str">
        <f t="shared" si="7"/>
        <v/>
      </c>
      <c r="W73">
        <f t="shared" si="2"/>
        <v>2</v>
      </c>
      <c r="X73" s="41">
        <f t="shared" si="5"/>
        <v>144508.6340252115</v>
      </c>
      <c r="Y73" s="42">
        <f t="shared" si="6"/>
        <v>7.4040507977059189E-2</v>
      </c>
    </row>
    <row r="74" spans="2:25">
      <c r="B74" s="40">
        <v>66</v>
      </c>
      <c r="C74" s="53">
        <f t="shared" ref="C74:C108" si="8">IF(R73="","",C73+R73)</f>
        <v>129473.72517501454</v>
      </c>
      <c r="D74" s="53"/>
      <c r="E74" s="51">
        <v>2019</v>
      </c>
      <c r="F74" s="8">
        <v>43536</v>
      </c>
      <c r="G74" s="51" t="s">
        <v>4</v>
      </c>
      <c r="H74" s="54">
        <v>78.86</v>
      </c>
      <c r="I74" s="54"/>
      <c r="J74" s="51">
        <v>19</v>
      </c>
      <c r="K74" s="55">
        <f t="shared" si="3"/>
        <v>3884.211755250436</v>
      </c>
      <c r="L74" s="56"/>
      <c r="M74" s="6">
        <f>IF(J74="","",(K74/J74)/LOOKUP(RIGHT($D$2,3),定数!$A$6:$A$13,定数!$B$6:$B$13))</f>
        <v>2.0443219764475979</v>
      </c>
      <c r="N74" s="51">
        <v>2019</v>
      </c>
      <c r="O74" s="8">
        <v>43537</v>
      </c>
      <c r="P74" s="54">
        <v>78.64</v>
      </c>
      <c r="Q74" s="54"/>
      <c r="R74" s="57">
        <f>IF(P74="","",T74*M74*LOOKUP(RIGHT($D$2,3),定数!$A$6:$A$13,定数!$B$6:$B$13))</f>
        <v>-4497.5083481846923</v>
      </c>
      <c r="S74" s="57"/>
      <c r="T74" s="58">
        <f t="shared" si="4"/>
        <v>-21.999999999999886</v>
      </c>
      <c r="U74" s="58"/>
      <c r="V74" t="str">
        <f t="shared" si="7"/>
        <v/>
      </c>
      <c r="W74">
        <f t="shared" si="7"/>
        <v>3</v>
      </c>
      <c r="X74" s="41">
        <f t="shared" si="5"/>
        <v>144508.6340252115</v>
      </c>
      <c r="Y74" s="42">
        <f t="shared" si="6"/>
        <v>0.10404159551860359</v>
      </c>
    </row>
    <row r="75" spans="2:25">
      <c r="B75" s="40">
        <v>67</v>
      </c>
      <c r="C75" s="53">
        <f t="shared" si="8"/>
        <v>124976.21682682984</v>
      </c>
      <c r="D75" s="53"/>
      <c r="E75" s="51">
        <v>2019</v>
      </c>
      <c r="F75" s="8">
        <v>43538</v>
      </c>
      <c r="G75" s="51" t="s">
        <v>4</v>
      </c>
      <c r="H75" s="54">
        <v>78.86</v>
      </c>
      <c r="I75" s="54"/>
      <c r="J75" s="51">
        <v>17</v>
      </c>
      <c r="K75" s="55">
        <f t="shared" ref="K75:K89" si="9">IF(J75="","",C75*0.03)</f>
        <v>3749.2865048048952</v>
      </c>
      <c r="L75" s="56"/>
      <c r="M75" s="6">
        <f>IF(J75="","",(K75/J75)/LOOKUP(RIGHT($D$2,3),定数!$A$6:$A$13,定数!$B$6:$B$13))</f>
        <v>2.2054626498852326</v>
      </c>
      <c r="N75" s="51">
        <v>2019</v>
      </c>
      <c r="O75" s="8">
        <v>43538</v>
      </c>
      <c r="P75" s="54">
        <v>78.650000000000006</v>
      </c>
      <c r="Q75" s="54"/>
      <c r="R75" s="57">
        <f>IF(P75="","",T75*M75*LOOKUP(RIGHT($D$2,3),定数!$A$6:$A$13,定数!$B$6:$B$13))</f>
        <v>-4631.4715647588509</v>
      </c>
      <c r="S75" s="57"/>
      <c r="T75" s="58">
        <f t="shared" si="4"/>
        <v>-20.999999999999375</v>
      </c>
      <c r="U75" s="58"/>
      <c r="V75" t="str">
        <f t="shared" ref="V75:W90" si="10">IF(S75&lt;&gt;"",IF(S75&lt;0,1+V74,0),"")</f>
        <v/>
      </c>
      <c r="W75">
        <f t="shared" si="10"/>
        <v>4</v>
      </c>
      <c r="X75" s="41">
        <f t="shared" si="5"/>
        <v>144508.6340252115</v>
      </c>
      <c r="Y75" s="42">
        <f t="shared" si="6"/>
        <v>0.13516436114795716</v>
      </c>
    </row>
    <row r="76" spans="2:25">
      <c r="B76" s="40">
        <v>68</v>
      </c>
      <c r="C76" s="53">
        <f t="shared" si="8"/>
        <v>120344.745262071</v>
      </c>
      <c r="D76" s="53"/>
      <c r="E76" s="51">
        <v>2019</v>
      </c>
      <c r="F76" s="8">
        <v>43543</v>
      </c>
      <c r="G76" s="51" t="s">
        <v>3</v>
      </c>
      <c r="H76" s="54">
        <v>78.95</v>
      </c>
      <c r="I76" s="54"/>
      <c r="J76" s="51">
        <v>11</v>
      </c>
      <c r="K76" s="55">
        <f t="shared" si="9"/>
        <v>3610.3423578621296</v>
      </c>
      <c r="L76" s="56"/>
      <c r="M76" s="6">
        <f>IF(J76="","",(K76/J76)/LOOKUP(RIGHT($D$2,3),定数!$A$6:$A$13,定数!$B$6:$B$13))</f>
        <v>3.2821294162382997</v>
      </c>
      <c r="N76" s="51">
        <v>2019</v>
      </c>
      <c r="O76" s="8">
        <v>43543</v>
      </c>
      <c r="P76" s="54">
        <v>79.08</v>
      </c>
      <c r="Q76" s="54"/>
      <c r="R76" s="57">
        <f>IF(P76="","",T76*M76*LOOKUP(RIGHT($D$2,3),定数!$A$6:$A$13,定数!$B$6:$B$13))</f>
        <v>-4266.7682411096403</v>
      </c>
      <c r="S76" s="57"/>
      <c r="T76" s="58">
        <f t="shared" ref="T76:T108" si="11">IF(P76="","",IF(G76="買",(P76-H76),(H76-P76))*IF(RIGHT($D$2,3)="JPY",100,10000))</f>
        <v>-12.999999999999545</v>
      </c>
      <c r="U76" s="58"/>
      <c r="V76" t="str">
        <f t="shared" si="10"/>
        <v/>
      </c>
      <c r="W76">
        <f t="shared" si="10"/>
        <v>5</v>
      </c>
      <c r="X76" s="41">
        <f t="shared" ref="X76:X108" si="12">IF(C76&lt;&gt;"",MAX(X75,C76),"")</f>
        <v>144508.6340252115</v>
      </c>
      <c r="Y76" s="42">
        <f t="shared" ref="Y76:Y108" si="13">IF(X76&lt;&gt;"",1-(C76/X76),"")</f>
        <v>0.16721415247012017</v>
      </c>
    </row>
    <row r="77" spans="2:25">
      <c r="B77" s="40">
        <v>69</v>
      </c>
      <c r="C77" s="53">
        <f t="shared" si="8"/>
        <v>116077.97702096135</v>
      </c>
      <c r="D77" s="53"/>
      <c r="E77" s="51">
        <v>2019</v>
      </c>
      <c r="F77" s="8">
        <v>43543</v>
      </c>
      <c r="G77" s="51" t="s">
        <v>3</v>
      </c>
      <c r="H77" s="54">
        <v>78.900000000000006</v>
      </c>
      <c r="I77" s="54"/>
      <c r="J77" s="51">
        <v>12</v>
      </c>
      <c r="K77" s="55">
        <f t="shared" si="9"/>
        <v>3482.3393106288404</v>
      </c>
      <c r="L77" s="56"/>
      <c r="M77" s="6">
        <f>IF(J77="","",(K77/J77)/LOOKUP(RIGHT($D$2,3),定数!$A$6:$A$13,定数!$B$6:$B$13))</f>
        <v>2.9019494255240335</v>
      </c>
      <c r="N77" s="51">
        <v>2019</v>
      </c>
      <c r="O77" s="8">
        <v>43543</v>
      </c>
      <c r="P77" s="54">
        <v>79.040000000000006</v>
      </c>
      <c r="Q77" s="54"/>
      <c r="R77" s="57">
        <f>IF(P77="","",T77*M77*LOOKUP(RIGHT($D$2,3),定数!$A$6:$A$13,定数!$B$6:$B$13))</f>
        <v>-4062.7291957336629</v>
      </c>
      <c r="S77" s="57"/>
      <c r="T77" s="58">
        <f t="shared" si="11"/>
        <v>-14.000000000000057</v>
      </c>
      <c r="U77" s="58"/>
      <c r="V77" t="str">
        <f t="shared" si="10"/>
        <v/>
      </c>
      <c r="W77">
        <f t="shared" si="10"/>
        <v>6</v>
      </c>
      <c r="X77" s="41">
        <f t="shared" si="12"/>
        <v>144508.6340252115</v>
      </c>
      <c r="Y77" s="42">
        <f t="shared" si="13"/>
        <v>0.1967401961552695</v>
      </c>
    </row>
    <row r="78" spans="2:25">
      <c r="B78" s="40">
        <v>70</v>
      </c>
      <c r="C78" s="53">
        <f t="shared" si="8"/>
        <v>112015.24782522769</v>
      </c>
      <c r="D78" s="53"/>
      <c r="E78" s="51">
        <v>2019</v>
      </c>
      <c r="F78" s="8">
        <v>43553</v>
      </c>
      <c r="G78" s="51" t="s">
        <v>4</v>
      </c>
      <c r="H78" s="54">
        <v>78.599999999999994</v>
      </c>
      <c r="I78" s="54"/>
      <c r="J78" s="51">
        <v>24</v>
      </c>
      <c r="K78" s="55">
        <f t="shared" si="9"/>
        <v>3360.4574347568305</v>
      </c>
      <c r="L78" s="56"/>
      <c r="M78" s="6">
        <f>IF(J78="","",(K78/J78)/LOOKUP(RIGHT($D$2,3),定数!$A$6:$A$13,定数!$B$6:$B$13))</f>
        <v>1.4001905978153459</v>
      </c>
      <c r="N78" s="51">
        <v>2019</v>
      </c>
      <c r="O78" s="8">
        <v>43556</v>
      </c>
      <c r="P78" s="54">
        <v>78.95</v>
      </c>
      <c r="Q78" s="54"/>
      <c r="R78" s="57">
        <f>IF(P78="","",T78*M78*LOOKUP(RIGHT($D$2,3),定数!$A$6:$A$13,定数!$B$6:$B$13))</f>
        <v>4900.6670923538304</v>
      </c>
      <c r="S78" s="57"/>
      <c r="T78" s="58">
        <f t="shared" si="11"/>
        <v>35.000000000000853</v>
      </c>
      <c r="U78" s="58"/>
      <c r="V78" t="str">
        <f t="shared" si="10"/>
        <v/>
      </c>
      <c r="W78">
        <f t="shared" si="10"/>
        <v>0</v>
      </c>
      <c r="X78" s="41">
        <f t="shared" si="12"/>
        <v>144508.6340252115</v>
      </c>
      <c r="Y78" s="42">
        <f t="shared" si="13"/>
        <v>0.22485428928983509</v>
      </c>
    </row>
    <row r="79" spans="2:25">
      <c r="B79" s="40">
        <v>71</v>
      </c>
      <c r="C79" s="53">
        <f t="shared" si="8"/>
        <v>116915.91491758153</v>
      </c>
      <c r="D79" s="53"/>
      <c r="E79" s="52">
        <v>2019</v>
      </c>
      <c r="F79" s="8">
        <v>43557</v>
      </c>
      <c r="G79" s="52" t="s">
        <v>3</v>
      </c>
      <c r="H79" s="54">
        <v>78.739999999999995</v>
      </c>
      <c r="I79" s="54"/>
      <c r="J79" s="52">
        <v>15</v>
      </c>
      <c r="K79" s="55">
        <f t="shared" si="9"/>
        <v>3507.4774475274457</v>
      </c>
      <c r="L79" s="56"/>
      <c r="M79" s="6">
        <f>IF(J79="","",(K79/J79)/LOOKUP(RIGHT($D$2,3),定数!$A$6:$A$13,定数!$B$6:$B$13))</f>
        <v>2.3383182983516306</v>
      </c>
      <c r="N79" s="52">
        <v>2019</v>
      </c>
      <c r="O79" s="8">
        <v>43558</v>
      </c>
      <c r="P79" s="54">
        <v>78.91</v>
      </c>
      <c r="Q79" s="54"/>
      <c r="R79" s="57">
        <f>IF(P79="","",T79*M79*LOOKUP(RIGHT($D$2,3),定数!$A$6:$A$13,定数!$B$6:$B$13))</f>
        <v>-3975.1411071978118</v>
      </c>
      <c r="S79" s="57"/>
      <c r="T79" s="58">
        <f t="shared" si="11"/>
        <v>-17.000000000000171</v>
      </c>
      <c r="U79" s="58"/>
      <c r="V79" t="str">
        <f t="shared" si="10"/>
        <v/>
      </c>
      <c r="W79">
        <f t="shared" si="10"/>
        <v>1</v>
      </c>
      <c r="X79" s="41">
        <f t="shared" si="12"/>
        <v>144508.6340252115</v>
      </c>
      <c r="Y79" s="42">
        <f t="shared" si="13"/>
        <v>0.19094166444626448</v>
      </c>
    </row>
    <row r="80" spans="2:25">
      <c r="B80" s="40">
        <v>72</v>
      </c>
      <c r="C80" s="53">
        <f t="shared" si="8"/>
        <v>112940.77381038372</v>
      </c>
      <c r="D80" s="53"/>
      <c r="E80" s="52">
        <v>2019</v>
      </c>
      <c r="F80" s="8">
        <v>43566</v>
      </c>
      <c r="G80" s="52" t="s">
        <v>4</v>
      </c>
      <c r="H80" s="54">
        <v>79.53</v>
      </c>
      <c r="I80" s="54"/>
      <c r="J80" s="52">
        <v>11</v>
      </c>
      <c r="K80" s="55">
        <f t="shared" si="9"/>
        <v>3388.2232143115116</v>
      </c>
      <c r="L80" s="56"/>
      <c r="M80" s="6">
        <f>IF(J80="","",(K80/J80)/LOOKUP(RIGHT($D$2,3),定数!$A$6:$A$13,定数!$B$6:$B$13))</f>
        <v>3.0802029221013743</v>
      </c>
      <c r="N80" s="52">
        <v>2019</v>
      </c>
      <c r="O80" s="8">
        <v>43567</v>
      </c>
      <c r="P80" s="54">
        <v>79.709999999999994</v>
      </c>
      <c r="Q80" s="54"/>
      <c r="R80" s="57">
        <f>IF(P80="","",T80*M80*LOOKUP(RIGHT($D$2,3),定数!$A$6:$A$13,定数!$B$6:$B$13))</f>
        <v>5544.3652597822465</v>
      </c>
      <c r="S80" s="57"/>
      <c r="T80" s="58">
        <f t="shared" si="11"/>
        <v>17.999999999999261</v>
      </c>
      <c r="U80" s="58"/>
      <c r="V80" t="str">
        <f t="shared" si="10"/>
        <v/>
      </c>
      <c r="W80">
        <f t="shared" si="10"/>
        <v>0</v>
      </c>
      <c r="X80" s="41">
        <f t="shared" si="12"/>
        <v>144508.6340252115</v>
      </c>
      <c r="Y80" s="42">
        <f t="shared" si="13"/>
        <v>0.2184496478550918</v>
      </c>
    </row>
    <row r="81" spans="2:25">
      <c r="B81" s="40">
        <v>73</v>
      </c>
      <c r="C81" s="53">
        <f t="shared" si="8"/>
        <v>118485.13907016597</v>
      </c>
      <c r="D81" s="53"/>
      <c r="E81" s="52">
        <v>2019</v>
      </c>
      <c r="F81" s="8">
        <v>43571</v>
      </c>
      <c r="G81" s="52" t="s">
        <v>3</v>
      </c>
      <c r="H81" s="54">
        <v>79.94</v>
      </c>
      <c r="I81" s="54"/>
      <c r="J81" s="52">
        <v>42</v>
      </c>
      <c r="K81" s="55">
        <f t="shared" si="9"/>
        <v>3554.554172104979</v>
      </c>
      <c r="L81" s="56"/>
      <c r="M81" s="6">
        <f>IF(J81="","",(K81/J81)/LOOKUP(RIGHT($D$2,3),定数!$A$6:$A$13,定数!$B$6:$B$13))</f>
        <v>0.84632242192975693</v>
      </c>
      <c r="N81" s="52">
        <v>2019</v>
      </c>
      <c r="O81" s="8">
        <v>43572</v>
      </c>
      <c r="P81" s="54">
        <v>80.39</v>
      </c>
      <c r="Q81" s="54"/>
      <c r="R81" s="57">
        <f>IF(P81="","",T81*M81*LOOKUP(RIGHT($D$2,3),定数!$A$6:$A$13,定数!$B$6:$B$13))</f>
        <v>-3808.4508986839305</v>
      </c>
      <c r="S81" s="57"/>
      <c r="T81" s="58">
        <f t="shared" si="11"/>
        <v>-45.000000000000284</v>
      </c>
      <c r="U81" s="58"/>
      <c r="V81" t="str">
        <f t="shared" si="10"/>
        <v/>
      </c>
      <c r="W81">
        <f t="shared" si="10"/>
        <v>1</v>
      </c>
      <c r="X81" s="41">
        <f t="shared" si="12"/>
        <v>144508.6340252115</v>
      </c>
      <c r="Y81" s="42">
        <f t="shared" si="13"/>
        <v>0.18008263056797968</v>
      </c>
    </row>
    <row r="82" spans="2:25">
      <c r="B82" s="40">
        <v>74</v>
      </c>
      <c r="C82" s="53">
        <f t="shared" si="8"/>
        <v>114676.68817148203</v>
      </c>
      <c r="D82" s="53"/>
      <c r="E82" s="52">
        <v>2019</v>
      </c>
      <c r="F82" s="8">
        <v>43579</v>
      </c>
      <c r="G82" s="52" t="s">
        <v>3</v>
      </c>
      <c r="H82" s="54">
        <v>79.23</v>
      </c>
      <c r="I82" s="54"/>
      <c r="J82" s="52">
        <v>12</v>
      </c>
      <c r="K82" s="55">
        <f t="shared" si="9"/>
        <v>3440.3006451444608</v>
      </c>
      <c r="L82" s="56"/>
      <c r="M82" s="6">
        <f>IF(J82="","",(K82/J82)/LOOKUP(RIGHT($D$2,3),定数!$A$6:$A$13,定数!$B$6:$B$13))</f>
        <v>2.8669172042870508</v>
      </c>
      <c r="N82" s="52">
        <v>2019</v>
      </c>
      <c r="O82" s="8">
        <v>43579</v>
      </c>
      <c r="P82" s="54">
        <v>79.05</v>
      </c>
      <c r="Q82" s="54"/>
      <c r="R82" s="57">
        <f>IF(P82="","",T82*M82*LOOKUP(RIGHT($D$2,3),定数!$A$6:$A$13,定数!$B$6:$B$13))</f>
        <v>5160.4509677168871</v>
      </c>
      <c r="S82" s="57"/>
      <c r="T82" s="58">
        <f t="shared" si="11"/>
        <v>18.000000000000682</v>
      </c>
      <c r="U82" s="58"/>
      <c r="V82" t="str">
        <f t="shared" si="10"/>
        <v/>
      </c>
      <c r="W82">
        <f t="shared" si="10"/>
        <v>0</v>
      </c>
      <c r="X82" s="41">
        <f t="shared" si="12"/>
        <v>144508.6340252115</v>
      </c>
      <c r="Y82" s="42">
        <f t="shared" si="13"/>
        <v>0.20643711744258053</v>
      </c>
    </row>
    <row r="83" spans="2:25">
      <c r="B83" s="40">
        <v>75</v>
      </c>
      <c r="C83" s="53">
        <f t="shared" si="8"/>
        <v>119837.13913919892</v>
      </c>
      <c r="D83" s="53"/>
      <c r="E83" s="52">
        <v>2019</v>
      </c>
      <c r="F83" s="8">
        <v>43582</v>
      </c>
      <c r="G83" s="52" t="s">
        <v>4</v>
      </c>
      <c r="H83" s="54">
        <v>78.680000000000007</v>
      </c>
      <c r="I83" s="54"/>
      <c r="J83" s="52">
        <v>13</v>
      </c>
      <c r="K83" s="55">
        <f t="shared" si="9"/>
        <v>3595.1141741759675</v>
      </c>
      <c r="L83" s="56"/>
      <c r="M83" s="6">
        <f>IF(J83="","",(K83/J83)/LOOKUP(RIGHT($D$2,3),定数!$A$6:$A$13,定数!$B$6:$B$13))</f>
        <v>2.7654724416738214</v>
      </c>
      <c r="N83" s="52">
        <v>2019</v>
      </c>
      <c r="O83" s="8">
        <v>43584</v>
      </c>
      <c r="P83" s="54">
        <v>78.87</v>
      </c>
      <c r="Q83" s="54"/>
      <c r="R83" s="57">
        <f>IF(P83="","",T83*M83*LOOKUP(RIGHT($D$2,3),定数!$A$6:$A$13,定数!$B$6:$B$13))</f>
        <v>5254.397639180198</v>
      </c>
      <c r="S83" s="57"/>
      <c r="T83" s="58">
        <f t="shared" si="11"/>
        <v>18.999999999999773</v>
      </c>
      <c r="U83" s="58"/>
      <c r="V83" t="str">
        <f t="shared" si="10"/>
        <v/>
      </c>
      <c r="W83">
        <f t="shared" si="10"/>
        <v>0</v>
      </c>
      <c r="X83" s="41">
        <f t="shared" si="12"/>
        <v>144508.6340252115</v>
      </c>
      <c r="Y83" s="42">
        <f t="shared" si="13"/>
        <v>0.17072678772749528</v>
      </c>
    </row>
    <row r="84" spans="2:25">
      <c r="B84" s="40">
        <v>76</v>
      </c>
      <c r="C84" s="53">
        <f t="shared" si="8"/>
        <v>125091.53677837912</v>
      </c>
      <c r="D84" s="53"/>
      <c r="E84" s="52">
        <v>2019</v>
      </c>
      <c r="F84" s="8">
        <v>43588</v>
      </c>
      <c r="G84" s="52" t="s">
        <v>3</v>
      </c>
      <c r="H84" s="54">
        <v>77.959999999999994</v>
      </c>
      <c r="I84" s="54"/>
      <c r="J84" s="52">
        <v>10</v>
      </c>
      <c r="K84" s="55">
        <f t="shared" si="9"/>
        <v>3752.7461033513732</v>
      </c>
      <c r="L84" s="56"/>
      <c r="M84" s="6">
        <f>IF(J84="","",(K84/J84)/LOOKUP(RIGHT($D$2,3),定数!$A$6:$A$13,定数!$B$6:$B$13))</f>
        <v>3.7527461033513729</v>
      </c>
      <c r="N84" s="52">
        <v>2019</v>
      </c>
      <c r="O84" s="8">
        <v>43588</v>
      </c>
      <c r="P84" s="54">
        <v>78.08</v>
      </c>
      <c r="Q84" s="54"/>
      <c r="R84" s="57">
        <f>IF(P84="","",T84*M84*LOOKUP(RIGHT($D$2,3),定数!$A$6:$A$13,定数!$B$6:$B$13))</f>
        <v>-4503.2953240218185</v>
      </c>
      <c r="S84" s="57"/>
      <c r="T84" s="58">
        <f t="shared" si="11"/>
        <v>-12.000000000000455</v>
      </c>
      <c r="U84" s="58"/>
      <c r="V84" t="str">
        <f t="shared" si="10"/>
        <v/>
      </c>
      <c r="W84">
        <f t="shared" si="10"/>
        <v>1</v>
      </c>
      <c r="X84" s="41">
        <f t="shared" si="12"/>
        <v>144508.6340252115</v>
      </c>
      <c r="Y84" s="42">
        <f t="shared" si="13"/>
        <v>0.13436634688170124</v>
      </c>
    </row>
    <row r="85" spans="2:25">
      <c r="B85" s="40">
        <v>77</v>
      </c>
      <c r="C85" s="53">
        <f t="shared" si="8"/>
        <v>120588.2414543573</v>
      </c>
      <c r="D85" s="53"/>
      <c r="E85" s="52">
        <v>2019</v>
      </c>
      <c r="F85" s="8">
        <v>43614</v>
      </c>
      <c r="G85" s="52" t="s">
        <v>3</v>
      </c>
      <c r="H85" s="54">
        <v>75.53</v>
      </c>
      <c r="I85" s="54"/>
      <c r="J85" s="52">
        <v>21</v>
      </c>
      <c r="K85" s="55">
        <f t="shared" si="9"/>
        <v>3617.6472436307185</v>
      </c>
      <c r="L85" s="56"/>
      <c r="M85" s="6">
        <f>IF(J85="","",(K85/J85)/LOOKUP(RIGHT($D$2,3),定数!$A$6:$A$13,定数!$B$6:$B$13))</f>
        <v>1.7226891636336754</v>
      </c>
      <c r="N85" s="52">
        <v>2019</v>
      </c>
      <c r="O85" s="8">
        <v>43614</v>
      </c>
      <c r="P85" s="54">
        <v>75.760000000000005</v>
      </c>
      <c r="Q85" s="54"/>
      <c r="R85" s="57">
        <f>IF(P85="","",T85*M85*LOOKUP(RIGHT($D$2,3),定数!$A$6:$A$13,定数!$B$6:$B$13))</f>
        <v>-3962.1850763575217</v>
      </c>
      <c r="S85" s="57"/>
      <c r="T85" s="58">
        <f t="shared" si="11"/>
        <v>-23.000000000000398</v>
      </c>
      <c r="U85" s="58"/>
      <c r="V85" t="str">
        <f t="shared" si="10"/>
        <v/>
      </c>
      <c r="W85">
        <f t="shared" si="10"/>
        <v>2</v>
      </c>
      <c r="X85" s="41">
        <f t="shared" si="12"/>
        <v>144508.6340252115</v>
      </c>
      <c r="Y85" s="42">
        <f t="shared" si="13"/>
        <v>0.16552915839396121</v>
      </c>
    </row>
    <row r="86" spans="2:25">
      <c r="B86" s="40">
        <v>78</v>
      </c>
      <c r="C86" s="53">
        <f t="shared" si="8"/>
        <v>116626.05637799978</v>
      </c>
      <c r="D86" s="53"/>
      <c r="E86" s="52">
        <v>2019</v>
      </c>
      <c r="F86" s="8">
        <v>43628</v>
      </c>
      <c r="G86" s="52" t="s">
        <v>3</v>
      </c>
      <c r="H86" s="54">
        <v>75.38</v>
      </c>
      <c r="I86" s="54"/>
      <c r="J86" s="52">
        <v>15</v>
      </c>
      <c r="K86" s="55">
        <f t="shared" si="9"/>
        <v>3498.7816913399934</v>
      </c>
      <c r="L86" s="56"/>
      <c r="M86" s="6">
        <f>IF(J86="","",(K86/J86)/LOOKUP(RIGHT($D$2,3),定数!$A$6:$A$13,定数!$B$6:$B$13))</f>
        <v>2.3325211275599953</v>
      </c>
      <c r="N86" s="52">
        <v>2019</v>
      </c>
      <c r="O86" s="8">
        <v>43629</v>
      </c>
      <c r="P86" s="54">
        <v>75.16</v>
      </c>
      <c r="Q86" s="54"/>
      <c r="R86" s="57">
        <f>IF(P86="","",T86*M86*LOOKUP(RIGHT($D$2,3),定数!$A$6:$A$13,定数!$B$6:$B$13))</f>
        <v>5131.5464806319633</v>
      </c>
      <c r="S86" s="57"/>
      <c r="T86" s="58">
        <f t="shared" si="11"/>
        <v>21.999999999999886</v>
      </c>
      <c r="U86" s="58"/>
      <c r="V86" t="str">
        <f t="shared" si="10"/>
        <v/>
      </c>
      <c r="W86">
        <f t="shared" si="10"/>
        <v>0</v>
      </c>
      <c r="X86" s="41">
        <f t="shared" si="12"/>
        <v>144508.6340252115</v>
      </c>
      <c r="Y86" s="42">
        <f t="shared" si="13"/>
        <v>0.19294748604673151</v>
      </c>
    </row>
    <row r="87" spans="2:25">
      <c r="B87" s="40">
        <v>79</v>
      </c>
      <c r="C87" s="53">
        <f t="shared" si="8"/>
        <v>121757.60285863174</v>
      </c>
      <c r="D87" s="53"/>
      <c r="E87" s="52">
        <v>2019</v>
      </c>
      <c r="F87" s="8">
        <v>43675</v>
      </c>
      <c r="G87" s="52" t="s">
        <v>3</v>
      </c>
      <c r="H87" s="54">
        <v>75</v>
      </c>
      <c r="I87" s="54"/>
      <c r="J87" s="52">
        <v>9</v>
      </c>
      <c r="K87" s="55">
        <f t="shared" si="9"/>
        <v>3652.7280857589521</v>
      </c>
      <c r="L87" s="56"/>
      <c r="M87" s="6">
        <f>IF(J87="","",(K87/J87)/LOOKUP(RIGHT($D$2,3),定数!$A$6:$A$13,定数!$B$6:$B$13))</f>
        <v>4.0585867619543912</v>
      </c>
      <c r="N87" s="52">
        <v>2019</v>
      </c>
      <c r="O87" s="8">
        <v>43676</v>
      </c>
      <c r="P87" s="54">
        <v>75.11</v>
      </c>
      <c r="Q87" s="54"/>
      <c r="R87" s="57">
        <f>IF(P87="","",T87*M87*LOOKUP(RIGHT($D$2,3),定数!$A$6:$A$13,定数!$B$6:$B$13))</f>
        <v>-4464.4454381498072</v>
      </c>
      <c r="S87" s="57"/>
      <c r="T87" s="58">
        <f t="shared" si="11"/>
        <v>-10.999999999999943</v>
      </c>
      <c r="U87" s="58"/>
      <c r="V87" t="str">
        <f t="shared" si="10"/>
        <v/>
      </c>
      <c r="W87">
        <f t="shared" si="10"/>
        <v>1</v>
      </c>
      <c r="X87" s="41">
        <f t="shared" si="12"/>
        <v>144508.6340252115</v>
      </c>
      <c r="Y87" s="42">
        <f t="shared" si="13"/>
        <v>0.1574371754327879</v>
      </c>
    </row>
    <row r="88" spans="2:25">
      <c r="B88" s="40">
        <v>80</v>
      </c>
      <c r="C88" s="53">
        <f t="shared" si="8"/>
        <v>117293.15742048193</v>
      </c>
      <c r="D88" s="53"/>
      <c r="E88" s="52">
        <v>2019</v>
      </c>
      <c r="F88" s="8">
        <v>43684</v>
      </c>
      <c r="G88" s="52" t="s">
        <v>3</v>
      </c>
      <c r="H88" s="54">
        <v>71.23</v>
      </c>
      <c r="I88" s="54"/>
      <c r="J88" s="52">
        <v>80</v>
      </c>
      <c r="K88" s="55">
        <f t="shared" si="9"/>
        <v>3518.7947226144579</v>
      </c>
      <c r="L88" s="56"/>
      <c r="M88" s="6">
        <f>IF(J88="","",(K88/J88)/LOOKUP(RIGHT($D$2,3),定数!$A$6:$A$13,定数!$B$6:$B$13))</f>
        <v>0.43984934032680728</v>
      </c>
      <c r="N88" s="52">
        <v>2019</v>
      </c>
      <c r="O88" s="8">
        <v>43685</v>
      </c>
      <c r="P88" s="54">
        <v>72.06</v>
      </c>
      <c r="Q88" s="54"/>
      <c r="R88" s="57">
        <f>IF(P88="","",T88*M88*LOOKUP(RIGHT($D$2,3),定数!$A$6:$A$13,定数!$B$6:$B$13))</f>
        <v>-3650.749524712493</v>
      </c>
      <c r="S88" s="57"/>
      <c r="T88" s="58">
        <f t="shared" si="11"/>
        <v>-82.999999999999829</v>
      </c>
      <c r="U88" s="58"/>
      <c r="V88" t="str">
        <f t="shared" si="10"/>
        <v/>
      </c>
      <c r="W88">
        <f t="shared" si="10"/>
        <v>2</v>
      </c>
      <c r="X88" s="41">
        <f t="shared" si="12"/>
        <v>144508.6340252115</v>
      </c>
      <c r="Y88" s="42">
        <f t="shared" si="13"/>
        <v>0.18833114566691878</v>
      </c>
    </row>
    <row r="89" spans="2:25">
      <c r="B89" s="40">
        <v>81</v>
      </c>
      <c r="C89" s="53">
        <f t="shared" si="8"/>
        <v>113642.40789576944</v>
      </c>
      <c r="D89" s="53"/>
      <c r="E89" s="52">
        <v>2019</v>
      </c>
      <c r="F89" s="8">
        <v>43685</v>
      </c>
      <c r="G89" s="52" t="s">
        <v>4</v>
      </c>
      <c r="H89" s="54">
        <v>72.05</v>
      </c>
      <c r="I89" s="54"/>
      <c r="J89" s="52">
        <v>21</v>
      </c>
      <c r="K89" s="55">
        <f t="shared" si="9"/>
        <v>3409.2722368730833</v>
      </c>
      <c r="L89" s="56"/>
      <c r="M89" s="6">
        <f>IF(J89="","",(K89/J89)/LOOKUP(RIGHT($D$2,3),定数!$A$6:$A$13,定数!$B$6:$B$13))</f>
        <v>1.6234629699395635</v>
      </c>
      <c r="N89" s="52">
        <v>2019</v>
      </c>
      <c r="O89" s="8">
        <v>43686</v>
      </c>
      <c r="P89" s="54">
        <v>71.819999999999993</v>
      </c>
      <c r="Q89" s="54"/>
      <c r="R89" s="57">
        <f>IF(P89="","",T89*M89*LOOKUP(RIGHT($D$2,3),定数!$A$6:$A$13,定数!$B$6:$B$13))</f>
        <v>-3733.9648308610604</v>
      </c>
      <c r="S89" s="57"/>
      <c r="T89" s="58">
        <f t="shared" si="11"/>
        <v>-23.000000000000398</v>
      </c>
      <c r="U89" s="58"/>
      <c r="V89" t="str">
        <f t="shared" si="10"/>
        <v/>
      </c>
      <c r="W89">
        <f t="shared" si="10"/>
        <v>3</v>
      </c>
      <c r="X89" s="41">
        <f t="shared" si="12"/>
        <v>144508.6340252115</v>
      </c>
      <c r="Y89" s="42">
        <f t="shared" si="13"/>
        <v>0.21359433875803591</v>
      </c>
    </row>
    <row r="90" spans="2:25">
      <c r="B90" s="40">
        <v>82</v>
      </c>
      <c r="C90" s="53">
        <f t="shared" si="8"/>
        <v>109908.44306490838</v>
      </c>
      <c r="D90" s="53"/>
      <c r="E90" s="40"/>
      <c r="F90" s="8"/>
      <c r="G90" s="40"/>
      <c r="H90" s="54"/>
      <c r="I90" s="54"/>
      <c r="J90" s="40"/>
      <c r="K90" s="55" t="str">
        <f t="shared" ref="K90:K108" si="14">IF(J90="","",C90*0.03)</f>
        <v/>
      </c>
      <c r="L90" s="56"/>
      <c r="M90" s="6" t="str">
        <f>IF(J90="","",(K90/J90)/LOOKUP(RIGHT($D$2,3),定数!$A$6:$A$13,定数!$B$6:$B$13))</f>
        <v/>
      </c>
      <c r="N90" s="40"/>
      <c r="O90" s="8"/>
      <c r="P90" s="54"/>
      <c r="Q90" s="54"/>
      <c r="R90" s="57" t="str">
        <f>IF(P90="","",T90*M90*LOOKUP(RIGHT($D$2,3),定数!$A$6:$A$13,定数!$B$6:$B$13))</f>
        <v/>
      </c>
      <c r="S90" s="57"/>
      <c r="T90" s="58" t="str">
        <f t="shared" si="11"/>
        <v/>
      </c>
      <c r="U90" s="58"/>
      <c r="V90" t="str">
        <f t="shared" si="10"/>
        <v/>
      </c>
      <c r="W90" t="str">
        <f t="shared" si="10"/>
        <v/>
      </c>
      <c r="X90" s="41">
        <f t="shared" si="12"/>
        <v>144508.6340252115</v>
      </c>
      <c r="Y90" s="42">
        <f t="shared" si="13"/>
        <v>0.23943338191312946</v>
      </c>
    </row>
    <row r="91" spans="2:25">
      <c r="B91" s="40">
        <v>83</v>
      </c>
      <c r="C91" s="53" t="str">
        <f t="shared" si="8"/>
        <v/>
      </c>
      <c r="D91" s="53"/>
      <c r="E91" s="40"/>
      <c r="F91" s="8"/>
      <c r="G91" s="40"/>
      <c r="H91" s="54"/>
      <c r="I91" s="54"/>
      <c r="J91" s="40"/>
      <c r="K91" s="55" t="str">
        <f t="shared" si="14"/>
        <v/>
      </c>
      <c r="L91" s="56"/>
      <c r="M91" s="6" t="str">
        <f>IF(J91="","",(K91/J91)/LOOKUP(RIGHT($D$2,3),定数!$A$6:$A$13,定数!$B$6:$B$13))</f>
        <v/>
      </c>
      <c r="N91" s="40"/>
      <c r="O91" s="8"/>
      <c r="P91" s="54"/>
      <c r="Q91" s="54"/>
      <c r="R91" s="57" t="str">
        <f>IF(P91="","",T91*M91*LOOKUP(RIGHT($D$2,3),定数!$A$6:$A$13,定数!$B$6:$B$13))</f>
        <v/>
      </c>
      <c r="S91" s="57"/>
      <c r="T91" s="58" t="str">
        <f t="shared" si="11"/>
        <v/>
      </c>
      <c r="U91" s="58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53" t="str">
        <f t="shared" si="8"/>
        <v/>
      </c>
      <c r="D92" s="53"/>
      <c r="E92" s="40"/>
      <c r="F92" s="8"/>
      <c r="G92" s="40"/>
      <c r="H92" s="54"/>
      <c r="I92" s="54"/>
      <c r="J92" s="40"/>
      <c r="K92" s="55" t="str">
        <f t="shared" si="14"/>
        <v/>
      </c>
      <c r="L92" s="56"/>
      <c r="M92" s="6" t="str">
        <f>IF(J92="","",(K92/J92)/LOOKUP(RIGHT($D$2,3),定数!$A$6:$A$13,定数!$B$6:$B$13))</f>
        <v/>
      </c>
      <c r="N92" s="40"/>
      <c r="O92" s="8"/>
      <c r="P92" s="54"/>
      <c r="Q92" s="54"/>
      <c r="R92" s="57" t="str">
        <f>IF(P92="","",T92*M92*LOOKUP(RIGHT($D$2,3),定数!$A$6:$A$13,定数!$B$6:$B$13))</f>
        <v/>
      </c>
      <c r="S92" s="57"/>
      <c r="T92" s="58" t="str">
        <f t="shared" si="11"/>
        <v/>
      </c>
      <c r="U92" s="58"/>
      <c r="V92" t="str">
        <f t="shared" si="15"/>
        <v/>
      </c>
      <c r="W92" t="str">
        <f t="shared" si="15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53" t="str">
        <f t="shared" si="8"/>
        <v/>
      </c>
      <c r="D93" s="53"/>
      <c r="E93" s="40"/>
      <c r="F93" s="8"/>
      <c r="G93" s="40"/>
      <c r="H93" s="54"/>
      <c r="I93" s="54"/>
      <c r="J93" s="40"/>
      <c r="K93" s="55" t="str">
        <f t="shared" si="14"/>
        <v/>
      </c>
      <c r="L93" s="56"/>
      <c r="M93" s="6" t="str">
        <f>IF(J93="","",(K93/J93)/LOOKUP(RIGHT($D$2,3),定数!$A$6:$A$13,定数!$B$6:$B$13))</f>
        <v/>
      </c>
      <c r="N93" s="40"/>
      <c r="O93" s="8"/>
      <c r="P93" s="54"/>
      <c r="Q93" s="54"/>
      <c r="R93" s="57" t="str">
        <f>IF(P93="","",T93*M93*LOOKUP(RIGHT($D$2,3),定数!$A$6:$A$13,定数!$B$6:$B$13))</f>
        <v/>
      </c>
      <c r="S93" s="57"/>
      <c r="T93" s="58" t="str">
        <f t="shared" si="11"/>
        <v/>
      </c>
      <c r="U93" s="58"/>
      <c r="V93" t="str">
        <f t="shared" si="15"/>
        <v/>
      </c>
      <c r="W93" t="str">
        <f t="shared" si="15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53" t="str">
        <f t="shared" si="8"/>
        <v/>
      </c>
      <c r="D94" s="53"/>
      <c r="E94" s="40"/>
      <c r="F94" s="8"/>
      <c r="G94" s="40"/>
      <c r="H94" s="54"/>
      <c r="I94" s="54"/>
      <c r="J94" s="40"/>
      <c r="K94" s="55" t="str">
        <f t="shared" si="14"/>
        <v/>
      </c>
      <c r="L94" s="56"/>
      <c r="M94" s="6" t="str">
        <f>IF(J94="","",(K94/J94)/LOOKUP(RIGHT($D$2,3),定数!$A$6:$A$13,定数!$B$6:$B$13))</f>
        <v/>
      </c>
      <c r="N94" s="40"/>
      <c r="O94" s="8"/>
      <c r="P94" s="54"/>
      <c r="Q94" s="54"/>
      <c r="R94" s="57" t="str">
        <f>IF(P94="","",T94*M94*LOOKUP(RIGHT($D$2,3),定数!$A$6:$A$13,定数!$B$6:$B$13))</f>
        <v/>
      </c>
      <c r="S94" s="57"/>
      <c r="T94" s="58" t="str">
        <f t="shared" si="11"/>
        <v/>
      </c>
      <c r="U94" s="58"/>
      <c r="V94" t="str">
        <f t="shared" si="15"/>
        <v/>
      </c>
      <c r="W94" t="str">
        <f t="shared" si="15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53" t="str">
        <f t="shared" si="8"/>
        <v/>
      </c>
      <c r="D95" s="53"/>
      <c r="E95" s="40"/>
      <c r="F95" s="8"/>
      <c r="G95" s="40"/>
      <c r="H95" s="54"/>
      <c r="I95" s="54"/>
      <c r="J95" s="40"/>
      <c r="K95" s="55" t="str">
        <f t="shared" si="14"/>
        <v/>
      </c>
      <c r="L95" s="56"/>
      <c r="M95" s="6" t="str">
        <f>IF(J95="","",(K95/J95)/LOOKUP(RIGHT($D$2,3),定数!$A$6:$A$13,定数!$B$6:$B$13))</f>
        <v/>
      </c>
      <c r="N95" s="40"/>
      <c r="O95" s="8"/>
      <c r="P95" s="54"/>
      <c r="Q95" s="54"/>
      <c r="R95" s="57" t="str">
        <f>IF(P95="","",T95*M95*LOOKUP(RIGHT($D$2,3),定数!$A$6:$A$13,定数!$B$6:$B$13))</f>
        <v/>
      </c>
      <c r="S95" s="57"/>
      <c r="T95" s="58" t="str">
        <f t="shared" si="11"/>
        <v/>
      </c>
      <c r="U95" s="58"/>
      <c r="V95" t="str">
        <f t="shared" si="15"/>
        <v/>
      </c>
      <c r="W95" t="str">
        <f t="shared" si="15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53" t="str">
        <f t="shared" si="8"/>
        <v/>
      </c>
      <c r="D96" s="53"/>
      <c r="E96" s="40"/>
      <c r="F96" s="8"/>
      <c r="G96" s="40"/>
      <c r="H96" s="54"/>
      <c r="I96" s="54"/>
      <c r="J96" s="40"/>
      <c r="K96" s="55" t="str">
        <f t="shared" si="14"/>
        <v/>
      </c>
      <c r="L96" s="56"/>
      <c r="M96" s="6" t="str">
        <f>IF(J96="","",(K96/J96)/LOOKUP(RIGHT($D$2,3),定数!$A$6:$A$13,定数!$B$6:$B$13))</f>
        <v/>
      </c>
      <c r="N96" s="40"/>
      <c r="O96" s="8"/>
      <c r="P96" s="54"/>
      <c r="Q96" s="54"/>
      <c r="R96" s="57" t="str">
        <f>IF(P96="","",T96*M96*LOOKUP(RIGHT($D$2,3),定数!$A$6:$A$13,定数!$B$6:$B$13))</f>
        <v/>
      </c>
      <c r="S96" s="57"/>
      <c r="T96" s="58" t="str">
        <f t="shared" si="11"/>
        <v/>
      </c>
      <c r="U96" s="58"/>
      <c r="V96" t="str">
        <f t="shared" si="15"/>
        <v/>
      </c>
      <c r="W96" t="str">
        <f t="shared" si="15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53" t="str">
        <f t="shared" si="8"/>
        <v/>
      </c>
      <c r="D97" s="53"/>
      <c r="E97" s="40"/>
      <c r="F97" s="8"/>
      <c r="G97" s="40"/>
      <c r="H97" s="54"/>
      <c r="I97" s="54"/>
      <c r="J97" s="40"/>
      <c r="K97" s="55" t="str">
        <f t="shared" si="14"/>
        <v/>
      </c>
      <c r="L97" s="56"/>
      <c r="M97" s="6" t="str">
        <f>IF(J97="","",(K97/J97)/LOOKUP(RIGHT($D$2,3),定数!$A$6:$A$13,定数!$B$6:$B$13))</f>
        <v/>
      </c>
      <c r="N97" s="40"/>
      <c r="O97" s="8"/>
      <c r="P97" s="54"/>
      <c r="Q97" s="54"/>
      <c r="R97" s="57" t="str">
        <f>IF(P97="","",T97*M97*LOOKUP(RIGHT($D$2,3),定数!$A$6:$A$13,定数!$B$6:$B$13))</f>
        <v/>
      </c>
      <c r="S97" s="57"/>
      <c r="T97" s="58" t="str">
        <f t="shared" si="11"/>
        <v/>
      </c>
      <c r="U97" s="58"/>
      <c r="V97" t="str">
        <f t="shared" si="15"/>
        <v/>
      </c>
      <c r="W97" t="str">
        <f t="shared" si="15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53" t="str">
        <f t="shared" si="8"/>
        <v/>
      </c>
      <c r="D98" s="53"/>
      <c r="E98" s="40"/>
      <c r="F98" s="8"/>
      <c r="G98" s="40"/>
      <c r="H98" s="54"/>
      <c r="I98" s="54"/>
      <c r="J98" s="40"/>
      <c r="K98" s="55" t="str">
        <f t="shared" si="14"/>
        <v/>
      </c>
      <c r="L98" s="56"/>
      <c r="M98" s="6" t="str">
        <f>IF(J98="","",(K98/J98)/LOOKUP(RIGHT($D$2,3),定数!$A$6:$A$13,定数!$B$6:$B$13))</f>
        <v/>
      </c>
      <c r="N98" s="40"/>
      <c r="O98" s="8"/>
      <c r="P98" s="54"/>
      <c r="Q98" s="54"/>
      <c r="R98" s="57" t="str">
        <f>IF(P98="","",T98*M98*LOOKUP(RIGHT($D$2,3),定数!$A$6:$A$13,定数!$B$6:$B$13))</f>
        <v/>
      </c>
      <c r="S98" s="57"/>
      <c r="T98" s="58" t="str">
        <f t="shared" si="11"/>
        <v/>
      </c>
      <c r="U98" s="58"/>
      <c r="V98" t="str">
        <f t="shared" si="15"/>
        <v/>
      </c>
      <c r="W98" t="str">
        <f t="shared" si="15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53" t="str">
        <f t="shared" si="8"/>
        <v/>
      </c>
      <c r="D99" s="53"/>
      <c r="E99" s="40"/>
      <c r="F99" s="8"/>
      <c r="G99" s="40"/>
      <c r="H99" s="54"/>
      <c r="I99" s="54"/>
      <c r="J99" s="40"/>
      <c r="K99" s="55" t="str">
        <f t="shared" si="14"/>
        <v/>
      </c>
      <c r="L99" s="56"/>
      <c r="M99" s="6" t="str">
        <f>IF(J99="","",(K99/J99)/LOOKUP(RIGHT($D$2,3),定数!$A$6:$A$13,定数!$B$6:$B$13))</f>
        <v/>
      </c>
      <c r="N99" s="40"/>
      <c r="O99" s="8"/>
      <c r="P99" s="54"/>
      <c r="Q99" s="54"/>
      <c r="R99" s="57" t="str">
        <f>IF(P99="","",T99*M99*LOOKUP(RIGHT($D$2,3),定数!$A$6:$A$13,定数!$B$6:$B$13))</f>
        <v/>
      </c>
      <c r="S99" s="57"/>
      <c r="T99" s="58" t="str">
        <f t="shared" si="11"/>
        <v/>
      </c>
      <c r="U99" s="58"/>
      <c r="V99" t="str">
        <f t="shared" si="15"/>
        <v/>
      </c>
      <c r="W99" t="str">
        <f t="shared" si="15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53" t="str">
        <f t="shared" si="8"/>
        <v/>
      </c>
      <c r="D100" s="53"/>
      <c r="E100" s="40"/>
      <c r="F100" s="8"/>
      <c r="G100" s="40"/>
      <c r="H100" s="54"/>
      <c r="I100" s="54"/>
      <c r="J100" s="40"/>
      <c r="K100" s="55" t="str">
        <f t="shared" si="14"/>
        <v/>
      </c>
      <c r="L100" s="56"/>
      <c r="M100" s="6" t="str">
        <f>IF(J100="","",(K100/J100)/LOOKUP(RIGHT($D$2,3),定数!$A$6:$A$13,定数!$B$6:$B$13))</f>
        <v/>
      </c>
      <c r="N100" s="40"/>
      <c r="O100" s="8"/>
      <c r="P100" s="54"/>
      <c r="Q100" s="54"/>
      <c r="R100" s="57" t="str">
        <f>IF(P100="","",T100*M100*LOOKUP(RIGHT($D$2,3),定数!$A$6:$A$13,定数!$B$6:$B$13))</f>
        <v/>
      </c>
      <c r="S100" s="57"/>
      <c r="T100" s="58" t="str">
        <f t="shared" si="11"/>
        <v/>
      </c>
      <c r="U100" s="58"/>
      <c r="V100" t="str">
        <f t="shared" si="15"/>
        <v/>
      </c>
      <c r="W100" t="str">
        <f t="shared" si="15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53" t="str">
        <f t="shared" si="8"/>
        <v/>
      </c>
      <c r="D101" s="53"/>
      <c r="E101" s="40"/>
      <c r="F101" s="8"/>
      <c r="G101" s="40"/>
      <c r="H101" s="54"/>
      <c r="I101" s="54"/>
      <c r="J101" s="40"/>
      <c r="K101" s="55" t="str">
        <f t="shared" si="14"/>
        <v/>
      </c>
      <c r="L101" s="56"/>
      <c r="M101" s="6" t="str">
        <f>IF(J101="","",(K101/J101)/LOOKUP(RIGHT($D$2,3),定数!$A$6:$A$13,定数!$B$6:$B$13))</f>
        <v/>
      </c>
      <c r="N101" s="40"/>
      <c r="O101" s="8"/>
      <c r="P101" s="54"/>
      <c r="Q101" s="54"/>
      <c r="R101" s="57" t="str">
        <f>IF(P101="","",T101*M101*LOOKUP(RIGHT($D$2,3),定数!$A$6:$A$13,定数!$B$6:$B$13))</f>
        <v/>
      </c>
      <c r="S101" s="57"/>
      <c r="T101" s="58" t="str">
        <f t="shared" si="11"/>
        <v/>
      </c>
      <c r="U101" s="58"/>
      <c r="V101" t="str">
        <f t="shared" si="15"/>
        <v/>
      </c>
      <c r="W101" t="str">
        <f t="shared" si="15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53" t="str">
        <f t="shared" si="8"/>
        <v/>
      </c>
      <c r="D102" s="53"/>
      <c r="E102" s="40"/>
      <c r="F102" s="8"/>
      <c r="G102" s="40"/>
      <c r="H102" s="54"/>
      <c r="I102" s="54"/>
      <c r="J102" s="40"/>
      <c r="K102" s="55" t="str">
        <f t="shared" si="14"/>
        <v/>
      </c>
      <c r="L102" s="56"/>
      <c r="M102" s="6" t="str">
        <f>IF(J102="","",(K102/J102)/LOOKUP(RIGHT($D$2,3),定数!$A$6:$A$13,定数!$B$6:$B$13))</f>
        <v/>
      </c>
      <c r="N102" s="40"/>
      <c r="O102" s="8"/>
      <c r="P102" s="54"/>
      <c r="Q102" s="54"/>
      <c r="R102" s="57" t="str">
        <f>IF(P102="","",T102*M102*LOOKUP(RIGHT($D$2,3),定数!$A$6:$A$13,定数!$B$6:$B$13))</f>
        <v/>
      </c>
      <c r="S102" s="57"/>
      <c r="T102" s="58" t="str">
        <f t="shared" si="11"/>
        <v/>
      </c>
      <c r="U102" s="58"/>
      <c r="V102" t="str">
        <f t="shared" si="15"/>
        <v/>
      </c>
      <c r="W102" t="str">
        <f t="shared" si="15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53" t="str">
        <f t="shared" si="8"/>
        <v/>
      </c>
      <c r="D103" s="53"/>
      <c r="E103" s="40"/>
      <c r="F103" s="8"/>
      <c r="G103" s="40"/>
      <c r="H103" s="54"/>
      <c r="I103" s="54"/>
      <c r="J103" s="40"/>
      <c r="K103" s="55" t="str">
        <f t="shared" si="14"/>
        <v/>
      </c>
      <c r="L103" s="56"/>
      <c r="M103" s="6" t="str">
        <f>IF(J103="","",(K103/J103)/LOOKUP(RIGHT($D$2,3),定数!$A$6:$A$13,定数!$B$6:$B$13))</f>
        <v/>
      </c>
      <c r="N103" s="40"/>
      <c r="O103" s="8"/>
      <c r="P103" s="54"/>
      <c r="Q103" s="54"/>
      <c r="R103" s="57" t="str">
        <f>IF(P103="","",T103*M103*LOOKUP(RIGHT($D$2,3),定数!$A$6:$A$13,定数!$B$6:$B$13))</f>
        <v/>
      </c>
      <c r="S103" s="57"/>
      <c r="T103" s="58" t="str">
        <f t="shared" si="11"/>
        <v/>
      </c>
      <c r="U103" s="58"/>
      <c r="V103" t="str">
        <f t="shared" si="15"/>
        <v/>
      </c>
      <c r="W103" t="str">
        <f t="shared" si="15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53" t="str">
        <f t="shared" si="8"/>
        <v/>
      </c>
      <c r="D104" s="53"/>
      <c r="E104" s="40"/>
      <c r="F104" s="8"/>
      <c r="G104" s="40"/>
      <c r="H104" s="54"/>
      <c r="I104" s="54"/>
      <c r="J104" s="40"/>
      <c r="K104" s="55" t="str">
        <f t="shared" si="14"/>
        <v/>
      </c>
      <c r="L104" s="56"/>
      <c r="M104" s="6" t="str">
        <f>IF(J104="","",(K104/J104)/LOOKUP(RIGHT($D$2,3),定数!$A$6:$A$13,定数!$B$6:$B$13))</f>
        <v/>
      </c>
      <c r="N104" s="40"/>
      <c r="O104" s="8"/>
      <c r="P104" s="54"/>
      <c r="Q104" s="54"/>
      <c r="R104" s="57" t="str">
        <f>IF(P104="","",T104*M104*LOOKUP(RIGHT($D$2,3),定数!$A$6:$A$13,定数!$B$6:$B$13))</f>
        <v/>
      </c>
      <c r="S104" s="57"/>
      <c r="T104" s="58" t="str">
        <f t="shared" si="11"/>
        <v/>
      </c>
      <c r="U104" s="58"/>
      <c r="V104" t="str">
        <f t="shared" si="15"/>
        <v/>
      </c>
      <c r="W104" t="str">
        <f t="shared" si="15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53" t="str">
        <f t="shared" si="8"/>
        <v/>
      </c>
      <c r="D105" s="53"/>
      <c r="E105" s="40"/>
      <c r="F105" s="8"/>
      <c r="G105" s="40"/>
      <c r="H105" s="54"/>
      <c r="I105" s="54"/>
      <c r="J105" s="40"/>
      <c r="K105" s="55" t="str">
        <f t="shared" si="14"/>
        <v/>
      </c>
      <c r="L105" s="56"/>
      <c r="M105" s="6" t="str">
        <f>IF(J105="","",(K105/J105)/LOOKUP(RIGHT($D$2,3),定数!$A$6:$A$13,定数!$B$6:$B$13))</f>
        <v/>
      </c>
      <c r="N105" s="40"/>
      <c r="O105" s="8"/>
      <c r="P105" s="54"/>
      <c r="Q105" s="54"/>
      <c r="R105" s="57" t="str">
        <f>IF(P105="","",T105*M105*LOOKUP(RIGHT($D$2,3),定数!$A$6:$A$13,定数!$B$6:$B$13))</f>
        <v/>
      </c>
      <c r="S105" s="57"/>
      <c r="T105" s="58" t="str">
        <f t="shared" si="11"/>
        <v/>
      </c>
      <c r="U105" s="58"/>
      <c r="V105" t="str">
        <f t="shared" si="15"/>
        <v/>
      </c>
      <c r="W105" t="str">
        <f t="shared" si="15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53" t="str">
        <f t="shared" si="8"/>
        <v/>
      </c>
      <c r="D106" s="53"/>
      <c r="E106" s="40"/>
      <c r="F106" s="8"/>
      <c r="G106" s="40"/>
      <c r="H106" s="54"/>
      <c r="I106" s="54"/>
      <c r="J106" s="40"/>
      <c r="K106" s="55" t="str">
        <f t="shared" si="14"/>
        <v/>
      </c>
      <c r="L106" s="56"/>
      <c r="M106" s="6" t="str">
        <f>IF(J106="","",(K106/J106)/LOOKUP(RIGHT($D$2,3),定数!$A$6:$A$13,定数!$B$6:$B$13))</f>
        <v/>
      </c>
      <c r="N106" s="40"/>
      <c r="O106" s="8"/>
      <c r="P106" s="54"/>
      <c r="Q106" s="54"/>
      <c r="R106" s="57" t="str">
        <f>IF(P106="","",T106*M106*LOOKUP(RIGHT($D$2,3),定数!$A$6:$A$13,定数!$B$6:$B$13))</f>
        <v/>
      </c>
      <c r="S106" s="57"/>
      <c r="T106" s="58" t="str">
        <f t="shared" si="11"/>
        <v/>
      </c>
      <c r="U106" s="58"/>
      <c r="V106" t="str">
        <f t="shared" si="15"/>
        <v/>
      </c>
      <c r="W106" t="str">
        <f t="shared" si="15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53" t="str">
        <f t="shared" si="8"/>
        <v/>
      </c>
      <c r="D107" s="53"/>
      <c r="E107" s="40"/>
      <c r="F107" s="8"/>
      <c r="G107" s="40"/>
      <c r="H107" s="54"/>
      <c r="I107" s="54"/>
      <c r="J107" s="40"/>
      <c r="K107" s="55" t="str">
        <f t="shared" si="14"/>
        <v/>
      </c>
      <c r="L107" s="56"/>
      <c r="M107" s="6" t="str">
        <f>IF(J107="","",(K107/J107)/LOOKUP(RIGHT($D$2,3),定数!$A$6:$A$13,定数!$B$6:$B$13))</f>
        <v/>
      </c>
      <c r="N107" s="40"/>
      <c r="O107" s="8"/>
      <c r="P107" s="54"/>
      <c r="Q107" s="54"/>
      <c r="R107" s="57" t="str">
        <f>IF(P107="","",T107*M107*LOOKUP(RIGHT($D$2,3),定数!$A$6:$A$13,定数!$B$6:$B$13))</f>
        <v/>
      </c>
      <c r="S107" s="57"/>
      <c r="T107" s="58" t="str">
        <f t="shared" si="11"/>
        <v/>
      </c>
      <c r="U107" s="5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53" t="str">
        <f t="shared" si="8"/>
        <v/>
      </c>
      <c r="D108" s="53"/>
      <c r="E108" s="40"/>
      <c r="F108" s="8"/>
      <c r="G108" s="40"/>
      <c r="H108" s="54"/>
      <c r="I108" s="54"/>
      <c r="J108" s="40"/>
      <c r="K108" s="55" t="str">
        <f t="shared" si="14"/>
        <v/>
      </c>
      <c r="L108" s="56"/>
      <c r="M108" s="6" t="str">
        <f>IF(J108="","",(K108/J108)/LOOKUP(RIGHT($D$2,3),定数!$A$6:$A$13,定数!$B$6:$B$13))</f>
        <v/>
      </c>
      <c r="N108" s="40"/>
      <c r="O108" s="8"/>
      <c r="P108" s="54"/>
      <c r="Q108" s="54"/>
      <c r="R108" s="57" t="str">
        <f>IF(P108="","",T108*M108*LOOKUP(RIGHT($D$2,3),定数!$A$6:$A$13,定数!$B$6:$B$13))</f>
        <v/>
      </c>
      <c r="S108" s="57"/>
      <c r="T108" s="58" t="str">
        <f t="shared" si="11"/>
        <v/>
      </c>
      <c r="U108" s="5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65" priority="175" stopIfTrue="1" operator="equal">
      <formula>"買"</formula>
    </cfRule>
    <cfRule type="cellIs" dxfId="364" priority="176" stopIfTrue="1" operator="equal">
      <formula>"売"</formula>
    </cfRule>
  </conditionalFormatting>
  <conditionalFormatting sqref="G9:G11 G14:G45 G47:G108">
    <cfRule type="cellIs" dxfId="363" priority="177" stopIfTrue="1" operator="equal">
      <formula>"買"</formula>
    </cfRule>
    <cfRule type="cellIs" dxfId="362" priority="178" stopIfTrue="1" operator="equal">
      <formula>"売"</formula>
    </cfRule>
  </conditionalFormatting>
  <conditionalFormatting sqref="G12">
    <cfRule type="cellIs" dxfId="361" priority="173" stopIfTrue="1" operator="equal">
      <formula>"買"</formula>
    </cfRule>
    <cfRule type="cellIs" dxfId="360" priority="174" stopIfTrue="1" operator="equal">
      <formula>"売"</formula>
    </cfRule>
  </conditionalFormatting>
  <conditionalFormatting sqref="G13">
    <cfRule type="cellIs" dxfId="359" priority="171" stopIfTrue="1" operator="equal">
      <formula>"買"</formula>
    </cfRule>
    <cfRule type="cellIs" dxfId="358" priority="172" stopIfTrue="1" operator="equal">
      <formula>"売"</formula>
    </cfRule>
  </conditionalFormatting>
  <conditionalFormatting sqref="G9">
    <cfRule type="cellIs" dxfId="357" priority="169" stopIfTrue="1" operator="equal">
      <formula>"買"</formula>
    </cfRule>
    <cfRule type="cellIs" dxfId="356" priority="170" stopIfTrue="1" operator="equal">
      <formula>"売"</formula>
    </cfRule>
  </conditionalFormatting>
  <conditionalFormatting sqref="G10">
    <cfRule type="cellIs" dxfId="355" priority="167" stopIfTrue="1" operator="equal">
      <formula>"買"</formula>
    </cfRule>
    <cfRule type="cellIs" dxfId="354" priority="168" stopIfTrue="1" operator="equal">
      <formula>"売"</formula>
    </cfRule>
  </conditionalFormatting>
  <conditionalFormatting sqref="G11">
    <cfRule type="cellIs" dxfId="353" priority="165" stopIfTrue="1" operator="equal">
      <formula>"買"</formula>
    </cfRule>
    <cfRule type="cellIs" dxfId="352" priority="166" stopIfTrue="1" operator="equal">
      <formula>"売"</formula>
    </cfRule>
  </conditionalFormatting>
  <conditionalFormatting sqref="G9">
    <cfRule type="cellIs" dxfId="351" priority="163" stopIfTrue="1" operator="equal">
      <formula>"買"</formula>
    </cfRule>
    <cfRule type="cellIs" dxfId="350" priority="164" stopIfTrue="1" operator="equal">
      <formula>"売"</formula>
    </cfRule>
  </conditionalFormatting>
  <conditionalFormatting sqref="G9">
    <cfRule type="cellIs" dxfId="349" priority="161" stopIfTrue="1" operator="equal">
      <formula>"買"</formula>
    </cfRule>
    <cfRule type="cellIs" dxfId="348" priority="162" stopIfTrue="1" operator="equal">
      <formula>"売"</formula>
    </cfRule>
  </conditionalFormatting>
  <conditionalFormatting sqref="G10">
    <cfRule type="cellIs" dxfId="347" priority="159" stopIfTrue="1" operator="equal">
      <formula>"買"</formula>
    </cfRule>
    <cfRule type="cellIs" dxfId="346" priority="160" stopIfTrue="1" operator="equal">
      <formula>"売"</formula>
    </cfRule>
  </conditionalFormatting>
  <conditionalFormatting sqref="G11">
    <cfRule type="cellIs" dxfId="345" priority="157" stopIfTrue="1" operator="equal">
      <formula>"買"</formula>
    </cfRule>
    <cfRule type="cellIs" dxfId="344" priority="158" stopIfTrue="1" operator="equal">
      <formula>"売"</formula>
    </cfRule>
  </conditionalFormatting>
  <conditionalFormatting sqref="G12">
    <cfRule type="cellIs" dxfId="343" priority="155" stopIfTrue="1" operator="equal">
      <formula>"買"</formula>
    </cfRule>
    <cfRule type="cellIs" dxfId="342" priority="156" stopIfTrue="1" operator="equal">
      <formula>"売"</formula>
    </cfRule>
  </conditionalFormatting>
  <conditionalFormatting sqref="G13">
    <cfRule type="cellIs" dxfId="341" priority="153" stopIfTrue="1" operator="equal">
      <formula>"買"</formula>
    </cfRule>
    <cfRule type="cellIs" dxfId="340" priority="154" stopIfTrue="1" operator="equal">
      <formula>"売"</formula>
    </cfRule>
  </conditionalFormatting>
  <conditionalFormatting sqref="G14">
    <cfRule type="cellIs" dxfId="339" priority="151" stopIfTrue="1" operator="equal">
      <formula>"買"</formula>
    </cfRule>
    <cfRule type="cellIs" dxfId="338" priority="152" stopIfTrue="1" operator="equal">
      <formula>"売"</formula>
    </cfRule>
  </conditionalFormatting>
  <conditionalFormatting sqref="G15">
    <cfRule type="cellIs" dxfId="337" priority="149" stopIfTrue="1" operator="equal">
      <formula>"買"</formula>
    </cfRule>
    <cfRule type="cellIs" dxfId="336" priority="150" stopIfTrue="1" operator="equal">
      <formula>"売"</formula>
    </cfRule>
  </conditionalFormatting>
  <conditionalFormatting sqref="G16">
    <cfRule type="cellIs" dxfId="335" priority="147" stopIfTrue="1" operator="equal">
      <formula>"買"</formula>
    </cfRule>
    <cfRule type="cellIs" dxfId="334" priority="148" stopIfTrue="1" operator="equal">
      <formula>"売"</formula>
    </cfRule>
  </conditionalFormatting>
  <conditionalFormatting sqref="G17">
    <cfRule type="cellIs" dxfId="333" priority="145" stopIfTrue="1" operator="equal">
      <formula>"買"</formula>
    </cfRule>
    <cfRule type="cellIs" dxfId="332" priority="146" stopIfTrue="1" operator="equal">
      <formula>"売"</formula>
    </cfRule>
  </conditionalFormatting>
  <conditionalFormatting sqref="G18">
    <cfRule type="cellIs" dxfId="331" priority="143" stopIfTrue="1" operator="equal">
      <formula>"買"</formula>
    </cfRule>
    <cfRule type="cellIs" dxfId="330" priority="144" stopIfTrue="1" operator="equal">
      <formula>"売"</formula>
    </cfRule>
  </conditionalFormatting>
  <conditionalFormatting sqref="G19">
    <cfRule type="cellIs" dxfId="329" priority="141" stopIfTrue="1" operator="equal">
      <formula>"買"</formula>
    </cfRule>
    <cfRule type="cellIs" dxfId="328" priority="142" stopIfTrue="1" operator="equal">
      <formula>"売"</formula>
    </cfRule>
  </conditionalFormatting>
  <conditionalFormatting sqref="G20">
    <cfRule type="cellIs" dxfId="327" priority="139" stopIfTrue="1" operator="equal">
      <formula>"買"</formula>
    </cfRule>
    <cfRule type="cellIs" dxfId="326" priority="140" stopIfTrue="1" operator="equal">
      <formula>"売"</formula>
    </cfRule>
  </conditionalFormatting>
  <conditionalFormatting sqref="G21">
    <cfRule type="cellIs" dxfId="325" priority="137" stopIfTrue="1" operator="equal">
      <formula>"買"</formula>
    </cfRule>
    <cfRule type="cellIs" dxfId="324" priority="138" stopIfTrue="1" operator="equal">
      <formula>"売"</formula>
    </cfRule>
  </conditionalFormatting>
  <conditionalFormatting sqref="G22">
    <cfRule type="cellIs" dxfId="323" priority="135" stopIfTrue="1" operator="equal">
      <formula>"買"</formula>
    </cfRule>
    <cfRule type="cellIs" dxfId="322" priority="136" stopIfTrue="1" operator="equal">
      <formula>"売"</formula>
    </cfRule>
  </conditionalFormatting>
  <conditionalFormatting sqref="G23">
    <cfRule type="cellIs" dxfId="321" priority="133" stopIfTrue="1" operator="equal">
      <formula>"買"</formula>
    </cfRule>
    <cfRule type="cellIs" dxfId="320" priority="134" stopIfTrue="1" operator="equal">
      <formula>"売"</formula>
    </cfRule>
  </conditionalFormatting>
  <conditionalFormatting sqref="G24">
    <cfRule type="cellIs" dxfId="319" priority="131" stopIfTrue="1" operator="equal">
      <formula>"買"</formula>
    </cfRule>
    <cfRule type="cellIs" dxfId="318" priority="132" stopIfTrue="1" operator="equal">
      <formula>"売"</formula>
    </cfRule>
  </conditionalFormatting>
  <conditionalFormatting sqref="G25">
    <cfRule type="cellIs" dxfId="317" priority="129" stopIfTrue="1" operator="equal">
      <formula>"買"</formula>
    </cfRule>
    <cfRule type="cellIs" dxfId="316" priority="130" stopIfTrue="1" operator="equal">
      <formula>"売"</formula>
    </cfRule>
  </conditionalFormatting>
  <conditionalFormatting sqref="G26">
    <cfRule type="cellIs" dxfId="315" priority="127" stopIfTrue="1" operator="equal">
      <formula>"買"</formula>
    </cfRule>
    <cfRule type="cellIs" dxfId="314" priority="128" stopIfTrue="1" operator="equal">
      <formula>"売"</formula>
    </cfRule>
  </conditionalFormatting>
  <conditionalFormatting sqref="G27">
    <cfRule type="cellIs" dxfId="313" priority="125" stopIfTrue="1" operator="equal">
      <formula>"買"</formula>
    </cfRule>
    <cfRule type="cellIs" dxfId="312" priority="126" stopIfTrue="1" operator="equal">
      <formula>"売"</formula>
    </cfRule>
  </conditionalFormatting>
  <conditionalFormatting sqref="G28">
    <cfRule type="cellIs" dxfId="311" priority="123" stopIfTrue="1" operator="equal">
      <formula>"買"</formula>
    </cfRule>
    <cfRule type="cellIs" dxfId="310" priority="124" stopIfTrue="1" operator="equal">
      <formula>"売"</formula>
    </cfRule>
  </conditionalFormatting>
  <conditionalFormatting sqref="G29">
    <cfRule type="cellIs" dxfId="309" priority="121" stopIfTrue="1" operator="equal">
      <formula>"買"</formula>
    </cfRule>
    <cfRule type="cellIs" dxfId="308" priority="122" stopIfTrue="1" operator="equal">
      <formula>"売"</formula>
    </cfRule>
  </conditionalFormatting>
  <conditionalFormatting sqref="G30">
    <cfRule type="cellIs" dxfId="307" priority="119" stopIfTrue="1" operator="equal">
      <formula>"買"</formula>
    </cfRule>
    <cfRule type="cellIs" dxfId="306" priority="120" stopIfTrue="1" operator="equal">
      <formula>"売"</formula>
    </cfRule>
  </conditionalFormatting>
  <conditionalFormatting sqref="G31">
    <cfRule type="cellIs" dxfId="305" priority="117" stopIfTrue="1" operator="equal">
      <formula>"買"</formula>
    </cfRule>
    <cfRule type="cellIs" dxfId="304" priority="118" stopIfTrue="1" operator="equal">
      <formula>"売"</formula>
    </cfRule>
  </conditionalFormatting>
  <conditionalFormatting sqref="G32">
    <cfRule type="cellIs" dxfId="303" priority="115" stopIfTrue="1" operator="equal">
      <formula>"買"</formula>
    </cfRule>
    <cfRule type="cellIs" dxfId="302" priority="116" stopIfTrue="1" operator="equal">
      <formula>"売"</formula>
    </cfRule>
  </conditionalFormatting>
  <conditionalFormatting sqref="G33">
    <cfRule type="cellIs" dxfId="301" priority="113" stopIfTrue="1" operator="equal">
      <formula>"買"</formula>
    </cfRule>
    <cfRule type="cellIs" dxfId="300" priority="114" stopIfTrue="1" operator="equal">
      <formula>"売"</formula>
    </cfRule>
  </conditionalFormatting>
  <conditionalFormatting sqref="G34">
    <cfRule type="cellIs" dxfId="299" priority="111" stopIfTrue="1" operator="equal">
      <formula>"買"</formula>
    </cfRule>
    <cfRule type="cellIs" dxfId="298" priority="112" stopIfTrue="1" operator="equal">
      <formula>"売"</formula>
    </cfRule>
  </conditionalFormatting>
  <conditionalFormatting sqref="G35">
    <cfRule type="cellIs" dxfId="297" priority="109" stopIfTrue="1" operator="equal">
      <formula>"買"</formula>
    </cfRule>
    <cfRule type="cellIs" dxfId="296" priority="110" stopIfTrue="1" operator="equal">
      <formula>"売"</formula>
    </cfRule>
  </conditionalFormatting>
  <conditionalFormatting sqref="G36">
    <cfRule type="cellIs" dxfId="295" priority="107" stopIfTrue="1" operator="equal">
      <formula>"買"</formula>
    </cfRule>
    <cfRule type="cellIs" dxfId="294" priority="108" stopIfTrue="1" operator="equal">
      <formula>"売"</formula>
    </cfRule>
  </conditionalFormatting>
  <conditionalFormatting sqref="G37">
    <cfRule type="cellIs" dxfId="293" priority="105" stopIfTrue="1" operator="equal">
      <formula>"買"</formula>
    </cfRule>
    <cfRule type="cellIs" dxfId="292" priority="106" stopIfTrue="1" operator="equal">
      <formula>"売"</formula>
    </cfRule>
  </conditionalFormatting>
  <conditionalFormatting sqref="G38">
    <cfRule type="cellIs" dxfId="291" priority="103" stopIfTrue="1" operator="equal">
      <formula>"買"</formula>
    </cfRule>
    <cfRule type="cellIs" dxfId="290" priority="104" stopIfTrue="1" operator="equal">
      <formula>"売"</formula>
    </cfRule>
  </conditionalFormatting>
  <conditionalFormatting sqref="G39">
    <cfRule type="cellIs" dxfId="289" priority="101" stopIfTrue="1" operator="equal">
      <formula>"買"</formula>
    </cfRule>
    <cfRule type="cellIs" dxfId="288" priority="102" stopIfTrue="1" operator="equal">
      <formula>"売"</formula>
    </cfRule>
  </conditionalFormatting>
  <conditionalFormatting sqref="G40">
    <cfRule type="cellIs" dxfId="287" priority="99" stopIfTrue="1" operator="equal">
      <formula>"買"</formula>
    </cfRule>
    <cfRule type="cellIs" dxfId="286" priority="100" stopIfTrue="1" operator="equal">
      <formula>"売"</formula>
    </cfRule>
  </conditionalFormatting>
  <conditionalFormatting sqref="G41">
    <cfRule type="cellIs" dxfId="285" priority="97" stopIfTrue="1" operator="equal">
      <formula>"買"</formula>
    </cfRule>
    <cfRule type="cellIs" dxfId="284" priority="98" stopIfTrue="1" operator="equal">
      <formula>"売"</formula>
    </cfRule>
  </conditionalFormatting>
  <conditionalFormatting sqref="G42">
    <cfRule type="cellIs" dxfId="283" priority="95" stopIfTrue="1" operator="equal">
      <formula>"買"</formula>
    </cfRule>
    <cfRule type="cellIs" dxfId="282" priority="96" stopIfTrue="1" operator="equal">
      <formula>"売"</formula>
    </cfRule>
  </conditionalFormatting>
  <conditionalFormatting sqref="G43">
    <cfRule type="cellIs" dxfId="281" priority="93" stopIfTrue="1" operator="equal">
      <formula>"買"</formula>
    </cfRule>
    <cfRule type="cellIs" dxfId="280" priority="94" stopIfTrue="1" operator="equal">
      <formula>"売"</formula>
    </cfRule>
  </conditionalFormatting>
  <conditionalFormatting sqref="G44">
    <cfRule type="cellIs" dxfId="279" priority="91" stopIfTrue="1" operator="equal">
      <formula>"買"</formula>
    </cfRule>
    <cfRule type="cellIs" dxfId="278" priority="92" stopIfTrue="1" operator="equal">
      <formula>"売"</formula>
    </cfRule>
  </conditionalFormatting>
  <conditionalFormatting sqref="G45">
    <cfRule type="cellIs" dxfId="277" priority="89" stopIfTrue="1" operator="equal">
      <formula>"買"</formula>
    </cfRule>
    <cfRule type="cellIs" dxfId="276" priority="90" stopIfTrue="1" operator="equal">
      <formula>"売"</formula>
    </cfRule>
  </conditionalFormatting>
  <conditionalFormatting sqref="G46">
    <cfRule type="cellIs" dxfId="275" priority="87" stopIfTrue="1" operator="equal">
      <formula>"買"</formula>
    </cfRule>
    <cfRule type="cellIs" dxfId="274" priority="88" stopIfTrue="1" operator="equal">
      <formula>"売"</formula>
    </cfRule>
  </conditionalFormatting>
  <conditionalFormatting sqref="G47">
    <cfRule type="cellIs" dxfId="273" priority="85" stopIfTrue="1" operator="equal">
      <formula>"買"</formula>
    </cfRule>
    <cfRule type="cellIs" dxfId="272" priority="86" stopIfTrue="1" operator="equal">
      <formula>"売"</formula>
    </cfRule>
  </conditionalFormatting>
  <conditionalFormatting sqref="G48">
    <cfRule type="cellIs" dxfId="271" priority="83" stopIfTrue="1" operator="equal">
      <formula>"買"</formula>
    </cfRule>
    <cfRule type="cellIs" dxfId="270" priority="84" stopIfTrue="1" operator="equal">
      <formula>"売"</formula>
    </cfRule>
  </conditionalFormatting>
  <conditionalFormatting sqref="G49">
    <cfRule type="cellIs" dxfId="269" priority="81" stopIfTrue="1" operator="equal">
      <formula>"買"</formula>
    </cfRule>
    <cfRule type="cellIs" dxfId="268" priority="82" stopIfTrue="1" operator="equal">
      <formula>"売"</formula>
    </cfRule>
  </conditionalFormatting>
  <conditionalFormatting sqref="G50">
    <cfRule type="cellIs" dxfId="267" priority="79" stopIfTrue="1" operator="equal">
      <formula>"買"</formula>
    </cfRule>
    <cfRule type="cellIs" dxfId="266" priority="80" stopIfTrue="1" operator="equal">
      <formula>"売"</formula>
    </cfRule>
  </conditionalFormatting>
  <conditionalFormatting sqref="G51">
    <cfRule type="cellIs" dxfId="265" priority="77" stopIfTrue="1" operator="equal">
      <formula>"買"</formula>
    </cfRule>
    <cfRule type="cellIs" dxfId="264" priority="78" stopIfTrue="1" operator="equal">
      <formula>"売"</formula>
    </cfRule>
  </conditionalFormatting>
  <conditionalFormatting sqref="G52">
    <cfRule type="cellIs" dxfId="263" priority="75" stopIfTrue="1" operator="equal">
      <formula>"買"</formula>
    </cfRule>
    <cfRule type="cellIs" dxfId="262" priority="76" stopIfTrue="1" operator="equal">
      <formula>"売"</formula>
    </cfRule>
  </conditionalFormatting>
  <conditionalFormatting sqref="G53">
    <cfRule type="cellIs" dxfId="261" priority="73" stopIfTrue="1" operator="equal">
      <formula>"買"</formula>
    </cfRule>
    <cfRule type="cellIs" dxfId="260" priority="74" stopIfTrue="1" operator="equal">
      <formula>"売"</formula>
    </cfRule>
  </conditionalFormatting>
  <conditionalFormatting sqref="G54">
    <cfRule type="cellIs" dxfId="259" priority="71" stopIfTrue="1" operator="equal">
      <formula>"買"</formula>
    </cfRule>
    <cfRule type="cellIs" dxfId="258" priority="72" stopIfTrue="1" operator="equal">
      <formula>"売"</formula>
    </cfRule>
  </conditionalFormatting>
  <conditionalFormatting sqref="G55">
    <cfRule type="cellIs" dxfId="257" priority="69" stopIfTrue="1" operator="equal">
      <formula>"買"</formula>
    </cfRule>
    <cfRule type="cellIs" dxfId="256" priority="70" stopIfTrue="1" operator="equal">
      <formula>"売"</formula>
    </cfRule>
  </conditionalFormatting>
  <conditionalFormatting sqref="G56">
    <cfRule type="cellIs" dxfId="255" priority="67" stopIfTrue="1" operator="equal">
      <formula>"買"</formula>
    </cfRule>
    <cfRule type="cellIs" dxfId="254" priority="68" stopIfTrue="1" operator="equal">
      <formula>"売"</formula>
    </cfRule>
  </conditionalFormatting>
  <conditionalFormatting sqref="G57">
    <cfRule type="cellIs" dxfId="253" priority="65" stopIfTrue="1" operator="equal">
      <formula>"買"</formula>
    </cfRule>
    <cfRule type="cellIs" dxfId="252" priority="66" stopIfTrue="1" operator="equal">
      <formula>"売"</formula>
    </cfRule>
  </conditionalFormatting>
  <conditionalFormatting sqref="G58">
    <cfRule type="cellIs" dxfId="251" priority="63" stopIfTrue="1" operator="equal">
      <formula>"買"</formula>
    </cfRule>
    <cfRule type="cellIs" dxfId="250" priority="64" stopIfTrue="1" operator="equal">
      <formula>"売"</formula>
    </cfRule>
  </conditionalFormatting>
  <conditionalFormatting sqref="G59">
    <cfRule type="cellIs" dxfId="249" priority="61" stopIfTrue="1" operator="equal">
      <formula>"買"</formula>
    </cfRule>
    <cfRule type="cellIs" dxfId="248" priority="62" stopIfTrue="1" operator="equal">
      <formula>"売"</formula>
    </cfRule>
  </conditionalFormatting>
  <conditionalFormatting sqref="G60">
    <cfRule type="cellIs" dxfId="247" priority="59" stopIfTrue="1" operator="equal">
      <formula>"買"</formula>
    </cfRule>
    <cfRule type="cellIs" dxfId="246" priority="60" stopIfTrue="1" operator="equal">
      <formula>"売"</formula>
    </cfRule>
  </conditionalFormatting>
  <conditionalFormatting sqref="G61">
    <cfRule type="cellIs" dxfId="245" priority="57" stopIfTrue="1" operator="equal">
      <formula>"買"</formula>
    </cfRule>
    <cfRule type="cellIs" dxfId="244" priority="58" stopIfTrue="1" operator="equal">
      <formula>"売"</formula>
    </cfRule>
  </conditionalFormatting>
  <conditionalFormatting sqref="G62">
    <cfRule type="cellIs" dxfId="243" priority="55" stopIfTrue="1" operator="equal">
      <formula>"買"</formula>
    </cfRule>
    <cfRule type="cellIs" dxfId="242" priority="56" stopIfTrue="1" operator="equal">
      <formula>"売"</formula>
    </cfRule>
  </conditionalFormatting>
  <conditionalFormatting sqref="G63">
    <cfRule type="cellIs" dxfId="241" priority="53" stopIfTrue="1" operator="equal">
      <formula>"買"</formula>
    </cfRule>
    <cfRule type="cellIs" dxfId="240" priority="54" stopIfTrue="1" operator="equal">
      <formula>"売"</formula>
    </cfRule>
  </conditionalFormatting>
  <conditionalFormatting sqref="G64">
    <cfRule type="cellIs" dxfId="239" priority="51" stopIfTrue="1" operator="equal">
      <formula>"買"</formula>
    </cfRule>
    <cfRule type="cellIs" dxfId="238" priority="52" stopIfTrue="1" operator="equal">
      <formula>"売"</formula>
    </cfRule>
  </conditionalFormatting>
  <conditionalFormatting sqref="G65">
    <cfRule type="cellIs" dxfId="237" priority="49" stopIfTrue="1" operator="equal">
      <formula>"買"</formula>
    </cfRule>
    <cfRule type="cellIs" dxfId="236" priority="50" stopIfTrue="1" operator="equal">
      <formula>"売"</formula>
    </cfRule>
  </conditionalFormatting>
  <conditionalFormatting sqref="G66">
    <cfRule type="cellIs" dxfId="235" priority="47" stopIfTrue="1" operator="equal">
      <formula>"買"</formula>
    </cfRule>
    <cfRule type="cellIs" dxfId="234" priority="48" stopIfTrue="1" operator="equal">
      <formula>"売"</formula>
    </cfRule>
  </conditionalFormatting>
  <conditionalFormatting sqref="G67">
    <cfRule type="cellIs" dxfId="233" priority="45" stopIfTrue="1" operator="equal">
      <formula>"買"</formula>
    </cfRule>
    <cfRule type="cellIs" dxfId="232" priority="46" stopIfTrue="1" operator="equal">
      <formula>"売"</formula>
    </cfRule>
  </conditionalFormatting>
  <conditionalFormatting sqref="G68">
    <cfRule type="cellIs" dxfId="231" priority="43" stopIfTrue="1" operator="equal">
      <formula>"買"</formula>
    </cfRule>
    <cfRule type="cellIs" dxfId="230" priority="44" stopIfTrue="1" operator="equal">
      <formula>"売"</formula>
    </cfRule>
  </conditionalFormatting>
  <conditionalFormatting sqref="G69">
    <cfRule type="cellIs" dxfId="229" priority="41" stopIfTrue="1" operator="equal">
      <formula>"買"</formula>
    </cfRule>
    <cfRule type="cellIs" dxfId="228" priority="42" stopIfTrue="1" operator="equal">
      <formula>"売"</formula>
    </cfRule>
  </conditionalFormatting>
  <conditionalFormatting sqref="G70">
    <cfRule type="cellIs" dxfId="227" priority="39" stopIfTrue="1" operator="equal">
      <formula>"買"</formula>
    </cfRule>
    <cfRule type="cellIs" dxfId="226" priority="40" stopIfTrue="1" operator="equal">
      <formula>"売"</formula>
    </cfRule>
  </conditionalFormatting>
  <conditionalFormatting sqref="G71">
    <cfRule type="cellIs" dxfId="225" priority="37" stopIfTrue="1" operator="equal">
      <formula>"買"</formula>
    </cfRule>
    <cfRule type="cellIs" dxfId="224" priority="38" stopIfTrue="1" operator="equal">
      <formula>"売"</formula>
    </cfRule>
  </conditionalFormatting>
  <conditionalFormatting sqref="G72">
    <cfRule type="cellIs" dxfId="223" priority="35" stopIfTrue="1" operator="equal">
      <formula>"買"</formula>
    </cfRule>
    <cfRule type="cellIs" dxfId="222" priority="36" stopIfTrue="1" operator="equal">
      <formula>"売"</formula>
    </cfRule>
  </conditionalFormatting>
  <conditionalFormatting sqref="G73">
    <cfRule type="cellIs" dxfId="221" priority="33" stopIfTrue="1" operator="equal">
      <formula>"買"</formula>
    </cfRule>
    <cfRule type="cellIs" dxfId="220" priority="34" stopIfTrue="1" operator="equal">
      <formula>"売"</formula>
    </cfRule>
  </conditionalFormatting>
  <conditionalFormatting sqref="G74">
    <cfRule type="cellIs" dxfId="219" priority="31" stopIfTrue="1" operator="equal">
      <formula>"買"</formula>
    </cfRule>
    <cfRule type="cellIs" dxfId="218" priority="32" stopIfTrue="1" operator="equal">
      <formula>"売"</formula>
    </cfRule>
  </conditionalFormatting>
  <conditionalFormatting sqref="G75">
    <cfRule type="cellIs" dxfId="217" priority="29" stopIfTrue="1" operator="equal">
      <formula>"買"</formula>
    </cfRule>
    <cfRule type="cellIs" dxfId="216" priority="30" stopIfTrue="1" operator="equal">
      <formula>"売"</formula>
    </cfRule>
  </conditionalFormatting>
  <conditionalFormatting sqref="G76">
    <cfRule type="cellIs" dxfId="215" priority="27" stopIfTrue="1" operator="equal">
      <formula>"買"</formula>
    </cfRule>
    <cfRule type="cellIs" dxfId="214" priority="28" stopIfTrue="1" operator="equal">
      <formula>"売"</formula>
    </cfRule>
  </conditionalFormatting>
  <conditionalFormatting sqref="G77">
    <cfRule type="cellIs" dxfId="213" priority="25" stopIfTrue="1" operator="equal">
      <formula>"買"</formula>
    </cfRule>
    <cfRule type="cellIs" dxfId="212" priority="26" stopIfTrue="1" operator="equal">
      <formula>"売"</formula>
    </cfRule>
  </conditionalFormatting>
  <conditionalFormatting sqref="G78">
    <cfRule type="cellIs" dxfId="211" priority="23" stopIfTrue="1" operator="equal">
      <formula>"買"</formula>
    </cfRule>
    <cfRule type="cellIs" dxfId="210" priority="24" stopIfTrue="1" operator="equal">
      <formula>"売"</formula>
    </cfRule>
  </conditionalFormatting>
  <conditionalFormatting sqref="G79">
    <cfRule type="cellIs" dxfId="209" priority="21" stopIfTrue="1" operator="equal">
      <formula>"買"</formula>
    </cfRule>
    <cfRule type="cellIs" dxfId="208" priority="22" stopIfTrue="1" operator="equal">
      <formula>"売"</formula>
    </cfRule>
  </conditionalFormatting>
  <conditionalFormatting sqref="G80">
    <cfRule type="cellIs" dxfId="207" priority="19" stopIfTrue="1" operator="equal">
      <formula>"買"</formula>
    </cfRule>
    <cfRule type="cellIs" dxfId="206" priority="20" stopIfTrue="1" operator="equal">
      <formula>"売"</formula>
    </cfRule>
  </conditionalFormatting>
  <conditionalFormatting sqref="G81">
    <cfRule type="cellIs" dxfId="205" priority="17" stopIfTrue="1" operator="equal">
      <formula>"買"</formula>
    </cfRule>
    <cfRule type="cellIs" dxfId="204" priority="18" stopIfTrue="1" operator="equal">
      <formula>"売"</formula>
    </cfRule>
  </conditionalFormatting>
  <conditionalFormatting sqref="G82">
    <cfRule type="cellIs" dxfId="203" priority="15" stopIfTrue="1" operator="equal">
      <formula>"買"</formula>
    </cfRule>
    <cfRule type="cellIs" dxfId="202" priority="16" stopIfTrue="1" operator="equal">
      <formula>"売"</formula>
    </cfRule>
  </conditionalFormatting>
  <conditionalFormatting sqref="G83">
    <cfRule type="cellIs" dxfId="201" priority="13" stopIfTrue="1" operator="equal">
      <formula>"買"</formula>
    </cfRule>
    <cfRule type="cellIs" dxfId="200" priority="14" stopIfTrue="1" operator="equal">
      <formula>"売"</formula>
    </cfRule>
  </conditionalFormatting>
  <conditionalFormatting sqref="G84">
    <cfRule type="cellIs" dxfId="199" priority="11" stopIfTrue="1" operator="equal">
      <formula>"買"</formula>
    </cfRule>
    <cfRule type="cellIs" dxfId="198" priority="12" stopIfTrue="1" operator="equal">
      <formula>"売"</formula>
    </cfRule>
  </conditionalFormatting>
  <conditionalFormatting sqref="G85">
    <cfRule type="cellIs" dxfId="197" priority="9" stopIfTrue="1" operator="equal">
      <formula>"買"</formula>
    </cfRule>
    <cfRule type="cellIs" dxfId="196" priority="10" stopIfTrue="1" operator="equal">
      <formula>"売"</formula>
    </cfRule>
  </conditionalFormatting>
  <conditionalFormatting sqref="G86">
    <cfRule type="cellIs" dxfId="195" priority="7" stopIfTrue="1" operator="equal">
      <formula>"買"</formula>
    </cfRule>
    <cfRule type="cellIs" dxfId="194" priority="8" stopIfTrue="1" operator="equal">
      <formula>"売"</formula>
    </cfRule>
  </conditionalFormatting>
  <conditionalFormatting sqref="G87">
    <cfRule type="cellIs" dxfId="193" priority="5" stopIfTrue="1" operator="equal">
      <formula>"買"</formula>
    </cfRule>
    <cfRule type="cellIs" dxfId="192" priority="6" stopIfTrue="1" operator="equal">
      <formula>"売"</formula>
    </cfRule>
  </conditionalFormatting>
  <conditionalFormatting sqref="G88">
    <cfRule type="cellIs" dxfId="191" priority="3" stopIfTrue="1" operator="equal">
      <formula>"買"</formula>
    </cfRule>
    <cfRule type="cellIs" dxfId="190" priority="4" stopIfTrue="1" operator="equal">
      <formula>"売"</formula>
    </cfRule>
  </conditionalFormatting>
  <conditionalFormatting sqref="G89">
    <cfRule type="cellIs" dxfId="189" priority="1" stopIfTrue="1" operator="equal">
      <formula>"買"</formula>
    </cfRule>
    <cfRule type="cellIs" dxfId="18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89" activePane="bottomLeft" state="frozen"/>
      <selection pane="bottomLeft" activeCell="D3" sqref="D3:I3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115240.47821670929</v>
      </c>
      <c r="Q2" s="82"/>
      <c r="R2" s="1"/>
      <c r="S2" s="1"/>
      <c r="T2" s="1"/>
    </row>
    <row r="3" spans="2:25" ht="57" customHeight="1">
      <c r="B3" s="79" t="s">
        <v>9</v>
      </c>
      <c r="C3" s="79"/>
      <c r="D3" s="91" t="s">
        <v>67</v>
      </c>
      <c r="E3" s="91"/>
      <c r="F3" s="91"/>
      <c r="G3" s="91"/>
      <c r="H3" s="91"/>
      <c r="I3" s="91"/>
      <c r="J3" s="79" t="s">
        <v>10</v>
      </c>
      <c r="K3" s="79"/>
      <c r="L3" s="91" t="s">
        <v>60</v>
      </c>
      <c r="M3" s="92"/>
      <c r="N3" s="92"/>
      <c r="O3" s="92"/>
      <c r="P3" s="92"/>
      <c r="Q3" s="92"/>
      <c r="R3" s="1"/>
      <c r="S3" s="1"/>
    </row>
    <row r="4" spans="2:25">
      <c r="B4" s="79" t="s">
        <v>11</v>
      </c>
      <c r="C4" s="79"/>
      <c r="D4" s="80">
        <f>SUM($R$9:$S$993)</f>
        <v>15240.478216709294</v>
      </c>
      <c r="E4" s="80"/>
      <c r="F4" s="79" t="s">
        <v>12</v>
      </c>
      <c r="G4" s="79"/>
      <c r="H4" s="81">
        <f>SUM($T$9:$U$108)</f>
        <v>56.999999999997897</v>
      </c>
      <c r="I4" s="82"/>
      <c r="J4" s="83" t="s">
        <v>57</v>
      </c>
      <c r="K4" s="83"/>
      <c r="L4" s="84">
        <f>MAX($C$9:$D$990)-C9</f>
        <v>82235.919046448718</v>
      </c>
      <c r="M4" s="84"/>
      <c r="N4" s="83" t="s">
        <v>56</v>
      </c>
      <c r="O4" s="83"/>
      <c r="P4" s="85">
        <f>MAX(Y:Y)</f>
        <v>0.36763027387956104</v>
      </c>
      <c r="Q4" s="85"/>
      <c r="R4" s="1"/>
      <c r="S4" s="1"/>
      <c r="T4" s="1"/>
    </row>
    <row r="5" spans="2:25">
      <c r="B5" s="36" t="s">
        <v>15</v>
      </c>
      <c r="C5" s="2">
        <f>COUNTIF($R$9:$R$990,"&gt;0")</f>
        <v>32</v>
      </c>
      <c r="D5" s="37" t="s">
        <v>16</v>
      </c>
      <c r="E5" s="15">
        <f>COUNTIF($R$9:$R$990,"&lt;0")</f>
        <v>49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0.39506172839506171</v>
      </c>
      <c r="J5" s="86" t="s">
        <v>19</v>
      </c>
      <c r="K5" s="79"/>
      <c r="L5" s="87">
        <f>MAX(V9:V993)</f>
        <v>4</v>
      </c>
      <c r="M5" s="88"/>
      <c r="N5" s="17" t="s">
        <v>20</v>
      </c>
      <c r="O5" s="9"/>
      <c r="P5" s="87">
        <f>MAX(W9:W993)</f>
        <v>8</v>
      </c>
      <c r="Q5" s="8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>
      <c r="B9" s="35">
        <v>1</v>
      </c>
      <c r="C9" s="53">
        <f>L2</f>
        <v>100000</v>
      </c>
      <c r="D9" s="53"/>
      <c r="E9" s="43">
        <v>2018</v>
      </c>
      <c r="F9" s="8">
        <v>43469</v>
      </c>
      <c r="G9" s="45" t="s">
        <v>4</v>
      </c>
      <c r="H9" s="54">
        <v>88.23</v>
      </c>
      <c r="I9" s="54"/>
      <c r="J9" s="43">
        <v>13</v>
      </c>
      <c r="K9" s="53">
        <f>IF(J9="","",C9*0.03)</f>
        <v>3000</v>
      </c>
      <c r="L9" s="53"/>
      <c r="M9" s="6">
        <f>IF(J9="","",(K9/J9)/LOOKUP(RIGHT($D$2,3),定数!$A$6:$A$13,定数!$B$6:$B$13))</f>
        <v>2.3076923076923079</v>
      </c>
      <c r="N9" s="43">
        <v>2018</v>
      </c>
      <c r="O9" s="8">
        <v>43470</v>
      </c>
      <c r="P9" s="54">
        <v>88.49</v>
      </c>
      <c r="Q9" s="54"/>
      <c r="R9" s="57">
        <f>IF(P9="","",T9*M9*LOOKUP(RIGHT($D$2,3),定数!$A$6:$A$13,定数!$B$6:$B$13))</f>
        <v>5999.9999999997908</v>
      </c>
      <c r="S9" s="57"/>
      <c r="T9" s="58">
        <f>IF(P9="","",IF(G9="買",(P9-H9),(H9-P9))*IF(RIGHT($D$2,3)="JPY",100,10000))</f>
        <v>25.999999999999091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>
      <c r="B10" s="35">
        <v>2</v>
      </c>
      <c r="C10" s="53">
        <f t="shared" ref="C10:C73" si="0">IF(R9="","",C9+R9)</f>
        <v>105999.9999999998</v>
      </c>
      <c r="D10" s="53"/>
      <c r="E10" s="45">
        <v>2018</v>
      </c>
      <c r="F10" s="8">
        <v>43469</v>
      </c>
      <c r="G10" s="45" t="s">
        <v>4</v>
      </c>
      <c r="H10" s="54">
        <v>88.37</v>
      </c>
      <c r="I10" s="54"/>
      <c r="J10" s="45">
        <v>14</v>
      </c>
      <c r="K10" s="55">
        <f>IF(J10="","",C10*0.03)</f>
        <v>3179.9999999999936</v>
      </c>
      <c r="L10" s="56"/>
      <c r="M10" s="6">
        <f>IF(J10="","",(K10/J10)/LOOKUP(RIGHT($D$2,3),定数!$A$6:$A$13,定数!$B$6:$B$13))</f>
        <v>2.2714285714285669</v>
      </c>
      <c r="N10" s="45">
        <v>2018</v>
      </c>
      <c r="O10" s="8">
        <v>43470</v>
      </c>
      <c r="P10" s="54">
        <v>88.65</v>
      </c>
      <c r="Q10" s="54"/>
      <c r="R10" s="57">
        <f>IF(P10="","",T10*M10*LOOKUP(RIGHT($D$2,3),定数!$A$6:$A$13,定数!$B$6:$B$13))</f>
        <v>6360.0000000000127</v>
      </c>
      <c r="S10" s="57"/>
      <c r="T10" s="58">
        <f>IF(P10="","",IF(G10="買",(P10-H10),(H10-P10))*IF(RIGHT($D$2,3)="JPY",100,10000))</f>
        <v>28.000000000000114</v>
      </c>
      <c r="U10" s="58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105999.9999999998</v>
      </c>
    </row>
    <row r="11" spans="2:25">
      <c r="B11" s="35">
        <v>3</v>
      </c>
      <c r="C11" s="53">
        <f t="shared" ref="C11:C16" si="3">IF(R10="","",C10+R10)</f>
        <v>112359.99999999981</v>
      </c>
      <c r="D11" s="53"/>
      <c r="E11" s="45">
        <v>2018</v>
      </c>
      <c r="F11" s="8">
        <v>43480</v>
      </c>
      <c r="G11" s="45" t="s">
        <v>4</v>
      </c>
      <c r="H11" s="54">
        <v>87.97</v>
      </c>
      <c r="I11" s="54"/>
      <c r="J11" s="45">
        <v>21</v>
      </c>
      <c r="K11" s="55">
        <f t="shared" ref="K11:K74" si="4">IF(J11="","",C11*0.03)</f>
        <v>3370.7999999999943</v>
      </c>
      <c r="L11" s="56"/>
      <c r="M11" s="6">
        <f>IF(J11="","",(K11/J11)/LOOKUP(RIGHT($D$2,3),定数!$A$6:$A$13,定数!$B$6:$B$13))</f>
        <v>1.6051428571428545</v>
      </c>
      <c r="N11" s="45">
        <v>2018</v>
      </c>
      <c r="O11" s="8">
        <v>43481</v>
      </c>
      <c r="P11" s="54">
        <v>88.39</v>
      </c>
      <c r="Q11" s="54"/>
      <c r="R11" s="57">
        <f>IF(P11="","",T11*M11*LOOKUP(RIGHT($D$2,3),定数!$A$6:$A$13,定数!$B$6:$B$13))</f>
        <v>6741.6000000000167</v>
      </c>
      <c r="S11" s="57"/>
      <c r="T11" s="58">
        <f>IF(P11="","",IF(G11="買",(P11-H11),(H11-P11))*IF(RIGHT($D$2,3)="JPY",100,10000))</f>
        <v>42.000000000000171</v>
      </c>
      <c r="U11" s="58"/>
      <c r="V11" s="22">
        <f t="shared" si="1"/>
        <v>3</v>
      </c>
      <c r="W11">
        <f t="shared" si="2"/>
        <v>0</v>
      </c>
      <c r="X11" s="41">
        <f>IF(C11&lt;&gt;"",MAX(X10,C11),"")</f>
        <v>112359.99999999981</v>
      </c>
      <c r="Y11" s="42">
        <f>IF(X11&lt;&gt;"",1-(C11/X11),"")</f>
        <v>0</v>
      </c>
    </row>
    <row r="12" spans="2:25">
      <c r="B12" s="35">
        <v>4</v>
      </c>
      <c r="C12" s="53">
        <f t="shared" si="3"/>
        <v>119101.59999999983</v>
      </c>
      <c r="D12" s="53"/>
      <c r="E12" s="45">
        <v>2018</v>
      </c>
      <c r="F12" s="8">
        <v>43483</v>
      </c>
      <c r="G12" s="45" t="s">
        <v>4</v>
      </c>
      <c r="H12" s="54">
        <v>88.8</v>
      </c>
      <c r="I12" s="54"/>
      <c r="J12" s="45">
        <v>26</v>
      </c>
      <c r="K12" s="55">
        <f t="shared" si="4"/>
        <v>3573.0479999999948</v>
      </c>
      <c r="L12" s="56"/>
      <c r="M12" s="6">
        <f>IF(J12="","",(K12/J12)/LOOKUP(RIGHT($D$2,3),定数!$A$6:$A$13,定数!$B$6:$B$13))</f>
        <v>1.3742492307692289</v>
      </c>
      <c r="N12" s="45">
        <v>2018</v>
      </c>
      <c r="O12" s="8">
        <v>43483</v>
      </c>
      <c r="P12" s="54">
        <v>88.52</v>
      </c>
      <c r="Q12" s="54"/>
      <c r="R12" s="57">
        <f>IF(P12="","",T12*M12*LOOKUP(RIGHT($D$2,3),定数!$A$6:$A$13,定数!$B$6:$B$13))</f>
        <v>-3847.8978461538568</v>
      </c>
      <c r="S12" s="57"/>
      <c r="T12" s="58">
        <f t="shared" ref="T12:T75" si="5">IF(P12="","",IF(G12="買",(P12-H12),(H12-P12))*IF(RIGHT($D$2,3)="JPY",100,10000))</f>
        <v>-28.000000000000114</v>
      </c>
      <c r="U12" s="58"/>
      <c r="V12" s="22">
        <f t="shared" si="1"/>
        <v>0</v>
      </c>
      <c r="W12">
        <f t="shared" si="2"/>
        <v>1</v>
      </c>
      <c r="X12" s="41">
        <f t="shared" ref="X12:X75" si="6">IF(C12&lt;&gt;"",MAX(X11,C12),"")</f>
        <v>119101.59999999983</v>
      </c>
      <c r="Y12" s="42">
        <f t="shared" ref="Y12:Y75" si="7">IF(X12&lt;&gt;"",1-(C12/X12),"")</f>
        <v>0</v>
      </c>
    </row>
    <row r="13" spans="2:25">
      <c r="B13" s="35">
        <v>5</v>
      </c>
      <c r="C13" s="53">
        <f t="shared" si="3"/>
        <v>115253.70215384598</v>
      </c>
      <c r="D13" s="53"/>
      <c r="E13" s="45">
        <v>2018</v>
      </c>
      <c r="F13" s="8">
        <v>43491</v>
      </c>
      <c r="G13" s="45" t="s">
        <v>4</v>
      </c>
      <c r="H13" s="54">
        <v>88.16</v>
      </c>
      <c r="I13" s="54"/>
      <c r="J13" s="47">
        <v>16</v>
      </c>
      <c r="K13" s="55">
        <f t="shared" si="4"/>
        <v>3457.6110646153793</v>
      </c>
      <c r="L13" s="56"/>
      <c r="M13" s="6">
        <f>IF(J13="","",(K13/J13)/LOOKUP(RIGHT($D$2,3),定数!$A$6:$A$13,定数!$B$6:$B$13))</f>
        <v>2.1610069153846121</v>
      </c>
      <c r="N13" s="45">
        <v>2018</v>
      </c>
      <c r="O13" s="8">
        <v>43492</v>
      </c>
      <c r="P13" s="54">
        <v>87.97</v>
      </c>
      <c r="Q13" s="54"/>
      <c r="R13" s="57">
        <f>IF(P13="","",T13*M13*LOOKUP(RIGHT($D$2,3),定数!$A$6:$A$13,定数!$B$6:$B$13))</f>
        <v>-4105.9131392307136</v>
      </c>
      <c r="S13" s="57"/>
      <c r="T13" s="58">
        <f t="shared" si="5"/>
        <v>-18.999999999999773</v>
      </c>
      <c r="U13" s="58"/>
      <c r="V13" s="22">
        <f t="shared" si="1"/>
        <v>0</v>
      </c>
      <c r="W13">
        <f t="shared" si="2"/>
        <v>2</v>
      </c>
      <c r="X13" s="41">
        <f t="shared" si="6"/>
        <v>119101.59999999983</v>
      </c>
      <c r="Y13" s="42">
        <f t="shared" si="7"/>
        <v>3.2307692307692371E-2</v>
      </c>
    </row>
    <row r="14" spans="2:25">
      <c r="B14" s="35">
        <v>6</v>
      </c>
      <c r="C14" s="53">
        <f t="shared" si="3"/>
        <v>111147.78901461526</v>
      </c>
      <c r="D14" s="53"/>
      <c r="E14" s="45">
        <v>2018</v>
      </c>
      <c r="F14" s="8">
        <v>43497</v>
      </c>
      <c r="G14" s="45" t="s">
        <v>3</v>
      </c>
      <c r="H14" s="54">
        <v>87.68</v>
      </c>
      <c r="I14" s="54"/>
      <c r="J14" s="45">
        <v>21</v>
      </c>
      <c r="K14" s="55">
        <f t="shared" si="4"/>
        <v>3334.4336704384577</v>
      </c>
      <c r="L14" s="56"/>
      <c r="M14" s="6">
        <f>IF(J14="","",(K14/J14)/LOOKUP(RIGHT($D$2,3),定数!$A$6:$A$13,定数!$B$6:$B$13))</f>
        <v>1.5878255573516467</v>
      </c>
      <c r="N14" s="45">
        <v>2018</v>
      </c>
      <c r="O14" s="8">
        <v>43498</v>
      </c>
      <c r="P14" s="54">
        <v>87.91</v>
      </c>
      <c r="Q14" s="54"/>
      <c r="R14" s="57">
        <f>IF(P14="","",T14*M14*LOOKUP(RIGHT($D$2,3),定数!$A$6:$A$13,定数!$B$6:$B$13))</f>
        <v>-3651.9987819086246</v>
      </c>
      <c r="S14" s="57"/>
      <c r="T14" s="58">
        <f t="shared" si="5"/>
        <v>-22.999999999998977</v>
      </c>
      <c r="U14" s="58"/>
      <c r="V14" s="22">
        <f t="shared" si="1"/>
        <v>0</v>
      </c>
      <c r="W14">
        <f t="shared" si="2"/>
        <v>3</v>
      </c>
      <c r="X14" s="41">
        <f t="shared" si="6"/>
        <v>119101.59999999983</v>
      </c>
      <c r="Y14" s="42">
        <f t="shared" si="7"/>
        <v>6.6781730769230441E-2</v>
      </c>
    </row>
    <row r="15" spans="2:25">
      <c r="B15" s="35">
        <v>7</v>
      </c>
      <c r="C15" s="53">
        <f t="shared" si="3"/>
        <v>107495.79023270664</v>
      </c>
      <c r="D15" s="53"/>
      <c r="E15" s="45">
        <v>2018</v>
      </c>
      <c r="F15" s="8">
        <v>43503</v>
      </c>
      <c r="G15" s="45" t="s">
        <v>3</v>
      </c>
      <c r="H15" s="54">
        <v>85.73</v>
      </c>
      <c r="I15" s="54"/>
      <c r="J15" s="45">
        <v>32</v>
      </c>
      <c r="K15" s="55">
        <f t="shared" si="4"/>
        <v>3224.8737069811991</v>
      </c>
      <c r="L15" s="56"/>
      <c r="M15" s="6">
        <f>IF(J15="","",(K15/J15)/LOOKUP(RIGHT($D$2,3),定数!$A$6:$A$13,定数!$B$6:$B$13))</f>
        <v>1.0077730334316248</v>
      </c>
      <c r="N15" s="45">
        <v>2018</v>
      </c>
      <c r="O15" s="8">
        <v>43505</v>
      </c>
      <c r="P15" s="54">
        <v>85.09</v>
      </c>
      <c r="Q15" s="54"/>
      <c r="R15" s="57">
        <f>IF(P15="","",T15*M15*LOOKUP(RIGHT($D$2,3),定数!$A$6:$A$13,定数!$B$6:$B$13))</f>
        <v>6449.7474139624046</v>
      </c>
      <c r="S15" s="57"/>
      <c r="T15" s="58">
        <f t="shared" si="5"/>
        <v>64.000000000000057</v>
      </c>
      <c r="U15" s="58"/>
      <c r="V15" s="22">
        <f t="shared" si="1"/>
        <v>1</v>
      </c>
      <c r="W15">
        <f t="shared" si="2"/>
        <v>0</v>
      </c>
      <c r="X15" s="41">
        <f t="shared" si="6"/>
        <v>119101.59999999983</v>
      </c>
      <c r="Y15" s="42">
        <f t="shared" si="7"/>
        <v>9.7444616758240121E-2</v>
      </c>
    </row>
    <row r="16" spans="2:25">
      <c r="B16" s="35">
        <v>8</v>
      </c>
      <c r="C16" s="53">
        <f t="shared" si="3"/>
        <v>113945.53764666905</v>
      </c>
      <c r="D16" s="53"/>
      <c r="E16" s="45">
        <v>2018</v>
      </c>
      <c r="F16" s="8">
        <v>43504</v>
      </c>
      <c r="G16" s="45" t="s">
        <v>3</v>
      </c>
      <c r="H16" s="54">
        <v>85.44</v>
      </c>
      <c r="I16" s="54"/>
      <c r="J16" s="45">
        <v>38</v>
      </c>
      <c r="K16" s="55">
        <f t="shared" si="4"/>
        <v>3418.3661294000713</v>
      </c>
      <c r="L16" s="56"/>
      <c r="M16" s="6">
        <f>IF(J16="","",(K16/J16)/LOOKUP(RIGHT($D$2,3),定数!$A$6:$A$13,定数!$B$6:$B$13))</f>
        <v>0.89957003405265024</v>
      </c>
      <c r="N16" s="45">
        <v>2018</v>
      </c>
      <c r="O16" s="8">
        <v>43504</v>
      </c>
      <c r="P16" s="54">
        <v>85.85</v>
      </c>
      <c r="Q16" s="54"/>
      <c r="R16" s="57">
        <f>IF(P16="","",T16*M16*LOOKUP(RIGHT($D$2,3),定数!$A$6:$A$13,定数!$B$6:$B$13))</f>
        <v>-3688.2371396158355</v>
      </c>
      <c r="S16" s="57"/>
      <c r="T16" s="58">
        <f t="shared" si="5"/>
        <v>-40.999999999999659</v>
      </c>
      <c r="U16" s="58"/>
      <c r="V16" s="22">
        <f t="shared" si="1"/>
        <v>0</v>
      </c>
      <c r="W16">
        <f t="shared" si="2"/>
        <v>1</v>
      </c>
      <c r="X16" s="41">
        <f t="shared" si="6"/>
        <v>119101.59999999983</v>
      </c>
      <c r="Y16" s="42">
        <f t="shared" si="7"/>
        <v>4.3291293763734418E-2</v>
      </c>
    </row>
    <row r="17" spans="2:25">
      <c r="B17" s="35">
        <v>9</v>
      </c>
      <c r="C17" s="53">
        <f t="shared" si="0"/>
        <v>110257.30050705321</v>
      </c>
      <c r="D17" s="53"/>
      <c r="E17" s="45">
        <v>2018</v>
      </c>
      <c r="F17" s="8">
        <v>43512</v>
      </c>
      <c r="G17" s="45" t="s">
        <v>3</v>
      </c>
      <c r="H17" s="54">
        <v>84.17</v>
      </c>
      <c r="I17" s="54"/>
      <c r="J17" s="45">
        <v>20</v>
      </c>
      <c r="K17" s="55">
        <f t="shared" si="4"/>
        <v>3307.7190152115963</v>
      </c>
      <c r="L17" s="56"/>
      <c r="M17" s="6">
        <f>IF(J17="","",(K17/J17)/LOOKUP(RIGHT($D$2,3),定数!$A$6:$A$13,定数!$B$6:$B$13))</f>
        <v>1.6538595076057983</v>
      </c>
      <c r="N17" s="45">
        <v>2018</v>
      </c>
      <c r="O17" s="8">
        <v>43512</v>
      </c>
      <c r="P17" s="54">
        <v>84.39</v>
      </c>
      <c r="Q17" s="54"/>
      <c r="R17" s="57">
        <f>IF(P17="","",T17*M17*LOOKUP(RIGHT($D$2,3),定数!$A$6:$A$13,定数!$B$6:$B$13))</f>
        <v>-3638.4909167327373</v>
      </c>
      <c r="S17" s="57"/>
      <c r="T17" s="58">
        <f t="shared" si="5"/>
        <v>-21.999999999999886</v>
      </c>
      <c r="U17" s="58"/>
      <c r="V17" s="22">
        <f t="shared" si="1"/>
        <v>0</v>
      </c>
      <c r="W17">
        <f t="shared" si="2"/>
        <v>2</v>
      </c>
      <c r="X17" s="41">
        <f t="shared" si="6"/>
        <v>119101.59999999983</v>
      </c>
      <c r="Y17" s="42">
        <f t="shared" si="7"/>
        <v>7.4258443991908063E-2</v>
      </c>
    </row>
    <row r="18" spans="2:25">
      <c r="B18" s="35">
        <v>10</v>
      </c>
      <c r="C18" s="53">
        <f t="shared" si="0"/>
        <v>106618.80959032047</v>
      </c>
      <c r="D18" s="53"/>
      <c r="E18" s="45">
        <v>2018</v>
      </c>
      <c r="F18" s="8">
        <v>43519</v>
      </c>
      <c r="G18" s="45" t="s">
        <v>3</v>
      </c>
      <c r="H18" s="54">
        <v>83.59</v>
      </c>
      <c r="I18" s="54"/>
      <c r="J18" s="45">
        <v>24</v>
      </c>
      <c r="K18" s="55">
        <f t="shared" si="4"/>
        <v>3198.5642877096138</v>
      </c>
      <c r="L18" s="56"/>
      <c r="M18" s="6">
        <f>IF(J18="","",(K18/J18)/LOOKUP(RIGHT($D$2,3),定数!$A$6:$A$13,定数!$B$6:$B$13))</f>
        <v>1.3327351198790058</v>
      </c>
      <c r="N18" s="45">
        <v>2018</v>
      </c>
      <c r="O18" s="8">
        <v>43522</v>
      </c>
      <c r="P18" s="54">
        <v>83.86</v>
      </c>
      <c r="Q18" s="54"/>
      <c r="R18" s="57">
        <f>IF(P18="","",T18*M18*LOOKUP(RIGHT($D$2,3),定数!$A$6:$A$13,定数!$B$6:$B$13))</f>
        <v>-3598.3848236732629</v>
      </c>
      <c r="S18" s="57"/>
      <c r="T18" s="58">
        <f t="shared" si="5"/>
        <v>-26.999999999999602</v>
      </c>
      <c r="U18" s="58"/>
      <c r="V18" s="22">
        <f t="shared" si="1"/>
        <v>0</v>
      </c>
      <c r="W18">
        <f t="shared" si="2"/>
        <v>3</v>
      </c>
      <c r="X18" s="41">
        <f t="shared" si="6"/>
        <v>119101.59999999983</v>
      </c>
      <c r="Y18" s="42">
        <f t="shared" si="7"/>
        <v>0.10480791534017497</v>
      </c>
    </row>
    <row r="19" spans="2:25">
      <c r="B19" s="35">
        <v>11</v>
      </c>
      <c r="C19" s="53">
        <f t="shared" si="0"/>
        <v>103020.42476664721</v>
      </c>
      <c r="D19" s="53"/>
      <c r="E19" s="46">
        <v>2018</v>
      </c>
      <c r="F19" s="8">
        <v>43540</v>
      </c>
      <c r="G19" s="46" t="s">
        <v>3</v>
      </c>
      <c r="H19" s="54">
        <v>82.78</v>
      </c>
      <c r="I19" s="54"/>
      <c r="J19" s="46">
        <v>16</v>
      </c>
      <c r="K19" s="55">
        <f t="shared" si="4"/>
        <v>3090.6127429994162</v>
      </c>
      <c r="L19" s="56"/>
      <c r="M19" s="6">
        <f>IF(J19="","",(K19/J19)/LOOKUP(RIGHT($D$2,3),定数!$A$6:$A$13,定数!$B$6:$B$13))</f>
        <v>1.9316329643746351</v>
      </c>
      <c r="N19" s="46">
        <v>2018</v>
      </c>
      <c r="O19" s="8">
        <v>43540</v>
      </c>
      <c r="P19" s="54">
        <v>82.46</v>
      </c>
      <c r="Q19" s="54"/>
      <c r="R19" s="57">
        <f>IF(P19="","",T19*M19*LOOKUP(RIGHT($D$2,3),定数!$A$6:$A$13,定数!$B$6:$B$13))</f>
        <v>6181.2254859989753</v>
      </c>
      <c r="S19" s="57"/>
      <c r="T19" s="58">
        <f t="shared" si="5"/>
        <v>32.000000000000739</v>
      </c>
      <c r="U19" s="58"/>
      <c r="V19" s="22">
        <f t="shared" si="1"/>
        <v>1</v>
      </c>
      <c r="W19">
        <f t="shared" si="2"/>
        <v>0</v>
      </c>
      <c r="X19" s="41">
        <f t="shared" si="6"/>
        <v>119101.59999999983</v>
      </c>
      <c r="Y19" s="42">
        <f t="shared" si="7"/>
        <v>0.13502064819744353</v>
      </c>
    </row>
    <row r="20" spans="2:25">
      <c r="B20" s="35">
        <v>12</v>
      </c>
      <c r="C20" s="53">
        <f t="shared" si="0"/>
        <v>109201.65025264618</v>
      </c>
      <c r="D20" s="53"/>
      <c r="E20" s="46">
        <v>2018</v>
      </c>
      <c r="F20" s="8">
        <v>43540</v>
      </c>
      <c r="G20" s="46" t="s">
        <v>3</v>
      </c>
      <c r="H20" s="54">
        <v>82.32</v>
      </c>
      <c r="I20" s="54"/>
      <c r="J20" s="46">
        <v>35</v>
      </c>
      <c r="K20" s="55">
        <f t="shared" si="4"/>
        <v>3276.0495075793856</v>
      </c>
      <c r="L20" s="56"/>
      <c r="M20" s="6">
        <f>IF(J20="","",(K20/J20)/LOOKUP(RIGHT($D$2,3),定数!$A$6:$A$13,定数!$B$6:$B$13))</f>
        <v>0.93601414502268154</v>
      </c>
      <c r="N20" s="46">
        <v>2018</v>
      </c>
      <c r="O20" s="8">
        <v>43543</v>
      </c>
      <c r="P20" s="54">
        <v>81.63</v>
      </c>
      <c r="Q20" s="54"/>
      <c r="R20" s="57">
        <f>IF(P20="","",T20*M20*LOOKUP(RIGHT($D$2,3),定数!$A$6:$A$13,定数!$B$6:$B$13))</f>
        <v>6458.4976006564812</v>
      </c>
      <c r="S20" s="57"/>
      <c r="T20" s="58">
        <f t="shared" si="5"/>
        <v>68.999999999999773</v>
      </c>
      <c r="U20" s="58"/>
      <c r="V20" s="22">
        <f t="shared" si="1"/>
        <v>2</v>
      </c>
      <c r="W20">
        <f t="shared" si="2"/>
        <v>0</v>
      </c>
      <c r="X20" s="41">
        <f t="shared" si="6"/>
        <v>119101.59999999983</v>
      </c>
      <c r="Y20" s="42">
        <f t="shared" si="7"/>
        <v>8.3121887089289026E-2</v>
      </c>
    </row>
    <row r="21" spans="2:25">
      <c r="B21" s="35">
        <v>13</v>
      </c>
      <c r="C21" s="53">
        <f t="shared" si="0"/>
        <v>115660.14785330267</v>
      </c>
      <c r="D21" s="53"/>
      <c r="E21" s="46">
        <v>2018</v>
      </c>
      <c r="F21" s="8">
        <v>43565</v>
      </c>
      <c r="G21" s="46" t="s">
        <v>4</v>
      </c>
      <c r="H21" s="54">
        <v>82.83</v>
      </c>
      <c r="I21" s="54"/>
      <c r="J21" s="46">
        <v>23</v>
      </c>
      <c r="K21" s="55">
        <f t="shared" si="4"/>
        <v>3469.8044355990801</v>
      </c>
      <c r="L21" s="56"/>
      <c r="M21" s="6">
        <f>IF(J21="","",(K21/J21)/LOOKUP(RIGHT($D$2,3),定数!$A$6:$A$13,定数!$B$6:$B$13))</f>
        <v>1.5086106241735131</v>
      </c>
      <c r="N21" s="46">
        <v>2018</v>
      </c>
      <c r="O21" s="8">
        <v>43566</v>
      </c>
      <c r="P21" s="54">
        <v>83.28</v>
      </c>
      <c r="Q21" s="54"/>
      <c r="R21" s="57">
        <f>IF(P21="","",T21*M21*LOOKUP(RIGHT($D$2,3),定数!$A$6:$A$13,定数!$B$6:$B$13))</f>
        <v>6788.7478087808522</v>
      </c>
      <c r="S21" s="57"/>
      <c r="T21" s="58">
        <f t="shared" si="5"/>
        <v>45.000000000000284</v>
      </c>
      <c r="U21" s="58"/>
      <c r="V21" s="22">
        <f t="shared" si="1"/>
        <v>3</v>
      </c>
      <c r="W21">
        <f t="shared" si="2"/>
        <v>0</v>
      </c>
      <c r="X21" s="41">
        <f t="shared" si="6"/>
        <v>119101.59999999983</v>
      </c>
      <c r="Y21" s="42">
        <f t="shared" si="7"/>
        <v>2.8895095839998497E-2</v>
      </c>
    </row>
    <row r="22" spans="2:25">
      <c r="B22" s="35">
        <v>14</v>
      </c>
      <c r="C22" s="53">
        <f t="shared" si="0"/>
        <v>122448.89566208352</v>
      </c>
      <c r="D22" s="53"/>
      <c r="E22" s="46">
        <v>2018</v>
      </c>
      <c r="F22" s="8">
        <v>43568</v>
      </c>
      <c r="G22" s="46" t="s">
        <v>4</v>
      </c>
      <c r="H22" s="54">
        <v>83.27</v>
      </c>
      <c r="I22" s="54"/>
      <c r="J22" s="46">
        <v>16</v>
      </c>
      <c r="K22" s="55">
        <f t="shared" si="4"/>
        <v>3673.4668698625055</v>
      </c>
      <c r="L22" s="56"/>
      <c r="M22" s="6">
        <f>IF(J22="","",(K22/J22)/LOOKUP(RIGHT($D$2,3),定数!$A$6:$A$13,定数!$B$6:$B$13))</f>
        <v>2.2959167936640661</v>
      </c>
      <c r="N22" s="46">
        <v>2018</v>
      </c>
      <c r="O22" s="8">
        <v>43568</v>
      </c>
      <c r="P22" s="54">
        <v>83.6</v>
      </c>
      <c r="Q22" s="54"/>
      <c r="R22" s="57">
        <f>IF(P22="","",T22*M22*LOOKUP(RIGHT($D$2,3),定数!$A$6:$A$13,定数!$B$6:$B$13))</f>
        <v>7576.5254190913793</v>
      </c>
      <c r="S22" s="57"/>
      <c r="T22" s="58">
        <f t="shared" si="5"/>
        <v>32.999999999999829</v>
      </c>
      <c r="U22" s="58"/>
      <c r="V22" s="22">
        <f t="shared" si="1"/>
        <v>4</v>
      </c>
      <c r="W22">
        <f t="shared" si="2"/>
        <v>0</v>
      </c>
      <c r="X22" s="41">
        <f t="shared" si="6"/>
        <v>122448.89566208352</v>
      </c>
      <c r="Y22" s="42">
        <f t="shared" si="7"/>
        <v>0</v>
      </c>
    </row>
    <row r="23" spans="2:25">
      <c r="B23" s="35">
        <v>15</v>
      </c>
      <c r="C23" s="53">
        <f t="shared" si="0"/>
        <v>130025.42108117491</v>
      </c>
      <c r="D23" s="53"/>
      <c r="E23" s="46">
        <v>2018</v>
      </c>
      <c r="F23" s="8">
        <v>43582</v>
      </c>
      <c r="G23" s="46" t="s">
        <v>3</v>
      </c>
      <c r="H23" s="54">
        <v>82.55</v>
      </c>
      <c r="I23" s="54"/>
      <c r="J23" s="46">
        <v>6</v>
      </c>
      <c r="K23" s="55">
        <f t="shared" si="4"/>
        <v>3900.7626324352473</v>
      </c>
      <c r="L23" s="56"/>
      <c r="M23" s="6">
        <f>IF(J23="","",(K23/J23)/LOOKUP(RIGHT($D$2,3),定数!$A$6:$A$13,定数!$B$6:$B$13))</f>
        <v>6.5012710540587451</v>
      </c>
      <c r="N23" s="46">
        <v>2018</v>
      </c>
      <c r="O23" s="8">
        <v>43582</v>
      </c>
      <c r="P23" s="54">
        <v>82.43</v>
      </c>
      <c r="Q23" s="54"/>
      <c r="R23" s="57">
        <f>IF(P23="","",T23*M23*LOOKUP(RIGHT($D$2,3),定数!$A$6:$A$13,定数!$B$6:$B$13))</f>
        <v>7801.5252648698661</v>
      </c>
      <c r="S23" s="57"/>
      <c r="T23" s="58">
        <f t="shared" si="5"/>
        <v>11.999999999999034</v>
      </c>
      <c r="U23" s="58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130025.42108117491</v>
      </c>
      <c r="Y23" s="42">
        <f t="shared" si="7"/>
        <v>0</v>
      </c>
    </row>
    <row r="24" spans="2:25">
      <c r="B24" s="35">
        <v>16</v>
      </c>
      <c r="C24" s="53">
        <f t="shared" si="0"/>
        <v>137826.94634604477</v>
      </c>
      <c r="D24" s="53"/>
      <c r="E24" s="46">
        <v>2018</v>
      </c>
      <c r="F24" s="8">
        <v>43586</v>
      </c>
      <c r="G24" s="46" t="s">
        <v>3</v>
      </c>
      <c r="H24" s="54">
        <v>82.09</v>
      </c>
      <c r="I24" s="54"/>
      <c r="J24" s="46">
        <v>27</v>
      </c>
      <c r="K24" s="55">
        <f t="shared" si="4"/>
        <v>4134.8083903813431</v>
      </c>
      <c r="L24" s="56"/>
      <c r="M24" s="6">
        <f>IF(J24="","",(K24/J24)/LOOKUP(RIGHT($D$2,3),定数!$A$6:$A$13,定数!$B$6:$B$13))</f>
        <v>1.5314105149560531</v>
      </c>
      <c r="N24" s="46">
        <v>2018</v>
      </c>
      <c r="O24" s="8">
        <v>43587</v>
      </c>
      <c r="P24" s="54">
        <v>82.39</v>
      </c>
      <c r="Q24" s="54"/>
      <c r="R24" s="57">
        <f>IF(P24="","",T24*M24*LOOKUP(RIGHT($D$2,3),定数!$A$6:$A$13,定数!$B$6:$B$13))</f>
        <v>-4594.2315448681156</v>
      </c>
      <c r="S24" s="57"/>
      <c r="T24" s="58">
        <f t="shared" si="5"/>
        <v>-29.999999999999716</v>
      </c>
      <c r="U24" s="58"/>
      <c r="V24" t="str">
        <f t="shared" si="8"/>
        <v/>
      </c>
      <c r="W24">
        <f t="shared" si="2"/>
        <v>1</v>
      </c>
      <c r="X24" s="41">
        <f t="shared" si="6"/>
        <v>137826.94634604477</v>
      </c>
      <c r="Y24" s="42">
        <f t="shared" si="7"/>
        <v>0</v>
      </c>
    </row>
    <row r="25" spans="2:25">
      <c r="B25" s="35">
        <v>17</v>
      </c>
      <c r="C25" s="53">
        <f t="shared" si="0"/>
        <v>133232.71480117665</v>
      </c>
      <c r="D25" s="53"/>
      <c r="E25" s="46">
        <v>2018</v>
      </c>
      <c r="F25" s="8">
        <v>43603</v>
      </c>
      <c r="G25" s="46" t="s">
        <v>4</v>
      </c>
      <c r="H25" s="54">
        <v>83.35</v>
      </c>
      <c r="I25" s="54"/>
      <c r="J25" s="46">
        <v>18</v>
      </c>
      <c r="K25" s="55">
        <f t="shared" si="4"/>
        <v>3996.9814440352993</v>
      </c>
      <c r="L25" s="56"/>
      <c r="M25" s="6">
        <f>IF(J25="","",(K25/J25)/LOOKUP(RIGHT($D$2,3),定数!$A$6:$A$13,定数!$B$6:$B$13))</f>
        <v>2.2205452466862776</v>
      </c>
      <c r="N25" s="46">
        <v>2018</v>
      </c>
      <c r="O25" s="8">
        <v>43603</v>
      </c>
      <c r="P25" s="54">
        <v>83.17</v>
      </c>
      <c r="Q25" s="54"/>
      <c r="R25" s="57">
        <f>IF(P25="","",T25*M25*LOOKUP(RIGHT($D$2,3),定数!$A$6:$A$13,定数!$B$6:$B$13))</f>
        <v>-3996.9814440351356</v>
      </c>
      <c r="S25" s="57"/>
      <c r="T25" s="58">
        <f t="shared" si="5"/>
        <v>-17.999999999999261</v>
      </c>
      <c r="U25" s="58"/>
      <c r="V25" t="str">
        <f t="shared" si="8"/>
        <v/>
      </c>
      <c r="W25">
        <f t="shared" si="2"/>
        <v>2</v>
      </c>
      <c r="X25" s="41">
        <f t="shared" si="6"/>
        <v>137826.94634604477</v>
      </c>
      <c r="Y25" s="42">
        <f t="shared" si="7"/>
        <v>3.3333333333332993E-2</v>
      </c>
    </row>
    <row r="26" spans="2:25">
      <c r="B26" s="35">
        <v>18</v>
      </c>
      <c r="C26" s="53">
        <f t="shared" si="0"/>
        <v>129235.73335714152</v>
      </c>
      <c r="D26" s="53"/>
      <c r="E26" s="46">
        <v>2018</v>
      </c>
      <c r="F26" s="8">
        <v>43609</v>
      </c>
      <c r="G26" s="46" t="s">
        <v>3</v>
      </c>
      <c r="H26" s="54">
        <v>82.78</v>
      </c>
      <c r="I26" s="54"/>
      <c r="J26" s="46">
        <v>17</v>
      </c>
      <c r="K26" s="55">
        <f t="shared" si="4"/>
        <v>3877.0720007142454</v>
      </c>
      <c r="L26" s="56"/>
      <c r="M26" s="6">
        <f>IF(J26="","",(K26/J26)/LOOKUP(RIGHT($D$2,3),定数!$A$6:$A$13,定数!$B$6:$B$13))</f>
        <v>2.2806305886554386</v>
      </c>
      <c r="N26" s="46">
        <v>2018</v>
      </c>
      <c r="O26" s="8">
        <v>43609</v>
      </c>
      <c r="P26" s="54">
        <v>82.44</v>
      </c>
      <c r="Q26" s="54"/>
      <c r="R26" s="57">
        <f>IF(P26="","",T26*M26*LOOKUP(RIGHT($D$2,3),定数!$A$6:$A$13,定数!$B$6:$B$13))</f>
        <v>7754.1440014285681</v>
      </c>
      <c r="S26" s="57"/>
      <c r="T26" s="58">
        <f t="shared" si="5"/>
        <v>34.000000000000341</v>
      </c>
      <c r="U26" s="58"/>
      <c r="V26" t="str">
        <f t="shared" si="8"/>
        <v/>
      </c>
      <c r="W26">
        <f t="shared" si="2"/>
        <v>0</v>
      </c>
      <c r="X26" s="41">
        <f t="shared" si="6"/>
        <v>137826.94634604477</v>
      </c>
      <c r="Y26" s="42">
        <f t="shared" si="7"/>
        <v>6.2333333333331797E-2</v>
      </c>
    </row>
    <row r="27" spans="2:25">
      <c r="B27" s="35">
        <v>19</v>
      </c>
      <c r="C27" s="53">
        <f t="shared" si="0"/>
        <v>136989.87735857008</v>
      </c>
      <c r="D27" s="53"/>
      <c r="E27" s="46">
        <v>2018</v>
      </c>
      <c r="F27" s="8">
        <v>43609</v>
      </c>
      <c r="G27" s="46" t="s">
        <v>3</v>
      </c>
      <c r="H27" s="54">
        <v>82.46</v>
      </c>
      <c r="I27" s="54"/>
      <c r="J27" s="46">
        <v>49</v>
      </c>
      <c r="K27" s="55">
        <f t="shared" si="4"/>
        <v>4109.6963207571025</v>
      </c>
      <c r="L27" s="56"/>
      <c r="M27" s="6">
        <f>IF(J27="","",(K27/J27)/LOOKUP(RIGHT($D$2,3),定数!$A$6:$A$13,定数!$B$6:$B$13))</f>
        <v>0.83871353484838818</v>
      </c>
      <c r="N27" s="46">
        <v>2018</v>
      </c>
      <c r="O27" s="8">
        <v>43610</v>
      </c>
      <c r="P27" s="54">
        <v>82.97</v>
      </c>
      <c r="Q27" s="54"/>
      <c r="R27" s="57">
        <f>IF(P27="","",T27*M27*LOOKUP(RIGHT($D$2,3),定数!$A$6:$A$13,定数!$B$6:$B$13))</f>
        <v>-4277.4390277268221</v>
      </c>
      <c r="S27" s="57"/>
      <c r="T27" s="58">
        <f t="shared" si="5"/>
        <v>-51.000000000000512</v>
      </c>
      <c r="U27" s="58"/>
      <c r="V27" t="str">
        <f t="shared" si="8"/>
        <v/>
      </c>
      <c r="W27">
        <f t="shared" si="2"/>
        <v>1</v>
      </c>
      <c r="X27" s="41">
        <f t="shared" si="6"/>
        <v>137826.94634604477</v>
      </c>
      <c r="Y27" s="42">
        <f t="shared" si="7"/>
        <v>6.0733333333312656E-3</v>
      </c>
    </row>
    <row r="28" spans="2:25">
      <c r="B28" s="35">
        <v>20</v>
      </c>
      <c r="C28" s="53">
        <f t="shared" si="0"/>
        <v>132712.43833084326</v>
      </c>
      <c r="D28" s="53"/>
      <c r="E28" s="46">
        <v>2018</v>
      </c>
      <c r="F28" s="8">
        <v>43623</v>
      </c>
      <c r="G28" s="46" t="s">
        <v>4</v>
      </c>
      <c r="H28" s="54">
        <v>84.47</v>
      </c>
      <c r="I28" s="54"/>
      <c r="J28" s="46">
        <v>17</v>
      </c>
      <c r="K28" s="55">
        <f t="shared" si="4"/>
        <v>3981.3731499252976</v>
      </c>
      <c r="L28" s="56"/>
      <c r="M28" s="6">
        <f>IF(J28="","",(K28/J28)/LOOKUP(RIGHT($D$2,3),定数!$A$6:$A$13,定数!$B$6:$B$13))</f>
        <v>2.3419842058384104</v>
      </c>
      <c r="N28" s="46">
        <v>2018</v>
      </c>
      <c r="O28" s="8">
        <v>43623</v>
      </c>
      <c r="P28" s="54">
        <v>84.27</v>
      </c>
      <c r="Q28" s="54"/>
      <c r="R28" s="57">
        <f>IF(P28="","",T28*M28*LOOKUP(RIGHT($D$2,3),定数!$A$6:$A$13,定数!$B$6:$B$13))</f>
        <v>-4683.9684116768876</v>
      </c>
      <c r="S28" s="57"/>
      <c r="T28" s="58">
        <f t="shared" si="5"/>
        <v>-20.000000000000284</v>
      </c>
      <c r="U28" s="58"/>
      <c r="V28" t="str">
        <f t="shared" si="8"/>
        <v/>
      </c>
      <c r="W28">
        <f t="shared" si="2"/>
        <v>2</v>
      </c>
      <c r="X28" s="41">
        <f t="shared" si="6"/>
        <v>137826.94634604477</v>
      </c>
      <c r="Y28" s="42">
        <f t="shared" si="7"/>
        <v>3.7108186394556153E-2</v>
      </c>
    </row>
    <row r="29" spans="2:25">
      <c r="B29" s="35">
        <v>21</v>
      </c>
      <c r="C29" s="53">
        <f t="shared" si="0"/>
        <v>128028.46991916637</v>
      </c>
      <c r="D29" s="53"/>
      <c r="E29" s="48">
        <v>2018</v>
      </c>
      <c r="F29" s="8">
        <v>43624</v>
      </c>
      <c r="G29" s="48" t="s">
        <v>3</v>
      </c>
      <c r="H29" s="54">
        <v>83.4</v>
      </c>
      <c r="I29" s="54"/>
      <c r="J29" s="48">
        <v>23</v>
      </c>
      <c r="K29" s="55">
        <f t="shared" si="4"/>
        <v>3840.8540975749911</v>
      </c>
      <c r="L29" s="56"/>
      <c r="M29" s="6">
        <f>IF(J29="","",(K29/J29)/LOOKUP(RIGHT($D$2,3),定数!$A$6:$A$13,定数!$B$6:$B$13))</f>
        <v>1.6699365641630397</v>
      </c>
      <c r="N29" s="48">
        <v>2018</v>
      </c>
      <c r="O29" s="8">
        <v>43624</v>
      </c>
      <c r="P29" s="54">
        <v>82.95</v>
      </c>
      <c r="Q29" s="54"/>
      <c r="R29" s="57">
        <f>IF(P29="","",T29*M29*LOOKUP(RIGHT($D$2,3),定数!$A$6:$A$13,定数!$B$6:$B$13))</f>
        <v>7514.7145387337259</v>
      </c>
      <c r="S29" s="57"/>
      <c r="T29" s="58">
        <f t="shared" si="5"/>
        <v>45.000000000000284</v>
      </c>
      <c r="U29" s="58"/>
      <c r="V29" t="str">
        <f t="shared" si="8"/>
        <v/>
      </c>
      <c r="W29">
        <f t="shared" si="2"/>
        <v>0</v>
      </c>
      <c r="X29" s="41">
        <f t="shared" si="6"/>
        <v>137826.94634604477</v>
      </c>
      <c r="Y29" s="42">
        <f t="shared" si="7"/>
        <v>7.1092603345336958E-2</v>
      </c>
    </row>
    <row r="30" spans="2:25">
      <c r="B30" s="35">
        <v>22</v>
      </c>
      <c r="C30" s="53">
        <f t="shared" si="0"/>
        <v>135543.18445790009</v>
      </c>
      <c r="D30" s="53"/>
      <c r="E30" s="48">
        <v>2018</v>
      </c>
      <c r="F30" s="8">
        <v>43645</v>
      </c>
      <c r="G30" s="48" t="s">
        <v>4</v>
      </c>
      <c r="H30" s="54">
        <v>81.89</v>
      </c>
      <c r="I30" s="54"/>
      <c r="J30" s="48">
        <v>39</v>
      </c>
      <c r="K30" s="55">
        <f t="shared" si="4"/>
        <v>4066.2955337370026</v>
      </c>
      <c r="L30" s="56"/>
      <c r="M30" s="6">
        <f>IF(J30="","",(K30/J30)/LOOKUP(RIGHT($D$2,3),定数!$A$6:$A$13,定数!$B$6:$B$13))</f>
        <v>1.0426398804453854</v>
      </c>
      <c r="N30" s="48">
        <v>2018</v>
      </c>
      <c r="O30" s="8">
        <v>43648</v>
      </c>
      <c r="P30" s="54">
        <v>81.45</v>
      </c>
      <c r="Q30" s="54"/>
      <c r="R30" s="57">
        <f>IF(P30="","",T30*M30*LOOKUP(RIGHT($D$2,3),定数!$A$6:$A$13,定数!$B$6:$B$13))</f>
        <v>-4587.6154739596723</v>
      </c>
      <c r="S30" s="57"/>
      <c r="T30" s="58">
        <f t="shared" si="5"/>
        <v>-43.999999999999773</v>
      </c>
      <c r="U30" s="58"/>
      <c r="V30" t="str">
        <f t="shared" si="8"/>
        <v/>
      </c>
      <c r="W30">
        <f t="shared" si="2"/>
        <v>1</v>
      </c>
      <c r="X30" s="41">
        <f t="shared" si="6"/>
        <v>137826.94634604477</v>
      </c>
      <c r="Y30" s="42">
        <f t="shared" si="7"/>
        <v>1.6569777889519521E-2</v>
      </c>
    </row>
    <row r="31" spans="2:25">
      <c r="B31" s="35">
        <v>23</v>
      </c>
      <c r="C31" s="53">
        <f t="shared" si="0"/>
        <v>130955.56898394042</v>
      </c>
      <c r="D31" s="53"/>
      <c r="E31" s="48">
        <v>2018</v>
      </c>
      <c r="F31" s="8">
        <v>43651</v>
      </c>
      <c r="G31" s="48" t="s">
        <v>3</v>
      </c>
      <c r="H31" s="54">
        <v>81.510000000000005</v>
      </c>
      <c r="I31" s="54"/>
      <c r="J31" s="48">
        <v>9</v>
      </c>
      <c r="K31" s="55">
        <f t="shared" si="4"/>
        <v>3928.6670695182124</v>
      </c>
      <c r="L31" s="56"/>
      <c r="M31" s="6">
        <f>IF(J31="","",(K31/J31)/LOOKUP(RIGHT($D$2,3),定数!$A$6:$A$13,定数!$B$6:$B$13))</f>
        <v>4.3651856327980134</v>
      </c>
      <c r="N31" s="48">
        <v>2018</v>
      </c>
      <c r="O31" s="8">
        <v>43651</v>
      </c>
      <c r="P31" s="54">
        <v>81.63</v>
      </c>
      <c r="Q31" s="54"/>
      <c r="R31" s="57">
        <f>IF(P31="","",T31*M31*LOOKUP(RIGHT($D$2,3),定数!$A$6:$A$13,定数!$B$6:$B$13))</f>
        <v>-5238.2227593571943</v>
      </c>
      <c r="S31" s="57"/>
      <c r="T31" s="58">
        <f t="shared" si="5"/>
        <v>-11.999999999999034</v>
      </c>
      <c r="U31" s="58"/>
      <c r="V31" t="str">
        <f t="shared" si="8"/>
        <v/>
      </c>
      <c r="W31">
        <f t="shared" si="2"/>
        <v>2</v>
      </c>
      <c r="X31" s="41">
        <f t="shared" si="6"/>
        <v>137826.94634604477</v>
      </c>
      <c r="Y31" s="42">
        <f t="shared" si="7"/>
        <v>4.9855108484027855E-2</v>
      </c>
    </row>
    <row r="32" spans="2:25">
      <c r="B32" s="35">
        <v>24</v>
      </c>
      <c r="C32" s="53">
        <f t="shared" si="0"/>
        <v>125717.34622458323</v>
      </c>
      <c r="D32" s="53"/>
      <c r="E32" s="48">
        <v>2018</v>
      </c>
      <c r="F32" s="8">
        <v>43652</v>
      </c>
      <c r="G32" s="48" t="s">
        <v>4</v>
      </c>
      <c r="H32" s="54">
        <v>82.01</v>
      </c>
      <c r="I32" s="54"/>
      <c r="J32" s="48">
        <v>24</v>
      </c>
      <c r="K32" s="55">
        <f t="shared" si="4"/>
        <v>3771.5203867374967</v>
      </c>
      <c r="L32" s="56"/>
      <c r="M32" s="6">
        <f>IF(J32="","",(K32/J32)/LOOKUP(RIGHT($D$2,3),定数!$A$6:$A$13,定数!$B$6:$B$13))</f>
        <v>1.5714668278072903</v>
      </c>
      <c r="N32" s="48">
        <v>2018</v>
      </c>
      <c r="O32" s="8">
        <v>43655</v>
      </c>
      <c r="P32" s="54">
        <v>82.48</v>
      </c>
      <c r="Q32" s="54"/>
      <c r="R32" s="57">
        <f>IF(P32="","",T32*M32*LOOKUP(RIGHT($D$2,3),定数!$A$6:$A$13,定数!$B$6:$B$13))</f>
        <v>7385.8940906942462</v>
      </c>
      <c r="S32" s="57"/>
      <c r="T32" s="58">
        <f t="shared" si="5"/>
        <v>46.999999999999886</v>
      </c>
      <c r="U32" s="58"/>
      <c r="V32" t="str">
        <f t="shared" si="8"/>
        <v/>
      </c>
      <c r="W32">
        <f t="shared" si="2"/>
        <v>0</v>
      </c>
      <c r="X32" s="41">
        <f t="shared" si="6"/>
        <v>137826.94634604477</v>
      </c>
      <c r="Y32" s="42">
        <f t="shared" si="7"/>
        <v>8.7860904144663632E-2</v>
      </c>
    </row>
    <row r="33" spans="2:25">
      <c r="B33" s="35">
        <v>25</v>
      </c>
      <c r="C33" s="53">
        <f t="shared" si="0"/>
        <v>133103.24031527748</v>
      </c>
      <c r="D33" s="53"/>
      <c r="E33" s="48">
        <v>2018</v>
      </c>
      <c r="F33" s="8">
        <v>43656</v>
      </c>
      <c r="G33" s="48" t="s">
        <v>4</v>
      </c>
      <c r="H33" s="54">
        <v>82.77</v>
      </c>
      <c r="I33" s="54"/>
      <c r="J33" s="48">
        <v>8</v>
      </c>
      <c r="K33" s="55">
        <f t="shared" si="4"/>
        <v>3993.0972094583244</v>
      </c>
      <c r="L33" s="56"/>
      <c r="M33" s="6">
        <f>IF(J33="","",(K33/J33)/LOOKUP(RIGHT($D$2,3),定数!$A$6:$A$13,定数!$B$6:$B$13))</f>
        <v>4.9913715118229058</v>
      </c>
      <c r="N33" s="48">
        <v>2018</v>
      </c>
      <c r="O33" s="8">
        <v>43656</v>
      </c>
      <c r="P33" s="54">
        <v>82.94</v>
      </c>
      <c r="Q33" s="54"/>
      <c r="R33" s="57">
        <f>IF(P33="","",T33*M33*LOOKUP(RIGHT($D$2,3),定数!$A$6:$A$13,定数!$B$6:$B$13))</f>
        <v>8485.3315700990242</v>
      </c>
      <c r="S33" s="57"/>
      <c r="T33" s="58">
        <f t="shared" si="5"/>
        <v>17.000000000000171</v>
      </c>
      <c r="U33" s="58"/>
      <c r="V33" t="str">
        <f t="shared" si="8"/>
        <v/>
      </c>
      <c r="W33">
        <f t="shared" si="2"/>
        <v>0</v>
      </c>
      <c r="X33" s="41">
        <f t="shared" si="6"/>
        <v>137826.94634604477</v>
      </c>
      <c r="Y33" s="42">
        <f t="shared" si="7"/>
        <v>3.4272732263162742E-2</v>
      </c>
    </row>
    <row r="34" spans="2:25">
      <c r="B34" s="35">
        <v>26</v>
      </c>
      <c r="C34" s="53">
        <f t="shared" si="0"/>
        <v>141588.5718853765</v>
      </c>
      <c r="D34" s="53"/>
      <c r="E34" s="48">
        <v>2018</v>
      </c>
      <c r="F34" s="8">
        <v>43662</v>
      </c>
      <c r="G34" s="48" t="s">
        <v>4</v>
      </c>
      <c r="H34" s="54">
        <v>83.6</v>
      </c>
      <c r="I34" s="54"/>
      <c r="J34" s="48">
        <v>22</v>
      </c>
      <c r="K34" s="55">
        <f t="shared" si="4"/>
        <v>4247.6571565612949</v>
      </c>
      <c r="L34" s="56"/>
      <c r="M34" s="6">
        <f>IF(J34="","",(K34/J34)/LOOKUP(RIGHT($D$2,3),定数!$A$6:$A$13,定数!$B$6:$B$13))</f>
        <v>1.9307532529824067</v>
      </c>
      <c r="N34" s="48">
        <v>2018</v>
      </c>
      <c r="O34" s="8">
        <v>43662</v>
      </c>
      <c r="P34" s="54">
        <v>83.36</v>
      </c>
      <c r="Q34" s="54"/>
      <c r="R34" s="57">
        <f>IF(P34="","",T34*M34*LOOKUP(RIGHT($D$2,3),定数!$A$6:$A$13,定数!$B$6:$B$13))</f>
        <v>-4633.8078071576774</v>
      </c>
      <c r="S34" s="57"/>
      <c r="T34" s="58">
        <f t="shared" si="5"/>
        <v>-23.999999999999488</v>
      </c>
      <c r="U34" s="58"/>
      <c r="V34" t="str">
        <f t="shared" si="8"/>
        <v/>
      </c>
      <c r="W34">
        <f t="shared" si="2"/>
        <v>1</v>
      </c>
      <c r="X34" s="41">
        <f t="shared" si="6"/>
        <v>141588.5718853765</v>
      </c>
      <c r="Y34" s="42">
        <f t="shared" si="7"/>
        <v>0</v>
      </c>
    </row>
    <row r="35" spans="2:25">
      <c r="B35" s="35">
        <v>27</v>
      </c>
      <c r="C35" s="53">
        <f t="shared" si="0"/>
        <v>136954.76407821881</v>
      </c>
      <c r="D35" s="53"/>
      <c r="E35" s="48">
        <v>2018</v>
      </c>
      <c r="F35" s="8">
        <v>43670</v>
      </c>
      <c r="G35" s="48" t="s">
        <v>3</v>
      </c>
      <c r="H35" s="54">
        <v>82.04</v>
      </c>
      <c r="I35" s="54"/>
      <c r="J35" s="48">
        <v>13</v>
      </c>
      <c r="K35" s="55">
        <f t="shared" si="4"/>
        <v>4108.6429223465639</v>
      </c>
      <c r="L35" s="56"/>
      <c r="M35" s="6">
        <f>IF(J35="","",(K35/J35)/LOOKUP(RIGHT($D$2,3),定数!$A$6:$A$13,定数!$B$6:$B$13))</f>
        <v>3.1604945556512032</v>
      </c>
      <c r="N35" s="48">
        <v>2018</v>
      </c>
      <c r="O35" s="8">
        <v>43670</v>
      </c>
      <c r="P35" s="54">
        <v>82.2</v>
      </c>
      <c r="Q35" s="54"/>
      <c r="R35" s="57">
        <f>IF(P35="","",T35*M35*LOOKUP(RIGHT($D$2,3),定数!$A$6:$A$13,定数!$B$6:$B$13))</f>
        <v>-5056.7912890418174</v>
      </c>
      <c r="S35" s="57"/>
      <c r="T35" s="58">
        <f t="shared" si="5"/>
        <v>-15.999999999999659</v>
      </c>
      <c r="U35" s="58"/>
      <c r="V35" t="str">
        <f t="shared" si="8"/>
        <v/>
      </c>
      <c r="W35">
        <f t="shared" si="2"/>
        <v>2</v>
      </c>
      <c r="X35" s="41">
        <f t="shared" si="6"/>
        <v>141588.5718853765</v>
      </c>
      <c r="Y35" s="42">
        <f t="shared" si="7"/>
        <v>3.2727272727272161E-2</v>
      </c>
    </row>
    <row r="36" spans="2:25">
      <c r="B36" s="35">
        <v>28</v>
      </c>
      <c r="C36" s="53">
        <f t="shared" si="0"/>
        <v>131897.972789177</v>
      </c>
      <c r="D36" s="53"/>
      <c r="E36" s="48">
        <v>2018</v>
      </c>
      <c r="F36" s="8">
        <v>43676</v>
      </c>
      <c r="G36" s="48" t="s">
        <v>4</v>
      </c>
      <c r="H36" s="54">
        <v>82.25</v>
      </c>
      <c r="I36" s="54"/>
      <c r="J36" s="48">
        <v>7</v>
      </c>
      <c r="K36" s="55">
        <f t="shared" si="4"/>
        <v>3956.9391836753098</v>
      </c>
      <c r="L36" s="56"/>
      <c r="M36" s="6">
        <f>IF(J36="","",(K36/J36)/LOOKUP(RIGHT($D$2,3),定数!$A$6:$A$13,定数!$B$6:$B$13))</f>
        <v>5.6527702623933003</v>
      </c>
      <c r="N36" s="48">
        <v>2018</v>
      </c>
      <c r="O36" s="8">
        <v>43692</v>
      </c>
      <c r="P36" s="54">
        <v>82.39</v>
      </c>
      <c r="Q36" s="54"/>
      <c r="R36" s="57">
        <f>IF(P36="","",T36*M36*LOOKUP(RIGHT($D$2,3),定数!$A$6:$A$13,定数!$B$6:$B$13))</f>
        <v>7913.8783673506523</v>
      </c>
      <c r="S36" s="57"/>
      <c r="T36" s="58">
        <f t="shared" si="5"/>
        <v>14.000000000000057</v>
      </c>
      <c r="U36" s="58"/>
      <c r="V36" t="str">
        <f t="shared" si="8"/>
        <v/>
      </c>
      <c r="W36">
        <f t="shared" si="2"/>
        <v>0</v>
      </c>
      <c r="X36" s="41">
        <f t="shared" si="6"/>
        <v>141588.5718853765</v>
      </c>
      <c r="Y36" s="42">
        <f t="shared" si="7"/>
        <v>6.844195804195663E-2</v>
      </c>
    </row>
    <row r="37" spans="2:25">
      <c r="B37" s="35">
        <v>29</v>
      </c>
      <c r="C37" s="53">
        <f t="shared" si="0"/>
        <v>139811.85115652764</v>
      </c>
      <c r="D37" s="53"/>
      <c r="E37" s="48">
        <v>2018</v>
      </c>
      <c r="F37" s="8">
        <v>43688</v>
      </c>
      <c r="G37" s="48" t="s">
        <v>3</v>
      </c>
      <c r="H37" s="54">
        <v>80.72</v>
      </c>
      <c r="I37" s="54"/>
      <c r="J37" s="48">
        <v>42</v>
      </c>
      <c r="K37" s="55">
        <f t="shared" si="4"/>
        <v>4194.3555346958292</v>
      </c>
      <c r="L37" s="56"/>
      <c r="M37" s="6">
        <f>IF(J37="","",(K37/J37)/LOOKUP(RIGHT($D$2,3),定数!$A$6:$A$13,定数!$B$6:$B$13))</f>
        <v>0.99865607968948311</v>
      </c>
      <c r="N37" s="48">
        <v>2018</v>
      </c>
      <c r="O37" s="8">
        <v>43692</v>
      </c>
      <c r="P37" s="54">
        <v>79.88</v>
      </c>
      <c r="Q37" s="54"/>
      <c r="R37" s="57">
        <f>IF(P37="","",T37*M37*LOOKUP(RIGHT($D$2,3),定数!$A$6:$A$13,定数!$B$6:$B$13))</f>
        <v>8388.7110693916929</v>
      </c>
      <c r="S37" s="57"/>
      <c r="T37" s="58">
        <f t="shared" si="5"/>
        <v>84.000000000000341</v>
      </c>
      <c r="U37" s="58"/>
      <c r="V37" t="str">
        <f t="shared" si="8"/>
        <v/>
      </c>
      <c r="W37">
        <f t="shared" si="2"/>
        <v>0</v>
      </c>
      <c r="X37" s="41">
        <f t="shared" si="6"/>
        <v>141588.5718853765</v>
      </c>
      <c r="Y37" s="42">
        <f t="shared" si="7"/>
        <v>1.2548475524473912E-2</v>
      </c>
    </row>
    <row r="38" spans="2:25">
      <c r="B38" s="35">
        <v>30</v>
      </c>
      <c r="C38" s="53">
        <f t="shared" si="0"/>
        <v>148200.56222591933</v>
      </c>
      <c r="D38" s="53"/>
      <c r="E38" s="48">
        <v>2018</v>
      </c>
      <c r="F38" s="8">
        <v>43697</v>
      </c>
      <c r="G38" s="48" t="s">
        <v>4</v>
      </c>
      <c r="H38" s="54">
        <v>80.900000000000006</v>
      </c>
      <c r="I38" s="54"/>
      <c r="J38" s="48">
        <v>18</v>
      </c>
      <c r="K38" s="55">
        <f t="shared" si="4"/>
        <v>4446.0168667775797</v>
      </c>
      <c r="L38" s="56"/>
      <c r="M38" s="6">
        <f>IF(J38="","",(K38/J38)/LOOKUP(RIGHT($D$2,3),定数!$A$6:$A$13,定数!$B$6:$B$13))</f>
        <v>2.4700093704319888</v>
      </c>
      <c r="N38" s="48">
        <v>2018</v>
      </c>
      <c r="O38" s="8">
        <v>43697</v>
      </c>
      <c r="P38" s="54">
        <v>80.69</v>
      </c>
      <c r="Q38" s="54"/>
      <c r="R38" s="57">
        <f>IF(P38="","",T38*M38*LOOKUP(RIGHT($D$2,3),定数!$A$6:$A$13,定数!$B$6:$B$13))</f>
        <v>-5187.0196779073731</v>
      </c>
      <c r="S38" s="57"/>
      <c r="T38" s="58">
        <f t="shared" si="5"/>
        <v>-21.000000000000796</v>
      </c>
      <c r="U38" s="58"/>
      <c r="V38" t="str">
        <f t="shared" si="8"/>
        <v/>
      </c>
      <c r="W38">
        <f t="shared" si="2"/>
        <v>1</v>
      </c>
      <c r="X38" s="41">
        <f t="shared" si="6"/>
        <v>148200.56222591933</v>
      </c>
      <c r="Y38" s="42">
        <f t="shared" si="7"/>
        <v>0</v>
      </c>
    </row>
    <row r="39" spans="2:25">
      <c r="B39" s="35">
        <v>31</v>
      </c>
      <c r="C39" s="53">
        <f t="shared" si="0"/>
        <v>143013.54254801196</v>
      </c>
      <c r="D39" s="53"/>
      <c r="E39" s="49">
        <v>2018</v>
      </c>
      <c r="F39" s="8">
        <v>43707</v>
      </c>
      <c r="G39" s="49" t="s">
        <v>3</v>
      </c>
      <c r="H39" s="54">
        <v>81.28</v>
      </c>
      <c r="I39" s="54"/>
      <c r="J39" s="49">
        <v>20</v>
      </c>
      <c r="K39" s="55">
        <f t="shared" si="4"/>
        <v>4290.4062764403589</v>
      </c>
      <c r="L39" s="56"/>
      <c r="M39" s="6">
        <f>IF(J39="","",(K39/J39)/LOOKUP(RIGHT($D$2,3),定数!$A$6:$A$13,定数!$B$6:$B$13))</f>
        <v>2.1452031382201797</v>
      </c>
      <c r="N39" s="49">
        <v>2018</v>
      </c>
      <c r="O39" s="8">
        <v>43708</v>
      </c>
      <c r="P39" s="54">
        <v>81.03</v>
      </c>
      <c r="Q39" s="54"/>
      <c r="R39" s="57">
        <f>IF(P39="","",T39*M39*LOOKUP(RIGHT($D$2,3),定数!$A$6:$A$13,定数!$B$6:$B$13))</f>
        <v>5363.0078455504499</v>
      </c>
      <c r="S39" s="57"/>
      <c r="T39" s="58">
        <f t="shared" si="5"/>
        <v>25</v>
      </c>
      <c r="U39" s="58"/>
      <c r="V39" t="str">
        <f t="shared" si="8"/>
        <v/>
      </c>
      <c r="W39">
        <f t="shared" si="2"/>
        <v>0</v>
      </c>
      <c r="X39" s="41">
        <f t="shared" si="6"/>
        <v>148200.56222591933</v>
      </c>
      <c r="Y39" s="42">
        <f t="shared" si="7"/>
        <v>3.5000000000001363E-2</v>
      </c>
    </row>
    <row r="40" spans="2:25">
      <c r="B40" s="35">
        <v>32</v>
      </c>
      <c r="C40" s="53">
        <f t="shared" si="0"/>
        <v>148376.55039356241</v>
      </c>
      <c r="D40" s="53"/>
      <c r="E40" s="49">
        <v>2018</v>
      </c>
      <c r="F40" s="8">
        <v>43708</v>
      </c>
      <c r="G40" s="49" t="s">
        <v>3</v>
      </c>
      <c r="H40" s="54">
        <v>80.41</v>
      </c>
      <c r="I40" s="54"/>
      <c r="J40" s="49">
        <v>22</v>
      </c>
      <c r="K40" s="55">
        <f t="shared" si="4"/>
        <v>4451.2965118068723</v>
      </c>
      <c r="L40" s="56"/>
      <c r="M40" s="6">
        <f>IF(J40="","",(K40/J40)/LOOKUP(RIGHT($D$2,3),定数!$A$6:$A$13,定数!$B$6:$B$13))</f>
        <v>2.0233165962758513</v>
      </c>
      <c r="N40" s="49">
        <v>2018</v>
      </c>
      <c r="O40" s="8">
        <v>43708</v>
      </c>
      <c r="P40" s="54">
        <v>80.14</v>
      </c>
      <c r="Q40" s="54"/>
      <c r="R40" s="57">
        <f>IF(P40="","",T40*M40*LOOKUP(RIGHT($D$2,3),定数!$A$6:$A$13,定数!$B$6:$B$13))</f>
        <v>5462.9548099447175</v>
      </c>
      <c r="S40" s="57"/>
      <c r="T40" s="58">
        <f t="shared" si="5"/>
        <v>26.999999999999602</v>
      </c>
      <c r="U40" s="58"/>
      <c r="V40" t="str">
        <f t="shared" si="8"/>
        <v/>
      </c>
      <c r="W40">
        <f t="shared" si="2"/>
        <v>0</v>
      </c>
      <c r="X40" s="41">
        <f t="shared" si="6"/>
        <v>148376.55039356241</v>
      </c>
      <c r="Y40" s="42">
        <f t="shared" si="7"/>
        <v>0</v>
      </c>
    </row>
    <row r="41" spans="2:25">
      <c r="B41" s="35">
        <v>33</v>
      </c>
      <c r="C41" s="53">
        <f t="shared" si="0"/>
        <v>153839.50520350714</v>
      </c>
      <c r="D41" s="53"/>
      <c r="E41" s="49">
        <v>2018</v>
      </c>
      <c r="F41" s="8">
        <v>43709</v>
      </c>
      <c r="G41" s="49" t="s">
        <v>3</v>
      </c>
      <c r="H41" s="54">
        <v>79.72</v>
      </c>
      <c r="I41" s="54"/>
      <c r="J41" s="49">
        <v>47</v>
      </c>
      <c r="K41" s="55">
        <f t="shared" si="4"/>
        <v>4615.1851561052144</v>
      </c>
      <c r="L41" s="56"/>
      <c r="M41" s="6">
        <f>IF(J41="","",(K41/J41)/LOOKUP(RIGHT($D$2,3),定数!$A$6:$A$13,定数!$B$6:$B$13))</f>
        <v>0.98195428853302436</v>
      </c>
      <c r="N41" s="49">
        <v>2018</v>
      </c>
      <c r="O41" s="8">
        <v>43711</v>
      </c>
      <c r="P41" s="54">
        <v>80.22</v>
      </c>
      <c r="Q41" s="54"/>
      <c r="R41" s="57">
        <f>IF(P41="","",T41*M41*LOOKUP(RIGHT($D$2,3),定数!$A$6:$A$13,定数!$B$6:$B$13))</f>
        <v>-4909.7714426651219</v>
      </c>
      <c r="S41" s="57"/>
      <c r="T41" s="58">
        <f t="shared" si="5"/>
        <v>-50</v>
      </c>
      <c r="U41" s="58"/>
      <c r="V41" t="str">
        <f t="shared" si="8"/>
        <v/>
      </c>
      <c r="W41">
        <f t="shared" si="2"/>
        <v>1</v>
      </c>
      <c r="X41" s="41">
        <f t="shared" si="6"/>
        <v>153839.50520350714</v>
      </c>
      <c r="Y41" s="42">
        <f t="shared" si="7"/>
        <v>0</v>
      </c>
    </row>
    <row r="42" spans="2:25">
      <c r="B42" s="35">
        <v>34</v>
      </c>
      <c r="C42" s="53">
        <f t="shared" si="0"/>
        <v>148929.73376084201</v>
      </c>
      <c r="D42" s="53"/>
      <c r="E42" s="49">
        <v>2018</v>
      </c>
      <c r="F42" s="8">
        <v>43727</v>
      </c>
      <c r="G42" s="49" t="s">
        <v>4</v>
      </c>
      <c r="H42" s="54">
        <v>81.510000000000005</v>
      </c>
      <c r="I42" s="54"/>
      <c r="J42" s="49">
        <v>24</v>
      </c>
      <c r="K42" s="55">
        <f t="shared" si="4"/>
        <v>4467.8920128252603</v>
      </c>
      <c r="L42" s="56"/>
      <c r="M42" s="6">
        <f>IF(J42="","",(K42/J42)/LOOKUP(RIGHT($D$2,3),定数!$A$6:$A$13,定数!$B$6:$B$13))</f>
        <v>1.8616216720105252</v>
      </c>
      <c r="N42" s="49">
        <v>2018</v>
      </c>
      <c r="O42" s="8">
        <v>43729</v>
      </c>
      <c r="P42" s="54">
        <v>81.99</v>
      </c>
      <c r="Q42" s="54"/>
      <c r="R42" s="57">
        <f>IF(P42="","",T42*M42*LOOKUP(RIGHT($D$2,3),定数!$A$6:$A$13,定数!$B$6:$B$13))</f>
        <v>8935.7840256503314</v>
      </c>
      <c r="S42" s="57"/>
      <c r="T42" s="58">
        <f t="shared" si="5"/>
        <v>47.999999999998977</v>
      </c>
      <c r="U42" s="58"/>
      <c r="V42" t="str">
        <f t="shared" si="8"/>
        <v/>
      </c>
      <c r="W42">
        <f t="shared" si="2"/>
        <v>0</v>
      </c>
      <c r="X42" s="41">
        <f t="shared" si="6"/>
        <v>153839.50520350714</v>
      </c>
      <c r="Y42" s="42">
        <f t="shared" si="7"/>
        <v>3.1914893617021378E-2</v>
      </c>
    </row>
    <row r="43" spans="2:25">
      <c r="B43" s="35">
        <v>35</v>
      </c>
      <c r="C43" s="53">
        <f t="shared" si="0"/>
        <v>157865.51778649233</v>
      </c>
      <c r="D43" s="53"/>
      <c r="E43" s="49">
        <v>2018</v>
      </c>
      <c r="F43" s="8">
        <v>43729</v>
      </c>
      <c r="G43" s="49" t="s">
        <v>4</v>
      </c>
      <c r="H43" s="54">
        <v>82.1</v>
      </c>
      <c r="I43" s="54"/>
      <c r="J43" s="49">
        <v>18</v>
      </c>
      <c r="K43" s="55">
        <f t="shared" si="4"/>
        <v>4735.96553359477</v>
      </c>
      <c r="L43" s="56"/>
      <c r="M43" s="6">
        <f>IF(J43="","",(K43/J43)/LOOKUP(RIGHT($D$2,3),定数!$A$6:$A$13,定数!$B$6:$B$13))</f>
        <v>2.6310919631082057</v>
      </c>
      <c r="N43" s="49">
        <v>2018</v>
      </c>
      <c r="O43" s="8">
        <v>43729</v>
      </c>
      <c r="P43" s="54">
        <v>81.89</v>
      </c>
      <c r="Q43" s="54"/>
      <c r="R43" s="57">
        <f>IF(P43="","",T43*M43*LOOKUP(RIGHT($D$2,3),定数!$A$6:$A$13,定数!$B$6:$B$13))</f>
        <v>-5525.2931225270668</v>
      </c>
      <c r="S43" s="57"/>
      <c r="T43" s="58">
        <f t="shared" si="5"/>
        <v>-20.999999999999375</v>
      </c>
      <c r="U43" s="58"/>
      <c r="V43" t="str">
        <f t="shared" si="8"/>
        <v/>
      </c>
      <c r="W43">
        <f t="shared" si="2"/>
        <v>1</v>
      </c>
      <c r="X43" s="41">
        <f t="shared" si="6"/>
        <v>157865.51778649233</v>
      </c>
      <c r="Y43" s="42">
        <f t="shared" si="7"/>
        <v>0</v>
      </c>
    </row>
    <row r="44" spans="2:25">
      <c r="B44" s="35">
        <v>36</v>
      </c>
      <c r="C44" s="53">
        <f t="shared" si="0"/>
        <v>152340.22466396526</v>
      </c>
      <c r="D44" s="53"/>
      <c r="E44" s="49">
        <v>2018</v>
      </c>
      <c r="F44" s="8">
        <v>43729</v>
      </c>
      <c r="G44" s="49" t="s">
        <v>4</v>
      </c>
      <c r="H44" s="54">
        <v>82.18</v>
      </c>
      <c r="I44" s="54"/>
      <c r="J44" s="49">
        <v>25</v>
      </c>
      <c r="K44" s="55">
        <f t="shared" si="4"/>
        <v>4570.2067399189573</v>
      </c>
      <c r="L44" s="56"/>
      <c r="M44" s="6">
        <f>IF(J44="","",(K44/J44)/LOOKUP(RIGHT($D$2,3),定数!$A$6:$A$13,定数!$B$6:$B$13))</f>
        <v>1.8280826959675829</v>
      </c>
      <c r="N44" s="49">
        <v>2018</v>
      </c>
      <c r="O44" s="8">
        <v>43729</v>
      </c>
      <c r="P44" s="54">
        <v>81.91</v>
      </c>
      <c r="Q44" s="54"/>
      <c r="R44" s="57">
        <f>IF(P44="","",T44*M44*LOOKUP(RIGHT($D$2,3),定数!$A$6:$A$13,定数!$B$6:$B$13))</f>
        <v>-4935.8232791126611</v>
      </c>
      <c r="S44" s="57"/>
      <c r="T44" s="58">
        <f t="shared" si="5"/>
        <v>-27.000000000001023</v>
      </c>
      <c r="U44" s="58"/>
      <c r="V44" t="str">
        <f t="shared" si="8"/>
        <v/>
      </c>
      <c r="W44">
        <f t="shared" si="2"/>
        <v>2</v>
      </c>
      <c r="X44" s="41">
        <f t="shared" si="6"/>
        <v>157865.51778649233</v>
      </c>
      <c r="Y44" s="42">
        <f t="shared" si="7"/>
        <v>3.4999999999999032E-2</v>
      </c>
    </row>
    <row r="45" spans="2:25">
      <c r="B45" s="35">
        <v>37</v>
      </c>
      <c r="C45" s="53">
        <f t="shared" si="0"/>
        <v>147404.40138485259</v>
      </c>
      <c r="D45" s="53"/>
      <c r="E45" s="49">
        <v>2018</v>
      </c>
      <c r="F45" s="8">
        <v>43736</v>
      </c>
      <c r="G45" s="49" t="s">
        <v>4</v>
      </c>
      <c r="H45" s="54">
        <v>81.96</v>
      </c>
      <c r="I45" s="54"/>
      <c r="J45" s="49">
        <v>17</v>
      </c>
      <c r="K45" s="55">
        <f t="shared" si="4"/>
        <v>4422.1320415455775</v>
      </c>
      <c r="L45" s="56"/>
      <c r="M45" s="6">
        <f>IF(J45="","",(K45/J45)/LOOKUP(RIGHT($D$2,3),定数!$A$6:$A$13,定数!$B$6:$B$13))</f>
        <v>2.6012541420856339</v>
      </c>
      <c r="N45" s="49">
        <v>2018</v>
      </c>
      <c r="O45" s="8">
        <v>43736</v>
      </c>
      <c r="P45" s="54">
        <v>81.760000000000005</v>
      </c>
      <c r="Q45" s="54"/>
      <c r="R45" s="57">
        <f>IF(P45="","",T45*M45*LOOKUP(RIGHT($D$2,3),定数!$A$6:$A$13,定数!$B$6:$B$13))</f>
        <v>-5202.5082841709718</v>
      </c>
      <c r="S45" s="57"/>
      <c r="T45" s="58">
        <f t="shared" si="5"/>
        <v>-19.999999999998863</v>
      </c>
      <c r="U45" s="58"/>
      <c r="V45" t="str">
        <f t="shared" si="8"/>
        <v/>
      </c>
      <c r="W45">
        <f t="shared" si="2"/>
        <v>3</v>
      </c>
      <c r="X45" s="41">
        <f t="shared" si="6"/>
        <v>157865.51778649233</v>
      </c>
      <c r="Y45" s="42">
        <f t="shared" si="7"/>
        <v>6.6266000000000269E-2</v>
      </c>
    </row>
    <row r="46" spans="2:25">
      <c r="B46" s="35">
        <v>38</v>
      </c>
      <c r="C46" s="53">
        <f t="shared" si="0"/>
        <v>142201.89310068163</v>
      </c>
      <c r="D46" s="53"/>
      <c r="E46" s="49">
        <v>2018</v>
      </c>
      <c r="F46" s="8">
        <v>43740</v>
      </c>
      <c r="G46" s="49" t="s">
        <v>4</v>
      </c>
      <c r="H46" s="54">
        <v>82.39</v>
      </c>
      <c r="I46" s="54"/>
      <c r="J46" s="49">
        <v>12</v>
      </c>
      <c r="K46" s="55">
        <f t="shared" si="4"/>
        <v>4266.0567930204488</v>
      </c>
      <c r="L46" s="56"/>
      <c r="M46" s="6">
        <f>IF(J46="","",(K46/J46)/LOOKUP(RIGHT($D$2,3),定数!$A$6:$A$13,定数!$B$6:$B$13))</f>
        <v>3.5550473275170407</v>
      </c>
      <c r="N46" s="49">
        <v>2018</v>
      </c>
      <c r="O46" s="8">
        <v>43740</v>
      </c>
      <c r="P46" s="54">
        <v>82.25</v>
      </c>
      <c r="Q46" s="54"/>
      <c r="R46" s="57">
        <f>IF(P46="","",T46*M46*LOOKUP(RIGHT($D$2,3),定数!$A$6:$A$13,定数!$B$6:$B$13))</f>
        <v>-4977.0662585238779</v>
      </c>
      <c r="S46" s="57"/>
      <c r="T46" s="58">
        <f t="shared" si="5"/>
        <v>-14.000000000000057</v>
      </c>
      <c r="U46" s="58"/>
      <c r="V46" t="str">
        <f t="shared" si="8"/>
        <v/>
      </c>
      <c r="W46">
        <f t="shared" si="2"/>
        <v>4</v>
      </c>
      <c r="X46" s="41">
        <f t="shared" si="6"/>
        <v>157865.51778649233</v>
      </c>
      <c r="Y46" s="42">
        <f t="shared" si="7"/>
        <v>9.9221317647057106E-2</v>
      </c>
    </row>
    <row r="47" spans="2:25">
      <c r="B47" s="35">
        <v>39</v>
      </c>
      <c r="C47" s="53">
        <f t="shared" si="0"/>
        <v>137224.82684215775</v>
      </c>
      <c r="D47" s="53"/>
      <c r="E47" s="49">
        <v>2018</v>
      </c>
      <c r="F47" s="8">
        <v>43742</v>
      </c>
      <c r="G47" s="49" t="s">
        <v>3</v>
      </c>
      <c r="H47" s="54">
        <v>81.37</v>
      </c>
      <c r="I47" s="54"/>
      <c r="J47" s="49">
        <v>17</v>
      </c>
      <c r="K47" s="55">
        <f t="shared" si="4"/>
        <v>4116.7448052647323</v>
      </c>
      <c r="L47" s="56"/>
      <c r="M47" s="6">
        <f>IF(J47="","",(K47/J47)/LOOKUP(RIGHT($D$2,3),定数!$A$6:$A$13,定数!$B$6:$B$13))</f>
        <v>2.4216145913321956</v>
      </c>
      <c r="N47" s="49">
        <v>2018</v>
      </c>
      <c r="O47" s="8">
        <v>43742</v>
      </c>
      <c r="P47" s="54">
        <v>81.040000000000006</v>
      </c>
      <c r="Q47" s="54"/>
      <c r="R47" s="57">
        <f>IF(P47="","",T47*M47*LOOKUP(RIGHT($D$2,3),定数!$A$6:$A$13,定数!$B$6:$B$13))</f>
        <v>7991.3281513962047</v>
      </c>
      <c r="S47" s="57"/>
      <c r="T47" s="58">
        <f t="shared" si="5"/>
        <v>32.999999999999829</v>
      </c>
      <c r="U47" s="58"/>
      <c r="V47" t="str">
        <f t="shared" si="8"/>
        <v/>
      </c>
      <c r="W47">
        <f t="shared" si="2"/>
        <v>0</v>
      </c>
      <c r="X47" s="41">
        <f t="shared" si="6"/>
        <v>157865.51778649233</v>
      </c>
      <c r="Y47" s="42">
        <f t="shared" si="7"/>
        <v>0.13074857152941022</v>
      </c>
    </row>
    <row r="48" spans="2:25">
      <c r="B48" s="35">
        <v>40</v>
      </c>
      <c r="C48" s="53">
        <f t="shared" si="0"/>
        <v>145216.15499355397</v>
      </c>
      <c r="D48" s="53"/>
      <c r="E48" s="49">
        <v>2018</v>
      </c>
      <c r="F48" s="8">
        <v>43767</v>
      </c>
      <c r="G48" s="49" t="s">
        <v>4</v>
      </c>
      <c r="H48" s="54">
        <v>79.55</v>
      </c>
      <c r="I48" s="54"/>
      <c r="J48" s="49">
        <v>15</v>
      </c>
      <c r="K48" s="55">
        <f t="shared" si="4"/>
        <v>4356.484649806619</v>
      </c>
      <c r="L48" s="56"/>
      <c r="M48" s="6">
        <f>IF(J48="","",(K48/J48)/LOOKUP(RIGHT($D$2,3),定数!$A$6:$A$13,定数!$B$6:$B$13))</f>
        <v>2.9043230998710796</v>
      </c>
      <c r="N48" s="49">
        <v>2018</v>
      </c>
      <c r="O48" s="8">
        <v>43768</v>
      </c>
      <c r="P48" s="54">
        <v>79.37</v>
      </c>
      <c r="Q48" s="54"/>
      <c r="R48" s="57">
        <f>IF(P48="","",T48*M48*LOOKUP(RIGHT($D$2,3),定数!$A$6:$A$13,定数!$B$6:$B$13))</f>
        <v>-5227.7815797677285</v>
      </c>
      <c r="S48" s="57"/>
      <c r="T48" s="58">
        <f t="shared" si="5"/>
        <v>-17.999999999999261</v>
      </c>
      <c r="U48" s="58"/>
      <c r="V48" t="str">
        <f t="shared" si="8"/>
        <v/>
      </c>
      <c r="W48">
        <f t="shared" si="2"/>
        <v>1</v>
      </c>
      <c r="X48" s="41">
        <f t="shared" si="6"/>
        <v>157865.51778649233</v>
      </c>
      <c r="Y48" s="42">
        <f t="shared" si="7"/>
        <v>8.0127458930240869E-2</v>
      </c>
    </row>
    <row r="49" spans="2:25">
      <c r="B49" s="35">
        <v>41</v>
      </c>
      <c r="C49" s="53">
        <f t="shared" si="0"/>
        <v>139988.37341378623</v>
      </c>
      <c r="D49" s="53"/>
      <c r="E49" s="49">
        <v>2018</v>
      </c>
      <c r="F49" s="8">
        <v>43769</v>
      </c>
      <c r="G49" s="49" t="s">
        <v>4</v>
      </c>
      <c r="H49" s="54">
        <v>80.239999999999995</v>
      </c>
      <c r="I49" s="54"/>
      <c r="J49" s="49">
        <v>24</v>
      </c>
      <c r="K49" s="55">
        <f t="shared" si="4"/>
        <v>4199.6512024135873</v>
      </c>
      <c r="L49" s="56"/>
      <c r="M49" s="6">
        <f>IF(J49="","",(K49/J49)/LOOKUP(RIGHT($D$2,3),定数!$A$6:$A$13,定数!$B$6:$B$13))</f>
        <v>1.7498546676723279</v>
      </c>
      <c r="N49" s="49">
        <v>2018</v>
      </c>
      <c r="O49" s="8">
        <v>43770</v>
      </c>
      <c r="P49" s="54">
        <v>79.98</v>
      </c>
      <c r="Q49" s="54"/>
      <c r="R49" s="57">
        <f>IF(P49="","",T49*M49*LOOKUP(RIGHT($D$2,3),定数!$A$6:$A$13,定数!$B$6:$B$13))</f>
        <v>-4549.6221359478932</v>
      </c>
      <c r="S49" s="57"/>
      <c r="T49" s="58">
        <f t="shared" si="5"/>
        <v>-25.999999999999091</v>
      </c>
      <c r="U49" s="58"/>
      <c r="V49" t="str">
        <f t="shared" si="8"/>
        <v/>
      </c>
      <c r="W49">
        <f t="shared" si="2"/>
        <v>2</v>
      </c>
      <c r="X49" s="41">
        <f t="shared" si="6"/>
        <v>157865.51778649233</v>
      </c>
      <c r="Y49" s="42">
        <f t="shared" si="7"/>
        <v>0.11324287040875081</v>
      </c>
    </row>
    <row r="50" spans="2:25">
      <c r="B50" s="35">
        <v>42</v>
      </c>
      <c r="C50" s="53">
        <f t="shared" si="0"/>
        <v>135438.75127783834</v>
      </c>
      <c r="D50" s="53"/>
      <c r="E50" s="49">
        <v>2018</v>
      </c>
      <c r="F50" s="8">
        <v>43771</v>
      </c>
      <c r="G50" s="49" t="s">
        <v>4</v>
      </c>
      <c r="H50" s="54">
        <v>81.23</v>
      </c>
      <c r="I50" s="54"/>
      <c r="J50" s="49">
        <v>19</v>
      </c>
      <c r="K50" s="55">
        <f t="shared" si="4"/>
        <v>4063.1625383351502</v>
      </c>
      <c r="L50" s="56"/>
      <c r="M50" s="6">
        <f>IF(J50="","",(K50/J50)/LOOKUP(RIGHT($D$2,3),定数!$A$6:$A$13,定数!$B$6:$B$13))</f>
        <v>2.1385065991237635</v>
      </c>
      <c r="N50" s="49">
        <v>2018</v>
      </c>
      <c r="O50" s="8">
        <v>43771</v>
      </c>
      <c r="P50" s="54">
        <v>81.599999999999994</v>
      </c>
      <c r="Q50" s="54"/>
      <c r="R50" s="57">
        <f>IF(P50="","",T50*M50*LOOKUP(RIGHT($D$2,3),定数!$A$6:$A$13,定数!$B$6:$B$13))</f>
        <v>7912.4744167577173</v>
      </c>
      <c r="S50" s="57"/>
      <c r="T50" s="58">
        <f t="shared" si="5"/>
        <v>36.999999999999034</v>
      </c>
      <c r="U50" s="58"/>
      <c r="V50" t="str">
        <f t="shared" si="8"/>
        <v/>
      </c>
      <c r="W50">
        <f t="shared" si="2"/>
        <v>0</v>
      </c>
      <c r="X50" s="41">
        <f t="shared" si="6"/>
        <v>157865.51778649233</v>
      </c>
      <c r="Y50" s="42">
        <f t="shared" si="7"/>
        <v>0.14206247712046538</v>
      </c>
    </row>
    <row r="51" spans="2:25">
      <c r="B51" s="35">
        <v>43</v>
      </c>
      <c r="C51" s="53">
        <f t="shared" si="0"/>
        <v>143351.22569459607</v>
      </c>
      <c r="D51" s="53"/>
      <c r="E51" s="49">
        <v>2018</v>
      </c>
      <c r="F51" s="8">
        <v>43775</v>
      </c>
      <c r="G51" s="49" t="s">
        <v>4</v>
      </c>
      <c r="H51" s="54">
        <v>81.78</v>
      </c>
      <c r="I51" s="54"/>
      <c r="J51" s="49">
        <v>16</v>
      </c>
      <c r="K51" s="55">
        <f t="shared" si="4"/>
        <v>4300.5367708378817</v>
      </c>
      <c r="L51" s="56"/>
      <c r="M51" s="6">
        <f>IF(J51="","",(K51/J51)/LOOKUP(RIGHT($D$2,3),定数!$A$6:$A$13,定数!$B$6:$B$13))</f>
        <v>2.6878354817736763</v>
      </c>
      <c r="N51" s="49">
        <v>2018</v>
      </c>
      <c r="O51" s="8">
        <v>43776</v>
      </c>
      <c r="P51" s="54">
        <v>82.1</v>
      </c>
      <c r="Q51" s="54"/>
      <c r="R51" s="57">
        <f>IF(P51="","",T51*M51*LOOKUP(RIGHT($D$2,3),定数!$A$6:$A$13,定数!$B$6:$B$13))</f>
        <v>8601.0735416755815</v>
      </c>
      <c r="S51" s="57"/>
      <c r="T51" s="58">
        <f t="shared" si="5"/>
        <v>31.999999999999318</v>
      </c>
      <c r="U51" s="58"/>
      <c r="V51" t="str">
        <f t="shared" si="8"/>
        <v/>
      </c>
      <c r="W51">
        <f t="shared" si="2"/>
        <v>0</v>
      </c>
      <c r="X51" s="41">
        <f t="shared" si="6"/>
        <v>157865.51778649233</v>
      </c>
      <c r="Y51" s="42">
        <f t="shared" si="7"/>
        <v>9.1940863941714857E-2</v>
      </c>
    </row>
    <row r="52" spans="2:25">
      <c r="B52" s="35">
        <v>44</v>
      </c>
      <c r="C52" s="53">
        <f t="shared" si="0"/>
        <v>151952.29923627165</v>
      </c>
      <c r="D52" s="53"/>
      <c r="E52" s="49">
        <v>2018</v>
      </c>
      <c r="F52" s="8">
        <v>43779</v>
      </c>
      <c r="G52" s="49" t="s">
        <v>3</v>
      </c>
      <c r="H52" s="54">
        <v>82.18</v>
      </c>
      <c r="I52" s="54"/>
      <c r="J52" s="49">
        <v>29</v>
      </c>
      <c r="K52" s="55">
        <f t="shared" si="4"/>
        <v>4558.568977088149</v>
      </c>
      <c r="L52" s="56"/>
      <c r="M52" s="6">
        <f>IF(J52="","",(K52/J52)/LOOKUP(RIGHT($D$2,3),定数!$A$6:$A$13,定数!$B$6:$B$13))</f>
        <v>1.5719203369269479</v>
      </c>
      <c r="N52" s="49">
        <v>2018</v>
      </c>
      <c r="O52" s="8">
        <v>43781</v>
      </c>
      <c r="P52" s="54">
        <v>82.49</v>
      </c>
      <c r="Q52" s="54"/>
      <c r="R52" s="57">
        <f>IF(P52="","",T52*M52*LOOKUP(RIGHT($D$2,3),定数!$A$6:$A$13,定数!$B$6:$B$13))</f>
        <v>-4872.9530444733509</v>
      </c>
      <c r="S52" s="57"/>
      <c r="T52" s="58">
        <f t="shared" si="5"/>
        <v>-30.999999999998806</v>
      </c>
      <c r="U52" s="58"/>
      <c r="V52" t="str">
        <f t="shared" si="8"/>
        <v/>
      </c>
      <c r="W52">
        <f t="shared" si="2"/>
        <v>1</v>
      </c>
      <c r="X52" s="41">
        <f t="shared" si="6"/>
        <v>157865.51778649233</v>
      </c>
      <c r="Y52" s="42">
        <f t="shared" si="7"/>
        <v>3.745731577821898E-2</v>
      </c>
    </row>
    <row r="53" spans="2:25">
      <c r="B53" s="35">
        <v>45</v>
      </c>
      <c r="C53" s="53">
        <f t="shared" si="0"/>
        <v>147079.34619179831</v>
      </c>
      <c r="D53" s="53"/>
      <c r="E53" s="49">
        <v>2018</v>
      </c>
      <c r="F53" s="8">
        <v>43785</v>
      </c>
      <c r="G53" s="49" t="s">
        <v>3</v>
      </c>
      <c r="H53" s="54">
        <v>82.2</v>
      </c>
      <c r="I53" s="54"/>
      <c r="J53" s="49">
        <v>31</v>
      </c>
      <c r="K53" s="55">
        <f t="shared" si="4"/>
        <v>4412.3803857539488</v>
      </c>
      <c r="L53" s="56"/>
      <c r="M53" s="6">
        <f>IF(J53="","",(K53/J53)/LOOKUP(RIGHT($D$2,3),定数!$A$6:$A$13,定数!$B$6:$B$13))</f>
        <v>1.4233485115335318</v>
      </c>
      <c r="N53" s="49">
        <v>2018</v>
      </c>
      <c r="O53" s="8">
        <v>43786</v>
      </c>
      <c r="P53" s="54">
        <v>82.54</v>
      </c>
      <c r="Q53" s="54"/>
      <c r="R53" s="57">
        <f>IF(P53="","",T53*M53*LOOKUP(RIGHT($D$2,3),定数!$A$6:$A$13,定数!$B$6:$B$13))</f>
        <v>-4839.3849392140564</v>
      </c>
      <c r="S53" s="57"/>
      <c r="T53" s="58">
        <f t="shared" si="5"/>
        <v>-34.000000000000341</v>
      </c>
      <c r="U53" s="58"/>
      <c r="V53" t="str">
        <f t="shared" si="8"/>
        <v/>
      </c>
      <c r="W53">
        <f t="shared" si="2"/>
        <v>2</v>
      </c>
      <c r="X53" s="41">
        <f t="shared" si="6"/>
        <v>157865.51778649233</v>
      </c>
      <c r="Y53" s="42">
        <f t="shared" si="7"/>
        <v>6.8325063927398899E-2</v>
      </c>
    </row>
    <row r="54" spans="2:25">
      <c r="B54" s="35">
        <v>46</v>
      </c>
      <c r="C54" s="53">
        <f t="shared" si="0"/>
        <v>142239.96125258424</v>
      </c>
      <c r="D54" s="53"/>
      <c r="E54" s="49">
        <v>2018</v>
      </c>
      <c r="F54" s="8">
        <v>43788</v>
      </c>
      <c r="G54" s="49" t="s">
        <v>3</v>
      </c>
      <c r="H54" s="54">
        <v>82.35</v>
      </c>
      <c r="I54" s="54"/>
      <c r="J54" s="49">
        <v>25</v>
      </c>
      <c r="K54" s="55">
        <f t="shared" si="4"/>
        <v>4267.1988375775272</v>
      </c>
      <c r="L54" s="56"/>
      <c r="M54" s="6">
        <f>IF(J54="","",(K54/J54)/LOOKUP(RIGHT($D$2,3),定数!$A$6:$A$13,定数!$B$6:$B$13))</f>
        <v>1.7068795350310109</v>
      </c>
      <c r="N54" s="49">
        <v>2018</v>
      </c>
      <c r="O54" s="8">
        <v>43789</v>
      </c>
      <c r="P54" s="54">
        <v>81.86</v>
      </c>
      <c r="Q54" s="54"/>
      <c r="R54" s="57">
        <f>IF(P54="","",T54*M54*LOOKUP(RIGHT($D$2,3),定数!$A$6:$A$13,定数!$B$6:$B$13))</f>
        <v>8363.709721651865</v>
      </c>
      <c r="S54" s="57"/>
      <c r="T54" s="58">
        <f t="shared" si="5"/>
        <v>48.999999999999488</v>
      </c>
      <c r="U54" s="58"/>
      <c r="V54" t="str">
        <f t="shared" si="8"/>
        <v/>
      </c>
      <c r="W54">
        <f t="shared" si="2"/>
        <v>0</v>
      </c>
      <c r="X54" s="41">
        <f t="shared" si="6"/>
        <v>157865.51778649233</v>
      </c>
      <c r="Y54" s="42">
        <f t="shared" si="7"/>
        <v>9.8980174727207437E-2</v>
      </c>
    </row>
    <row r="55" spans="2:25">
      <c r="B55" s="35">
        <v>47</v>
      </c>
      <c r="C55" s="53">
        <f t="shared" si="0"/>
        <v>150603.6709742361</v>
      </c>
      <c r="D55" s="53"/>
      <c r="E55" s="49">
        <v>2018</v>
      </c>
      <c r="F55" s="8">
        <v>43805</v>
      </c>
      <c r="G55" s="49" t="s">
        <v>3</v>
      </c>
      <c r="H55" s="54">
        <v>82</v>
      </c>
      <c r="I55" s="54"/>
      <c r="J55" s="49">
        <v>28</v>
      </c>
      <c r="K55" s="55">
        <f t="shared" si="4"/>
        <v>4518.1101292270823</v>
      </c>
      <c r="L55" s="56"/>
      <c r="M55" s="6">
        <f>IF(J55="","",(K55/J55)/LOOKUP(RIGHT($D$2,3),定数!$A$6:$A$13,定数!$B$6:$B$13))</f>
        <v>1.6136107604382437</v>
      </c>
      <c r="N55" s="49">
        <v>2018</v>
      </c>
      <c r="O55" s="8">
        <v>43805</v>
      </c>
      <c r="P55" s="54">
        <v>81.44</v>
      </c>
      <c r="Q55" s="54"/>
      <c r="R55" s="57">
        <f>IF(P55="","",T55*M55*LOOKUP(RIGHT($D$2,3),定数!$A$6:$A$13,定数!$B$6:$B$13))</f>
        <v>9036.220258454201</v>
      </c>
      <c r="S55" s="57"/>
      <c r="T55" s="58">
        <f t="shared" si="5"/>
        <v>56.000000000000227</v>
      </c>
      <c r="U55" s="58"/>
      <c r="V55" t="str">
        <f t="shared" si="8"/>
        <v/>
      </c>
      <c r="W55">
        <f t="shared" si="2"/>
        <v>0</v>
      </c>
      <c r="X55" s="41">
        <f t="shared" si="6"/>
        <v>157865.51778649233</v>
      </c>
      <c r="Y55" s="42">
        <f t="shared" si="7"/>
        <v>4.6000209001167858E-2</v>
      </c>
    </row>
    <row r="56" spans="2:25">
      <c r="B56" s="35">
        <v>48</v>
      </c>
      <c r="C56" s="53">
        <f t="shared" si="0"/>
        <v>159639.89123269031</v>
      </c>
      <c r="D56" s="53"/>
      <c r="E56" s="49">
        <v>2018</v>
      </c>
      <c r="F56" s="8">
        <v>43811</v>
      </c>
      <c r="G56" s="49" t="s">
        <v>4</v>
      </c>
      <c r="H56" s="54">
        <v>81.89</v>
      </c>
      <c r="I56" s="54"/>
      <c r="J56" s="49">
        <v>28</v>
      </c>
      <c r="K56" s="55">
        <f t="shared" si="4"/>
        <v>4789.1967369807089</v>
      </c>
      <c r="L56" s="56"/>
      <c r="M56" s="6">
        <f>IF(J56="","",(K56/J56)/LOOKUP(RIGHT($D$2,3),定数!$A$6:$A$13,定数!$B$6:$B$13))</f>
        <v>1.7104274060645388</v>
      </c>
      <c r="N56" s="49">
        <v>2018</v>
      </c>
      <c r="O56" s="8">
        <v>43813</v>
      </c>
      <c r="P56" s="54">
        <v>81.59</v>
      </c>
      <c r="Q56" s="54"/>
      <c r="R56" s="57">
        <f>IF(P56="","",T56*M56*LOOKUP(RIGHT($D$2,3),定数!$A$6:$A$13,定数!$B$6:$B$13))</f>
        <v>-5131.282218193568</v>
      </c>
      <c r="S56" s="57"/>
      <c r="T56" s="58">
        <f t="shared" si="5"/>
        <v>-29.999999999999716</v>
      </c>
      <c r="U56" s="58"/>
      <c r="V56" t="str">
        <f t="shared" si="8"/>
        <v/>
      </c>
      <c r="W56">
        <f t="shared" si="2"/>
        <v>1</v>
      </c>
      <c r="X56" s="41">
        <f t="shared" si="6"/>
        <v>159639.89123269031</v>
      </c>
      <c r="Y56" s="42">
        <f t="shared" si="7"/>
        <v>0</v>
      </c>
    </row>
    <row r="57" spans="2:25">
      <c r="B57" s="35">
        <v>49</v>
      </c>
      <c r="C57" s="53">
        <f t="shared" si="0"/>
        <v>154508.60901449673</v>
      </c>
      <c r="D57" s="53"/>
      <c r="E57" s="49">
        <v>2018</v>
      </c>
      <c r="F57" s="8">
        <v>43821</v>
      </c>
      <c r="G57" s="49" t="s">
        <v>3</v>
      </c>
      <c r="H57" s="54">
        <v>78.53</v>
      </c>
      <c r="I57" s="54"/>
      <c r="J57" s="49">
        <v>52</v>
      </c>
      <c r="K57" s="55">
        <f t="shared" si="4"/>
        <v>4635.2582704349015</v>
      </c>
      <c r="L57" s="56"/>
      <c r="M57" s="6">
        <f>IF(J57="","",(K57/J57)/LOOKUP(RIGHT($D$2,3),定数!$A$6:$A$13,定数!$B$6:$B$13))</f>
        <v>0.89139582123748118</v>
      </c>
      <c r="N57" s="49">
        <v>2018</v>
      </c>
      <c r="O57" s="8">
        <v>43823</v>
      </c>
      <c r="P57" s="54">
        <v>77.5</v>
      </c>
      <c r="Q57" s="54"/>
      <c r="R57" s="57">
        <f>IF(P57="","",T57*M57*LOOKUP(RIGHT($D$2,3),定数!$A$6:$A$13,定数!$B$6:$B$13))</f>
        <v>9181.3769587460665</v>
      </c>
      <c r="S57" s="57"/>
      <c r="T57" s="58">
        <f t="shared" si="5"/>
        <v>103.00000000000011</v>
      </c>
      <c r="U57" s="58"/>
      <c r="V57" t="str">
        <f t="shared" si="8"/>
        <v/>
      </c>
      <c r="W57">
        <f t="shared" si="2"/>
        <v>0</v>
      </c>
      <c r="X57" s="41">
        <f t="shared" si="6"/>
        <v>159639.89123269031</v>
      </c>
      <c r="Y57" s="42">
        <f t="shared" si="7"/>
        <v>3.2142857142856918E-2</v>
      </c>
    </row>
    <row r="58" spans="2:25">
      <c r="B58" s="35">
        <v>50</v>
      </c>
      <c r="C58" s="53">
        <f t="shared" si="0"/>
        <v>163689.98597324279</v>
      </c>
      <c r="D58" s="53"/>
      <c r="E58" s="49">
        <v>2018</v>
      </c>
      <c r="F58" s="8">
        <v>43824</v>
      </c>
      <c r="G58" s="49" t="s">
        <v>3</v>
      </c>
      <c r="H58" s="54">
        <v>77.650000000000006</v>
      </c>
      <c r="I58" s="54"/>
      <c r="J58" s="49">
        <v>23</v>
      </c>
      <c r="K58" s="55">
        <f t="shared" si="4"/>
        <v>4910.6995791972831</v>
      </c>
      <c r="L58" s="56"/>
      <c r="M58" s="6">
        <f>IF(J58="","",(K58/J58)/LOOKUP(RIGHT($D$2,3),定数!$A$6:$A$13,定数!$B$6:$B$13))</f>
        <v>2.1350867735640362</v>
      </c>
      <c r="N58" s="49">
        <v>2018</v>
      </c>
      <c r="O58" s="8">
        <v>43825</v>
      </c>
      <c r="P58" s="54">
        <v>77.900000000000006</v>
      </c>
      <c r="Q58" s="54"/>
      <c r="R58" s="57">
        <f>IF(P58="","",T58*M58*LOOKUP(RIGHT($D$2,3),定数!$A$6:$A$13,定数!$B$6:$B$13))</f>
        <v>-5337.7169339100901</v>
      </c>
      <c r="S58" s="57"/>
      <c r="T58" s="58">
        <f t="shared" si="5"/>
        <v>-25</v>
      </c>
      <c r="U58" s="58"/>
      <c r="V58" t="str">
        <f t="shared" si="8"/>
        <v/>
      </c>
      <c r="W58">
        <f t="shared" si="2"/>
        <v>1</v>
      </c>
      <c r="X58" s="41">
        <f t="shared" si="6"/>
        <v>163689.98597324279</v>
      </c>
      <c r="Y58" s="42">
        <f t="shared" si="7"/>
        <v>0</v>
      </c>
    </row>
    <row r="59" spans="2:25">
      <c r="B59" s="35">
        <v>51</v>
      </c>
      <c r="C59" s="53">
        <f t="shared" si="0"/>
        <v>158352.26903933269</v>
      </c>
      <c r="D59" s="53"/>
      <c r="E59" s="49">
        <v>2018</v>
      </c>
      <c r="F59" s="8">
        <v>43824</v>
      </c>
      <c r="G59" s="49" t="s">
        <v>3</v>
      </c>
      <c r="H59" s="54">
        <v>77.64</v>
      </c>
      <c r="I59" s="54"/>
      <c r="J59" s="49">
        <v>19</v>
      </c>
      <c r="K59" s="55">
        <f t="shared" si="4"/>
        <v>4750.5680711799805</v>
      </c>
      <c r="L59" s="56"/>
      <c r="M59" s="6">
        <f>IF(J59="","",(K59/J59)/LOOKUP(RIGHT($D$2,3),定数!$A$6:$A$13,定数!$B$6:$B$13))</f>
        <v>2.5002989848315686</v>
      </c>
      <c r="N59" s="49">
        <v>2018</v>
      </c>
      <c r="O59" s="8">
        <v>43825</v>
      </c>
      <c r="P59" s="54">
        <v>77.849999999999994</v>
      </c>
      <c r="Q59" s="54"/>
      <c r="R59" s="57">
        <f>IF(P59="","",T59*M59*LOOKUP(RIGHT($D$2,3),定数!$A$6:$A$13,定数!$B$6:$B$13))</f>
        <v>-5250.6278681461381</v>
      </c>
      <c r="S59" s="57"/>
      <c r="T59" s="58">
        <f t="shared" si="5"/>
        <v>-20.999999999999375</v>
      </c>
      <c r="U59" s="58"/>
      <c r="V59" t="str">
        <f t="shared" si="8"/>
        <v/>
      </c>
      <c r="W59">
        <f t="shared" si="2"/>
        <v>2</v>
      </c>
      <c r="X59" s="41">
        <f t="shared" si="6"/>
        <v>163689.98597324279</v>
      </c>
      <c r="Y59" s="42">
        <f t="shared" si="7"/>
        <v>3.2608695652173947E-2</v>
      </c>
    </row>
    <row r="60" spans="2:25">
      <c r="B60" s="35">
        <v>52</v>
      </c>
      <c r="C60" s="53">
        <f t="shared" si="0"/>
        <v>153101.64117118655</v>
      </c>
      <c r="D60" s="53"/>
      <c r="E60" s="49">
        <v>2019</v>
      </c>
      <c r="F60" s="8">
        <v>43467</v>
      </c>
      <c r="G60" s="49" t="s">
        <v>3</v>
      </c>
      <c r="H60" s="54">
        <v>77.14</v>
      </c>
      <c r="I60" s="54"/>
      <c r="J60" s="49">
        <v>19</v>
      </c>
      <c r="K60" s="55">
        <f t="shared" si="4"/>
        <v>4593.0492351355961</v>
      </c>
      <c r="L60" s="56"/>
      <c r="M60" s="6">
        <f>IF(J60="","",(K60/J60)/LOOKUP(RIGHT($D$2,3),定数!$A$6:$A$13,定数!$B$6:$B$13))</f>
        <v>2.4173943342818927</v>
      </c>
      <c r="N60" s="49">
        <v>2019</v>
      </c>
      <c r="O60" s="8">
        <v>43467</v>
      </c>
      <c r="P60" s="54">
        <v>76.77</v>
      </c>
      <c r="Q60" s="54"/>
      <c r="R60" s="57">
        <f>IF(P60="","",T60*M60*LOOKUP(RIGHT($D$2,3),定数!$A$6:$A$13,定数!$B$6:$B$13))</f>
        <v>8944.3590368431123</v>
      </c>
      <c r="S60" s="57"/>
      <c r="T60" s="58">
        <f t="shared" si="5"/>
        <v>37.000000000000455</v>
      </c>
      <c r="U60" s="58"/>
      <c r="V60" t="str">
        <f t="shared" si="8"/>
        <v/>
      </c>
      <c r="W60">
        <f t="shared" si="2"/>
        <v>0</v>
      </c>
      <c r="X60" s="41">
        <f t="shared" si="6"/>
        <v>163689.98597324279</v>
      </c>
      <c r="Y60" s="42">
        <f t="shared" si="7"/>
        <v>6.4685354691074615E-2</v>
      </c>
    </row>
    <row r="61" spans="2:25">
      <c r="B61" s="35">
        <v>53</v>
      </c>
      <c r="C61" s="53">
        <f t="shared" si="0"/>
        <v>162046.00020802967</v>
      </c>
      <c r="D61" s="53"/>
      <c r="E61" s="49">
        <v>2019</v>
      </c>
      <c r="F61" s="8">
        <v>43473</v>
      </c>
      <c r="G61" s="49" t="s">
        <v>4</v>
      </c>
      <c r="H61" s="54">
        <v>77.45</v>
      </c>
      <c r="I61" s="54"/>
      <c r="J61" s="49">
        <v>32</v>
      </c>
      <c r="K61" s="55">
        <f t="shared" si="4"/>
        <v>4861.38000624089</v>
      </c>
      <c r="L61" s="56"/>
      <c r="M61" s="6">
        <f>IF(J61="","",(K61/J61)/LOOKUP(RIGHT($D$2,3),定数!$A$6:$A$13,定数!$B$6:$B$13))</f>
        <v>1.5191812519502781</v>
      </c>
      <c r="N61" s="49">
        <v>2019</v>
      </c>
      <c r="O61" s="8">
        <v>43474</v>
      </c>
      <c r="P61" s="54">
        <v>78.099999999999994</v>
      </c>
      <c r="Q61" s="54"/>
      <c r="R61" s="57">
        <f>IF(P61="","",T61*M61*LOOKUP(RIGHT($D$2,3),定数!$A$6:$A$13,定数!$B$6:$B$13))</f>
        <v>9874.6781376766776</v>
      </c>
      <c r="S61" s="57"/>
      <c r="T61" s="58">
        <f t="shared" si="5"/>
        <v>64.999999999999147</v>
      </c>
      <c r="U61" s="58"/>
      <c r="V61" t="str">
        <f t="shared" si="8"/>
        <v/>
      </c>
      <c r="W61">
        <f t="shared" si="2"/>
        <v>0</v>
      </c>
      <c r="X61" s="41">
        <f t="shared" si="6"/>
        <v>163689.98597324279</v>
      </c>
      <c r="Y61" s="42">
        <f t="shared" si="7"/>
        <v>1.0043288570394604E-2</v>
      </c>
    </row>
    <row r="62" spans="2:25">
      <c r="B62" s="35">
        <v>54</v>
      </c>
      <c r="C62" s="53">
        <f t="shared" si="0"/>
        <v>171920.67834570634</v>
      </c>
      <c r="D62" s="53"/>
      <c r="E62" s="50">
        <v>2019</v>
      </c>
      <c r="F62" s="8">
        <v>43476</v>
      </c>
      <c r="G62" s="50" t="s">
        <v>4</v>
      </c>
      <c r="H62" s="54">
        <v>77.819999999999993</v>
      </c>
      <c r="I62" s="54"/>
      <c r="J62" s="50">
        <v>32</v>
      </c>
      <c r="K62" s="55">
        <f t="shared" si="4"/>
        <v>5157.6203503711904</v>
      </c>
      <c r="L62" s="56"/>
      <c r="M62" s="6">
        <f>IF(J62="","",(K62/J62)/LOOKUP(RIGHT($D$2,3),定数!$A$6:$A$13,定数!$B$6:$B$13))</f>
        <v>1.6117563594909969</v>
      </c>
      <c r="N62" s="50">
        <v>2019</v>
      </c>
      <c r="O62" s="8">
        <v>43480</v>
      </c>
      <c r="P62" s="54">
        <v>78.459999999999994</v>
      </c>
      <c r="Q62" s="54"/>
      <c r="R62" s="57">
        <f>IF(P62="","",T62*M62*LOOKUP(RIGHT($D$2,3),定数!$A$6:$A$13,定数!$B$6:$B$13))</f>
        <v>10315.240700742388</v>
      </c>
      <c r="S62" s="57"/>
      <c r="T62" s="58">
        <f t="shared" si="5"/>
        <v>64.000000000000057</v>
      </c>
      <c r="U62" s="58"/>
      <c r="V62" t="str">
        <f t="shared" si="8"/>
        <v/>
      </c>
      <c r="W62">
        <f t="shared" si="2"/>
        <v>0</v>
      </c>
      <c r="X62" s="41">
        <f t="shared" si="6"/>
        <v>171920.67834570634</v>
      </c>
      <c r="Y62" s="42">
        <f t="shared" si="7"/>
        <v>0</v>
      </c>
    </row>
    <row r="63" spans="2:25">
      <c r="B63" s="35">
        <v>55</v>
      </c>
      <c r="C63" s="53">
        <f t="shared" si="0"/>
        <v>182235.91904644872</v>
      </c>
      <c r="D63" s="53"/>
      <c r="E63" s="50">
        <v>2019</v>
      </c>
      <c r="F63" s="8">
        <v>43476</v>
      </c>
      <c r="G63" s="50" t="s">
        <v>4</v>
      </c>
      <c r="H63" s="54">
        <v>77.930000000000007</v>
      </c>
      <c r="I63" s="54"/>
      <c r="J63" s="50">
        <v>25</v>
      </c>
      <c r="K63" s="55">
        <f t="shared" si="4"/>
        <v>5467.0775713934618</v>
      </c>
      <c r="L63" s="56"/>
      <c r="M63" s="6">
        <f>IF(J63="","",(K63/J63)/LOOKUP(RIGHT($D$2,3),定数!$A$6:$A$13,定数!$B$6:$B$13))</f>
        <v>2.1868310285573846</v>
      </c>
      <c r="N63" s="50">
        <v>2019</v>
      </c>
      <c r="O63" s="8">
        <v>43479</v>
      </c>
      <c r="P63" s="54">
        <v>77.650000000000006</v>
      </c>
      <c r="Q63" s="54"/>
      <c r="R63" s="57">
        <f>IF(P63="","",T63*M63*LOOKUP(RIGHT($D$2,3),定数!$A$6:$A$13,定数!$B$6:$B$13))</f>
        <v>-6123.1268799607014</v>
      </c>
      <c r="S63" s="57"/>
      <c r="T63" s="58">
        <f t="shared" si="5"/>
        <v>-28.000000000000114</v>
      </c>
      <c r="U63" s="58"/>
      <c r="V63" t="str">
        <f t="shared" si="8"/>
        <v/>
      </c>
      <c r="W63">
        <f t="shared" si="2"/>
        <v>1</v>
      </c>
      <c r="X63" s="41">
        <f t="shared" si="6"/>
        <v>182235.91904644872</v>
      </c>
      <c r="Y63" s="42">
        <f t="shared" si="7"/>
        <v>0</v>
      </c>
    </row>
    <row r="64" spans="2:25">
      <c r="B64" s="35">
        <v>56</v>
      </c>
      <c r="C64" s="53">
        <f t="shared" si="0"/>
        <v>176112.79216648801</v>
      </c>
      <c r="D64" s="53"/>
      <c r="E64" s="50">
        <v>2019</v>
      </c>
      <c r="F64" s="8">
        <v>43476</v>
      </c>
      <c r="G64" s="50" t="s">
        <v>4</v>
      </c>
      <c r="H64" s="54">
        <v>78.05</v>
      </c>
      <c r="I64" s="54"/>
      <c r="J64" s="50">
        <v>23</v>
      </c>
      <c r="K64" s="55">
        <f t="shared" si="4"/>
        <v>5283.3837649946399</v>
      </c>
      <c r="L64" s="56"/>
      <c r="M64" s="6">
        <f>IF(J64="","",(K64/J64)/LOOKUP(RIGHT($D$2,3),定数!$A$6:$A$13,定数!$B$6:$B$13))</f>
        <v>2.2971233760846261</v>
      </c>
      <c r="N64" s="50">
        <v>2019</v>
      </c>
      <c r="O64" s="8">
        <v>43479</v>
      </c>
      <c r="P64" s="54">
        <v>77.8</v>
      </c>
      <c r="Q64" s="54"/>
      <c r="R64" s="57">
        <f>IF(P64="","",T64*M64*LOOKUP(RIGHT($D$2,3),定数!$A$6:$A$13,定数!$B$6:$B$13))</f>
        <v>-5742.8084402115655</v>
      </c>
      <c r="S64" s="57"/>
      <c r="T64" s="58">
        <f t="shared" si="5"/>
        <v>-25</v>
      </c>
      <c r="U64" s="58"/>
      <c r="V64" t="str">
        <f t="shared" si="8"/>
        <v/>
      </c>
      <c r="W64">
        <f t="shared" si="2"/>
        <v>2</v>
      </c>
      <c r="X64" s="41">
        <f t="shared" si="6"/>
        <v>182235.91904644872</v>
      </c>
      <c r="Y64" s="42">
        <f t="shared" si="7"/>
        <v>3.3600000000000185E-2</v>
      </c>
    </row>
    <row r="65" spans="2:25">
      <c r="B65" s="35">
        <v>57</v>
      </c>
      <c r="C65" s="53">
        <f t="shared" si="0"/>
        <v>170369.98372627643</v>
      </c>
      <c r="D65" s="53"/>
      <c r="E65" s="50">
        <v>2019</v>
      </c>
      <c r="F65" s="8">
        <v>43476</v>
      </c>
      <c r="G65" s="50" t="s">
        <v>4</v>
      </c>
      <c r="H65" s="54">
        <v>78.040000000000006</v>
      </c>
      <c r="I65" s="54"/>
      <c r="J65" s="50">
        <v>19</v>
      </c>
      <c r="K65" s="55">
        <f t="shared" si="4"/>
        <v>5111.0995117882931</v>
      </c>
      <c r="L65" s="56"/>
      <c r="M65" s="6">
        <f>IF(J65="","",(K65/J65)/LOOKUP(RIGHT($D$2,3),定数!$A$6:$A$13,定数!$B$6:$B$13))</f>
        <v>2.6900523746254175</v>
      </c>
      <c r="N65" s="50">
        <v>2019</v>
      </c>
      <c r="O65" s="8">
        <v>43479</v>
      </c>
      <c r="P65" s="54">
        <v>77.83</v>
      </c>
      <c r="Q65" s="54"/>
      <c r="R65" s="57">
        <f>IF(P65="","",T65*M65*LOOKUP(RIGHT($D$2,3),定数!$A$6:$A$13,定数!$B$6:$B$13))</f>
        <v>-5649.1099867135908</v>
      </c>
      <c r="S65" s="57"/>
      <c r="T65" s="58">
        <f t="shared" si="5"/>
        <v>-21.000000000000796</v>
      </c>
      <c r="U65" s="58"/>
      <c r="V65" t="str">
        <f t="shared" si="8"/>
        <v/>
      </c>
      <c r="W65">
        <f t="shared" si="2"/>
        <v>3</v>
      </c>
      <c r="X65" s="41">
        <f t="shared" si="6"/>
        <v>182235.91904644872</v>
      </c>
      <c r="Y65" s="42">
        <f t="shared" si="7"/>
        <v>6.5113043478261079E-2</v>
      </c>
    </row>
    <row r="66" spans="2:25">
      <c r="B66" s="35">
        <v>58</v>
      </c>
      <c r="C66" s="53">
        <f t="shared" si="0"/>
        <v>164720.87373956284</v>
      </c>
      <c r="D66" s="53"/>
      <c r="E66" s="50">
        <v>2019</v>
      </c>
      <c r="F66" s="8">
        <v>43488</v>
      </c>
      <c r="G66" s="50" t="s">
        <v>4</v>
      </c>
      <c r="H66" s="54">
        <v>78.34</v>
      </c>
      <c r="I66" s="54"/>
      <c r="J66" s="50">
        <v>22</v>
      </c>
      <c r="K66" s="55">
        <f t="shared" si="4"/>
        <v>4941.6262121868849</v>
      </c>
      <c r="L66" s="56"/>
      <c r="M66" s="6">
        <f>IF(J66="","",(K66/J66)/LOOKUP(RIGHT($D$2,3),定数!$A$6:$A$13,定数!$B$6:$B$13))</f>
        <v>2.2461937328122206</v>
      </c>
      <c r="N66" s="50">
        <v>2019</v>
      </c>
      <c r="O66" s="8">
        <v>43489</v>
      </c>
      <c r="P66" s="54">
        <v>78.099999999999994</v>
      </c>
      <c r="Q66" s="54"/>
      <c r="R66" s="57">
        <f>IF(P66="","",T66*M66*LOOKUP(RIGHT($D$2,3),定数!$A$6:$A$13,定数!$B$6:$B$13))</f>
        <v>-5390.8649587495338</v>
      </c>
      <c r="S66" s="57"/>
      <c r="T66" s="58">
        <f t="shared" si="5"/>
        <v>-24.000000000000909</v>
      </c>
      <c r="U66" s="58"/>
      <c r="V66" t="str">
        <f t="shared" si="8"/>
        <v/>
      </c>
      <c r="W66">
        <f t="shared" si="2"/>
        <v>4</v>
      </c>
      <c r="X66" s="41">
        <f t="shared" si="6"/>
        <v>182235.91904644872</v>
      </c>
      <c r="Y66" s="42">
        <f t="shared" si="7"/>
        <v>9.6111926773456813E-2</v>
      </c>
    </row>
    <row r="67" spans="2:25">
      <c r="B67" s="35">
        <v>59</v>
      </c>
      <c r="C67" s="53">
        <f t="shared" si="0"/>
        <v>159330.00878081331</v>
      </c>
      <c r="D67" s="53"/>
      <c r="E67" s="50">
        <v>2019</v>
      </c>
      <c r="F67" s="8">
        <v>43490</v>
      </c>
      <c r="G67" s="50" t="s">
        <v>3</v>
      </c>
      <c r="H67" s="54">
        <v>77.7</v>
      </c>
      <c r="I67" s="54"/>
      <c r="J67" s="50">
        <v>21</v>
      </c>
      <c r="K67" s="55">
        <f t="shared" si="4"/>
        <v>4779.9002634243989</v>
      </c>
      <c r="L67" s="56"/>
      <c r="M67" s="6">
        <f>IF(J67="","",(K67/J67)/LOOKUP(RIGHT($D$2,3),定数!$A$6:$A$13,定数!$B$6:$B$13))</f>
        <v>2.276142982583047</v>
      </c>
      <c r="N67" s="50">
        <v>2019</v>
      </c>
      <c r="O67" s="8">
        <v>43490</v>
      </c>
      <c r="P67" s="54">
        <v>77.930000000000007</v>
      </c>
      <c r="Q67" s="54"/>
      <c r="R67" s="57">
        <f>IF(P67="","",T67*M67*LOOKUP(RIGHT($D$2,3),定数!$A$6:$A$13,定数!$B$6:$B$13))</f>
        <v>-5235.1288599410982</v>
      </c>
      <c r="S67" s="57"/>
      <c r="T67" s="58">
        <f t="shared" si="5"/>
        <v>-23.000000000000398</v>
      </c>
      <c r="U67" s="58"/>
      <c r="V67" t="str">
        <f t="shared" si="8"/>
        <v/>
      </c>
      <c r="W67">
        <f t="shared" si="2"/>
        <v>5</v>
      </c>
      <c r="X67" s="41">
        <f t="shared" si="6"/>
        <v>182235.91904644872</v>
      </c>
      <c r="Y67" s="42">
        <f t="shared" si="7"/>
        <v>0.12569371826087206</v>
      </c>
    </row>
    <row r="68" spans="2:25">
      <c r="B68" s="35">
        <v>60</v>
      </c>
      <c r="C68" s="53">
        <f t="shared" si="0"/>
        <v>154094.87992087222</v>
      </c>
      <c r="D68" s="53"/>
      <c r="E68" s="50">
        <v>2019</v>
      </c>
      <c r="F68" s="8">
        <v>43511</v>
      </c>
      <c r="G68" s="50" t="s">
        <v>3</v>
      </c>
      <c r="H68" s="54">
        <v>78.27</v>
      </c>
      <c r="I68" s="54"/>
      <c r="J68" s="50">
        <v>25</v>
      </c>
      <c r="K68" s="55">
        <f t="shared" si="4"/>
        <v>4622.8463976261664</v>
      </c>
      <c r="L68" s="56"/>
      <c r="M68" s="6">
        <f>IF(J68="","",(K68/J68)/LOOKUP(RIGHT($D$2,3),定数!$A$6:$A$13,定数!$B$6:$B$13))</f>
        <v>1.8491385590504665</v>
      </c>
      <c r="N68" s="50">
        <v>2019</v>
      </c>
      <c r="O68" s="8">
        <v>43511</v>
      </c>
      <c r="P68" s="54">
        <v>78.540000000000006</v>
      </c>
      <c r="Q68" s="54"/>
      <c r="R68" s="57">
        <f>IF(P68="","",T68*M68*LOOKUP(RIGHT($D$2,3),定数!$A$6:$A$13,定数!$B$6:$B$13))</f>
        <v>-4992.6741094364488</v>
      </c>
      <c r="S68" s="57"/>
      <c r="T68" s="58">
        <f t="shared" si="5"/>
        <v>-27.000000000001023</v>
      </c>
      <c r="U68" s="58"/>
      <c r="V68" t="str">
        <f t="shared" si="8"/>
        <v/>
      </c>
      <c r="W68">
        <f t="shared" si="2"/>
        <v>6</v>
      </c>
      <c r="X68" s="41">
        <f t="shared" si="6"/>
        <v>182235.91904644872</v>
      </c>
      <c r="Y68" s="42">
        <f t="shared" si="7"/>
        <v>0.15442092466087243</v>
      </c>
    </row>
    <row r="69" spans="2:25">
      <c r="B69" s="35">
        <v>61</v>
      </c>
      <c r="C69" s="53">
        <f t="shared" si="0"/>
        <v>149102.20581143576</v>
      </c>
      <c r="D69" s="53"/>
      <c r="E69" s="51">
        <v>2019</v>
      </c>
      <c r="F69" s="8">
        <v>43521</v>
      </c>
      <c r="G69" s="51" t="s">
        <v>4</v>
      </c>
      <c r="H69" s="54">
        <v>79.180000000000007</v>
      </c>
      <c r="I69" s="54"/>
      <c r="J69" s="51">
        <v>14</v>
      </c>
      <c r="K69" s="55">
        <f t="shared" si="4"/>
        <v>4473.0661743430728</v>
      </c>
      <c r="L69" s="56"/>
      <c r="M69" s="6">
        <f>IF(J69="","",(K69/J69)/LOOKUP(RIGHT($D$2,3),定数!$A$6:$A$13,定数!$B$6:$B$13))</f>
        <v>3.1950472673879089</v>
      </c>
      <c r="N69" s="51">
        <v>2019</v>
      </c>
      <c r="O69" s="8">
        <v>43521</v>
      </c>
      <c r="P69" s="54">
        <v>79.489999999999995</v>
      </c>
      <c r="Q69" s="54"/>
      <c r="R69" s="57">
        <f>IF(P69="","",T69*M69*LOOKUP(RIGHT($D$2,3),定数!$A$6:$A$13,定数!$B$6:$B$13))</f>
        <v>9904.6465289021362</v>
      </c>
      <c r="S69" s="57"/>
      <c r="T69" s="58">
        <f t="shared" si="5"/>
        <v>30.999999999998806</v>
      </c>
      <c r="U69" s="58"/>
      <c r="V69" t="str">
        <f t="shared" si="8"/>
        <v/>
      </c>
      <c r="W69">
        <f t="shared" si="2"/>
        <v>0</v>
      </c>
      <c r="X69" s="41">
        <f t="shared" si="6"/>
        <v>182235.91904644872</v>
      </c>
      <c r="Y69" s="42">
        <f t="shared" si="7"/>
        <v>0.18181768670186116</v>
      </c>
    </row>
    <row r="70" spans="2:25">
      <c r="B70" s="35">
        <v>62</v>
      </c>
      <c r="C70" s="53">
        <f t="shared" si="0"/>
        <v>159006.85234033791</v>
      </c>
      <c r="D70" s="53"/>
      <c r="E70" s="51">
        <v>2019</v>
      </c>
      <c r="F70" s="8">
        <v>43522</v>
      </c>
      <c r="G70" s="51" t="s">
        <v>3</v>
      </c>
      <c r="H70" s="54">
        <v>79.180000000000007</v>
      </c>
      <c r="I70" s="54"/>
      <c r="J70" s="51">
        <v>13</v>
      </c>
      <c r="K70" s="55">
        <f t="shared" si="4"/>
        <v>4770.205570210137</v>
      </c>
      <c r="L70" s="56"/>
      <c r="M70" s="6">
        <f>IF(J70="","",(K70/J70)/LOOKUP(RIGHT($D$2,3),定数!$A$6:$A$13,定数!$B$6:$B$13))</f>
        <v>3.669388900161644</v>
      </c>
      <c r="N70" s="51">
        <v>2019</v>
      </c>
      <c r="O70" s="8">
        <v>43523</v>
      </c>
      <c r="P70" s="54">
        <v>79.34</v>
      </c>
      <c r="Q70" s="54"/>
      <c r="R70" s="57">
        <f>IF(P70="","",T70*M70*LOOKUP(RIGHT($D$2,3),定数!$A$6:$A$13,定数!$B$6:$B$13))</f>
        <v>-5871.022240258505</v>
      </c>
      <c r="S70" s="57"/>
      <c r="T70" s="58">
        <f t="shared" si="5"/>
        <v>-15.999999999999659</v>
      </c>
      <c r="U70" s="58"/>
      <c r="V70" t="str">
        <f t="shared" si="8"/>
        <v/>
      </c>
      <c r="W70">
        <f t="shared" si="2"/>
        <v>1</v>
      </c>
      <c r="X70" s="41">
        <f t="shared" si="6"/>
        <v>182235.91904644872</v>
      </c>
      <c r="Y70" s="42">
        <f t="shared" si="7"/>
        <v>0.12746700446134407</v>
      </c>
    </row>
    <row r="71" spans="2:25">
      <c r="B71" s="35">
        <v>63</v>
      </c>
      <c r="C71" s="53">
        <f t="shared" si="0"/>
        <v>153135.83010007942</v>
      </c>
      <c r="D71" s="53"/>
      <c r="E71" s="51">
        <v>2019</v>
      </c>
      <c r="F71" s="8">
        <v>43532</v>
      </c>
      <c r="G71" s="51" t="s">
        <v>3</v>
      </c>
      <c r="H71" s="54">
        <v>78.150000000000006</v>
      </c>
      <c r="I71" s="54"/>
      <c r="J71" s="51">
        <v>25</v>
      </c>
      <c r="K71" s="55">
        <f t="shared" si="4"/>
        <v>4594.0749030023826</v>
      </c>
      <c r="L71" s="56"/>
      <c r="M71" s="6">
        <f>IF(J71="","",(K71/J71)/LOOKUP(RIGHT($D$2,3),定数!$A$6:$A$13,定数!$B$6:$B$13))</f>
        <v>1.837629961200953</v>
      </c>
      <c r="N71" s="51">
        <v>2019</v>
      </c>
      <c r="O71" s="8">
        <v>43535</v>
      </c>
      <c r="P71" s="54">
        <v>78.42</v>
      </c>
      <c r="Q71" s="54"/>
      <c r="R71" s="57">
        <f>IF(P71="","",T71*M71*LOOKUP(RIGHT($D$2,3),定数!$A$6:$A$13,定数!$B$6:$B$13))</f>
        <v>-4961.6008952425</v>
      </c>
      <c r="S71" s="57"/>
      <c r="T71" s="58">
        <f t="shared" si="5"/>
        <v>-26.999999999999602</v>
      </c>
      <c r="U71" s="58"/>
      <c r="V71" t="str">
        <f t="shared" si="8"/>
        <v/>
      </c>
      <c r="W71">
        <f t="shared" si="2"/>
        <v>2</v>
      </c>
      <c r="X71" s="41">
        <f t="shared" si="6"/>
        <v>182235.91904644872</v>
      </c>
      <c r="Y71" s="42">
        <f t="shared" si="7"/>
        <v>0.15968360737353982</v>
      </c>
    </row>
    <row r="72" spans="2:25">
      <c r="B72" s="35">
        <v>64</v>
      </c>
      <c r="C72" s="53">
        <f t="shared" si="0"/>
        <v>148174.22920483691</v>
      </c>
      <c r="D72" s="53"/>
      <c r="E72" s="51">
        <v>2019</v>
      </c>
      <c r="F72" s="8">
        <v>43532</v>
      </c>
      <c r="G72" s="51" t="s">
        <v>3</v>
      </c>
      <c r="H72" s="54">
        <v>78.03</v>
      </c>
      <c r="I72" s="54"/>
      <c r="J72" s="51">
        <v>33</v>
      </c>
      <c r="K72" s="55">
        <f t="shared" si="4"/>
        <v>4445.2268761451069</v>
      </c>
      <c r="L72" s="56"/>
      <c r="M72" s="6">
        <f>IF(J72="","",(K72/J72)/LOOKUP(RIGHT($D$2,3),定数!$A$6:$A$13,定数!$B$6:$B$13))</f>
        <v>1.347038447316699</v>
      </c>
      <c r="N72" s="51">
        <v>2019</v>
      </c>
      <c r="O72" s="8">
        <v>43533</v>
      </c>
      <c r="P72" s="54">
        <v>78.39</v>
      </c>
      <c r="Q72" s="54"/>
      <c r="R72" s="57">
        <f>IF(P72="","",T72*M72*LOOKUP(RIGHT($D$2,3),定数!$A$6:$A$13,定数!$B$6:$B$13))</f>
        <v>-4849.3384103401086</v>
      </c>
      <c r="S72" s="57"/>
      <c r="T72" s="58">
        <f t="shared" si="5"/>
        <v>-35.999999999999943</v>
      </c>
      <c r="U72" s="58"/>
      <c r="V72" t="str">
        <f t="shared" si="8"/>
        <v/>
      </c>
      <c r="W72">
        <f t="shared" si="2"/>
        <v>3</v>
      </c>
      <c r="X72" s="41">
        <f t="shared" si="6"/>
        <v>182235.91904644872</v>
      </c>
      <c r="Y72" s="42">
        <f t="shared" si="7"/>
        <v>0.1869098584946367</v>
      </c>
    </row>
    <row r="73" spans="2:25">
      <c r="B73" s="35">
        <v>65</v>
      </c>
      <c r="C73" s="53">
        <f t="shared" si="0"/>
        <v>143324.89079449681</v>
      </c>
      <c r="D73" s="53"/>
      <c r="E73" s="51">
        <v>2019</v>
      </c>
      <c r="F73" s="8">
        <v>43536</v>
      </c>
      <c r="G73" s="51" t="s">
        <v>4</v>
      </c>
      <c r="H73" s="54">
        <v>78.84</v>
      </c>
      <c r="I73" s="54"/>
      <c r="J73" s="51">
        <v>25</v>
      </c>
      <c r="K73" s="55">
        <f t="shared" si="4"/>
        <v>4299.7467238349045</v>
      </c>
      <c r="L73" s="56"/>
      <c r="M73" s="6">
        <f>IF(J73="","",(K73/J73)/LOOKUP(RIGHT($D$2,3),定数!$A$6:$A$13,定数!$B$6:$B$13))</f>
        <v>1.7198986895339619</v>
      </c>
      <c r="N73" s="51">
        <v>2019</v>
      </c>
      <c r="O73" s="8">
        <v>43536</v>
      </c>
      <c r="P73" s="54">
        <v>78.569999999999993</v>
      </c>
      <c r="Q73" s="54"/>
      <c r="R73" s="57">
        <f>IF(P73="","",T73*M73*LOOKUP(RIGHT($D$2,3),定数!$A$6:$A$13,定数!$B$6:$B$13))</f>
        <v>-4643.7264617418723</v>
      </c>
      <c r="S73" s="57"/>
      <c r="T73" s="58">
        <f t="shared" si="5"/>
        <v>-27.000000000001023</v>
      </c>
      <c r="U73" s="58"/>
      <c r="V73" t="str">
        <f t="shared" si="8"/>
        <v/>
      </c>
      <c r="W73">
        <f t="shared" si="2"/>
        <v>4</v>
      </c>
      <c r="X73" s="41">
        <f t="shared" si="6"/>
        <v>182235.91904644872</v>
      </c>
      <c r="Y73" s="42">
        <f t="shared" si="7"/>
        <v>0.21352008130753941</v>
      </c>
    </row>
    <row r="74" spans="2:25">
      <c r="B74" s="35">
        <v>66</v>
      </c>
      <c r="C74" s="53">
        <f t="shared" ref="C74:C108" si="9">IF(R73="","",C73+R73)</f>
        <v>138681.16433275494</v>
      </c>
      <c r="D74" s="53"/>
      <c r="E74" s="51">
        <v>2019</v>
      </c>
      <c r="F74" s="8">
        <v>43536</v>
      </c>
      <c r="G74" s="51" t="s">
        <v>4</v>
      </c>
      <c r="H74" s="54">
        <v>78.86</v>
      </c>
      <c r="I74" s="54"/>
      <c r="J74" s="51">
        <v>19</v>
      </c>
      <c r="K74" s="55">
        <f t="shared" si="4"/>
        <v>4160.4349299826481</v>
      </c>
      <c r="L74" s="56"/>
      <c r="M74" s="6">
        <f>IF(J74="","",(K74/J74)/LOOKUP(RIGHT($D$2,3),定数!$A$6:$A$13,定数!$B$6:$B$13))</f>
        <v>2.1897025947277093</v>
      </c>
      <c r="N74" s="51">
        <v>2019</v>
      </c>
      <c r="O74" s="8">
        <v>43537</v>
      </c>
      <c r="P74" s="54">
        <v>78.64</v>
      </c>
      <c r="Q74" s="54"/>
      <c r="R74" s="57">
        <f>IF(P74="","",T74*M74*LOOKUP(RIGHT($D$2,3),定数!$A$6:$A$13,定数!$B$6:$B$13))</f>
        <v>-4817.345708400936</v>
      </c>
      <c r="S74" s="57"/>
      <c r="T74" s="58">
        <f t="shared" si="5"/>
        <v>-21.999999999999886</v>
      </c>
      <c r="U74" s="58"/>
      <c r="V74" t="str">
        <f t="shared" si="8"/>
        <v/>
      </c>
      <c r="W74">
        <f t="shared" si="8"/>
        <v>5</v>
      </c>
      <c r="X74" s="41">
        <f t="shared" si="6"/>
        <v>182235.91904644872</v>
      </c>
      <c r="Y74" s="42">
        <f t="shared" si="7"/>
        <v>0.23900203067317616</v>
      </c>
    </row>
    <row r="75" spans="2:25">
      <c r="B75" s="35">
        <v>67</v>
      </c>
      <c r="C75" s="53">
        <f t="shared" si="9"/>
        <v>133863.818624354</v>
      </c>
      <c r="D75" s="53"/>
      <c r="E75" s="51">
        <v>2019</v>
      </c>
      <c r="F75" s="8">
        <v>43538</v>
      </c>
      <c r="G75" s="51" t="s">
        <v>4</v>
      </c>
      <c r="H75" s="54">
        <v>78.86</v>
      </c>
      <c r="I75" s="54"/>
      <c r="J75" s="51">
        <v>17</v>
      </c>
      <c r="K75" s="55">
        <f t="shared" ref="K75:K89" si="10">IF(J75="","",C75*0.03)</f>
        <v>4015.9145587306198</v>
      </c>
      <c r="L75" s="56"/>
      <c r="M75" s="6">
        <f>IF(J75="","",(K75/J75)/LOOKUP(RIGHT($D$2,3),定数!$A$6:$A$13,定数!$B$6:$B$13))</f>
        <v>2.3623026816062467</v>
      </c>
      <c r="N75" s="51">
        <v>2019</v>
      </c>
      <c r="O75" s="8">
        <v>43538</v>
      </c>
      <c r="P75" s="54">
        <v>78.650000000000006</v>
      </c>
      <c r="Q75" s="54"/>
      <c r="R75" s="57">
        <f>IF(P75="","",T75*M75*LOOKUP(RIGHT($D$2,3),定数!$A$6:$A$13,定数!$B$6:$B$13))</f>
        <v>-4960.8356313729701</v>
      </c>
      <c r="S75" s="57"/>
      <c r="T75" s="58">
        <f t="shared" si="5"/>
        <v>-20.999999999999375</v>
      </c>
      <c r="U75" s="58"/>
      <c r="V75" t="str">
        <f t="shared" ref="V75:W90" si="11">IF(S75&lt;&gt;"",IF(S75&lt;0,1+V74,0),"")</f>
        <v/>
      </c>
      <c r="W75">
        <f t="shared" si="11"/>
        <v>6</v>
      </c>
      <c r="X75" s="41">
        <f t="shared" si="6"/>
        <v>182235.91904644872</v>
      </c>
      <c r="Y75" s="42">
        <f t="shared" si="7"/>
        <v>0.26543669697610783</v>
      </c>
    </row>
    <row r="76" spans="2:25">
      <c r="B76" s="35">
        <v>68</v>
      </c>
      <c r="C76" s="53">
        <f t="shared" si="9"/>
        <v>128902.98299298102</v>
      </c>
      <c r="D76" s="53"/>
      <c r="E76" s="51">
        <v>2019</v>
      </c>
      <c r="F76" s="8">
        <v>43543</v>
      </c>
      <c r="G76" s="51" t="s">
        <v>3</v>
      </c>
      <c r="H76" s="54">
        <v>78.95</v>
      </c>
      <c r="I76" s="54"/>
      <c r="J76" s="51">
        <v>11</v>
      </c>
      <c r="K76" s="55">
        <f t="shared" si="10"/>
        <v>3867.0894897894304</v>
      </c>
      <c r="L76" s="56"/>
      <c r="M76" s="6">
        <f>IF(J76="","",(K76/J76)/LOOKUP(RIGHT($D$2,3),定数!$A$6:$A$13,定数!$B$6:$B$13))</f>
        <v>3.5155358998085733</v>
      </c>
      <c r="N76" s="51">
        <v>2019</v>
      </c>
      <c r="O76" s="8">
        <v>43543</v>
      </c>
      <c r="P76" s="54">
        <v>79.08</v>
      </c>
      <c r="Q76" s="54"/>
      <c r="R76" s="57">
        <f>IF(P76="","",T76*M76*LOOKUP(RIGHT($D$2,3),定数!$A$6:$A$13,定数!$B$6:$B$13))</f>
        <v>-4570.1966697509852</v>
      </c>
      <c r="S76" s="57"/>
      <c r="T76" s="58">
        <f t="shared" ref="T76:T108" si="12">IF(P76="","",IF(G76="買",(P76-H76),(H76-P76))*IF(RIGHT($D$2,3)="JPY",100,10000))</f>
        <v>-12.999999999999545</v>
      </c>
      <c r="U76" s="58"/>
      <c r="V76" t="str">
        <f t="shared" si="11"/>
        <v/>
      </c>
      <c r="W76">
        <f t="shared" si="11"/>
        <v>7</v>
      </c>
      <c r="X76" s="41">
        <f t="shared" ref="X76:X108" si="13">IF(C76&lt;&gt;"",MAX(X75,C76),"")</f>
        <v>182235.91904644872</v>
      </c>
      <c r="Y76" s="42">
        <f t="shared" ref="Y76:Y108" si="14">IF(X76&lt;&gt;"",1-(C76/X76),"")</f>
        <v>0.29265874879405129</v>
      </c>
    </row>
    <row r="77" spans="2:25">
      <c r="B77" s="35">
        <v>69</v>
      </c>
      <c r="C77" s="53">
        <f t="shared" si="9"/>
        <v>124332.78632323004</v>
      </c>
      <c r="D77" s="53"/>
      <c r="E77" s="51">
        <v>2019</v>
      </c>
      <c r="F77" s="8">
        <v>43543</v>
      </c>
      <c r="G77" s="51" t="s">
        <v>3</v>
      </c>
      <c r="H77" s="54">
        <v>78.900000000000006</v>
      </c>
      <c r="I77" s="54"/>
      <c r="J77" s="51">
        <v>12</v>
      </c>
      <c r="K77" s="55">
        <f t="shared" si="10"/>
        <v>3729.9835896969012</v>
      </c>
      <c r="L77" s="56"/>
      <c r="M77" s="6">
        <f>IF(J77="","",(K77/J77)/LOOKUP(RIGHT($D$2,3),定数!$A$6:$A$13,定数!$B$6:$B$13))</f>
        <v>3.1083196580807511</v>
      </c>
      <c r="N77" s="51">
        <v>2019</v>
      </c>
      <c r="O77" s="8">
        <v>43543</v>
      </c>
      <c r="P77" s="54">
        <v>79.040000000000006</v>
      </c>
      <c r="Q77" s="54"/>
      <c r="R77" s="57">
        <f>IF(P77="","",T77*M77*LOOKUP(RIGHT($D$2,3),定数!$A$6:$A$13,定数!$B$6:$B$13))</f>
        <v>-4351.6475213130689</v>
      </c>
      <c r="S77" s="57"/>
      <c r="T77" s="58">
        <f t="shared" si="12"/>
        <v>-14.000000000000057</v>
      </c>
      <c r="U77" s="58"/>
      <c r="V77" t="str">
        <f t="shared" si="11"/>
        <v/>
      </c>
      <c r="W77">
        <f t="shared" si="11"/>
        <v>8</v>
      </c>
      <c r="X77" s="41">
        <f t="shared" si="13"/>
        <v>182235.91904644872</v>
      </c>
      <c r="Y77" s="42">
        <f t="shared" si="14"/>
        <v>0.31773721133680666</v>
      </c>
    </row>
    <row r="78" spans="2:25">
      <c r="B78" s="35">
        <v>70</v>
      </c>
      <c r="C78" s="53">
        <f t="shared" si="9"/>
        <v>119981.13880191697</v>
      </c>
      <c r="D78" s="53"/>
      <c r="E78" s="51">
        <v>2019</v>
      </c>
      <c r="F78" s="8">
        <v>43553</v>
      </c>
      <c r="G78" s="51" t="s">
        <v>4</v>
      </c>
      <c r="H78" s="54">
        <v>78.599999999999994</v>
      </c>
      <c r="I78" s="54"/>
      <c r="J78" s="51">
        <v>24</v>
      </c>
      <c r="K78" s="55">
        <f t="shared" si="10"/>
        <v>3599.434164057509</v>
      </c>
      <c r="L78" s="56"/>
      <c r="M78" s="6">
        <f>IF(J78="","",(K78/J78)/LOOKUP(RIGHT($D$2,3),定数!$A$6:$A$13,定数!$B$6:$B$13))</f>
        <v>1.4997642350239622</v>
      </c>
      <c r="N78" s="51">
        <v>2019</v>
      </c>
      <c r="O78" s="8">
        <v>43556</v>
      </c>
      <c r="P78" s="54">
        <v>79.069999999999993</v>
      </c>
      <c r="Q78" s="54"/>
      <c r="R78" s="57">
        <f>IF(P78="","",T78*M78*LOOKUP(RIGHT($D$2,3),定数!$A$6:$A$13,定数!$B$6:$B$13))</f>
        <v>7048.8919046126057</v>
      </c>
      <c r="S78" s="57"/>
      <c r="T78" s="58">
        <f t="shared" si="12"/>
        <v>46.999999999999886</v>
      </c>
      <c r="U78" s="58"/>
      <c r="V78" t="str">
        <f t="shared" si="11"/>
        <v/>
      </c>
      <c r="W78">
        <f t="shared" si="11"/>
        <v>0</v>
      </c>
      <c r="X78" s="41">
        <f t="shared" si="13"/>
        <v>182235.91904644872</v>
      </c>
      <c r="Y78" s="42">
        <f t="shared" si="14"/>
        <v>0.34161640894001866</v>
      </c>
    </row>
    <row r="79" spans="2:25">
      <c r="B79" s="35">
        <v>71</v>
      </c>
      <c r="C79" s="53">
        <f t="shared" si="9"/>
        <v>127030.03070652958</v>
      </c>
      <c r="D79" s="53"/>
      <c r="E79" s="52">
        <v>2019</v>
      </c>
      <c r="F79" s="8">
        <v>43557</v>
      </c>
      <c r="G79" s="52" t="s">
        <v>3</v>
      </c>
      <c r="H79" s="54">
        <v>78.739999999999995</v>
      </c>
      <c r="I79" s="54"/>
      <c r="J79" s="52">
        <v>15</v>
      </c>
      <c r="K79" s="55">
        <f t="shared" si="10"/>
        <v>3810.9009211958873</v>
      </c>
      <c r="L79" s="56"/>
      <c r="M79" s="6">
        <f>IF(J79="","",(K79/J79)/LOOKUP(RIGHT($D$2,3),定数!$A$6:$A$13,定数!$B$6:$B$13))</f>
        <v>2.5406006141305912</v>
      </c>
      <c r="N79" s="52">
        <v>2019</v>
      </c>
      <c r="O79" s="8">
        <v>43558</v>
      </c>
      <c r="P79" s="54">
        <v>78.91</v>
      </c>
      <c r="Q79" s="54"/>
      <c r="R79" s="57">
        <f>IF(P79="","",T79*M79*LOOKUP(RIGHT($D$2,3),定数!$A$6:$A$13,定数!$B$6:$B$13))</f>
        <v>-4319.021044022048</v>
      </c>
      <c r="S79" s="57"/>
      <c r="T79" s="58">
        <f t="shared" si="12"/>
        <v>-17.000000000000171</v>
      </c>
      <c r="U79" s="58"/>
      <c r="V79" t="str">
        <f t="shared" si="11"/>
        <v/>
      </c>
      <c r="W79">
        <f t="shared" si="11"/>
        <v>1</v>
      </c>
      <c r="X79" s="41">
        <f t="shared" si="13"/>
        <v>182235.91904644872</v>
      </c>
      <c r="Y79" s="42">
        <f t="shared" si="14"/>
        <v>0.30293637296524478</v>
      </c>
    </row>
    <row r="80" spans="2:25">
      <c r="B80" s="35">
        <v>72</v>
      </c>
      <c r="C80" s="53">
        <f t="shared" si="9"/>
        <v>122711.00966250752</v>
      </c>
      <c r="D80" s="53"/>
      <c r="E80" s="52">
        <v>2019</v>
      </c>
      <c r="F80" s="8">
        <v>43566</v>
      </c>
      <c r="G80" s="52" t="s">
        <v>4</v>
      </c>
      <c r="H80" s="54">
        <v>79.53</v>
      </c>
      <c r="I80" s="54"/>
      <c r="J80" s="52">
        <v>11</v>
      </c>
      <c r="K80" s="55">
        <f t="shared" si="10"/>
        <v>3681.3302898752254</v>
      </c>
      <c r="L80" s="56"/>
      <c r="M80" s="6">
        <f>IF(J80="","",(K80/J80)/LOOKUP(RIGHT($D$2,3),定数!$A$6:$A$13,定数!$B$6:$B$13))</f>
        <v>3.3466638998865688</v>
      </c>
      <c r="N80" s="52">
        <v>2019</v>
      </c>
      <c r="O80" s="8">
        <v>43567</v>
      </c>
      <c r="P80" s="54">
        <v>79.77</v>
      </c>
      <c r="Q80" s="54"/>
      <c r="R80" s="57">
        <f>IF(P80="","",T80*M80*LOOKUP(RIGHT($D$2,3),定数!$A$6:$A$13,定数!$B$6:$B$13))</f>
        <v>8031.9933597275931</v>
      </c>
      <c r="S80" s="57"/>
      <c r="T80" s="58">
        <f t="shared" si="12"/>
        <v>23.999999999999488</v>
      </c>
      <c r="U80" s="58"/>
      <c r="V80" t="str">
        <f t="shared" si="11"/>
        <v/>
      </c>
      <c r="W80">
        <f t="shared" si="11"/>
        <v>0</v>
      </c>
      <c r="X80" s="41">
        <f t="shared" si="13"/>
        <v>182235.91904644872</v>
      </c>
      <c r="Y80" s="42">
        <f t="shared" si="14"/>
        <v>0.32663653628442668</v>
      </c>
    </row>
    <row r="81" spans="2:25">
      <c r="B81" s="35">
        <v>73</v>
      </c>
      <c r="C81" s="53">
        <f t="shared" si="9"/>
        <v>130743.00302223512</v>
      </c>
      <c r="D81" s="53"/>
      <c r="E81" s="52">
        <v>2019</v>
      </c>
      <c r="F81" s="8">
        <v>43571</v>
      </c>
      <c r="G81" s="52" t="s">
        <v>3</v>
      </c>
      <c r="H81" s="54">
        <v>79.94</v>
      </c>
      <c r="I81" s="54"/>
      <c r="J81" s="52">
        <v>42</v>
      </c>
      <c r="K81" s="55">
        <f t="shared" si="10"/>
        <v>3922.2900906670534</v>
      </c>
      <c r="L81" s="56"/>
      <c r="M81" s="6">
        <f>IF(J81="","",(K81/J81)/LOOKUP(RIGHT($D$2,3),定数!$A$6:$A$13,定数!$B$6:$B$13))</f>
        <v>0.9338785930159651</v>
      </c>
      <c r="N81" s="52">
        <v>2019</v>
      </c>
      <c r="O81" s="8">
        <v>43572</v>
      </c>
      <c r="P81" s="54">
        <v>80.39</v>
      </c>
      <c r="Q81" s="54"/>
      <c r="R81" s="57">
        <f>IF(P81="","",T81*M81*LOOKUP(RIGHT($D$2,3),定数!$A$6:$A$13,定数!$B$6:$B$13))</f>
        <v>-4202.4536685718695</v>
      </c>
      <c r="S81" s="57"/>
      <c r="T81" s="58">
        <f t="shared" si="12"/>
        <v>-45.000000000000284</v>
      </c>
      <c r="U81" s="58"/>
      <c r="V81" t="str">
        <f t="shared" si="11"/>
        <v/>
      </c>
      <c r="W81">
        <f t="shared" si="11"/>
        <v>1</v>
      </c>
      <c r="X81" s="41">
        <f t="shared" si="13"/>
        <v>182235.91904644872</v>
      </c>
      <c r="Y81" s="42">
        <f t="shared" si="14"/>
        <v>0.28256183684122649</v>
      </c>
    </row>
    <row r="82" spans="2:25">
      <c r="B82" s="35">
        <v>74</v>
      </c>
      <c r="C82" s="53">
        <f t="shared" si="9"/>
        <v>126540.54935366326</v>
      </c>
      <c r="D82" s="53"/>
      <c r="E82" s="52">
        <v>2019</v>
      </c>
      <c r="F82" s="8">
        <v>43579</v>
      </c>
      <c r="G82" s="52" t="s">
        <v>3</v>
      </c>
      <c r="H82" s="54">
        <v>79.23</v>
      </c>
      <c r="I82" s="54"/>
      <c r="J82" s="52">
        <v>12</v>
      </c>
      <c r="K82" s="55">
        <f t="shared" si="10"/>
        <v>3796.2164806098976</v>
      </c>
      <c r="L82" s="56"/>
      <c r="M82" s="6">
        <f>IF(J82="","",(K82/J82)/LOOKUP(RIGHT($D$2,3),定数!$A$6:$A$13,定数!$B$6:$B$13))</f>
        <v>3.1635137338415813</v>
      </c>
      <c r="N82" s="52">
        <v>2019</v>
      </c>
      <c r="O82" s="8">
        <v>43579</v>
      </c>
      <c r="P82" s="54">
        <v>78.989999999999995</v>
      </c>
      <c r="Q82" s="54"/>
      <c r="R82" s="57">
        <f>IF(P82="","",T82*M82*LOOKUP(RIGHT($D$2,3),定数!$A$6:$A$13,定数!$B$6:$B$13))</f>
        <v>7592.4329612200818</v>
      </c>
      <c r="S82" s="57"/>
      <c r="T82" s="58">
        <f t="shared" si="12"/>
        <v>24.000000000000909</v>
      </c>
      <c r="U82" s="58"/>
      <c r="V82" t="str">
        <f t="shared" si="11"/>
        <v/>
      </c>
      <c r="W82">
        <f t="shared" si="11"/>
        <v>0</v>
      </c>
      <c r="X82" s="41">
        <f t="shared" si="13"/>
        <v>182235.91904644872</v>
      </c>
      <c r="Y82" s="42">
        <f t="shared" si="14"/>
        <v>0.30562234922847287</v>
      </c>
    </row>
    <row r="83" spans="2:25">
      <c r="B83" s="35">
        <v>75</v>
      </c>
      <c r="C83" s="53">
        <f t="shared" si="9"/>
        <v>134132.98231488332</v>
      </c>
      <c r="D83" s="53"/>
      <c r="E83" s="52">
        <v>2019</v>
      </c>
      <c r="F83" s="8">
        <v>43582</v>
      </c>
      <c r="G83" s="52" t="s">
        <v>4</v>
      </c>
      <c r="H83" s="54">
        <v>78.680000000000007</v>
      </c>
      <c r="I83" s="54"/>
      <c r="J83" s="52">
        <v>13</v>
      </c>
      <c r="K83" s="55">
        <f t="shared" si="10"/>
        <v>4023.9894694464997</v>
      </c>
      <c r="L83" s="56"/>
      <c r="M83" s="6">
        <f>IF(J83="","",(K83/J83)/LOOKUP(RIGHT($D$2,3),定数!$A$6:$A$13,定数!$B$6:$B$13))</f>
        <v>3.0953765149588457</v>
      </c>
      <c r="N83" s="52">
        <v>2019</v>
      </c>
      <c r="O83" s="8">
        <v>43585</v>
      </c>
      <c r="P83" s="54">
        <v>78.52</v>
      </c>
      <c r="Q83" s="54"/>
      <c r="R83" s="57">
        <f>IF(P83="","",T83*M83*LOOKUP(RIGHT($D$2,3),定数!$A$6:$A$13,定数!$B$6:$B$13))</f>
        <v>-4952.602423934487</v>
      </c>
      <c r="S83" s="57"/>
      <c r="T83" s="58">
        <f t="shared" si="12"/>
        <v>-16.00000000000108</v>
      </c>
      <c r="U83" s="58"/>
      <c r="V83" t="str">
        <f t="shared" si="11"/>
        <v/>
      </c>
      <c r="W83">
        <f t="shared" si="11"/>
        <v>1</v>
      </c>
      <c r="X83" s="41">
        <f t="shared" si="13"/>
        <v>182235.91904644872</v>
      </c>
      <c r="Y83" s="42">
        <f t="shared" si="14"/>
        <v>0.2639596901821798</v>
      </c>
    </row>
    <row r="84" spans="2:25">
      <c r="B84" s="35">
        <v>76</v>
      </c>
      <c r="C84" s="53">
        <f t="shared" si="9"/>
        <v>129180.37989094884</v>
      </c>
      <c r="D84" s="53"/>
      <c r="E84" s="52">
        <v>2019</v>
      </c>
      <c r="F84" s="8">
        <v>43588</v>
      </c>
      <c r="G84" s="52" t="s">
        <v>3</v>
      </c>
      <c r="H84" s="54">
        <v>77.959999999999994</v>
      </c>
      <c r="I84" s="54"/>
      <c r="J84" s="52">
        <v>10</v>
      </c>
      <c r="K84" s="55">
        <f t="shared" si="10"/>
        <v>3875.4113967284652</v>
      </c>
      <c r="L84" s="56"/>
      <c r="M84" s="6">
        <f>IF(J84="","",(K84/J84)/LOOKUP(RIGHT($D$2,3),定数!$A$6:$A$13,定数!$B$6:$B$13))</f>
        <v>3.8754113967284649</v>
      </c>
      <c r="N84" s="52">
        <v>2019</v>
      </c>
      <c r="O84" s="8">
        <v>43588</v>
      </c>
      <c r="P84" s="54">
        <v>78.08</v>
      </c>
      <c r="Q84" s="54"/>
      <c r="R84" s="57">
        <f>IF(P84="","",T84*M84*LOOKUP(RIGHT($D$2,3),定数!$A$6:$A$13,定数!$B$6:$B$13))</f>
        <v>-4650.493676074334</v>
      </c>
      <c r="S84" s="57"/>
      <c r="T84" s="58">
        <f t="shared" si="12"/>
        <v>-12.000000000000455</v>
      </c>
      <c r="U84" s="58"/>
      <c r="V84" t="str">
        <f t="shared" si="11"/>
        <v/>
      </c>
      <c r="W84">
        <f t="shared" si="11"/>
        <v>2</v>
      </c>
      <c r="X84" s="41">
        <f t="shared" si="13"/>
        <v>182235.91904644872</v>
      </c>
      <c r="Y84" s="42">
        <f t="shared" si="14"/>
        <v>0.29113656316007031</v>
      </c>
    </row>
    <row r="85" spans="2:25">
      <c r="B85" s="35">
        <v>77</v>
      </c>
      <c r="C85" s="53">
        <f t="shared" si="9"/>
        <v>124529.88621487451</v>
      </c>
      <c r="D85" s="53"/>
      <c r="E85" s="52">
        <v>2019</v>
      </c>
      <c r="F85" s="8">
        <v>43614</v>
      </c>
      <c r="G85" s="52" t="s">
        <v>3</v>
      </c>
      <c r="H85" s="54">
        <v>75.53</v>
      </c>
      <c r="I85" s="54"/>
      <c r="J85" s="52">
        <v>21</v>
      </c>
      <c r="K85" s="55">
        <f t="shared" si="10"/>
        <v>3735.8965864462352</v>
      </c>
      <c r="L85" s="56"/>
      <c r="M85" s="6">
        <f>IF(J85="","",(K85/J85)/LOOKUP(RIGHT($D$2,3),定数!$A$6:$A$13,定数!$B$6:$B$13))</f>
        <v>1.7789983744982072</v>
      </c>
      <c r="N85" s="52">
        <v>2019</v>
      </c>
      <c r="O85" s="8">
        <v>43614</v>
      </c>
      <c r="P85" s="54">
        <v>75.760000000000005</v>
      </c>
      <c r="Q85" s="54"/>
      <c r="R85" s="57">
        <f>IF(P85="","",T85*M85*LOOKUP(RIGHT($D$2,3),定数!$A$6:$A$13,定数!$B$6:$B$13))</f>
        <v>-4091.6962613459473</v>
      </c>
      <c r="S85" s="57"/>
      <c r="T85" s="58">
        <f t="shared" si="12"/>
        <v>-23.000000000000398</v>
      </c>
      <c r="U85" s="58"/>
      <c r="V85" t="str">
        <f t="shared" si="11"/>
        <v/>
      </c>
      <c r="W85">
        <f t="shared" si="11"/>
        <v>3</v>
      </c>
      <c r="X85" s="41">
        <f t="shared" si="13"/>
        <v>182235.91904644872</v>
      </c>
      <c r="Y85" s="42">
        <f t="shared" si="14"/>
        <v>0.31665564688630876</v>
      </c>
    </row>
    <row r="86" spans="2:25">
      <c r="B86" s="35">
        <v>78</v>
      </c>
      <c r="C86" s="53">
        <f t="shared" si="9"/>
        <v>120438.18995352856</v>
      </c>
      <c r="D86" s="53"/>
      <c r="E86" s="52">
        <v>2019</v>
      </c>
      <c r="F86" s="8">
        <v>43628</v>
      </c>
      <c r="G86" s="52" t="s">
        <v>3</v>
      </c>
      <c r="H86" s="54">
        <v>75.38</v>
      </c>
      <c r="I86" s="54"/>
      <c r="J86" s="52">
        <v>15</v>
      </c>
      <c r="K86" s="55">
        <f t="shared" si="10"/>
        <v>3613.145698605857</v>
      </c>
      <c r="L86" s="56"/>
      <c r="M86" s="6">
        <f>IF(J86="","",(K86/J86)/LOOKUP(RIGHT($D$2,3),定数!$A$6:$A$13,定数!$B$6:$B$13))</f>
        <v>2.4087637990705715</v>
      </c>
      <c r="N86" s="52">
        <v>2019</v>
      </c>
      <c r="O86" s="8">
        <v>43629</v>
      </c>
      <c r="P86" s="54">
        <v>75.08</v>
      </c>
      <c r="Q86" s="54"/>
      <c r="R86" s="57">
        <f>IF(P86="","",T86*M86*LOOKUP(RIGHT($D$2,3),定数!$A$6:$A$13,定数!$B$6:$B$13))</f>
        <v>7226.2913972116467</v>
      </c>
      <c r="S86" s="57"/>
      <c r="T86" s="58">
        <f t="shared" si="12"/>
        <v>29.999999999999716</v>
      </c>
      <c r="U86" s="58"/>
      <c r="V86" t="str">
        <f t="shared" si="11"/>
        <v/>
      </c>
      <c r="W86">
        <f t="shared" si="11"/>
        <v>0</v>
      </c>
      <c r="X86" s="41">
        <f t="shared" si="13"/>
        <v>182235.91904644872</v>
      </c>
      <c r="Y86" s="42">
        <f t="shared" si="14"/>
        <v>0.3391083899171875</v>
      </c>
    </row>
    <row r="87" spans="2:25">
      <c r="B87" s="35">
        <v>79</v>
      </c>
      <c r="C87" s="53">
        <f t="shared" si="9"/>
        <v>127664.48135074021</v>
      </c>
      <c r="D87" s="53"/>
      <c r="E87" s="52">
        <v>2019</v>
      </c>
      <c r="F87" s="8">
        <v>43675</v>
      </c>
      <c r="G87" s="52" t="s">
        <v>3</v>
      </c>
      <c r="H87" s="54">
        <v>75</v>
      </c>
      <c r="I87" s="54"/>
      <c r="J87" s="52">
        <v>9</v>
      </c>
      <c r="K87" s="55">
        <f t="shared" si="10"/>
        <v>3829.9344405222064</v>
      </c>
      <c r="L87" s="56"/>
      <c r="M87" s="6">
        <f>IF(J87="","",(K87/J87)/LOOKUP(RIGHT($D$2,3),定数!$A$6:$A$13,定数!$B$6:$B$13))</f>
        <v>4.2554827116913403</v>
      </c>
      <c r="N87" s="52">
        <v>2019</v>
      </c>
      <c r="O87" s="8">
        <v>43676</v>
      </c>
      <c r="P87" s="54">
        <v>75.11</v>
      </c>
      <c r="Q87" s="54"/>
      <c r="R87" s="57">
        <f>IF(P87="","",T87*M87*LOOKUP(RIGHT($D$2,3),定数!$A$6:$A$13,定数!$B$6:$B$13))</f>
        <v>-4681.0309828604504</v>
      </c>
      <c r="S87" s="57"/>
      <c r="T87" s="58">
        <f t="shared" si="12"/>
        <v>-10.999999999999943</v>
      </c>
      <c r="U87" s="58"/>
      <c r="V87" t="str">
        <f t="shared" si="11"/>
        <v/>
      </c>
      <c r="W87">
        <f t="shared" si="11"/>
        <v>1</v>
      </c>
      <c r="X87" s="41">
        <f t="shared" si="13"/>
        <v>182235.91904644872</v>
      </c>
      <c r="Y87" s="42">
        <f t="shared" si="14"/>
        <v>0.29945489331221908</v>
      </c>
    </row>
    <row r="88" spans="2:25">
      <c r="B88" s="35">
        <v>80</v>
      </c>
      <c r="C88" s="53">
        <f t="shared" si="9"/>
        <v>122983.45036787976</v>
      </c>
      <c r="D88" s="53"/>
      <c r="E88" s="52">
        <v>2019</v>
      </c>
      <c r="F88" s="8">
        <v>43684</v>
      </c>
      <c r="G88" s="52" t="s">
        <v>3</v>
      </c>
      <c r="H88" s="54">
        <v>71.23</v>
      </c>
      <c r="I88" s="54"/>
      <c r="J88" s="52">
        <v>80</v>
      </c>
      <c r="K88" s="55">
        <f t="shared" si="10"/>
        <v>3689.5035110363929</v>
      </c>
      <c r="L88" s="56"/>
      <c r="M88" s="6">
        <f>IF(J88="","",(K88/J88)/LOOKUP(RIGHT($D$2,3),定数!$A$6:$A$13,定数!$B$6:$B$13))</f>
        <v>0.46118793887954906</v>
      </c>
      <c r="N88" s="52">
        <v>2019</v>
      </c>
      <c r="O88" s="8">
        <v>43685</v>
      </c>
      <c r="P88" s="54">
        <v>72.06</v>
      </c>
      <c r="Q88" s="54"/>
      <c r="R88" s="57">
        <f>IF(P88="","",T88*M88*LOOKUP(RIGHT($D$2,3),定数!$A$6:$A$13,定数!$B$6:$B$13))</f>
        <v>-3827.859892700249</v>
      </c>
      <c r="S88" s="57"/>
      <c r="T88" s="58">
        <f t="shared" si="12"/>
        <v>-82.999999999999829</v>
      </c>
      <c r="U88" s="58"/>
      <c r="V88" t="str">
        <f t="shared" si="11"/>
        <v/>
      </c>
      <c r="W88">
        <f t="shared" si="11"/>
        <v>2</v>
      </c>
      <c r="X88" s="41">
        <f t="shared" si="13"/>
        <v>182235.91904644872</v>
      </c>
      <c r="Y88" s="42">
        <f t="shared" si="14"/>
        <v>0.32514154722410427</v>
      </c>
    </row>
    <row r="89" spans="2:25">
      <c r="B89" s="35">
        <v>81</v>
      </c>
      <c r="C89" s="53">
        <f t="shared" si="9"/>
        <v>119155.59047517952</v>
      </c>
      <c r="D89" s="53"/>
      <c r="E89" s="52">
        <v>2019</v>
      </c>
      <c r="F89" s="8">
        <v>43685</v>
      </c>
      <c r="G89" s="52" t="s">
        <v>4</v>
      </c>
      <c r="H89" s="54">
        <v>72.05</v>
      </c>
      <c r="I89" s="54"/>
      <c r="J89" s="52">
        <v>21</v>
      </c>
      <c r="K89" s="55">
        <f t="shared" si="10"/>
        <v>3574.6677142553854</v>
      </c>
      <c r="L89" s="56"/>
      <c r="M89" s="6">
        <f>IF(J89="","",(K89/J89)/LOOKUP(RIGHT($D$2,3),定数!$A$6:$A$13,定数!$B$6:$B$13))</f>
        <v>1.7022227210739931</v>
      </c>
      <c r="N89" s="52">
        <v>2019</v>
      </c>
      <c r="O89" s="8">
        <v>43686</v>
      </c>
      <c r="P89" s="54">
        <v>71.819999999999993</v>
      </c>
      <c r="Q89" s="54"/>
      <c r="R89" s="57">
        <f>IF(P89="","",T89*M89*LOOKUP(RIGHT($D$2,3),定数!$A$6:$A$13,定数!$B$6:$B$13))</f>
        <v>-3915.1122584702521</v>
      </c>
      <c r="S89" s="57"/>
      <c r="T89" s="58">
        <f t="shared" si="12"/>
        <v>-23.000000000000398</v>
      </c>
      <c r="U89" s="58"/>
      <c r="V89" t="str">
        <f t="shared" si="11"/>
        <v/>
      </c>
      <c r="W89">
        <f t="shared" si="11"/>
        <v>3</v>
      </c>
      <c r="X89" s="41">
        <f t="shared" si="13"/>
        <v>182235.91904644872</v>
      </c>
      <c r="Y89" s="42">
        <f t="shared" si="14"/>
        <v>0.34614651656675399</v>
      </c>
    </row>
    <row r="90" spans="2:25">
      <c r="B90" s="35">
        <v>82</v>
      </c>
      <c r="C90" s="53">
        <f t="shared" si="9"/>
        <v>115240.47821670926</v>
      </c>
      <c r="D90" s="53"/>
      <c r="E90" s="35"/>
      <c r="F90" s="8"/>
      <c r="G90" s="35"/>
      <c r="H90" s="54"/>
      <c r="I90" s="54"/>
      <c r="J90" s="35"/>
      <c r="K90" s="55" t="str">
        <f t="shared" ref="K90:K108" si="15">IF(J90="","",C90*0.03)</f>
        <v/>
      </c>
      <c r="L90" s="56"/>
      <c r="M90" s="6" t="str">
        <f>IF(J90="","",(K90/J90)/LOOKUP(RIGHT($D$2,3),定数!$A$6:$A$13,定数!$B$6:$B$13))</f>
        <v/>
      </c>
      <c r="N90" s="35"/>
      <c r="O90" s="8"/>
      <c r="P90" s="54"/>
      <c r="Q90" s="54"/>
      <c r="R90" s="57" t="str">
        <f>IF(P90="","",T90*M90*LOOKUP(RIGHT($D$2,3),定数!$A$6:$A$13,定数!$B$6:$B$13))</f>
        <v/>
      </c>
      <c r="S90" s="57"/>
      <c r="T90" s="58" t="str">
        <f t="shared" si="12"/>
        <v/>
      </c>
      <c r="U90" s="58"/>
      <c r="V90" t="str">
        <f t="shared" si="11"/>
        <v/>
      </c>
      <c r="W90" t="str">
        <f t="shared" si="11"/>
        <v/>
      </c>
      <c r="X90" s="41">
        <f t="shared" si="13"/>
        <v>182235.91904644872</v>
      </c>
      <c r="Y90" s="42">
        <f t="shared" si="14"/>
        <v>0.36763027387956104</v>
      </c>
    </row>
    <row r="91" spans="2:25">
      <c r="B91" s="35">
        <v>83</v>
      </c>
      <c r="C91" s="53" t="str">
        <f t="shared" si="9"/>
        <v/>
      </c>
      <c r="D91" s="53"/>
      <c r="E91" s="35"/>
      <c r="F91" s="8"/>
      <c r="G91" s="35"/>
      <c r="H91" s="54"/>
      <c r="I91" s="54"/>
      <c r="J91" s="35"/>
      <c r="K91" s="55" t="str">
        <f t="shared" si="15"/>
        <v/>
      </c>
      <c r="L91" s="56"/>
      <c r="M91" s="6" t="str">
        <f>IF(J91="","",(K91/J91)/LOOKUP(RIGHT($D$2,3),定数!$A$6:$A$13,定数!$B$6:$B$13))</f>
        <v/>
      </c>
      <c r="N91" s="35"/>
      <c r="O91" s="8"/>
      <c r="P91" s="54"/>
      <c r="Q91" s="54"/>
      <c r="R91" s="57" t="str">
        <f>IF(P91="","",T91*M91*LOOKUP(RIGHT($D$2,3),定数!$A$6:$A$13,定数!$B$6:$B$13))</f>
        <v/>
      </c>
      <c r="S91" s="57"/>
      <c r="T91" s="58" t="str">
        <f t="shared" si="12"/>
        <v/>
      </c>
      <c r="U91" s="58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3"/>
        <v/>
      </c>
      <c r="Y91" s="42" t="str">
        <f t="shared" si="14"/>
        <v/>
      </c>
    </row>
    <row r="92" spans="2:25">
      <c r="B92" s="35">
        <v>84</v>
      </c>
      <c r="C92" s="53" t="str">
        <f t="shared" si="9"/>
        <v/>
      </c>
      <c r="D92" s="53"/>
      <c r="E92" s="35"/>
      <c r="F92" s="8"/>
      <c r="G92" s="35"/>
      <c r="H92" s="54"/>
      <c r="I92" s="54"/>
      <c r="J92" s="35"/>
      <c r="K92" s="55" t="str">
        <f t="shared" si="15"/>
        <v/>
      </c>
      <c r="L92" s="56"/>
      <c r="M92" s="6" t="str">
        <f>IF(J92="","",(K92/J92)/LOOKUP(RIGHT($D$2,3),定数!$A$6:$A$13,定数!$B$6:$B$13))</f>
        <v/>
      </c>
      <c r="N92" s="35"/>
      <c r="O92" s="8"/>
      <c r="P92" s="54"/>
      <c r="Q92" s="54"/>
      <c r="R92" s="57" t="str">
        <f>IF(P92="","",T92*M92*LOOKUP(RIGHT($D$2,3),定数!$A$6:$A$13,定数!$B$6:$B$13))</f>
        <v/>
      </c>
      <c r="S92" s="57"/>
      <c r="T92" s="58" t="str">
        <f t="shared" si="12"/>
        <v/>
      </c>
      <c r="U92" s="58"/>
      <c r="V92" t="str">
        <f t="shared" si="16"/>
        <v/>
      </c>
      <c r="W92" t="str">
        <f t="shared" si="16"/>
        <v/>
      </c>
      <c r="X92" s="41" t="str">
        <f t="shared" si="13"/>
        <v/>
      </c>
      <c r="Y92" s="42" t="str">
        <f t="shared" si="14"/>
        <v/>
      </c>
    </row>
    <row r="93" spans="2:25">
      <c r="B93" s="35">
        <v>85</v>
      </c>
      <c r="C93" s="53" t="str">
        <f t="shared" si="9"/>
        <v/>
      </c>
      <c r="D93" s="53"/>
      <c r="E93" s="35"/>
      <c r="F93" s="8"/>
      <c r="G93" s="35"/>
      <c r="H93" s="54"/>
      <c r="I93" s="54"/>
      <c r="J93" s="35"/>
      <c r="K93" s="55" t="str">
        <f t="shared" si="15"/>
        <v/>
      </c>
      <c r="L93" s="56"/>
      <c r="M93" s="6" t="str">
        <f>IF(J93="","",(K93/J93)/LOOKUP(RIGHT($D$2,3),定数!$A$6:$A$13,定数!$B$6:$B$13))</f>
        <v/>
      </c>
      <c r="N93" s="35"/>
      <c r="O93" s="8"/>
      <c r="P93" s="54"/>
      <c r="Q93" s="54"/>
      <c r="R93" s="57" t="str">
        <f>IF(P93="","",T93*M93*LOOKUP(RIGHT($D$2,3),定数!$A$6:$A$13,定数!$B$6:$B$13))</f>
        <v/>
      </c>
      <c r="S93" s="57"/>
      <c r="T93" s="58" t="str">
        <f t="shared" si="12"/>
        <v/>
      </c>
      <c r="U93" s="58"/>
      <c r="V93" t="str">
        <f t="shared" si="16"/>
        <v/>
      </c>
      <c r="W93" t="str">
        <f t="shared" si="16"/>
        <v/>
      </c>
      <c r="X93" s="41" t="str">
        <f t="shared" si="13"/>
        <v/>
      </c>
      <c r="Y93" s="42" t="str">
        <f t="shared" si="14"/>
        <v/>
      </c>
    </row>
    <row r="94" spans="2:25">
      <c r="B94" s="35">
        <v>86</v>
      </c>
      <c r="C94" s="53" t="str">
        <f t="shared" si="9"/>
        <v/>
      </c>
      <c r="D94" s="53"/>
      <c r="E94" s="35"/>
      <c r="F94" s="8"/>
      <c r="G94" s="35"/>
      <c r="H94" s="54"/>
      <c r="I94" s="54"/>
      <c r="J94" s="35"/>
      <c r="K94" s="55" t="str">
        <f t="shared" si="15"/>
        <v/>
      </c>
      <c r="L94" s="56"/>
      <c r="M94" s="6" t="str">
        <f>IF(J94="","",(K94/J94)/LOOKUP(RIGHT($D$2,3),定数!$A$6:$A$13,定数!$B$6:$B$13))</f>
        <v/>
      </c>
      <c r="N94" s="35"/>
      <c r="O94" s="8"/>
      <c r="P94" s="54"/>
      <c r="Q94" s="54"/>
      <c r="R94" s="57" t="str">
        <f>IF(P94="","",T94*M94*LOOKUP(RIGHT($D$2,3),定数!$A$6:$A$13,定数!$B$6:$B$13))</f>
        <v/>
      </c>
      <c r="S94" s="57"/>
      <c r="T94" s="58" t="str">
        <f t="shared" si="12"/>
        <v/>
      </c>
      <c r="U94" s="58"/>
      <c r="V94" t="str">
        <f t="shared" si="16"/>
        <v/>
      </c>
      <c r="W94" t="str">
        <f t="shared" si="16"/>
        <v/>
      </c>
      <c r="X94" s="41" t="str">
        <f t="shared" si="13"/>
        <v/>
      </c>
      <c r="Y94" s="42" t="str">
        <f t="shared" si="14"/>
        <v/>
      </c>
    </row>
    <row r="95" spans="2:25">
      <c r="B95" s="35">
        <v>87</v>
      </c>
      <c r="C95" s="53" t="str">
        <f t="shared" si="9"/>
        <v/>
      </c>
      <c r="D95" s="53"/>
      <c r="E95" s="35"/>
      <c r="F95" s="8"/>
      <c r="G95" s="35"/>
      <c r="H95" s="54"/>
      <c r="I95" s="54"/>
      <c r="J95" s="35"/>
      <c r="K95" s="55" t="str">
        <f t="shared" si="15"/>
        <v/>
      </c>
      <c r="L95" s="56"/>
      <c r="M95" s="6" t="str">
        <f>IF(J95="","",(K95/J95)/LOOKUP(RIGHT($D$2,3),定数!$A$6:$A$13,定数!$B$6:$B$13))</f>
        <v/>
      </c>
      <c r="N95" s="35"/>
      <c r="O95" s="8"/>
      <c r="P95" s="54"/>
      <c r="Q95" s="54"/>
      <c r="R95" s="57" t="str">
        <f>IF(P95="","",T95*M95*LOOKUP(RIGHT($D$2,3),定数!$A$6:$A$13,定数!$B$6:$B$13))</f>
        <v/>
      </c>
      <c r="S95" s="57"/>
      <c r="T95" s="58" t="str">
        <f t="shared" si="12"/>
        <v/>
      </c>
      <c r="U95" s="58"/>
      <c r="V95" t="str">
        <f t="shared" si="16"/>
        <v/>
      </c>
      <c r="W95" t="str">
        <f t="shared" si="16"/>
        <v/>
      </c>
      <c r="X95" s="41" t="str">
        <f t="shared" si="13"/>
        <v/>
      </c>
      <c r="Y95" s="42" t="str">
        <f t="shared" si="14"/>
        <v/>
      </c>
    </row>
    <row r="96" spans="2:25">
      <c r="B96" s="35">
        <v>88</v>
      </c>
      <c r="C96" s="53" t="str">
        <f t="shared" si="9"/>
        <v/>
      </c>
      <c r="D96" s="53"/>
      <c r="E96" s="35"/>
      <c r="F96" s="8"/>
      <c r="G96" s="35"/>
      <c r="H96" s="54"/>
      <c r="I96" s="54"/>
      <c r="J96" s="35"/>
      <c r="K96" s="55" t="str">
        <f t="shared" si="15"/>
        <v/>
      </c>
      <c r="L96" s="56"/>
      <c r="M96" s="6" t="str">
        <f>IF(J96="","",(K96/J96)/LOOKUP(RIGHT($D$2,3),定数!$A$6:$A$13,定数!$B$6:$B$13))</f>
        <v/>
      </c>
      <c r="N96" s="35"/>
      <c r="O96" s="8"/>
      <c r="P96" s="54"/>
      <c r="Q96" s="54"/>
      <c r="R96" s="57" t="str">
        <f>IF(P96="","",T96*M96*LOOKUP(RIGHT($D$2,3),定数!$A$6:$A$13,定数!$B$6:$B$13))</f>
        <v/>
      </c>
      <c r="S96" s="57"/>
      <c r="T96" s="58" t="str">
        <f t="shared" si="12"/>
        <v/>
      </c>
      <c r="U96" s="58"/>
      <c r="V96" t="str">
        <f t="shared" si="16"/>
        <v/>
      </c>
      <c r="W96" t="str">
        <f t="shared" si="16"/>
        <v/>
      </c>
      <c r="X96" s="41" t="str">
        <f t="shared" si="13"/>
        <v/>
      </c>
      <c r="Y96" s="42" t="str">
        <f t="shared" si="14"/>
        <v/>
      </c>
    </row>
    <row r="97" spans="2:25">
      <c r="B97" s="35">
        <v>89</v>
      </c>
      <c r="C97" s="53" t="str">
        <f t="shared" si="9"/>
        <v/>
      </c>
      <c r="D97" s="53"/>
      <c r="E97" s="35"/>
      <c r="F97" s="8"/>
      <c r="G97" s="35"/>
      <c r="H97" s="54"/>
      <c r="I97" s="54"/>
      <c r="J97" s="35"/>
      <c r="K97" s="55" t="str">
        <f t="shared" si="15"/>
        <v/>
      </c>
      <c r="L97" s="56"/>
      <c r="M97" s="6" t="str">
        <f>IF(J97="","",(K97/J97)/LOOKUP(RIGHT($D$2,3),定数!$A$6:$A$13,定数!$B$6:$B$13))</f>
        <v/>
      </c>
      <c r="N97" s="35"/>
      <c r="O97" s="8"/>
      <c r="P97" s="54"/>
      <c r="Q97" s="54"/>
      <c r="R97" s="57" t="str">
        <f>IF(P97="","",T97*M97*LOOKUP(RIGHT($D$2,3),定数!$A$6:$A$13,定数!$B$6:$B$13))</f>
        <v/>
      </c>
      <c r="S97" s="57"/>
      <c r="T97" s="58" t="str">
        <f t="shared" si="12"/>
        <v/>
      </c>
      <c r="U97" s="58"/>
      <c r="V97" t="str">
        <f t="shared" si="16"/>
        <v/>
      </c>
      <c r="W97" t="str">
        <f t="shared" si="16"/>
        <v/>
      </c>
      <c r="X97" s="41" t="str">
        <f t="shared" si="13"/>
        <v/>
      </c>
      <c r="Y97" s="42" t="str">
        <f t="shared" si="14"/>
        <v/>
      </c>
    </row>
    <row r="98" spans="2:25">
      <c r="B98" s="35">
        <v>90</v>
      </c>
      <c r="C98" s="53" t="str">
        <f t="shared" si="9"/>
        <v/>
      </c>
      <c r="D98" s="53"/>
      <c r="E98" s="35"/>
      <c r="F98" s="8"/>
      <c r="G98" s="35"/>
      <c r="H98" s="54"/>
      <c r="I98" s="54"/>
      <c r="J98" s="35"/>
      <c r="K98" s="55" t="str">
        <f t="shared" si="15"/>
        <v/>
      </c>
      <c r="L98" s="56"/>
      <c r="M98" s="6" t="str">
        <f>IF(J98="","",(K98/J98)/LOOKUP(RIGHT($D$2,3),定数!$A$6:$A$13,定数!$B$6:$B$13))</f>
        <v/>
      </c>
      <c r="N98" s="35"/>
      <c r="O98" s="8"/>
      <c r="P98" s="54"/>
      <c r="Q98" s="54"/>
      <c r="R98" s="57" t="str">
        <f>IF(P98="","",T98*M98*LOOKUP(RIGHT($D$2,3),定数!$A$6:$A$13,定数!$B$6:$B$13))</f>
        <v/>
      </c>
      <c r="S98" s="57"/>
      <c r="T98" s="58" t="str">
        <f t="shared" si="12"/>
        <v/>
      </c>
      <c r="U98" s="58"/>
      <c r="V98" t="str">
        <f t="shared" si="16"/>
        <v/>
      </c>
      <c r="W98" t="str">
        <f t="shared" si="16"/>
        <v/>
      </c>
      <c r="X98" s="41" t="str">
        <f t="shared" si="13"/>
        <v/>
      </c>
      <c r="Y98" s="42" t="str">
        <f t="shared" si="14"/>
        <v/>
      </c>
    </row>
    <row r="99" spans="2:25">
      <c r="B99" s="35">
        <v>91</v>
      </c>
      <c r="C99" s="53" t="str">
        <f t="shared" si="9"/>
        <v/>
      </c>
      <c r="D99" s="53"/>
      <c r="E99" s="35"/>
      <c r="F99" s="8"/>
      <c r="G99" s="35"/>
      <c r="H99" s="54"/>
      <c r="I99" s="54"/>
      <c r="J99" s="35"/>
      <c r="K99" s="55" t="str">
        <f t="shared" si="15"/>
        <v/>
      </c>
      <c r="L99" s="56"/>
      <c r="M99" s="6" t="str">
        <f>IF(J99="","",(K99/J99)/LOOKUP(RIGHT($D$2,3),定数!$A$6:$A$13,定数!$B$6:$B$13))</f>
        <v/>
      </c>
      <c r="N99" s="35"/>
      <c r="O99" s="8"/>
      <c r="P99" s="54"/>
      <c r="Q99" s="54"/>
      <c r="R99" s="57" t="str">
        <f>IF(P99="","",T99*M99*LOOKUP(RIGHT($D$2,3),定数!$A$6:$A$13,定数!$B$6:$B$13))</f>
        <v/>
      </c>
      <c r="S99" s="57"/>
      <c r="T99" s="58" t="str">
        <f t="shared" si="12"/>
        <v/>
      </c>
      <c r="U99" s="58"/>
      <c r="V99" t="str">
        <f t="shared" si="16"/>
        <v/>
      </c>
      <c r="W99" t="str">
        <f t="shared" si="16"/>
        <v/>
      </c>
      <c r="X99" s="41" t="str">
        <f t="shared" si="13"/>
        <v/>
      </c>
      <c r="Y99" s="42" t="str">
        <f t="shared" si="14"/>
        <v/>
      </c>
    </row>
    <row r="100" spans="2:25">
      <c r="B100" s="35">
        <v>92</v>
      </c>
      <c r="C100" s="53" t="str">
        <f t="shared" si="9"/>
        <v/>
      </c>
      <c r="D100" s="53"/>
      <c r="E100" s="35"/>
      <c r="F100" s="8"/>
      <c r="G100" s="35"/>
      <c r="H100" s="54"/>
      <c r="I100" s="54"/>
      <c r="J100" s="35"/>
      <c r="K100" s="55" t="str">
        <f t="shared" si="15"/>
        <v/>
      </c>
      <c r="L100" s="56"/>
      <c r="M100" s="6" t="str">
        <f>IF(J100="","",(K100/J100)/LOOKUP(RIGHT($D$2,3),定数!$A$6:$A$13,定数!$B$6:$B$13))</f>
        <v/>
      </c>
      <c r="N100" s="35"/>
      <c r="O100" s="8"/>
      <c r="P100" s="54"/>
      <c r="Q100" s="54"/>
      <c r="R100" s="57" t="str">
        <f>IF(P100="","",T100*M100*LOOKUP(RIGHT($D$2,3),定数!$A$6:$A$13,定数!$B$6:$B$13))</f>
        <v/>
      </c>
      <c r="S100" s="57"/>
      <c r="T100" s="58" t="str">
        <f t="shared" si="12"/>
        <v/>
      </c>
      <c r="U100" s="58"/>
      <c r="V100" t="str">
        <f t="shared" si="16"/>
        <v/>
      </c>
      <c r="W100" t="str">
        <f t="shared" si="16"/>
        <v/>
      </c>
      <c r="X100" s="41" t="str">
        <f t="shared" si="13"/>
        <v/>
      </c>
      <c r="Y100" s="42" t="str">
        <f t="shared" si="14"/>
        <v/>
      </c>
    </row>
    <row r="101" spans="2:25">
      <c r="B101" s="35">
        <v>93</v>
      </c>
      <c r="C101" s="53" t="str">
        <f t="shared" si="9"/>
        <v/>
      </c>
      <c r="D101" s="53"/>
      <c r="E101" s="35"/>
      <c r="F101" s="8"/>
      <c r="G101" s="35"/>
      <c r="H101" s="54"/>
      <c r="I101" s="54"/>
      <c r="J101" s="35"/>
      <c r="K101" s="55" t="str">
        <f t="shared" si="15"/>
        <v/>
      </c>
      <c r="L101" s="56"/>
      <c r="M101" s="6" t="str">
        <f>IF(J101="","",(K101/J101)/LOOKUP(RIGHT($D$2,3),定数!$A$6:$A$13,定数!$B$6:$B$13))</f>
        <v/>
      </c>
      <c r="N101" s="35"/>
      <c r="O101" s="8"/>
      <c r="P101" s="54"/>
      <c r="Q101" s="54"/>
      <c r="R101" s="57" t="str">
        <f>IF(P101="","",T101*M101*LOOKUP(RIGHT($D$2,3),定数!$A$6:$A$13,定数!$B$6:$B$13))</f>
        <v/>
      </c>
      <c r="S101" s="57"/>
      <c r="T101" s="58" t="str">
        <f t="shared" si="12"/>
        <v/>
      </c>
      <c r="U101" s="58"/>
      <c r="V101" t="str">
        <f t="shared" si="16"/>
        <v/>
      </c>
      <c r="W101" t="str">
        <f t="shared" si="16"/>
        <v/>
      </c>
      <c r="X101" s="41" t="str">
        <f t="shared" si="13"/>
        <v/>
      </c>
      <c r="Y101" s="42" t="str">
        <f t="shared" si="14"/>
        <v/>
      </c>
    </row>
    <row r="102" spans="2:25">
      <c r="B102" s="35">
        <v>94</v>
      </c>
      <c r="C102" s="53" t="str">
        <f t="shared" si="9"/>
        <v/>
      </c>
      <c r="D102" s="53"/>
      <c r="E102" s="35"/>
      <c r="F102" s="8"/>
      <c r="G102" s="35"/>
      <c r="H102" s="54"/>
      <c r="I102" s="54"/>
      <c r="J102" s="35"/>
      <c r="K102" s="55" t="str">
        <f t="shared" si="15"/>
        <v/>
      </c>
      <c r="L102" s="56"/>
      <c r="M102" s="6" t="str">
        <f>IF(J102="","",(K102/J102)/LOOKUP(RIGHT($D$2,3),定数!$A$6:$A$13,定数!$B$6:$B$13))</f>
        <v/>
      </c>
      <c r="N102" s="35"/>
      <c r="O102" s="8"/>
      <c r="P102" s="54"/>
      <c r="Q102" s="54"/>
      <c r="R102" s="57" t="str">
        <f>IF(P102="","",T102*M102*LOOKUP(RIGHT($D$2,3),定数!$A$6:$A$13,定数!$B$6:$B$13))</f>
        <v/>
      </c>
      <c r="S102" s="57"/>
      <c r="T102" s="58" t="str">
        <f t="shared" si="12"/>
        <v/>
      </c>
      <c r="U102" s="58"/>
      <c r="V102" t="str">
        <f t="shared" si="16"/>
        <v/>
      </c>
      <c r="W102" t="str">
        <f t="shared" si="16"/>
        <v/>
      </c>
      <c r="X102" s="41" t="str">
        <f t="shared" si="13"/>
        <v/>
      </c>
      <c r="Y102" s="42" t="str">
        <f t="shared" si="14"/>
        <v/>
      </c>
    </row>
    <row r="103" spans="2:25">
      <c r="B103" s="35">
        <v>95</v>
      </c>
      <c r="C103" s="53" t="str">
        <f t="shared" si="9"/>
        <v/>
      </c>
      <c r="D103" s="53"/>
      <c r="E103" s="35"/>
      <c r="F103" s="8"/>
      <c r="G103" s="35"/>
      <c r="H103" s="54"/>
      <c r="I103" s="54"/>
      <c r="J103" s="35"/>
      <c r="K103" s="55" t="str">
        <f t="shared" si="15"/>
        <v/>
      </c>
      <c r="L103" s="56"/>
      <c r="M103" s="6" t="str">
        <f>IF(J103="","",(K103/J103)/LOOKUP(RIGHT($D$2,3),定数!$A$6:$A$13,定数!$B$6:$B$13))</f>
        <v/>
      </c>
      <c r="N103" s="35"/>
      <c r="O103" s="8"/>
      <c r="P103" s="54"/>
      <c r="Q103" s="54"/>
      <c r="R103" s="57" t="str">
        <f>IF(P103="","",T103*M103*LOOKUP(RIGHT($D$2,3),定数!$A$6:$A$13,定数!$B$6:$B$13))</f>
        <v/>
      </c>
      <c r="S103" s="57"/>
      <c r="T103" s="58" t="str">
        <f t="shared" si="12"/>
        <v/>
      </c>
      <c r="U103" s="58"/>
      <c r="V103" t="str">
        <f t="shared" si="16"/>
        <v/>
      </c>
      <c r="W103" t="str">
        <f t="shared" si="16"/>
        <v/>
      </c>
      <c r="X103" s="41" t="str">
        <f t="shared" si="13"/>
        <v/>
      </c>
      <c r="Y103" s="42" t="str">
        <f t="shared" si="14"/>
        <v/>
      </c>
    </row>
    <row r="104" spans="2:25">
      <c r="B104" s="35">
        <v>96</v>
      </c>
      <c r="C104" s="53" t="str">
        <f t="shared" si="9"/>
        <v/>
      </c>
      <c r="D104" s="53"/>
      <c r="E104" s="35"/>
      <c r="F104" s="8"/>
      <c r="G104" s="35"/>
      <c r="H104" s="54"/>
      <c r="I104" s="54"/>
      <c r="J104" s="35"/>
      <c r="K104" s="55" t="str">
        <f t="shared" si="15"/>
        <v/>
      </c>
      <c r="L104" s="56"/>
      <c r="M104" s="6" t="str">
        <f>IF(J104="","",(K104/J104)/LOOKUP(RIGHT($D$2,3),定数!$A$6:$A$13,定数!$B$6:$B$13))</f>
        <v/>
      </c>
      <c r="N104" s="35"/>
      <c r="O104" s="8"/>
      <c r="P104" s="54"/>
      <c r="Q104" s="54"/>
      <c r="R104" s="57" t="str">
        <f>IF(P104="","",T104*M104*LOOKUP(RIGHT($D$2,3),定数!$A$6:$A$13,定数!$B$6:$B$13))</f>
        <v/>
      </c>
      <c r="S104" s="57"/>
      <c r="T104" s="58" t="str">
        <f t="shared" si="12"/>
        <v/>
      </c>
      <c r="U104" s="58"/>
      <c r="V104" t="str">
        <f t="shared" si="16"/>
        <v/>
      </c>
      <c r="W104" t="str">
        <f t="shared" si="16"/>
        <v/>
      </c>
      <c r="X104" s="41" t="str">
        <f t="shared" si="13"/>
        <v/>
      </c>
      <c r="Y104" s="42" t="str">
        <f t="shared" si="14"/>
        <v/>
      </c>
    </row>
    <row r="105" spans="2:25">
      <c r="B105" s="35">
        <v>97</v>
      </c>
      <c r="C105" s="53" t="str">
        <f t="shared" si="9"/>
        <v/>
      </c>
      <c r="D105" s="53"/>
      <c r="E105" s="35"/>
      <c r="F105" s="8"/>
      <c r="G105" s="35"/>
      <c r="H105" s="54"/>
      <c r="I105" s="54"/>
      <c r="J105" s="35"/>
      <c r="K105" s="55" t="str">
        <f t="shared" si="15"/>
        <v/>
      </c>
      <c r="L105" s="56"/>
      <c r="M105" s="6" t="str">
        <f>IF(J105="","",(K105/J105)/LOOKUP(RIGHT($D$2,3),定数!$A$6:$A$13,定数!$B$6:$B$13))</f>
        <v/>
      </c>
      <c r="N105" s="35"/>
      <c r="O105" s="8"/>
      <c r="P105" s="54"/>
      <c r="Q105" s="54"/>
      <c r="R105" s="57" t="str">
        <f>IF(P105="","",T105*M105*LOOKUP(RIGHT($D$2,3),定数!$A$6:$A$13,定数!$B$6:$B$13))</f>
        <v/>
      </c>
      <c r="S105" s="57"/>
      <c r="T105" s="58" t="str">
        <f t="shared" si="12"/>
        <v/>
      </c>
      <c r="U105" s="58"/>
      <c r="V105" t="str">
        <f t="shared" si="16"/>
        <v/>
      </c>
      <c r="W105" t="str">
        <f t="shared" si="16"/>
        <v/>
      </c>
      <c r="X105" s="41" t="str">
        <f t="shared" si="13"/>
        <v/>
      </c>
      <c r="Y105" s="42" t="str">
        <f t="shared" si="14"/>
        <v/>
      </c>
    </row>
    <row r="106" spans="2:25">
      <c r="B106" s="35">
        <v>98</v>
      </c>
      <c r="C106" s="53" t="str">
        <f t="shared" si="9"/>
        <v/>
      </c>
      <c r="D106" s="53"/>
      <c r="E106" s="35"/>
      <c r="F106" s="8"/>
      <c r="G106" s="35"/>
      <c r="H106" s="54"/>
      <c r="I106" s="54"/>
      <c r="J106" s="35"/>
      <c r="K106" s="55" t="str">
        <f t="shared" si="15"/>
        <v/>
      </c>
      <c r="L106" s="56"/>
      <c r="M106" s="6" t="str">
        <f>IF(J106="","",(K106/J106)/LOOKUP(RIGHT($D$2,3),定数!$A$6:$A$13,定数!$B$6:$B$13))</f>
        <v/>
      </c>
      <c r="N106" s="35"/>
      <c r="O106" s="8"/>
      <c r="P106" s="54"/>
      <c r="Q106" s="54"/>
      <c r="R106" s="57" t="str">
        <f>IF(P106="","",T106*M106*LOOKUP(RIGHT($D$2,3),定数!$A$6:$A$13,定数!$B$6:$B$13))</f>
        <v/>
      </c>
      <c r="S106" s="57"/>
      <c r="T106" s="58" t="str">
        <f t="shared" si="12"/>
        <v/>
      </c>
      <c r="U106" s="58"/>
      <c r="V106" t="str">
        <f t="shared" si="16"/>
        <v/>
      </c>
      <c r="W106" t="str">
        <f t="shared" si="16"/>
        <v/>
      </c>
      <c r="X106" s="41" t="str">
        <f t="shared" si="13"/>
        <v/>
      </c>
      <c r="Y106" s="42" t="str">
        <f t="shared" si="14"/>
        <v/>
      </c>
    </row>
    <row r="107" spans="2:25">
      <c r="B107" s="35">
        <v>99</v>
      </c>
      <c r="C107" s="53" t="str">
        <f t="shared" si="9"/>
        <v/>
      </c>
      <c r="D107" s="53"/>
      <c r="E107" s="35"/>
      <c r="F107" s="8"/>
      <c r="G107" s="35"/>
      <c r="H107" s="54"/>
      <c r="I107" s="54"/>
      <c r="J107" s="35"/>
      <c r="K107" s="55" t="str">
        <f t="shared" si="15"/>
        <v/>
      </c>
      <c r="L107" s="56"/>
      <c r="M107" s="6" t="str">
        <f>IF(J107="","",(K107/J107)/LOOKUP(RIGHT($D$2,3),定数!$A$6:$A$13,定数!$B$6:$B$13))</f>
        <v/>
      </c>
      <c r="N107" s="35"/>
      <c r="O107" s="8"/>
      <c r="P107" s="54"/>
      <c r="Q107" s="54"/>
      <c r="R107" s="57" t="str">
        <f>IF(P107="","",T107*M107*LOOKUP(RIGHT($D$2,3),定数!$A$6:$A$13,定数!$B$6:$B$13))</f>
        <v/>
      </c>
      <c r="S107" s="57"/>
      <c r="T107" s="58" t="str">
        <f t="shared" si="12"/>
        <v/>
      </c>
      <c r="U107" s="5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35">
        <v>100</v>
      </c>
      <c r="C108" s="53" t="str">
        <f t="shared" si="9"/>
        <v/>
      </c>
      <c r="D108" s="53"/>
      <c r="E108" s="35"/>
      <c r="F108" s="8"/>
      <c r="G108" s="35"/>
      <c r="H108" s="54"/>
      <c r="I108" s="54"/>
      <c r="J108" s="35"/>
      <c r="K108" s="55" t="str">
        <f t="shared" si="15"/>
        <v/>
      </c>
      <c r="L108" s="56"/>
      <c r="M108" s="6" t="str">
        <f>IF(J108="","",(K108/J108)/LOOKUP(RIGHT($D$2,3),定数!$A$6:$A$13,定数!$B$6:$B$13))</f>
        <v/>
      </c>
      <c r="N108" s="35"/>
      <c r="O108" s="8"/>
      <c r="P108" s="54"/>
      <c r="Q108" s="54"/>
      <c r="R108" s="57" t="str">
        <f>IF(P108="","",T108*M108*LOOKUP(RIGHT($D$2,3),定数!$A$6:$A$13,定数!$B$6:$B$13))</f>
        <v/>
      </c>
      <c r="S108" s="57"/>
      <c r="T108" s="58" t="str">
        <f t="shared" si="12"/>
        <v/>
      </c>
      <c r="U108" s="5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87" priority="177" stopIfTrue="1" operator="equal">
      <formula>"買"</formula>
    </cfRule>
    <cfRule type="cellIs" dxfId="186" priority="178" stopIfTrue="1" operator="equal">
      <formula>"売"</formula>
    </cfRule>
  </conditionalFormatting>
  <conditionalFormatting sqref="G9:G11 G14:G45 G47:G108">
    <cfRule type="cellIs" dxfId="185" priority="179" stopIfTrue="1" operator="equal">
      <formula>"買"</formula>
    </cfRule>
    <cfRule type="cellIs" dxfId="184" priority="180" stopIfTrue="1" operator="equal">
      <formula>"売"</formula>
    </cfRule>
  </conditionalFormatting>
  <conditionalFormatting sqref="G12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13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9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10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11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10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11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12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13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14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15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16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17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18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18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18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19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20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21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22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23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24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25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26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27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28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29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30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31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32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33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34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35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36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37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37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38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39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40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41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42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43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44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45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46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47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48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49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50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51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52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53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54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55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56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57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58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59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60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61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62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63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64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65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66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67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68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69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70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71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72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73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74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75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76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77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78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79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80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81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82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83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84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85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86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87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88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89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16" workbookViewId="0">
      <selection activeCell="A320" sqref="A320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2" zoomScale="145" zoomScaleNormal="145" zoomScaleSheetLayoutView="100" workbookViewId="0">
      <selection activeCell="A30" sqref="A30"/>
    </sheetView>
  </sheetViews>
  <sheetFormatPr defaultRowHeight="13.5"/>
  <sheetData>
    <row r="1" spans="1:10">
      <c r="A1" t="s">
        <v>0</v>
      </c>
    </row>
    <row r="2" spans="1:10">
      <c r="A2" s="93" t="s">
        <v>84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>
      <c r="A9" s="94"/>
      <c r="B9" s="94"/>
      <c r="C9" s="94"/>
      <c r="D9" s="94"/>
      <c r="E9" s="94"/>
      <c r="F9" s="94"/>
      <c r="G9" s="94"/>
      <c r="H9" s="94"/>
      <c r="I9" s="94"/>
      <c r="J9" s="94"/>
    </row>
    <row r="11" spans="1:10">
      <c r="A11" t="s">
        <v>1</v>
      </c>
    </row>
    <row r="12" spans="1:10">
      <c r="A12" s="95" t="s">
        <v>85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1" spans="1:10">
      <c r="A21" t="s">
        <v>2</v>
      </c>
    </row>
    <row r="22" spans="1:10">
      <c r="A22" s="95" t="s">
        <v>86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8"/>
  <sheetViews>
    <sheetView zoomScaleSheetLayoutView="100" workbookViewId="0">
      <selection activeCell="B4" sqref="B4:I18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68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>
      <c r="B5" s="27" t="s">
        <v>69</v>
      </c>
      <c r="C5" s="28" t="s">
        <v>70</v>
      </c>
      <c r="D5" s="28"/>
      <c r="E5" s="32"/>
      <c r="F5" s="28">
        <v>49</v>
      </c>
      <c r="G5" s="32">
        <v>43646</v>
      </c>
      <c r="H5" s="28"/>
      <c r="I5" s="32"/>
    </row>
    <row r="6" spans="2:9">
      <c r="B6" s="27" t="s">
        <v>69</v>
      </c>
      <c r="C6" s="28" t="s">
        <v>71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>
      <c r="B7" s="27" t="s">
        <v>69</v>
      </c>
      <c r="C7" s="28" t="s">
        <v>72</v>
      </c>
      <c r="D7" s="28">
        <v>39</v>
      </c>
      <c r="E7" s="32">
        <v>43651</v>
      </c>
      <c r="F7" s="28">
        <v>30</v>
      </c>
      <c r="G7" s="32">
        <v>43660</v>
      </c>
      <c r="H7" s="28">
        <v>95</v>
      </c>
      <c r="I7" s="32">
        <v>43697</v>
      </c>
    </row>
    <row r="8" spans="2:9">
      <c r="B8" s="27" t="s">
        <v>69</v>
      </c>
      <c r="C8" s="28" t="s">
        <v>73</v>
      </c>
      <c r="D8" s="28"/>
      <c r="E8" s="33"/>
      <c r="F8" s="28">
        <v>60</v>
      </c>
      <c r="G8" s="32">
        <v>43657</v>
      </c>
      <c r="H8" s="28"/>
      <c r="I8" s="33"/>
    </row>
    <row r="9" spans="2:9">
      <c r="B9" s="27" t="s">
        <v>69</v>
      </c>
      <c r="C9" s="28" t="s">
        <v>74</v>
      </c>
      <c r="D9" s="28"/>
      <c r="E9" s="33"/>
      <c r="F9" s="28">
        <v>51</v>
      </c>
      <c r="G9" s="32">
        <v>43658</v>
      </c>
      <c r="H9" s="28"/>
      <c r="I9" s="33"/>
    </row>
    <row r="10" spans="2:9">
      <c r="B10" s="27" t="s">
        <v>69</v>
      </c>
      <c r="C10" s="28" t="s">
        <v>75</v>
      </c>
      <c r="D10" s="28"/>
      <c r="E10" s="33"/>
      <c r="F10" s="28">
        <v>31</v>
      </c>
      <c r="G10" s="32">
        <v>43662</v>
      </c>
      <c r="H10" s="28">
        <v>81</v>
      </c>
      <c r="I10" s="32">
        <v>43699</v>
      </c>
    </row>
    <row r="11" spans="2:9">
      <c r="B11" s="27" t="s">
        <v>69</v>
      </c>
      <c r="C11" s="28" t="s">
        <v>76</v>
      </c>
      <c r="D11" s="28"/>
      <c r="E11" s="33"/>
      <c r="F11" s="28">
        <v>29</v>
      </c>
      <c r="G11" s="32">
        <v>43668</v>
      </c>
      <c r="H11" s="28"/>
      <c r="I11" s="33"/>
    </row>
    <row r="12" spans="2:9">
      <c r="B12" s="27" t="s">
        <v>69</v>
      </c>
      <c r="C12" s="28" t="s">
        <v>77</v>
      </c>
      <c r="D12" s="28"/>
      <c r="E12" s="33"/>
      <c r="F12" s="28">
        <v>61</v>
      </c>
      <c r="G12" s="32">
        <v>43669</v>
      </c>
      <c r="H12" s="28"/>
      <c r="I12" s="33"/>
    </row>
    <row r="13" spans="2:9">
      <c r="B13" s="27" t="s">
        <v>69</v>
      </c>
      <c r="C13" s="28" t="s">
        <v>78</v>
      </c>
      <c r="D13" s="28"/>
      <c r="E13" s="33"/>
      <c r="F13" s="28">
        <v>51</v>
      </c>
      <c r="G13" s="32">
        <v>43687</v>
      </c>
      <c r="H13" s="28"/>
      <c r="I13" s="33"/>
    </row>
    <row r="14" spans="2:9">
      <c r="B14" s="27" t="s">
        <v>69</v>
      </c>
      <c r="C14" s="28" t="s">
        <v>79</v>
      </c>
      <c r="D14" s="28"/>
      <c r="E14" s="33"/>
      <c r="F14" s="28">
        <v>62</v>
      </c>
      <c r="G14" s="32">
        <v>43689</v>
      </c>
      <c r="H14" s="28"/>
      <c r="I14" s="33"/>
    </row>
    <row r="15" spans="2:9">
      <c r="B15" s="27" t="s">
        <v>69</v>
      </c>
      <c r="C15" s="28" t="s">
        <v>80</v>
      </c>
      <c r="D15" s="28"/>
      <c r="E15" s="33"/>
      <c r="F15" s="28">
        <v>64</v>
      </c>
      <c r="G15" s="32">
        <v>43690</v>
      </c>
      <c r="H15" s="28"/>
      <c r="I15" s="33"/>
    </row>
    <row r="16" spans="2:9">
      <c r="B16" s="27" t="s">
        <v>69</v>
      </c>
      <c r="C16" s="28" t="s">
        <v>81</v>
      </c>
      <c r="D16" s="28"/>
      <c r="E16" s="33"/>
      <c r="F16" s="28">
        <v>54</v>
      </c>
      <c r="G16" s="32">
        <v>43692</v>
      </c>
      <c r="H16" s="28"/>
      <c r="I16" s="33"/>
    </row>
    <row r="17" spans="2:9">
      <c r="B17" s="27" t="s">
        <v>69</v>
      </c>
      <c r="C17" s="28" t="s">
        <v>82</v>
      </c>
      <c r="D17" s="28"/>
      <c r="E17" s="33"/>
      <c r="F17" s="28">
        <v>38</v>
      </c>
      <c r="G17" s="32">
        <v>43693</v>
      </c>
      <c r="H17" s="28"/>
      <c r="I17" s="33"/>
    </row>
    <row r="18" spans="2:9">
      <c r="B18" s="27" t="s">
        <v>69</v>
      </c>
      <c r="C18" s="28" t="s">
        <v>83</v>
      </c>
      <c r="D18" s="28"/>
      <c r="E18" s="33"/>
      <c r="F18" s="28">
        <v>58</v>
      </c>
      <c r="G18" s="32">
        <v>43695</v>
      </c>
      <c r="H18" s="28"/>
      <c r="I18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9" t="s">
        <v>5</v>
      </c>
      <c r="C2" s="79"/>
      <c r="D2" s="82"/>
      <c r="E2" s="82"/>
      <c r="F2" s="79" t="s">
        <v>6</v>
      </c>
      <c r="G2" s="79"/>
      <c r="H2" s="82" t="s">
        <v>36</v>
      </c>
      <c r="I2" s="82"/>
      <c r="J2" s="79" t="s">
        <v>7</v>
      </c>
      <c r="K2" s="79"/>
      <c r="L2" s="84">
        <f>C9</f>
        <v>1000000</v>
      </c>
      <c r="M2" s="82"/>
      <c r="N2" s="79" t="s">
        <v>8</v>
      </c>
      <c r="O2" s="79"/>
      <c r="P2" s="84" t="e">
        <f>C108+R108</f>
        <v>#VALUE!</v>
      </c>
      <c r="Q2" s="82"/>
      <c r="R2" s="1"/>
      <c r="S2" s="1"/>
      <c r="T2" s="1"/>
    </row>
    <row r="3" spans="2:21" ht="57" customHeight="1">
      <c r="B3" s="79" t="s">
        <v>9</v>
      </c>
      <c r="C3" s="79"/>
      <c r="D3" s="91" t="s">
        <v>38</v>
      </c>
      <c r="E3" s="91"/>
      <c r="F3" s="91"/>
      <c r="G3" s="91"/>
      <c r="H3" s="91"/>
      <c r="I3" s="91"/>
      <c r="J3" s="79" t="s">
        <v>10</v>
      </c>
      <c r="K3" s="79"/>
      <c r="L3" s="91" t="s">
        <v>35</v>
      </c>
      <c r="M3" s="92"/>
      <c r="N3" s="92"/>
      <c r="O3" s="92"/>
      <c r="P3" s="92"/>
      <c r="Q3" s="92"/>
      <c r="R3" s="1"/>
      <c r="S3" s="1"/>
    </row>
    <row r="4" spans="2:21">
      <c r="B4" s="79" t="s">
        <v>11</v>
      </c>
      <c r="C4" s="79"/>
      <c r="D4" s="80">
        <f>SUM($R$9:$S$993)</f>
        <v>153684.21052631587</v>
      </c>
      <c r="E4" s="80"/>
      <c r="F4" s="79" t="s">
        <v>12</v>
      </c>
      <c r="G4" s="79"/>
      <c r="H4" s="81">
        <f>SUM($T$9:$U$108)</f>
        <v>292.00000000000017</v>
      </c>
      <c r="I4" s="82"/>
      <c r="J4" s="83" t="s">
        <v>13</v>
      </c>
      <c r="K4" s="83"/>
      <c r="L4" s="84">
        <f>MAX($C$9:$D$990)-C9</f>
        <v>153684.21052631596</v>
      </c>
      <c r="M4" s="84"/>
      <c r="N4" s="83" t="s">
        <v>14</v>
      </c>
      <c r="O4" s="83"/>
      <c r="P4" s="80">
        <f>MIN($C$9:$D$990)-C9</f>
        <v>0</v>
      </c>
      <c r="Q4" s="80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6" t="s">
        <v>19</v>
      </c>
      <c r="K5" s="79"/>
      <c r="L5" s="87"/>
      <c r="M5" s="88"/>
      <c r="N5" s="17" t="s">
        <v>20</v>
      </c>
      <c r="O5" s="9"/>
      <c r="P5" s="87"/>
      <c r="Q5" s="88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>
      <c r="B9" s="19">
        <v>1</v>
      </c>
      <c r="C9" s="53">
        <v>1000000</v>
      </c>
      <c r="D9" s="53"/>
      <c r="E9" s="19">
        <v>2001</v>
      </c>
      <c r="F9" s="8">
        <v>42111</v>
      </c>
      <c r="G9" s="19" t="s">
        <v>4</v>
      </c>
      <c r="H9" s="54">
        <v>105.33</v>
      </c>
      <c r="I9" s="54"/>
      <c r="J9" s="19">
        <v>57</v>
      </c>
      <c r="K9" s="53">
        <f t="shared" ref="K9:K72" si="0">IF(F9="","",C9*0.03)</f>
        <v>30000</v>
      </c>
      <c r="L9" s="53"/>
      <c r="M9" s="6">
        <f>IF(J9="","",(K9/J9)/1000)</f>
        <v>0.52631578947368418</v>
      </c>
      <c r="N9" s="19">
        <v>2001</v>
      </c>
      <c r="O9" s="8">
        <v>42111</v>
      </c>
      <c r="P9" s="54">
        <v>108.25</v>
      </c>
      <c r="Q9" s="54"/>
      <c r="R9" s="57">
        <f>IF(O9="","",(IF(G9="売",H9-P9,P9-H9))*M9*100000)</f>
        <v>153684.21052631587</v>
      </c>
      <c r="S9" s="57"/>
      <c r="T9" s="58">
        <f>IF(O9="","",IF(R9&lt;0,J9*(-1),IF(G9="買",(P9-H9)*100,(H9-P9)*100)))</f>
        <v>292.00000000000017</v>
      </c>
      <c r="U9" s="58"/>
    </row>
    <row r="10" spans="2:21">
      <c r="B10" s="19">
        <v>2</v>
      </c>
      <c r="C10" s="53">
        <f t="shared" ref="C10:C73" si="1">IF(R9="","",C9+R9)</f>
        <v>1153684.210526316</v>
      </c>
      <c r="D10" s="53"/>
      <c r="E10" s="19"/>
      <c r="F10" s="8"/>
      <c r="G10" s="19" t="s">
        <v>4</v>
      </c>
      <c r="H10" s="54"/>
      <c r="I10" s="54"/>
      <c r="J10" s="19"/>
      <c r="K10" s="53" t="str">
        <f t="shared" si="0"/>
        <v/>
      </c>
      <c r="L10" s="53"/>
      <c r="M10" s="6" t="str">
        <f t="shared" ref="M10:M73" si="2">IF(J10="","",(K10/J10)/1000)</f>
        <v/>
      </c>
      <c r="N10" s="19"/>
      <c r="O10" s="8"/>
      <c r="P10" s="54"/>
      <c r="Q10" s="54"/>
      <c r="R10" s="57" t="str">
        <f t="shared" ref="R10:R73" si="3">IF(O10="","",(IF(G10="売",H10-P10,P10-H10))*M10*100000)</f>
        <v/>
      </c>
      <c r="S10" s="57"/>
      <c r="T10" s="58" t="str">
        <f t="shared" ref="T10:T73" si="4">IF(O10="","",IF(R10&lt;0,J10*(-1),IF(G10="買",(P10-H10)*100,(H10-P10)*100)))</f>
        <v/>
      </c>
      <c r="U10" s="58"/>
    </row>
    <row r="11" spans="2:21">
      <c r="B11" s="19">
        <v>3</v>
      </c>
      <c r="C11" s="53" t="str">
        <f t="shared" si="1"/>
        <v/>
      </c>
      <c r="D11" s="53"/>
      <c r="E11" s="19"/>
      <c r="F11" s="8"/>
      <c r="G11" s="19" t="s">
        <v>4</v>
      </c>
      <c r="H11" s="54"/>
      <c r="I11" s="54"/>
      <c r="J11" s="19"/>
      <c r="K11" s="53" t="str">
        <f t="shared" si="0"/>
        <v/>
      </c>
      <c r="L11" s="53"/>
      <c r="M11" s="6" t="str">
        <f t="shared" si="2"/>
        <v/>
      </c>
      <c r="N11" s="19"/>
      <c r="O11" s="8"/>
      <c r="P11" s="54"/>
      <c r="Q11" s="54"/>
      <c r="R11" s="57" t="str">
        <f t="shared" si="3"/>
        <v/>
      </c>
      <c r="S11" s="57"/>
      <c r="T11" s="58" t="str">
        <f t="shared" si="4"/>
        <v/>
      </c>
      <c r="U11" s="58"/>
    </row>
    <row r="12" spans="2:21">
      <c r="B12" s="19">
        <v>4</v>
      </c>
      <c r="C12" s="53" t="str">
        <f t="shared" si="1"/>
        <v/>
      </c>
      <c r="D12" s="53"/>
      <c r="E12" s="19"/>
      <c r="F12" s="8"/>
      <c r="G12" s="19" t="s">
        <v>3</v>
      </c>
      <c r="H12" s="54"/>
      <c r="I12" s="54"/>
      <c r="J12" s="19"/>
      <c r="K12" s="53" t="str">
        <f t="shared" si="0"/>
        <v/>
      </c>
      <c r="L12" s="53"/>
      <c r="M12" s="6" t="str">
        <f t="shared" si="2"/>
        <v/>
      </c>
      <c r="N12" s="19"/>
      <c r="O12" s="8"/>
      <c r="P12" s="54"/>
      <c r="Q12" s="54"/>
      <c r="R12" s="57" t="str">
        <f t="shared" si="3"/>
        <v/>
      </c>
      <c r="S12" s="57"/>
      <c r="T12" s="58" t="str">
        <f t="shared" si="4"/>
        <v/>
      </c>
      <c r="U12" s="58"/>
    </row>
    <row r="13" spans="2:21">
      <c r="B13" s="19">
        <v>5</v>
      </c>
      <c r="C13" s="53" t="str">
        <f t="shared" si="1"/>
        <v/>
      </c>
      <c r="D13" s="53"/>
      <c r="E13" s="19"/>
      <c r="F13" s="8"/>
      <c r="G13" s="19" t="s">
        <v>3</v>
      </c>
      <c r="H13" s="54"/>
      <c r="I13" s="54"/>
      <c r="J13" s="19"/>
      <c r="K13" s="53" t="str">
        <f t="shared" si="0"/>
        <v/>
      </c>
      <c r="L13" s="53"/>
      <c r="M13" s="6" t="str">
        <f t="shared" si="2"/>
        <v/>
      </c>
      <c r="N13" s="19"/>
      <c r="O13" s="8"/>
      <c r="P13" s="54"/>
      <c r="Q13" s="54"/>
      <c r="R13" s="57" t="str">
        <f t="shared" si="3"/>
        <v/>
      </c>
      <c r="S13" s="57"/>
      <c r="T13" s="58" t="str">
        <f t="shared" si="4"/>
        <v/>
      </c>
      <c r="U13" s="58"/>
    </row>
    <row r="14" spans="2:21">
      <c r="B14" s="19">
        <v>6</v>
      </c>
      <c r="C14" s="53" t="str">
        <f t="shared" si="1"/>
        <v/>
      </c>
      <c r="D14" s="53"/>
      <c r="E14" s="19"/>
      <c r="F14" s="8"/>
      <c r="G14" s="19" t="s">
        <v>4</v>
      </c>
      <c r="H14" s="54"/>
      <c r="I14" s="54"/>
      <c r="J14" s="19"/>
      <c r="K14" s="53" t="str">
        <f t="shared" si="0"/>
        <v/>
      </c>
      <c r="L14" s="53"/>
      <c r="M14" s="6" t="str">
        <f t="shared" si="2"/>
        <v/>
      </c>
      <c r="N14" s="19"/>
      <c r="O14" s="8"/>
      <c r="P14" s="54"/>
      <c r="Q14" s="54"/>
      <c r="R14" s="57" t="str">
        <f t="shared" si="3"/>
        <v/>
      </c>
      <c r="S14" s="57"/>
      <c r="T14" s="58" t="str">
        <f t="shared" si="4"/>
        <v/>
      </c>
      <c r="U14" s="58"/>
    </row>
    <row r="15" spans="2:21">
      <c r="B15" s="19">
        <v>7</v>
      </c>
      <c r="C15" s="53" t="str">
        <f t="shared" si="1"/>
        <v/>
      </c>
      <c r="D15" s="53"/>
      <c r="E15" s="19"/>
      <c r="F15" s="8"/>
      <c r="G15" s="19" t="s">
        <v>4</v>
      </c>
      <c r="H15" s="54"/>
      <c r="I15" s="54"/>
      <c r="J15" s="19"/>
      <c r="K15" s="53" t="str">
        <f t="shared" si="0"/>
        <v/>
      </c>
      <c r="L15" s="53"/>
      <c r="M15" s="6" t="str">
        <f t="shared" si="2"/>
        <v/>
      </c>
      <c r="N15" s="19"/>
      <c r="O15" s="8"/>
      <c r="P15" s="54"/>
      <c r="Q15" s="54"/>
      <c r="R15" s="57" t="str">
        <f t="shared" si="3"/>
        <v/>
      </c>
      <c r="S15" s="57"/>
      <c r="T15" s="58" t="str">
        <f t="shared" si="4"/>
        <v/>
      </c>
      <c r="U15" s="58"/>
    </row>
    <row r="16" spans="2:21">
      <c r="B16" s="19">
        <v>8</v>
      </c>
      <c r="C16" s="53" t="str">
        <f t="shared" si="1"/>
        <v/>
      </c>
      <c r="D16" s="53"/>
      <c r="E16" s="19"/>
      <c r="F16" s="8"/>
      <c r="G16" s="19" t="s">
        <v>4</v>
      </c>
      <c r="H16" s="54"/>
      <c r="I16" s="54"/>
      <c r="J16" s="19"/>
      <c r="K16" s="53" t="str">
        <f t="shared" si="0"/>
        <v/>
      </c>
      <c r="L16" s="53"/>
      <c r="M16" s="6" t="str">
        <f t="shared" si="2"/>
        <v/>
      </c>
      <c r="N16" s="19"/>
      <c r="O16" s="8"/>
      <c r="P16" s="54"/>
      <c r="Q16" s="54"/>
      <c r="R16" s="57" t="str">
        <f t="shared" si="3"/>
        <v/>
      </c>
      <c r="S16" s="57"/>
      <c r="T16" s="58" t="str">
        <f t="shared" si="4"/>
        <v/>
      </c>
      <c r="U16" s="58"/>
    </row>
    <row r="17" spans="2:21">
      <c r="B17" s="19">
        <v>9</v>
      </c>
      <c r="C17" s="53" t="str">
        <f t="shared" si="1"/>
        <v/>
      </c>
      <c r="D17" s="53"/>
      <c r="E17" s="19"/>
      <c r="F17" s="8"/>
      <c r="G17" s="19" t="s">
        <v>4</v>
      </c>
      <c r="H17" s="54"/>
      <c r="I17" s="54"/>
      <c r="J17" s="19"/>
      <c r="K17" s="53" t="str">
        <f t="shared" si="0"/>
        <v/>
      </c>
      <c r="L17" s="53"/>
      <c r="M17" s="6" t="str">
        <f t="shared" si="2"/>
        <v/>
      </c>
      <c r="N17" s="19"/>
      <c r="O17" s="8"/>
      <c r="P17" s="54"/>
      <c r="Q17" s="54"/>
      <c r="R17" s="57" t="str">
        <f t="shared" si="3"/>
        <v/>
      </c>
      <c r="S17" s="57"/>
      <c r="T17" s="58" t="str">
        <f t="shared" si="4"/>
        <v/>
      </c>
      <c r="U17" s="58"/>
    </row>
    <row r="18" spans="2:21">
      <c r="B18" s="19">
        <v>10</v>
      </c>
      <c r="C18" s="53" t="str">
        <f t="shared" si="1"/>
        <v/>
      </c>
      <c r="D18" s="53"/>
      <c r="E18" s="19"/>
      <c r="F18" s="8"/>
      <c r="G18" s="19" t="s">
        <v>4</v>
      </c>
      <c r="H18" s="54"/>
      <c r="I18" s="54"/>
      <c r="J18" s="19"/>
      <c r="K18" s="53" t="str">
        <f t="shared" si="0"/>
        <v/>
      </c>
      <c r="L18" s="53"/>
      <c r="M18" s="6" t="str">
        <f t="shared" si="2"/>
        <v/>
      </c>
      <c r="N18" s="19"/>
      <c r="O18" s="8"/>
      <c r="P18" s="54"/>
      <c r="Q18" s="54"/>
      <c r="R18" s="57" t="str">
        <f t="shared" si="3"/>
        <v/>
      </c>
      <c r="S18" s="57"/>
      <c r="T18" s="58" t="str">
        <f t="shared" si="4"/>
        <v/>
      </c>
      <c r="U18" s="58"/>
    </row>
    <row r="19" spans="2:21">
      <c r="B19" s="19">
        <v>11</v>
      </c>
      <c r="C19" s="53" t="str">
        <f t="shared" si="1"/>
        <v/>
      </c>
      <c r="D19" s="53"/>
      <c r="E19" s="19"/>
      <c r="F19" s="8"/>
      <c r="G19" s="19" t="s">
        <v>4</v>
      </c>
      <c r="H19" s="54"/>
      <c r="I19" s="54"/>
      <c r="J19" s="19"/>
      <c r="K19" s="53" t="str">
        <f t="shared" si="0"/>
        <v/>
      </c>
      <c r="L19" s="53"/>
      <c r="M19" s="6" t="str">
        <f t="shared" si="2"/>
        <v/>
      </c>
      <c r="N19" s="19"/>
      <c r="O19" s="8"/>
      <c r="P19" s="54"/>
      <c r="Q19" s="54"/>
      <c r="R19" s="57" t="str">
        <f t="shared" si="3"/>
        <v/>
      </c>
      <c r="S19" s="57"/>
      <c r="T19" s="58" t="str">
        <f t="shared" si="4"/>
        <v/>
      </c>
      <c r="U19" s="58"/>
    </row>
    <row r="20" spans="2:21">
      <c r="B20" s="19">
        <v>12</v>
      </c>
      <c r="C20" s="53" t="str">
        <f t="shared" si="1"/>
        <v/>
      </c>
      <c r="D20" s="53"/>
      <c r="E20" s="19"/>
      <c r="F20" s="8"/>
      <c r="G20" s="19" t="s">
        <v>4</v>
      </c>
      <c r="H20" s="54"/>
      <c r="I20" s="54"/>
      <c r="J20" s="19"/>
      <c r="K20" s="53" t="str">
        <f t="shared" si="0"/>
        <v/>
      </c>
      <c r="L20" s="53"/>
      <c r="M20" s="6" t="str">
        <f t="shared" si="2"/>
        <v/>
      </c>
      <c r="N20" s="19"/>
      <c r="O20" s="8"/>
      <c r="P20" s="54"/>
      <c r="Q20" s="54"/>
      <c r="R20" s="57" t="str">
        <f t="shared" si="3"/>
        <v/>
      </c>
      <c r="S20" s="57"/>
      <c r="T20" s="58" t="str">
        <f t="shared" si="4"/>
        <v/>
      </c>
      <c r="U20" s="58"/>
    </row>
    <row r="21" spans="2:21">
      <c r="B21" s="19">
        <v>13</v>
      </c>
      <c r="C21" s="53" t="str">
        <f t="shared" si="1"/>
        <v/>
      </c>
      <c r="D21" s="53"/>
      <c r="E21" s="19"/>
      <c r="F21" s="8"/>
      <c r="G21" s="19" t="s">
        <v>4</v>
      </c>
      <c r="H21" s="54"/>
      <c r="I21" s="54"/>
      <c r="J21" s="19"/>
      <c r="K21" s="53" t="str">
        <f t="shared" si="0"/>
        <v/>
      </c>
      <c r="L21" s="53"/>
      <c r="M21" s="6" t="str">
        <f t="shared" si="2"/>
        <v/>
      </c>
      <c r="N21" s="19"/>
      <c r="O21" s="8"/>
      <c r="P21" s="54"/>
      <c r="Q21" s="54"/>
      <c r="R21" s="57" t="str">
        <f t="shared" si="3"/>
        <v/>
      </c>
      <c r="S21" s="57"/>
      <c r="T21" s="58" t="str">
        <f t="shared" si="4"/>
        <v/>
      </c>
      <c r="U21" s="58"/>
    </row>
    <row r="22" spans="2:21">
      <c r="B22" s="19">
        <v>14</v>
      </c>
      <c r="C22" s="53" t="str">
        <f t="shared" si="1"/>
        <v/>
      </c>
      <c r="D22" s="53"/>
      <c r="E22" s="19"/>
      <c r="F22" s="8"/>
      <c r="G22" s="19" t="s">
        <v>3</v>
      </c>
      <c r="H22" s="54"/>
      <c r="I22" s="54"/>
      <c r="J22" s="19"/>
      <c r="K22" s="53" t="str">
        <f t="shared" si="0"/>
        <v/>
      </c>
      <c r="L22" s="53"/>
      <c r="M22" s="6" t="str">
        <f t="shared" si="2"/>
        <v/>
      </c>
      <c r="N22" s="19"/>
      <c r="O22" s="8"/>
      <c r="P22" s="54"/>
      <c r="Q22" s="54"/>
      <c r="R22" s="57" t="str">
        <f t="shared" si="3"/>
        <v/>
      </c>
      <c r="S22" s="57"/>
      <c r="T22" s="58" t="str">
        <f t="shared" si="4"/>
        <v/>
      </c>
      <c r="U22" s="58"/>
    </row>
    <row r="23" spans="2:21">
      <c r="B23" s="19">
        <v>15</v>
      </c>
      <c r="C23" s="53" t="str">
        <f t="shared" si="1"/>
        <v/>
      </c>
      <c r="D23" s="53"/>
      <c r="E23" s="19"/>
      <c r="F23" s="8"/>
      <c r="G23" s="19" t="s">
        <v>4</v>
      </c>
      <c r="H23" s="54"/>
      <c r="I23" s="54"/>
      <c r="J23" s="19"/>
      <c r="K23" s="53" t="str">
        <f t="shared" si="0"/>
        <v/>
      </c>
      <c r="L23" s="53"/>
      <c r="M23" s="6" t="str">
        <f t="shared" si="2"/>
        <v/>
      </c>
      <c r="N23" s="19"/>
      <c r="O23" s="8"/>
      <c r="P23" s="54"/>
      <c r="Q23" s="54"/>
      <c r="R23" s="57" t="str">
        <f t="shared" si="3"/>
        <v/>
      </c>
      <c r="S23" s="57"/>
      <c r="T23" s="58" t="str">
        <f t="shared" si="4"/>
        <v/>
      </c>
      <c r="U23" s="58"/>
    </row>
    <row r="24" spans="2:21">
      <c r="B24" s="19">
        <v>16</v>
      </c>
      <c r="C24" s="53" t="str">
        <f t="shared" si="1"/>
        <v/>
      </c>
      <c r="D24" s="53"/>
      <c r="E24" s="19"/>
      <c r="F24" s="8"/>
      <c r="G24" s="19" t="s">
        <v>4</v>
      </c>
      <c r="H24" s="54"/>
      <c r="I24" s="54"/>
      <c r="J24" s="19"/>
      <c r="K24" s="53" t="str">
        <f t="shared" si="0"/>
        <v/>
      </c>
      <c r="L24" s="53"/>
      <c r="M24" s="6" t="str">
        <f t="shared" si="2"/>
        <v/>
      </c>
      <c r="N24" s="19"/>
      <c r="O24" s="8"/>
      <c r="P24" s="54"/>
      <c r="Q24" s="54"/>
      <c r="R24" s="57" t="str">
        <f t="shared" si="3"/>
        <v/>
      </c>
      <c r="S24" s="57"/>
      <c r="T24" s="58" t="str">
        <f t="shared" si="4"/>
        <v/>
      </c>
      <c r="U24" s="58"/>
    </row>
    <row r="25" spans="2:21">
      <c r="B25" s="19">
        <v>17</v>
      </c>
      <c r="C25" s="53" t="str">
        <f t="shared" si="1"/>
        <v/>
      </c>
      <c r="D25" s="53"/>
      <c r="E25" s="19"/>
      <c r="F25" s="8"/>
      <c r="G25" s="19" t="s">
        <v>4</v>
      </c>
      <c r="H25" s="54"/>
      <c r="I25" s="54"/>
      <c r="J25" s="19"/>
      <c r="K25" s="53" t="str">
        <f t="shared" si="0"/>
        <v/>
      </c>
      <c r="L25" s="53"/>
      <c r="M25" s="6" t="str">
        <f t="shared" si="2"/>
        <v/>
      </c>
      <c r="N25" s="19"/>
      <c r="O25" s="8"/>
      <c r="P25" s="54"/>
      <c r="Q25" s="54"/>
      <c r="R25" s="57" t="str">
        <f t="shared" si="3"/>
        <v/>
      </c>
      <c r="S25" s="57"/>
      <c r="T25" s="58" t="str">
        <f t="shared" si="4"/>
        <v/>
      </c>
      <c r="U25" s="58"/>
    </row>
    <row r="26" spans="2:21">
      <c r="B26" s="19">
        <v>18</v>
      </c>
      <c r="C26" s="53" t="str">
        <f t="shared" si="1"/>
        <v/>
      </c>
      <c r="D26" s="53"/>
      <c r="E26" s="19"/>
      <c r="F26" s="8"/>
      <c r="G26" s="19" t="s">
        <v>4</v>
      </c>
      <c r="H26" s="54"/>
      <c r="I26" s="54"/>
      <c r="J26" s="19"/>
      <c r="K26" s="53" t="str">
        <f t="shared" si="0"/>
        <v/>
      </c>
      <c r="L26" s="53"/>
      <c r="M26" s="6" t="str">
        <f t="shared" si="2"/>
        <v/>
      </c>
      <c r="N26" s="19"/>
      <c r="O26" s="8"/>
      <c r="P26" s="54"/>
      <c r="Q26" s="54"/>
      <c r="R26" s="57" t="str">
        <f t="shared" si="3"/>
        <v/>
      </c>
      <c r="S26" s="57"/>
      <c r="T26" s="58" t="str">
        <f t="shared" si="4"/>
        <v/>
      </c>
      <c r="U26" s="58"/>
    </row>
    <row r="27" spans="2:21">
      <c r="B27" s="19">
        <v>19</v>
      </c>
      <c r="C27" s="53" t="str">
        <f t="shared" si="1"/>
        <v/>
      </c>
      <c r="D27" s="53"/>
      <c r="E27" s="19"/>
      <c r="F27" s="8"/>
      <c r="G27" s="19" t="s">
        <v>3</v>
      </c>
      <c r="H27" s="54"/>
      <c r="I27" s="54"/>
      <c r="J27" s="19"/>
      <c r="K27" s="53" t="str">
        <f t="shared" si="0"/>
        <v/>
      </c>
      <c r="L27" s="53"/>
      <c r="M27" s="6" t="str">
        <f t="shared" si="2"/>
        <v/>
      </c>
      <c r="N27" s="19"/>
      <c r="O27" s="8"/>
      <c r="P27" s="54"/>
      <c r="Q27" s="54"/>
      <c r="R27" s="57" t="str">
        <f t="shared" si="3"/>
        <v/>
      </c>
      <c r="S27" s="57"/>
      <c r="T27" s="58" t="str">
        <f t="shared" si="4"/>
        <v/>
      </c>
      <c r="U27" s="58"/>
    </row>
    <row r="28" spans="2:21">
      <c r="B28" s="19">
        <v>20</v>
      </c>
      <c r="C28" s="53" t="str">
        <f t="shared" si="1"/>
        <v/>
      </c>
      <c r="D28" s="53"/>
      <c r="E28" s="19"/>
      <c r="F28" s="8"/>
      <c r="G28" s="19" t="s">
        <v>4</v>
      </c>
      <c r="H28" s="54"/>
      <c r="I28" s="54"/>
      <c r="J28" s="19"/>
      <c r="K28" s="53" t="str">
        <f t="shared" si="0"/>
        <v/>
      </c>
      <c r="L28" s="53"/>
      <c r="M28" s="6" t="str">
        <f t="shared" si="2"/>
        <v/>
      </c>
      <c r="N28" s="19"/>
      <c r="O28" s="8"/>
      <c r="P28" s="54"/>
      <c r="Q28" s="54"/>
      <c r="R28" s="57" t="str">
        <f t="shared" si="3"/>
        <v/>
      </c>
      <c r="S28" s="57"/>
      <c r="T28" s="58" t="str">
        <f t="shared" si="4"/>
        <v/>
      </c>
      <c r="U28" s="58"/>
    </row>
    <row r="29" spans="2:21">
      <c r="B29" s="19">
        <v>21</v>
      </c>
      <c r="C29" s="53" t="str">
        <f t="shared" si="1"/>
        <v/>
      </c>
      <c r="D29" s="53"/>
      <c r="E29" s="19"/>
      <c r="F29" s="8"/>
      <c r="G29" s="19" t="s">
        <v>3</v>
      </c>
      <c r="H29" s="54"/>
      <c r="I29" s="54"/>
      <c r="J29" s="19"/>
      <c r="K29" s="53" t="str">
        <f t="shared" si="0"/>
        <v/>
      </c>
      <c r="L29" s="53"/>
      <c r="M29" s="6" t="str">
        <f t="shared" si="2"/>
        <v/>
      </c>
      <c r="N29" s="19"/>
      <c r="O29" s="8"/>
      <c r="P29" s="54"/>
      <c r="Q29" s="54"/>
      <c r="R29" s="57" t="str">
        <f t="shared" si="3"/>
        <v/>
      </c>
      <c r="S29" s="57"/>
      <c r="T29" s="58" t="str">
        <f t="shared" si="4"/>
        <v/>
      </c>
      <c r="U29" s="58"/>
    </row>
    <row r="30" spans="2:21">
      <c r="B30" s="19">
        <v>22</v>
      </c>
      <c r="C30" s="53" t="str">
        <f t="shared" si="1"/>
        <v/>
      </c>
      <c r="D30" s="53"/>
      <c r="E30" s="19"/>
      <c r="F30" s="8"/>
      <c r="G30" s="19" t="s">
        <v>3</v>
      </c>
      <c r="H30" s="54"/>
      <c r="I30" s="54"/>
      <c r="J30" s="19"/>
      <c r="K30" s="53" t="str">
        <f t="shared" si="0"/>
        <v/>
      </c>
      <c r="L30" s="53"/>
      <c r="M30" s="6" t="str">
        <f t="shared" si="2"/>
        <v/>
      </c>
      <c r="N30" s="19"/>
      <c r="O30" s="8"/>
      <c r="P30" s="54"/>
      <c r="Q30" s="54"/>
      <c r="R30" s="57" t="str">
        <f t="shared" si="3"/>
        <v/>
      </c>
      <c r="S30" s="57"/>
      <c r="T30" s="58" t="str">
        <f t="shared" si="4"/>
        <v/>
      </c>
      <c r="U30" s="58"/>
    </row>
    <row r="31" spans="2:21">
      <c r="B31" s="19">
        <v>23</v>
      </c>
      <c r="C31" s="53" t="str">
        <f t="shared" si="1"/>
        <v/>
      </c>
      <c r="D31" s="53"/>
      <c r="E31" s="19"/>
      <c r="F31" s="8"/>
      <c r="G31" s="19" t="s">
        <v>3</v>
      </c>
      <c r="H31" s="54"/>
      <c r="I31" s="54"/>
      <c r="J31" s="19"/>
      <c r="K31" s="53" t="str">
        <f t="shared" si="0"/>
        <v/>
      </c>
      <c r="L31" s="53"/>
      <c r="M31" s="6" t="str">
        <f t="shared" si="2"/>
        <v/>
      </c>
      <c r="N31" s="19"/>
      <c r="O31" s="8"/>
      <c r="P31" s="54"/>
      <c r="Q31" s="54"/>
      <c r="R31" s="57" t="str">
        <f t="shared" si="3"/>
        <v/>
      </c>
      <c r="S31" s="57"/>
      <c r="T31" s="58" t="str">
        <f t="shared" si="4"/>
        <v/>
      </c>
      <c r="U31" s="58"/>
    </row>
    <row r="32" spans="2:21">
      <c r="B32" s="19">
        <v>24</v>
      </c>
      <c r="C32" s="53" t="str">
        <f t="shared" si="1"/>
        <v/>
      </c>
      <c r="D32" s="53"/>
      <c r="E32" s="19"/>
      <c r="F32" s="8"/>
      <c r="G32" s="19" t="s">
        <v>3</v>
      </c>
      <c r="H32" s="54"/>
      <c r="I32" s="54"/>
      <c r="J32" s="19"/>
      <c r="K32" s="53" t="str">
        <f t="shared" si="0"/>
        <v/>
      </c>
      <c r="L32" s="53"/>
      <c r="M32" s="6" t="str">
        <f t="shared" si="2"/>
        <v/>
      </c>
      <c r="N32" s="19"/>
      <c r="O32" s="8"/>
      <c r="P32" s="54"/>
      <c r="Q32" s="54"/>
      <c r="R32" s="57" t="str">
        <f t="shared" si="3"/>
        <v/>
      </c>
      <c r="S32" s="57"/>
      <c r="T32" s="58" t="str">
        <f t="shared" si="4"/>
        <v/>
      </c>
      <c r="U32" s="58"/>
    </row>
    <row r="33" spans="2:21">
      <c r="B33" s="19">
        <v>25</v>
      </c>
      <c r="C33" s="53" t="str">
        <f t="shared" si="1"/>
        <v/>
      </c>
      <c r="D33" s="53"/>
      <c r="E33" s="19"/>
      <c r="F33" s="8"/>
      <c r="G33" s="19" t="s">
        <v>4</v>
      </c>
      <c r="H33" s="54"/>
      <c r="I33" s="54"/>
      <c r="J33" s="19"/>
      <c r="K33" s="53" t="str">
        <f t="shared" si="0"/>
        <v/>
      </c>
      <c r="L33" s="53"/>
      <c r="M33" s="6" t="str">
        <f t="shared" si="2"/>
        <v/>
      </c>
      <c r="N33" s="19"/>
      <c r="O33" s="8"/>
      <c r="P33" s="54"/>
      <c r="Q33" s="54"/>
      <c r="R33" s="57" t="str">
        <f t="shared" si="3"/>
        <v/>
      </c>
      <c r="S33" s="57"/>
      <c r="T33" s="58" t="str">
        <f t="shared" si="4"/>
        <v/>
      </c>
      <c r="U33" s="58"/>
    </row>
    <row r="34" spans="2:21">
      <c r="B34" s="19">
        <v>26</v>
      </c>
      <c r="C34" s="53" t="str">
        <f t="shared" si="1"/>
        <v/>
      </c>
      <c r="D34" s="53"/>
      <c r="E34" s="19"/>
      <c r="F34" s="8"/>
      <c r="G34" s="19" t="s">
        <v>3</v>
      </c>
      <c r="H34" s="54"/>
      <c r="I34" s="54"/>
      <c r="J34" s="19"/>
      <c r="K34" s="53" t="str">
        <f t="shared" si="0"/>
        <v/>
      </c>
      <c r="L34" s="53"/>
      <c r="M34" s="6" t="str">
        <f t="shared" si="2"/>
        <v/>
      </c>
      <c r="N34" s="19"/>
      <c r="O34" s="8"/>
      <c r="P34" s="54"/>
      <c r="Q34" s="54"/>
      <c r="R34" s="57" t="str">
        <f t="shared" si="3"/>
        <v/>
      </c>
      <c r="S34" s="57"/>
      <c r="T34" s="58" t="str">
        <f t="shared" si="4"/>
        <v/>
      </c>
      <c r="U34" s="58"/>
    </row>
    <row r="35" spans="2:21">
      <c r="B35" s="19">
        <v>27</v>
      </c>
      <c r="C35" s="53" t="str">
        <f t="shared" si="1"/>
        <v/>
      </c>
      <c r="D35" s="53"/>
      <c r="E35" s="19"/>
      <c r="F35" s="8"/>
      <c r="G35" s="19" t="s">
        <v>3</v>
      </c>
      <c r="H35" s="54"/>
      <c r="I35" s="54"/>
      <c r="J35" s="19"/>
      <c r="K35" s="53" t="str">
        <f t="shared" si="0"/>
        <v/>
      </c>
      <c r="L35" s="53"/>
      <c r="M35" s="6" t="str">
        <f t="shared" si="2"/>
        <v/>
      </c>
      <c r="N35" s="19"/>
      <c r="O35" s="8"/>
      <c r="P35" s="54"/>
      <c r="Q35" s="54"/>
      <c r="R35" s="57" t="str">
        <f t="shared" si="3"/>
        <v/>
      </c>
      <c r="S35" s="57"/>
      <c r="T35" s="58" t="str">
        <f t="shared" si="4"/>
        <v/>
      </c>
      <c r="U35" s="58"/>
    </row>
    <row r="36" spans="2:21">
      <c r="B36" s="19">
        <v>28</v>
      </c>
      <c r="C36" s="53" t="str">
        <f t="shared" si="1"/>
        <v/>
      </c>
      <c r="D36" s="53"/>
      <c r="E36" s="19"/>
      <c r="F36" s="8"/>
      <c r="G36" s="19" t="s">
        <v>3</v>
      </c>
      <c r="H36" s="54"/>
      <c r="I36" s="54"/>
      <c r="J36" s="19"/>
      <c r="K36" s="53" t="str">
        <f t="shared" si="0"/>
        <v/>
      </c>
      <c r="L36" s="53"/>
      <c r="M36" s="6" t="str">
        <f t="shared" si="2"/>
        <v/>
      </c>
      <c r="N36" s="19"/>
      <c r="O36" s="8"/>
      <c r="P36" s="54"/>
      <c r="Q36" s="54"/>
      <c r="R36" s="57" t="str">
        <f t="shared" si="3"/>
        <v/>
      </c>
      <c r="S36" s="57"/>
      <c r="T36" s="58" t="str">
        <f t="shared" si="4"/>
        <v/>
      </c>
      <c r="U36" s="58"/>
    </row>
    <row r="37" spans="2:21">
      <c r="B37" s="19">
        <v>29</v>
      </c>
      <c r="C37" s="53" t="str">
        <f t="shared" si="1"/>
        <v/>
      </c>
      <c r="D37" s="53"/>
      <c r="E37" s="19"/>
      <c r="F37" s="8"/>
      <c r="G37" s="19" t="s">
        <v>3</v>
      </c>
      <c r="H37" s="54"/>
      <c r="I37" s="54"/>
      <c r="J37" s="19"/>
      <c r="K37" s="53" t="str">
        <f t="shared" si="0"/>
        <v/>
      </c>
      <c r="L37" s="53"/>
      <c r="M37" s="6" t="str">
        <f t="shared" si="2"/>
        <v/>
      </c>
      <c r="N37" s="19"/>
      <c r="O37" s="8"/>
      <c r="P37" s="54"/>
      <c r="Q37" s="54"/>
      <c r="R37" s="57" t="str">
        <f t="shared" si="3"/>
        <v/>
      </c>
      <c r="S37" s="57"/>
      <c r="T37" s="58" t="str">
        <f t="shared" si="4"/>
        <v/>
      </c>
      <c r="U37" s="58"/>
    </row>
    <row r="38" spans="2:21">
      <c r="B38" s="19">
        <v>30</v>
      </c>
      <c r="C38" s="53" t="str">
        <f t="shared" si="1"/>
        <v/>
      </c>
      <c r="D38" s="53"/>
      <c r="E38" s="19"/>
      <c r="F38" s="8"/>
      <c r="G38" s="19" t="s">
        <v>4</v>
      </c>
      <c r="H38" s="54"/>
      <c r="I38" s="54"/>
      <c r="J38" s="19"/>
      <c r="K38" s="53" t="str">
        <f t="shared" si="0"/>
        <v/>
      </c>
      <c r="L38" s="53"/>
      <c r="M38" s="6" t="str">
        <f t="shared" si="2"/>
        <v/>
      </c>
      <c r="N38" s="19"/>
      <c r="O38" s="8"/>
      <c r="P38" s="54"/>
      <c r="Q38" s="54"/>
      <c r="R38" s="57" t="str">
        <f t="shared" si="3"/>
        <v/>
      </c>
      <c r="S38" s="57"/>
      <c r="T38" s="58" t="str">
        <f t="shared" si="4"/>
        <v/>
      </c>
      <c r="U38" s="58"/>
    </row>
    <row r="39" spans="2:21">
      <c r="B39" s="19">
        <v>31</v>
      </c>
      <c r="C39" s="53" t="str">
        <f t="shared" si="1"/>
        <v/>
      </c>
      <c r="D39" s="53"/>
      <c r="E39" s="19"/>
      <c r="F39" s="8"/>
      <c r="G39" s="19" t="s">
        <v>4</v>
      </c>
      <c r="H39" s="54"/>
      <c r="I39" s="54"/>
      <c r="J39" s="19"/>
      <c r="K39" s="53" t="str">
        <f t="shared" si="0"/>
        <v/>
      </c>
      <c r="L39" s="53"/>
      <c r="M39" s="6" t="str">
        <f t="shared" si="2"/>
        <v/>
      </c>
      <c r="N39" s="19"/>
      <c r="O39" s="8"/>
      <c r="P39" s="54"/>
      <c r="Q39" s="54"/>
      <c r="R39" s="57" t="str">
        <f t="shared" si="3"/>
        <v/>
      </c>
      <c r="S39" s="57"/>
      <c r="T39" s="58" t="str">
        <f t="shared" si="4"/>
        <v/>
      </c>
      <c r="U39" s="58"/>
    </row>
    <row r="40" spans="2:21">
      <c r="B40" s="19">
        <v>32</v>
      </c>
      <c r="C40" s="53" t="str">
        <f t="shared" si="1"/>
        <v/>
      </c>
      <c r="D40" s="53"/>
      <c r="E40" s="19"/>
      <c r="F40" s="8"/>
      <c r="G40" s="19" t="s">
        <v>4</v>
      </c>
      <c r="H40" s="54"/>
      <c r="I40" s="54"/>
      <c r="J40" s="19"/>
      <c r="K40" s="53" t="str">
        <f t="shared" si="0"/>
        <v/>
      </c>
      <c r="L40" s="53"/>
      <c r="M40" s="6" t="str">
        <f t="shared" si="2"/>
        <v/>
      </c>
      <c r="N40" s="19"/>
      <c r="O40" s="8"/>
      <c r="P40" s="54"/>
      <c r="Q40" s="54"/>
      <c r="R40" s="57" t="str">
        <f t="shared" si="3"/>
        <v/>
      </c>
      <c r="S40" s="57"/>
      <c r="T40" s="58" t="str">
        <f t="shared" si="4"/>
        <v/>
      </c>
      <c r="U40" s="58"/>
    </row>
    <row r="41" spans="2:21">
      <c r="B41" s="19">
        <v>33</v>
      </c>
      <c r="C41" s="53" t="str">
        <f t="shared" si="1"/>
        <v/>
      </c>
      <c r="D41" s="53"/>
      <c r="E41" s="19"/>
      <c r="F41" s="8"/>
      <c r="G41" s="19" t="s">
        <v>3</v>
      </c>
      <c r="H41" s="54"/>
      <c r="I41" s="54"/>
      <c r="J41" s="19"/>
      <c r="K41" s="53" t="str">
        <f t="shared" si="0"/>
        <v/>
      </c>
      <c r="L41" s="53"/>
      <c r="M41" s="6" t="str">
        <f t="shared" si="2"/>
        <v/>
      </c>
      <c r="N41" s="19"/>
      <c r="O41" s="8"/>
      <c r="P41" s="54"/>
      <c r="Q41" s="54"/>
      <c r="R41" s="57" t="str">
        <f t="shared" si="3"/>
        <v/>
      </c>
      <c r="S41" s="57"/>
      <c r="T41" s="58" t="str">
        <f t="shared" si="4"/>
        <v/>
      </c>
      <c r="U41" s="58"/>
    </row>
    <row r="42" spans="2:21">
      <c r="B42" s="19">
        <v>34</v>
      </c>
      <c r="C42" s="53" t="str">
        <f t="shared" si="1"/>
        <v/>
      </c>
      <c r="D42" s="53"/>
      <c r="E42" s="19"/>
      <c r="F42" s="8"/>
      <c r="G42" s="19" t="s">
        <v>4</v>
      </c>
      <c r="H42" s="54"/>
      <c r="I42" s="54"/>
      <c r="J42" s="19"/>
      <c r="K42" s="53" t="str">
        <f t="shared" si="0"/>
        <v/>
      </c>
      <c r="L42" s="53"/>
      <c r="M42" s="6" t="str">
        <f t="shared" si="2"/>
        <v/>
      </c>
      <c r="N42" s="19"/>
      <c r="O42" s="8"/>
      <c r="P42" s="54"/>
      <c r="Q42" s="54"/>
      <c r="R42" s="57" t="str">
        <f t="shared" si="3"/>
        <v/>
      </c>
      <c r="S42" s="57"/>
      <c r="T42" s="58" t="str">
        <f t="shared" si="4"/>
        <v/>
      </c>
      <c r="U42" s="58"/>
    </row>
    <row r="43" spans="2:21">
      <c r="B43" s="19">
        <v>35</v>
      </c>
      <c r="C43" s="53" t="str">
        <f t="shared" si="1"/>
        <v/>
      </c>
      <c r="D43" s="53"/>
      <c r="E43" s="19"/>
      <c r="F43" s="8"/>
      <c r="G43" s="19" t="s">
        <v>3</v>
      </c>
      <c r="H43" s="54"/>
      <c r="I43" s="54"/>
      <c r="J43" s="19"/>
      <c r="K43" s="53" t="str">
        <f t="shared" si="0"/>
        <v/>
      </c>
      <c r="L43" s="53"/>
      <c r="M43" s="6" t="str">
        <f t="shared" si="2"/>
        <v/>
      </c>
      <c r="N43" s="19"/>
      <c r="O43" s="8"/>
      <c r="P43" s="54"/>
      <c r="Q43" s="54"/>
      <c r="R43" s="57" t="str">
        <f t="shared" si="3"/>
        <v/>
      </c>
      <c r="S43" s="57"/>
      <c r="T43" s="58" t="str">
        <f t="shared" si="4"/>
        <v/>
      </c>
      <c r="U43" s="58"/>
    </row>
    <row r="44" spans="2:21">
      <c r="B44" s="19">
        <v>36</v>
      </c>
      <c r="C44" s="53" t="str">
        <f t="shared" si="1"/>
        <v/>
      </c>
      <c r="D44" s="53"/>
      <c r="E44" s="19"/>
      <c r="F44" s="8"/>
      <c r="G44" s="19" t="s">
        <v>4</v>
      </c>
      <c r="H44" s="54"/>
      <c r="I44" s="54"/>
      <c r="J44" s="19"/>
      <c r="K44" s="53" t="str">
        <f t="shared" si="0"/>
        <v/>
      </c>
      <c r="L44" s="53"/>
      <c r="M44" s="6" t="str">
        <f t="shared" si="2"/>
        <v/>
      </c>
      <c r="N44" s="19"/>
      <c r="O44" s="8"/>
      <c r="P44" s="54"/>
      <c r="Q44" s="54"/>
      <c r="R44" s="57" t="str">
        <f t="shared" si="3"/>
        <v/>
      </c>
      <c r="S44" s="57"/>
      <c r="T44" s="58" t="str">
        <f t="shared" si="4"/>
        <v/>
      </c>
      <c r="U44" s="58"/>
    </row>
    <row r="45" spans="2:21">
      <c r="B45" s="19">
        <v>37</v>
      </c>
      <c r="C45" s="53" t="str">
        <f t="shared" si="1"/>
        <v/>
      </c>
      <c r="D45" s="53"/>
      <c r="E45" s="19"/>
      <c r="F45" s="8"/>
      <c r="G45" s="19" t="s">
        <v>3</v>
      </c>
      <c r="H45" s="54"/>
      <c r="I45" s="54"/>
      <c r="J45" s="19"/>
      <c r="K45" s="53" t="str">
        <f t="shared" si="0"/>
        <v/>
      </c>
      <c r="L45" s="53"/>
      <c r="M45" s="6" t="str">
        <f t="shared" si="2"/>
        <v/>
      </c>
      <c r="N45" s="19"/>
      <c r="O45" s="8"/>
      <c r="P45" s="54"/>
      <c r="Q45" s="54"/>
      <c r="R45" s="57" t="str">
        <f t="shared" si="3"/>
        <v/>
      </c>
      <c r="S45" s="57"/>
      <c r="T45" s="58" t="str">
        <f t="shared" si="4"/>
        <v/>
      </c>
      <c r="U45" s="58"/>
    </row>
    <row r="46" spans="2:21">
      <c r="B46" s="19">
        <v>38</v>
      </c>
      <c r="C46" s="53" t="str">
        <f t="shared" si="1"/>
        <v/>
      </c>
      <c r="D46" s="53"/>
      <c r="E46" s="19"/>
      <c r="F46" s="8"/>
      <c r="G46" s="19" t="s">
        <v>4</v>
      </c>
      <c r="H46" s="54"/>
      <c r="I46" s="54"/>
      <c r="J46" s="19"/>
      <c r="K46" s="53" t="str">
        <f t="shared" si="0"/>
        <v/>
      </c>
      <c r="L46" s="53"/>
      <c r="M46" s="6" t="str">
        <f t="shared" si="2"/>
        <v/>
      </c>
      <c r="N46" s="19"/>
      <c r="O46" s="8"/>
      <c r="P46" s="54"/>
      <c r="Q46" s="54"/>
      <c r="R46" s="57" t="str">
        <f t="shared" si="3"/>
        <v/>
      </c>
      <c r="S46" s="57"/>
      <c r="T46" s="58" t="str">
        <f t="shared" si="4"/>
        <v/>
      </c>
      <c r="U46" s="58"/>
    </row>
    <row r="47" spans="2:21">
      <c r="B47" s="19">
        <v>39</v>
      </c>
      <c r="C47" s="53" t="str">
        <f t="shared" si="1"/>
        <v/>
      </c>
      <c r="D47" s="53"/>
      <c r="E47" s="19"/>
      <c r="F47" s="8"/>
      <c r="G47" s="19" t="s">
        <v>4</v>
      </c>
      <c r="H47" s="54"/>
      <c r="I47" s="54"/>
      <c r="J47" s="19"/>
      <c r="K47" s="53" t="str">
        <f t="shared" si="0"/>
        <v/>
      </c>
      <c r="L47" s="53"/>
      <c r="M47" s="6" t="str">
        <f t="shared" si="2"/>
        <v/>
      </c>
      <c r="N47" s="19"/>
      <c r="O47" s="8"/>
      <c r="P47" s="54"/>
      <c r="Q47" s="54"/>
      <c r="R47" s="57" t="str">
        <f t="shared" si="3"/>
        <v/>
      </c>
      <c r="S47" s="57"/>
      <c r="T47" s="58" t="str">
        <f t="shared" si="4"/>
        <v/>
      </c>
      <c r="U47" s="58"/>
    </row>
    <row r="48" spans="2:21">
      <c r="B48" s="19">
        <v>40</v>
      </c>
      <c r="C48" s="53" t="str">
        <f t="shared" si="1"/>
        <v/>
      </c>
      <c r="D48" s="53"/>
      <c r="E48" s="19"/>
      <c r="F48" s="8"/>
      <c r="G48" s="19" t="s">
        <v>37</v>
      </c>
      <c r="H48" s="54"/>
      <c r="I48" s="54"/>
      <c r="J48" s="19"/>
      <c r="K48" s="53" t="str">
        <f t="shared" si="0"/>
        <v/>
      </c>
      <c r="L48" s="53"/>
      <c r="M48" s="6" t="str">
        <f t="shared" si="2"/>
        <v/>
      </c>
      <c r="N48" s="19"/>
      <c r="O48" s="8"/>
      <c r="P48" s="54"/>
      <c r="Q48" s="54"/>
      <c r="R48" s="57" t="str">
        <f t="shared" si="3"/>
        <v/>
      </c>
      <c r="S48" s="57"/>
      <c r="T48" s="58" t="str">
        <f t="shared" si="4"/>
        <v/>
      </c>
      <c r="U48" s="58"/>
    </row>
    <row r="49" spans="2:21">
      <c r="B49" s="19">
        <v>41</v>
      </c>
      <c r="C49" s="53" t="str">
        <f t="shared" si="1"/>
        <v/>
      </c>
      <c r="D49" s="53"/>
      <c r="E49" s="19"/>
      <c r="F49" s="8"/>
      <c r="G49" s="19" t="s">
        <v>4</v>
      </c>
      <c r="H49" s="54"/>
      <c r="I49" s="54"/>
      <c r="J49" s="19"/>
      <c r="K49" s="53" t="str">
        <f t="shared" si="0"/>
        <v/>
      </c>
      <c r="L49" s="53"/>
      <c r="M49" s="6" t="str">
        <f t="shared" si="2"/>
        <v/>
      </c>
      <c r="N49" s="19"/>
      <c r="O49" s="8"/>
      <c r="P49" s="54"/>
      <c r="Q49" s="54"/>
      <c r="R49" s="57" t="str">
        <f t="shared" si="3"/>
        <v/>
      </c>
      <c r="S49" s="57"/>
      <c r="T49" s="58" t="str">
        <f t="shared" si="4"/>
        <v/>
      </c>
      <c r="U49" s="58"/>
    </row>
    <row r="50" spans="2:21">
      <c r="B50" s="19">
        <v>42</v>
      </c>
      <c r="C50" s="53" t="str">
        <f t="shared" si="1"/>
        <v/>
      </c>
      <c r="D50" s="53"/>
      <c r="E50" s="19"/>
      <c r="F50" s="8"/>
      <c r="G50" s="19" t="s">
        <v>4</v>
      </c>
      <c r="H50" s="54"/>
      <c r="I50" s="54"/>
      <c r="J50" s="19"/>
      <c r="K50" s="53" t="str">
        <f t="shared" si="0"/>
        <v/>
      </c>
      <c r="L50" s="53"/>
      <c r="M50" s="6" t="str">
        <f t="shared" si="2"/>
        <v/>
      </c>
      <c r="N50" s="19"/>
      <c r="O50" s="8"/>
      <c r="P50" s="54"/>
      <c r="Q50" s="54"/>
      <c r="R50" s="57" t="str">
        <f t="shared" si="3"/>
        <v/>
      </c>
      <c r="S50" s="57"/>
      <c r="T50" s="58" t="str">
        <f t="shared" si="4"/>
        <v/>
      </c>
      <c r="U50" s="58"/>
    </row>
    <row r="51" spans="2:21">
      <c r="B51" s="19">
        <v>43</v>
      </c>
      <c r="C51" s="53" t="str">
        <f t="shared" si="1"/>
        <v/>
      </c>
      <c r="D51" s="53"/>
      <c r="E51" s="19"/>
      <c r="F51" s="8"/>
      <c r="G51" s="19" t="s">
        <v>3</v>
      </c>
      <c r="H51" s="54"/>
      <c r="I51" s="54"/>
      <c r="J51" s="19"/>
      <c r="K51" s="53" t="str">
        <f t="shared" si="0"/>
        <v/>
      </c>
      <c r="L51" s="53"/>
      <c r="M51" s="6" t="str">
        <f t="shared" si="2"/>
        <v/>
      </c>
      <c r="N51" s="19"/>
      <c r="O51" s="8"/>
      <c r="P51" s="54"/>
      <c r="Q51" s="54"/>
      <c r="R51" s="57" t="str">
        <f t="shared" si="3"/>
        <v/>
      </c>
      <c r="S51" s="57"/>
      <c r="T51" s="58" t="str">
        <f t="shared" si="4"/>
        <v/>
      </c>
      <c r="U51" s="58"/>
    </row>
    <row r="52" spans="2:21">
      <c r="B52" s="19">
        <v>44</v>
      </c>
      <c r="C52" s="53" t="str">
        <f t="shared" si="1"/>
        <v/>
      </c>
      <c r="D52" s="53"/>
      <c r="E52" s="19"/>
      <c r="F52" s="8"/>
      <c r="G52" s="19" t="s">
        <v>3</v>
      </c>
      <c r="H52" s="54"/>
      <c r="I52" s="54"/>
      <c r="J52" s="19"/>
      <c r="K52" s="53" t="str">
        <f t="shared" si="0"/>
        <v/>
      </c>
      <c r="L52" s="53"/>
      <c r="M52" s="6" t="str">
        <f t="shared" si="2"/>
        <v/>
      </c>
      <c r="N52" s="19"/>
      <c r="O52" s="8"/>
      <c r="P52" s="54"/>
      <c r="Q52" s="54"/>
      <c r="R52" s="57" t="str">
        <f t="shared" si="3"/>
        <v/>
      </c>
      <c r="S52" s="57"/>
      <c r="T52" s="58" t="str">
        <f t="shared" si="4"/>
        <v/>
      </c>
      <c r="U52" s="58"/>
    </row>
    <row r="53" spans="2:21">
      <c r="B53" s="19">
        <v>45</v>
      </c>
      <c r="C53" s="53" t="str">
        <f t="shared" si="1"/>
        <v/>
      </c>
      <c r="D53" s="53"/>
      <c r="E53" s="19"/>
      <c r="F53" s="8"/>
      <c r="G53" s="19" t="s">
        <v>4</v>
      </c>
      <c r="H53" s="54"/>
      <c r="I53" s="54"/>
      <c r="J53" s="19"/>
      <c r="K53" s="53" t="str">
        <f t="shared" si="0"/>
        <v/>
      </c>
      <c r="L53" s="53"/>
      <c r="M53" s="6" t="str">
        <f t="shared" si="2"/>
        <v/>
      </c>
      <c r="N53" s="19"/>
      <c r="O53" s="8"/>
      <c r="P53" s="54"/>
      <c r="Q53" s="54"/>
      <c r="R53" s="57" t="str">
        <f t="shared" si="3"/>
        <v/>
      </c>
      <c r="S53" s="57"/>
      <c r="T53" s="58" t="str">
        <f t="shared" si="4"/>
        <v/>
      </c>
      <c r="U53" s="58"/>
    </row>
    <row r="54" spans="2:21">
      <c r="B54" s="19">
        <v>46</v>
      </c>
      <c r="C54" s="53" t="str">
        <f t="shared" si="1"/>
        <v/>
      </c>
      <c r="D54" s="53"/>
      <c r="E54" s="19"/>
      <c r="F54" s="8"/>
      <c r="G54" s="19" t="s">
        <v>4</v>
      </c>
      <c r="H54" s="54"/>
      <c r="I54" s="54"/>
      <c r="J54" s="19"/>
      <c r="K54" s="53" t="str">
        <f t="shared" si="0"/>
        <v/>
      </c>
      <c r="L54" s="53"/>
      <c r="M54" s="6" t="str">
        <f t="shared" si="2"/>
        <v/>
      </c>
      <c r="N54" s="19"/>
      <c r="O54" s="8"/>
      <c r="P54" s="54"/>
      <c r="Q54" s="54"/>
      <c r="R54" s="57" t="str">
        <f t="shared" si="3"/>
        <v/>
      </c>
      <c r="S54" s="57"/>
      <c r="T54" s="58" t="str">
        <f t="shared" si="4"/>
        <v/>
      </c>
      <c r="U54" s="58"/>
    </row>
    <row r="55" spans="2:21">
      <c r="B55" s="19">
        <v>47</v>
      </c>
      <c r="C55" s="53" t="str">
        <f t="shared" si="1"/>
        <v/>
      </c>
      <c r="D55" s="53"/>
      <c r="E55" s="19"/>
      <c r="F55" s="8"/>
      <c r="G55" s="19" t="s">
        <v>3</v>
      </c>
      <c r="H55" s="54"/>
      <c r="I55" s="54"/>
      <c r="J55" s="19"/>
      <c r="K55" s="53" t="str">
        <f t="shared" si="0"/>
        <v/>
      </c>
      <c r="L55" s="53"/>
      <c r="M55" s="6" t="str">
        <f t="shared" si="2"/>
        <v/>
      </c>
      <c r="N55" s="19"/>
      <c r="O55" s="8"/>
      <c r="P55" s="54"/>
      <c r="Q55" s="54"/>
      <c r="R55" s="57" t="str">
        <f t="shared" si="3"/>
        <v/>
      </c>
      <c r="S55" s="57"/>
      <c r="T55" s="58" t="str">
        <f t="shared" si="4"/>
        <v/>
      </c>
      <c r="U55" s="58"/>
    </row>
    <row r="56" spans="2:21">
      <c r="B56" s="19">
        <v>48</v>
      </c>
      <c r="C56" s="53" t="str">
        <f t="shared" si="1"/>
        <v/>
      </c>
      <c r="D56" s="53"/>
      <c r="E56" s="19"/>
      <c r="F56" s="8"/>
      <c r="G56" s="19" t="s">
        <v>3</v>
      </c>
      <c r="H56" s="54"/>
      <c r="I56" s="54"/>
      <c r="J56" s="19"/>
      <c r="K56" s="53" t="str">
        <f t="shared" si="0"/>
        <v/>
      </c>
      <c r="L56" s="53"/>
      <c r="M56" s="6" t="str">
        <f t="shared" si="2"/>
        <v/>
      </c>
      <c r="N56" s="19"/>
      <c r="O56" s="8"/>
      <c r="P56" s="54"/>
      <c r="Q56" s="54"/>
      <c r="R56" s="57" t="str">
        <f t="shared" si="3"/>
        <v/>
      </c>
      <c r="S56" s="57"/>
      <c r="T56" s="58" t="str">
        <f t="shared" si="4"/>
        <v/>
      </c>
      <c r="U56" s="58"/>
    </row>
    <row r="57" spans="2:21">
      <c r="B57" s="19">
        <v>49</v>
      </c>
      <c r="C57" s="53" t="str">
        <f t="shared" si="1"/>
        <v/>
      </c>
      <c r="D57" s="53"/>
      <c r="E57" s="19"/>
      <c r="F57" s="8"/>
      <c r="G57" s="19" t="s">
        <v>3</v>
      </c>
      <c r="H57" s="54"/>
      <c r="I57" s="54"/>
      <c r="J57" s="19"/>
      <c r="K57" s="53" t="str">
        <f t="shared" si="0"/>
        <v/>
      </c>
      <c r="L57" s="53"/>
      <c r="M57" s="6" t="str">
        <f t="shared" si="2"/>
        <v/>
      </c>
      <c r="N57" s="19"/>
      <c r="O57" s="8"/>
      <c r="P57" s="54"/>
      <c r="Q57" s="54"/>
      <c r="R57" s="57" t="str">
        <f t="shared" si="3"/>
        <v/>
      </c>
      <c r="S57" s="57"/>
      <c r="T57" s="58" t="str">
        <f t="shared" si="4"/>
        <v/>
      </c>
      <c r="U57" s="58"/>
    </row>
    <row r="58" spans="2:21">
      <c r="B58" s="19">
        <v>50</v>
      </c>
      <c r="C58" s="53" t="str">
        <f t="shared" si="1"/>
        <v/>
      </c>
      <c r="D58" s="53"/>
      <c r="E58" s="19"/>
      <c r="F58" s="8"/>
      <c r="G58" s="19" t="s">
        <v>3</v>
      </c>
      <c r="H58" s="54"/>
      <c r="I58" s="54"/>
      <c r="J58" s="19"/>
      <c r="K58" s="53" t="str">
        <f t="shared" si="0"/>
        <v/>
      </c>
      <c r="L58" s="53"/>
      <c r="M58" s="6" t="str">
        <f t="shared" si="2"/>
        <v/>
      </c>
      <c r="N58" s="19"/>
      <c r="O58" s="8"/>
      <c r="P58" s="54"/>
      <c r="Q58" s="54"/>
      <c r="R58" s="57" t="str">
        <f t="shared" si="3"/>
        <v/>
      </c>
      <c r="S58" s="57"/>
      <c r="T58" s="58" t="str">
        <f t="shared" si="4"/>
        <v/>
      </c>
      <c r="U58" s="58"/>
    </row>
    <row r="59" spans="2:21">
      <c r="B59" s="19">
        <v>51</v>
      </c>
      <c r="C59" s="53" t="str">
        <f t="shared" si="1"/>
        <v/>
      </c>
      <c r="D59" s="53"/>
      <c r="E59" s="19"/>
      <c r="F59" s="8"/>
      <c r="G59" s="19" t="s">
        <v>3</v>
      </c>
      <c r="H59" s="54"/>
      <c r="I59" s="54"/>
      <c r="J59" s="19"/>
      <c r="K59" s="53" t="str">
        <f t="shared" si="0"/>
        <v/>
      </c>
      <c r="L59" s="53"/>
      <c r="M59" s="6" t="str">
        <f t="shared" si="2"/>
        <v/>
      </c>
      <c r="N59" s="19"/>
      <c r="O59" s="8"/>
      <c r="P59" s="54"/>
      <c r="Q59" s="54"/>
      <c r="R59" s="57" t="str">
        <f t="shared" si="3"/>
        <v/>
      </c>
      <c r="S59" s="57"/>
      <c r="T59" s="58" t="str">
        <f t="shared" si="4"/>
        <v/>
      </c>
      <c r="U59" s="58"/>
    </row>
    <row r="60" spans="2:21">
      <c r="B60" s="19">
        <v>52</v>
      </c>
      <c r="C60" s="53" t="str">
        <f t="shared" si="1"/>
        <v/>
      </c>
      <c r="D60" s="53"/>
      <c r="E60" s="19"/>
      <c r="F60" s="8"/>
      <c r="G60" s="19" t="s">
        <v>3</v>
      </c>
      <c r="H60" s="54"/>
      <c r="I60" s="54"/>
      <c r="J60" s="19"/>
      <c r="K60" s="53" t="str">
        <f t="shared" si="0"/>
        <v/>
      </c>
      <c r="L60" s="53"/>
      <c r="M60" s="6" t="str">
        <f t="shared" si="2"/>
        <v/>
      </c>
      <c r="N60" s="19"/>
      <c r="O60" s="8"/>
      <c r="P60" s="54"/>
      <c r="Q60" s="54"/>
      <c r="R60" s="57" t="str">
        <f t="shared" si="3"/>
        <v/>
      </c>
      <c r="S60" s="57"/>
      <c r="T60" s="58" t="str">
        <f t="shared" si="4"/>
        <v/>
      </c>
      <c r="U60" s="58"/>
    </row>
    <row r="61" spans="2:21">
      <c r="B61" s="19">
        <v>53</v>
      </c>
      <c r="C61" s="53" t="str">
        <f t="shared" si="1"/>
        <v/>
      </c>
      <c r="D61" s="53"/>
      <c r="E61" s="19"/>
      <c r="F61" s="8"/>
      <c r="G61" s="19" t="s">
        <v>3</v>
      </c>
      <c r="H61" s="54"/>
      <c r="I61" s="54"/>
      <c r="J61" s="19"/>
      <c r="K61" s="53" t="str">
        <f t="shared" si="0"/>
        <v/>
      </c>
      <c r="L61" s="53"/>
      <c r="M61" s="6" t="str">
        <f t="shared" si="2"/>
        <v/>
      </c>
      <c r="N61" s="19"/>
      <c r="O61" s="8"/>
      <c r="P61" s="54"/>
      <c r="Q61" s="54"/>
      <c r="R61" s="57" t="str">
        <f t="shared" si="3"/>
        <v/>
      </c>
      <c r="S61" s="57"/>
      <c r="T61" s="58" t="str">
        <f t="shared" si="4"/>
        <v/>
      </c>
      <c r="U61" s="58"/>
    </row>
    <row r="62" spans="2:21">
      <c r="B62" s="19">
        <v>54</v>
      </c>
      <c r="C62" s="53" t="str">
        <f t="shared" si="1"/>
        <v/>
      </c>
      <c r="D62" s="53"/>
      <c r="E62" s="19"/>
      <c r="F62" s="8"/>
      <c r="G62" s="19" t="s">
        <v>3</v>
      </c>
      <c r="H62" s="54"/>
      <c r="I62" s="54"/>
      <c r="J62" s="19"/>
      <c r="K62" s="53" t="str">
        <f t="shared" si="0"/>
        <v/>
      </c>
      <c r="L62" s="53"/>
      <c r="M62" s="6" t="str">
        <f t="shared" si="2"/>
        <v/>
      </c>
      <c r="N62" s="19"/>
      <c r="O62" s="8"/>
      <c r="P62" s="54"/>
      <c r="Q62" s="54"/>
      <c r="R62" s="57" t="str">
        <f t="shared" si="3"/>
        <v/>
      </c>
      <c r="S62" s="57"/>
      <c r="T62" s="58" t="str">
        <f t="shared" si="4"/>
        <v/>
      </c>
      <c r="U62" s="58"/>
    </row>
    <row r="63" spans="2:21">
      <c r="B63" s="19">
        <v>55</v>
      </c>
      <c r="C63" s="53" t="str">
        <f t="shared" si="1"/>
        <v/>
      </c>
      <c r="D63" s="53"/>
      <c r="E63" s="19"/>
      <c r="F63" s="8"/>
      <c r="G63" s="19" t="s">
        <v>4</v>
      </c>
      <c r="H63" s="54"/>
      <c r="I63" s="54"/>
      <c r="J63" s="19"/>
      <c r="K63" s="53" t="str">
        <f t="shared" si="0"/>
        <v/>
      </c>
      <c r="L63" s="53"/>
      <c r="M63" s="6" t="str">
        <f t="shared" si="2"/>
        <v/>
      </c>
      <c r="N63" s="19"/>
      <c r="O63" s="8"/>
      <c r="P63" s="54"/>
      <c r="Q63" s="54"/>
      <c r="R63" s="57" t="str">
        <f t="shared" si="3"/>
        <v/>
      </c>
      <c r="S63" s="57"/>
      <c r="T63" s="58" t="str">
        <f t="shared" si="4"/>
        <v/>
      </c>
      <c r="U63" s="58"/>
    </row>
    <row r="64" spans="2:21">
      <c r="B64" s="19">
        <v>56</v>
      </c>
      <c r="C64" s="53" t="str">
        <f t="shared" si="1"/>
        <v/>
      </c>
      <c r="D64" s="53"/>
      <c r="E64" s="19"/>
      <c r="F64" s="8"/>
      <c r="G64" s="19" t="s">
        <v>3</v>
      </c>
      <c r="H64" s="54"/>
      <c r="I64" s="54"/>
      <c r="J64" s="19"/>
      <c r="K64" s="53" t="str">
        <f t="shared" si="0"/>
        <v/>
      </c>
      <c r="L64" s="53"/>
      <c r="M64" s="6" t="str">
        <f t="shared" si="2"/>
        <v/>
      </c>
      <c r="N64" s="19"/>
      <c r="O64" s="8"/>
      <c r="P64" s="54"/>
      <c r="Q64" s="54"/>
      <c r="R64" s="57" t="str">
        <f t="shared" si="3"/>
        <v/>
      </c>
      <c r="S64" s="57"/>
      <c r="T64" s="58" t="str">
        <f t="shared" si="4"/>
        <v/>
      </c>
      <c r="U64" s="58"/>
    </row>
    <row r="65" spans="2:21">
      <c r="B65" s="19">
        <v>57</v>
      </c>
      <c r="C65" s="53" t="str">
        <f t="shared" si="1"/>
        <v/>
      </c>
      <c r="D65" s="53"/>
      <c r="E65" s="19"/>
      <c r="F65" s="8"/>
      <c r="G65" s="19" t="s">
        <v>3</v>
      </c>
      <c r="H65" s="54"/>
      <c r="I65" s="54"/>
      <c r="J65" s="19"/>
      <c r="K65" s="53" t="str">
        <f t="shared" si="0"/>
        <v/>
      </c>
      <c r="L65" s="53"/>
      <c r="M65" s="6" t="str">
        <f t="shared" si="2"/>
        <v/>
      </c>
      <c r="N65" s="19"/>
      <c r="O65" s="8"/>
      <c r="P65" s="54"/>
      <c r="Q65" s="54"/>
      <c r="R65" s="57" t="str">
        <f t="shared" si="3"/>
        <v/>
      </c>
      <c r="S65" s="57"/>
      <c r="T65" s="58" t="str">
        <f t="shared" si="4"/>
        <v/>
      </c>
      <c r="U65" s="58"/>
    </row>
    <row r="66" spans="2:21">
      <c r="B66" s="19">
        <v>58</v>
      </c>
      <c r="C66" s="53" t="str">
        <f t="shared" si="1"/>
        <v/>
      </c>
      <c r="D66" s="53"/>
      <c r="E66" s="19"/>
      <c r="F66" s="8"/>
      <c r="G66" s="19" t="s">
        <v>3</v>
      </c>
      <c r="H66" s="54"/>
      <c r="I66" s="54"/>
      <c r="J66" s="19"/>
      <c r="K66" s="53" t="str">
        <f t="shared" si="0"/>
        <v/>
      </c>
      <c r="L66" s="53"/>
      <c r="M66" s="6" t="str">
        <f t="shared" si="2"/>
        <v/>
      </c>
      <c r="N66" s="19"/>
      <c r="O66" s="8"/>
      <c r="P66" s="54"/>
      <c r="Q66" s="54"/>
      <c r="R66" s="57" t="str">
        <f t="shared" si="3"/>
        <v/>
      </c>
      <c r="S66" s="57"/>
      <c r="T66" s="58" t="str">
        <f t="shared" si="4"/>
        <v/>
      </c>
      <c r="U66" s="58"/>
    </row>
    <row r="67" spans="2:21">
      <c r="B67" s="19">
        <v>59</v>
      </c>
      <c r="C67" s="53" t="str">
        <f t="shared" si="1"/>
        <v/>
      </c>
      <c r="D67" s="53"/>
      <c r="E67" s="19"/>
      <c r="F67" s="8"/>
      <c r="G67" s="19" t="s">
        <v>3</v>
      </c>
      <c r="H67" s="54"/>
      <c r="I67" s="54"/>
      <c r="J67" s="19"/>
      <c r="K67" s="53" t="str">
        <f t="shared" si="0"/>
        <v/>
      </c>
      <c r="L67" s="53"/>
      <c r="M67" s="6" t="str">
        <f t="shared" si="2"/>
        <v/>
      </c>
      <c r="N67" s="19"/>
      <c r="O67" s="8"/>
      <c r="P67" s="54"/>
      <c r="Q67" s="54"/>
      <c r="R67" s="57" t="str">
        <f t="shared" si="3"/>
        <v/>
      </c>
      <c r="S67" s="57"/>
      <c r="T67" s="58" t="str">
        <f t="shared" si="4"/>
        <v/>
      </c>
      <c r="U67" s="58"/>
    </row>
    <row r="68" spans="2:21">
      <c r="B68" s="19">
        <v>60</v>
      </c>
      <c r="C68" s="53" t="str">
        <f t="shared" si="1"/>
        <v/>
      </c>
      <c r="D68" s="53"/>
      <c r="E68" s="19"/>
      <c r="F68" s="8"/>
      <c r="G68" s="19" t="s">
        <v>4</v>
      </c>
      <c r="H68" s="54"/>
      <c r="I68" s="54"/>
      <c r="J68" s="19"/>
      <c r="K68" s="53" t="str">
        <f t="shared" si="0"/>
        <v/>
      </c>
      <c r="L68" s="53"/>
      <c r="M68" s="6" t="str">
        <f t="shared" si="2"/>
        <v/>
      </c>
      <c r="N68" s="19"/>
      <c r="O68" s="8"/>
      <c r="P68" s="54"/>
      <c r="Q68" s="54"/>
      <c r="R68" s="57" t="str">
        <f t="shared" si="3"/>
        <v/>
      </c>
      <c r="S68" s="57"/>
      <c r="T68" s="58" t="str">
        <f t="shared" si="4"/>
        <v/>
      </c>
      <c r="U68" s="58"/>
    </row>
    <row r="69" spans="2:21">
      <c r="B69" s="19">
        <v>61</v>
      </c>
      <c r="C69" s="53" t="str">
        <f t="shared" si="1"/>
        <v/>
      </c>
      <c r="D69" s="53"/>
      <c r="E69" s="19"/>
      <c r="F69" s="8"/>
      <c r="G69" s="19" t="s">
        <v>4</v>
      </c>
      <c r="H69" s="54"/>
      <c r="I69" s="54"/>
      <c r="J69" s="19"/>
      <c r="K69" s="53" t="str">
        <f t="shared" si="0"/>
        <v/>
      </c>
      <c r="L69" s="53"/>
      <c r="M69" s="6" t="str">
        <f t="shared" si="2"/>
        <v/>
      </c>
      <c r="N69" s="19"/>
      <c r="O69" s="8"/>
      <c r="P69" s="54"/>
      <c r="Q69" s="54"/>
      <c r="R69" s="57" t="str">
        <f t="shared" si="3"/>
        <v/>
      </c>
      <c r="S69" s="57"/>
      <c r="T69" s="58" t="str">
        <f t="shared" si="4"/>
        <v/>
      </c>
      <c r="U69" s="58"/>
    </row>
    <row r="70" spans="2:21">
      <c r="B70" s="19">
        <v>62</v>
      </c>
      <c r="C70" s="53" t="str">
        <f t="shared" si="1"/>
        <v/>
      </c>
      <c r="D70" s="53"/>
      <c r="E70" s="19"/>
      <c r="F70" s="8"/>
      <c r="G70" s="19" t="s">
        <v>3</v>
      </c>
      <c r="H70" s="54"/>
      <c r="I70" s="54"/>
      <c r="J70" s="19"/>
      <c r="K70" s="53" t="str">
        <f t="shared" si="0"/>
        <v/>
      </c>
      <c r="L70" s="53"/>
      <c r="M70" s="6" t="str">
        <f t="shared" si="2"/>
        <v/>
      </c>
      <c r="N70" s="19"/>
      <c r="O70" s="8"/>
      <c r="P70" s="54"/>
      <c r="Q70" s="54"/>
      <c r="R70" s="57" t="str">
        <f t="shared" si="3"/>
        <v/>
      </c>
      <c r="S70" s="57"/>
      <c r="T70" s="58" t="str">
        <f t="shared" si="4"/>
        <v/>
      </c>
      <c r="U70" s="58"/>
    </row>
    <row r="71" spans="2:21">
      <c r="B71" s="19">
        <v>63</v>
      </c>
      <c r="C71" s="53" t="str">
        <f t="shared" si="1"/>
        <v/>
      </c>
      <c r="D71" s="53"/>
      <c r="E71" s="19"/>
      <c r="F71" s="8"/>
      <c r="G71" s="19" t="s">
        <v>4</v>
      </c>
      <c r="H71" s="54"/>
      <c r="I71" s="54"/>
      <c r="J71" s="19"/>
      <c r="K71" s="53" t="str">
        <f t="shared" si="0"/>
        <v/>
      </c>
      <c r="L71" s="53"/>
      <c r="M71" s="6" t="str">
        <f t="shared" si="2"/>
        <v/>
      </c>
      <c r="N71" s="19"/>
      <c r="O71" s="8"/>
      <c r="P71" s="54"/>
      <c r="Q71" s="54"/>
      <c r="R71" s="57" t="str">
        <f t="shared" si="3"/>
        <v/>
      </c>
      <c r="S71" s="57"/>
      <c r="T71" s="58" t="str">
        <f t="shared" si="4"/>
        <v/>
      </c>
      <c r="U71" s="58"/>
    </row>
    <row r="72" spans="2:21">
      <c r="B72" s="19">
        <v>64</v>
      </c>
      <c r="C72" s="53" t="str">
        <f t="shared" si="1"/>
        <v/>
      </c>
      <c r="D72" s="53"/>
      <c r="E72" s="19"/>
      <c r="F72" s="8"/>
      <c r="G72" s="19" t="s">
        <v>3</v>
      </c>
      <c r="H72" s="54"/>
      <c r="I72" s="54"/>
      <c r="J72" s="19"/>
      <c r="K72" s="53" t="str">
        <f t="shared" si="0"/>
        <v/>
      </c>
      <c r="L72" s="53"/>
      <c r="M72" s="6" t="str">
        <f t="shared" si="2"/>
        <v/>
      </c>
      <c r="N72" s="19"/>
      <c r="O72" s="8"/>
      <c r="P72" s="54"/>
      <c r="Q72" s="54"/>
      <c r="R72" s="57" t="str">
        <f t="shared" si="3"/>
        <v/>
      </c>
      <c r="S72" s="57"/>
      <c r="T72" s="58" t="str">
        <f t="shared" si="4"/>
        <v/>
      </c>
      <c r="U72" s="58"/>
    </row>
    <row r="73" spans="2:21">
      <c r="B73" s="19">
        <v>65</v>
      </c>
      <c r="C73" s="53" t="str">
        <f t="shared" si="1"/>
        <v/>
      </c>
      <c r="D73" s="53"/>
      <c r="E73" s="19"/>
      <c r="F73" s="8"/>
      <c r="G73" s="19" t="s">
        <v>4</v>
      </c>
      <c r="H73" s="54"/>
      <c r="I73" s="54"/>
      <c r="J73" s="19"/>
      <c r="K73" s="53" t="str">
        <f t="shared" ref="K73:K108" si="5">IF(F73="","",C73*0.03)</f>
        <v/>
      </c>
      <c r="L73" s="53"/>
      <c r="M73" s="6" t="str">
        <f t="shared" si="2"/>
        <v/>
      </c>
      <c r="N73" s="19"/>
      <c r="O73" s="8"/>
      <c r="P73" s="54"/>
      <c r="Q73" s="54"/>
      <c r="R73" s="57" t="str">
        <f t="shared" si="3"/>
        <v/>
      </c>
      <c r="S73" s="57"/>
      <c r="T73" s="58" t="str">
        <f t="shared" si="4"/>
        <v/>
      </c>
      <c r="U73" s="58"/>
    </row>
    <row r="74" spans="2:21">
      <c r="B74" s="19">
        <v>66</v>
      </c>
      <c r="C74" s="53" t="str">
        <f t="shared" ref="C74:C108" si="6">IF(R73="","",C73+R73)</f>
        <v/>
      </c>
      <c r="D74" s="53"/>
      <c r="E74" s="19"/>
      <c r="F74" s="8"/>
      <c r="G74" s="19" t="s">
        <v>4</v>
      </c>
      <c r="H74" s="54"/>
      <c r="I74" s="54"/>
      <c r="J74" s="19"/>
      <c r="K74" s="53" t="str">
        <f t="shared" si="5"/>
        <v/>
      </c>
      <c r="L74" s="53"/>
      <c r="M74" s="6" t="str">
        <f t="shared" ref="M74:M108" si="7">IF(J74="","",(K74/J74)/1000)</f>
        <v/>
      </c>
      <c r="N74" s="19"/>
      <c r="O74" s="8"/>
      <c r="P74" s="54"/>
      <c r="Q74" s="54"/>
      <c r="R74" s="57" t="str">
        <f t="shared" ref="R74:R108" si="8">IF(O74="","",(IF(G74="売",H74-P74,P74-H74))*M74*100000)</f>
        <v/>
      </c>
      <c r="S74" s="57"/>
      <c r="T74" s="58" t="str">
        <f t="shared" ref="T74:T108" si="9">IF(O74="","",IF(R74&lt;0,J74*(-1),IF(G74="買",(P74-H74)*100,(H74-P74)*100)))</f>
        <v/>
      </c>
      <c r="U74" s="58"/>
    </row>
    <row r="75" spans="2:21">
      <c r="B75" s="19">
        <v>67</v>
      </c>
      <c r="C75" s="53" t="str">
        <f t="shared" si="6"/>
        <v/>
      </c>
      <c r="D75" s="53"/>
      <c r="E75" s="19"/>
      <c r="F75" s="8"/>
      <c r="G75" s="19" t="s">
        <v>3</v>
      </c>
      <c r="H75" s="54"/>
      <c r="I75" s="54"/>
      <c r="J75" s="19"/>
      <c r="K75" s="53" t="str">
        <f t="shared" si="5"/>
        <v/>
      </c>
      <c r="L75" s="53"/>
      <c r="M75" s="6" t="str">
        <f t="shared" si="7"/>
        <v/>
      </c>
      <c r="N75" s="19"/>
      <c r="O75" s="8"/>
      <c r="P75" s="54"/>
      <c r="Q75" s="54"/>
      <c r="R75" s="57" t="str">
        <f t="shared" si="8"/>
        <v/>
      </c>
      <c r="S75" s="57"/>
      <c r="T75" s="58" t="str">
        <f t="shared" si="9"/>
        <v/>
      </c>
      <c r="U75" s="58"/>
    </row>
    <row r="76" spans="2:21">
      <c r="B76" s="19">
        <v>68</v>
      </c>
      <c r="C76" s="53" t="str">
        <f t="shared" si="6"/>
        <v/>
      </c>
      <c r="D76" s="53"/>
      <c r="E76" s="19"/>
      <c r="F76" s="8"/>
      <c r="G76" s="19" t="s">
        <v>3</v>
      </c>
      <c r="H76" s="54"/>
      <c r="I76" s="54"/>
      <c r="J76" s="19"/>
      <c r="K76" s="53" t="str">
        <f t="shared" si="5"/>
        <v/>
      </c>
      <c r="L76" s="53"/>
      <c r="M76" s="6" t="str">
        <f t="shared" si="7"/>
        <v/>
      </c>
      <c r="N76" s="19"/>
      <c r="O76" s="8"/>
      <c r="P76" s="54"/>
      <c r="Q76" s="54"/>
      <c r="R76" s="57" t="str">
        <f t="shared" si="8"/>
        <v/>
      </c>
      <c r="S76" s="57"/>
      <c r="T76" s="58" t="str">
        <f t="shared" si="9"/>
        <v/>
      </c>
      <c r="U76" s="58"/>
    </row>
    <row r="77" spans="2:21">
      <c r="B77" s="19">
        <v>69</v>
      </c>
      <c r="C77" s="53" t="str">
        <f t="shared" si="6"/>
        <v/>
      </c>
      <c r="D77" s="53"/>
      <c r="E77" s="19"/>
      <c r="F77" s="8"/>
      <c r="G77" s="19" t="s">
        <v>3</v>
      </c>
      <c r="H77" s="54"/>
      <c r="I77" s="54"/>
      <c r="J77" s="19"/>
      <c r="K77" s="53" t="str">
        <f t="shared" si="5"/>
        <v/>
      </c>
      <c r="L77" s="53"/>
      <c r="M77" s="6" t="str">
        <f t="shared" si="7"/>
        <v/>
      </c>
      <c r="N77" s="19"/>
      <c r="O77" s="8"/>
      <c r="P77" s="54"/>
      <c r="Q77" s="54"/>
      <c r="R77" s="57" t="str">
        <f t="shared" si="8"/>
        <v/>
      </c>
      <c r="S77" s="57"/>
      <c r="T77" s="58" t="str">
        <f t="shared" si="9"/>
        <v/>
      </c>
      <c r="U77" s="58"/>
    </row>
    <row r="78" spans="2:21">
      <c r="B78" s="19">
        <v>70</v>
      </c>
      <c r="C78" s="53" t="str">
        <f t="shared" si="6"/>
        <v/>
      </c>
      <c r="D78" s="53"/>
      <c r="E78" s="19"/>
      <c r="F78" s="8"/>
      <c r="G78" s="19" t="s">
        <v>4</v>
      </c>
      <c r="H78" s="54"/>
      <c r="I78" s="54"/>
      <c r="J78" s="19"/>
      <c r="K78" s="53" t="str">
        <f t="shared" si="5"/>
        <v/>
      </c>
      <c r="L78" s="53"/>
      <c r="M78" s="6" t="str">
        <f t="shared" si="7"/>
        <v/>
      </c>
      <c r="N78" s="19"/>
      <c r="O78" s="8"/>
      <c r="P78" s="54"/>
      <c r="Q78" s="54"/>
      <c r="R78" s="57" t="str">
        <f t="shared" si="8"/>
        <v/>
      </c>
      <c r="S78" s="57"/>
      <c r="T78" s="58" t="str">
        <f t="shared" si="9"/>
        <v/>
      </c>
      <c r="U78" s="58"/>
    </row>
    <row r="79" spans="2:21">
      <c r="B79" s="19">
        <v>71</v>
      </c>
      <c r="C79" s="53" t="str">
        <f t="shared" si="6"/>
        <v/>
      </c>
      <c r="D79" s="53"/>
      <c r="E79" s="19"/>
      <c r="F79" s="8"/>
      <c r="G79" s="19" t="s">
        <v>3</v>
      </c>
      <c r="H79" s="54"/>
      <c r="I79" s="54"/>
      <c r="J79" s="19"/>
      <c r="K79" s="53" t="str">
        <f t="shared" si="5"/>
        <v/>
      </c>
      <c r="L79" s="53"/>
      <c r="M79" s="6" t="str">
        <f t="shared" si="7"/>
        <v/>
      </c>
      <c r="N79" s="19"/>
      <c r="O79" s="8"/>
      <c r="P79" s="54"/>
      <c r="Q79" s="54"/>
      <c r="R79" s="57" t="str">
        <f t="shared" si="8"/>
        <v/>
      </c>
      <c r="S79" s="57"/>
      <c r="T79" s="58" t="str">
        <f t="shared" si="9"/>
        <v/>
      </c>
      <c r="U79" s="58"/>
    </row>
    <row r="80" spans="2:21">
      <c r="B80" s="19">
        <v>72</v>
      </c>
      <c r="C80" s="53" t="str">
        <f t="shared" si="6"/>
        <v/>
      </c>
      <c r="D80" s="53"/>
      <c r="E80" s="19"/>
      <c r="F80" s="8"/>
      <c r="G80" s="19" t="s">
        <v>4</v>
      </c>
      <c r="H80" s="54"/>
      <c r="I80" s="54"/>
      <c r="J80" s="19"/>
      <c r="K80" s="53" t="str">
        <f t="shared" si="5"/>
        <v/>
      </c>
      <c r="L80" s="53"/>
      <c r="M80" s="6" t="str">
        <f t="shared" si="7"/>
        <v/>
      </c>
      <c r="N80" s="19"/>
      <c r="O80" s="8"/>
      <c r="P80" s="54"/>
      <c r="Q80" s="54"/>
      <c r="R80" s="57" t="str">
        <f t="shared" si="8"/>
        <v/>
      </c>
      <c r="S80" s="57"/>
      <c r="T80" s="58" t="str">
        <f t="shared" si="9"/>
        <v/>
      </c>
      <c r="U80" s="58"/>
    </row>
    <row r="81" spans="2:21">
      <c r="B81" s="19">
        <v>73</v>
      </c>
      <c r="C81" s="53" t="str">
        <f t="shared" si="6"/>
        <v/>
      </c>
      <c r="D81" s="53"/>
      <c r="E81" s="19"/>
      <c r="F81" s="8"/>
      <c r="G81" s="19" t="s">
        <v>3</v>
      </c>
      <c r="H81" s="54"/>
      <c r="I81" s="54"/>
      <c r="J81" s="19"/>
      <c r="K81" s="53" t="str">
        <f t="shared" si="5"/>
        <v/>
      </c>
      <c r="L81" s="53"/>
      <c r="M81" s="6" t="str">
        <f t="shared" si="7"/>
        <v/>
      </c>
      <c r="N81" s="19"/>
      <c r="O81" s="8"/>
      <c r="P81" s="54"/>
      <c r="Q81" s="54"/>
      <c r="R81" s="57" t="str">
        <f t="shared" si="8"/>
        <v/>
      </c>
      <c r="S81" s="57"/>
      <c r="T81" s="58" t="str">
        <f t="shared" si="9"/>
        <v/>
      </c>
      <c r="U81" s="58"/>
    </row>
    <row r="82" spans="2:21">
      <c r="B82" s="19">
        <v>74</v>
      </c>
      <c r="C82" s="53" t="str">
        <f t="shared" si="6"/>
        <v/>
      </c>
      <c r="D82" s="53"/>
      <c r="E82" s="19"/>
      <c r="F82" s="8"/>
      <c r="G82" s="19" t="s">
        <v>3</v>
      </c>
      <c r="H82" s="54"/>
      <c r="I82" s="54"/>
      <c r="J82" s="19"/>
      <c r="K82" s="53" t="str">
        <f t="shared" si="5"/>
        <v/>
      </c>
      <c r="L82" s="53"/>
      <c r="M82" s="6" t="str">
        <f t="shared" si="7"/>
        <v/>
      </c>
      <c r="N82" s="19"/>
      <c r="O82" s="8"/>
      <c r="P82" s="54"/>
      <c r="Q82" s="54"/>
      <c r="R82" s="57" t="str">
        <f t="shared" si="8"/>
        <v/>
      </c>
      <c r="S82" s="57"/>
      <c r="T82" s="58" t="str">
        <f t="shared" si="9"/>
        <v/>
      </c>
      <c r="U82" s="58"/>
    </row>
    <row r="83" spans="2:21">
      <c r="B83" s="19">
        <v>75</v>
      </c>
      <c r="C83" s="53" t="str">
        <f t="shared" si="6"/>
        <v/>
      </c>
      <c r="D83" s="53"/>
      <c r="E83" s="19"/>
      <c r="F83" s="8"/>
      <c r="G83" s="19" t="s">
        <v>3</v>
      </c>
      <c r="H83" s="54"/>
      <c r="I83" s="54"/>
      <c r="J83" s="19"/>
      <c r="K83" s="53" t="str">
        <f t="shared" si="5"/>
        <v/>
      </c>
      <c r="L83" s="53"/>
      <c r="M83" s="6" t="str">
        <f t="shared" si="7"/>
        <v/>
      </c>
      <c r="N83" s="19"/>
      <c r="O83" s="8"/>
      <c r="P83" s="54"/>
      <c r="Q83" s="54"/>
      <c r="R83" s="57" t="str">
        <f t="shared" si="8"/>
        <v/>
      </c>
      <c r="S83" s="57"/>
      <c r="T83" s="58" t="str">
        <f t="shared" si="9"/>
        <v/>
      </c>
      <c r="U83" s="58"/>
    </row>
    <row r="84" spans="2:21">
      <c r="B84" s="19">
        <v>76</v>
      </c>
      <c r="C84" s="53" t="str">
        <f t="shared" si="6"/>
        <v/>
      </c>
      <c r="D84" s="53"/>
      <c r="E84" s="19"/>
      <c r="F84" s="8"/>
      <c r="G84" s="19" t="s">
        <v>3</v>
      </c>
      <c r="H84" s="54"/>
      <c r="I84" s="54"/>
      <c r="J84" s="19"/>
      <c r="K84" s="53" t="str">
        <f t="shared" si="5"/>
        <v/>
      </c>
      <c r="L84" s="53"/>
      <c r="M84" s="6" t="str">
        <f t="shared" si="7"/>
        <v/>
      </c>
      <c r="N84" s="19"/>
      <c r="O84" s="8"/>
      <c r="P84" s="54"/>
      <c r="Q84" s="54"/>
      <c r="R84" s="57" t="str">
        <f t="shared" si="8"/>
        <v/>
      </c>
      <c r="S84" s="57"/>
      <c r="T84" s="58" t="str">
        <f t="shared" si="9"/>
        <v/>
      </c>
      <c r="U84" s="58"/>
    </row>
    <row r="85" spans="2:21">
      <c r="B85" s="19">
        <v>77</v>
      </c>
      <c r="C85" s="53" t="str">
        <f t="shared" si="6"/>
        <v/>
      </c>
      <c r="D85" s="53"/>
      <c r="E85" s="19"/>
      <c r="F85" s="8"/>
      <c r="G85" s="19" t="s">
        <v>4</v>
      </c>
      <c r="H85" s="54"/>
      <c r="I85" s="54"/>
      <c r="J85" s="19"/>
      <c r="K85" s="53" t="str">
        <f t="shared" si="5"/>
        <v/>
      </c>
      <c r="L85" s="53"/>
      <c r="M85" s="6" t="str">
        <f t="shared" si="7"/>
        <v/>
      </c>
      <c r="N85" s="19"/>
      <c r="O85" s="8"/>
      <c r="P85" s="54"/>
      <c r="Q85" s="54"/>
      <c r="R85" s="57" t="str">
        <f t="shared" si="8"/>
        <v/>
      </c>
      <c r="S85" s="57"/>
      <c r="T85" s="58" t="str">
        <f t="shared" si="9"/>
        <v/>
      </c>
      <c r="U85" s="58"/>
    </row>
    <row r="86" spans="2:21">
      <c r="B86" s="19">
        <v>78</v>
      </c>
      <c r="C86" s="53" t="str">
        <f t="shared" si="6"/>
        <v/>
      </c>
      <c r="D86" s="53"/>
      <c r="E86" s="19"/>
      <c r="F86" s="8"/>
      <c r="G86" s="19" t="s">
        <v>3</v>
      </c>
      <c r="H86" s="54"/>
      <c r="I86" s="54"/>
      <c r="J86" s="19"/>
      <c r="K86" s="53" t="str">
        <f t="shared" si="5"/>
        <v/>
      </c>
      <c r="L86" s="53"/>
      <c r="M86" s="6" t="str">
        <f t="shared" si="7"/>
        <v/>
      </c>
      <c r="N86" s="19"/>
      <c r="O86" s="8"/>
      <c r="P86" s="54"/>
      <c r="Q86" s="54"/>
      <c r="R86" s="57" t="str">
        <f t="shared" si="8"/>
        <v/>
      </c>
      <c r="S86" s="57"/>
      <c r="T86" s="58" t="str">
        <f t="shared" si="9"/>
        <v/>
      </c>
      <c r="U86" s="58"/>
    </row>
    <row r="87" spans="2:21">
      <c r="B87" s="19">
        <v>79</v>
      </c>
      <c r="C87" s="53" t="str">
        <f t="shared" si="6"/>
        <v/>
      </c>
      <c r="D87" s="53"/>
      <c r="E87" s="19"/>
      <c r="F87" s="8"/>
      <c r="G87" s="19" t="s">
        <v>4</v>
      </c>
      <c r="H87" s="54"/>
      <c r="I87" s="54"/>
      <c r="J87" s="19"/>
      <c r="K87" s="53" t="str">
        <f t="shared" si="5"/>
        <v/>
      </c>
      <c r="L87" s="53"/>
      <c r="M87" s="6" t="str">
        <f t="shared" si="7"/>
        <v/>
      </c>
      <c r="N87" s="19"/>
      <c r="O87" s="8"/>
      <c r="P87" s="54"/>
      <c r="Q87" s="54"/>
      <c r="R87" s="57" t="str">
        <f t="shared" si="8"/>
        <v/>
      </c>
      <c r="S87" s="57"/>
      <c r="T87" s="58" t="str">
        <f t="shared" si="9"/>
        <v/>
      </c>
      <c r="U87" s="58"/>
    </row>
    <row r="88" spans="2:21">
      <c r="B88" s="19">
        <v>80</v>
      </c>
      <c r="C88" s="53" t="str">
        <f t="shared" si="6"/>
        <v/>
      </c>
      <c r="D88" s="53"/>
      <c r="E88" s="19"/>
      <c r="F88" s="8"/>
      <c r="G88" s="19" t="s">
        <v>4</v>
      </c>
      <c r="H88" s="54"/>
      <c r="I88" s="54"/>
      <c r="J88" s="19"/>
      <c r="K88" s="53" t="str">
        <f t="shared" si="5"/>
        <v/>
      </c>
      <c r="L88" s="53"/>
      <c r="M88" s="6" t="str">
        <f t="shared" si="7"/>
        <v/>
      </c>
      <c r="N88" s="19"/>
      <c r="O88" s="8"/>
      <c r="P88" s="54"/>
      <c r="Q88" s="54"/>
      <c r="R88" s="57" t="str">
        <f t="shared" si="8"/>
        <v/>
      </c>
      <c r="S88" s="57"/>
      <c r="T88" s="58" t="str">
        <f t="shared" si="9"/>
        <v/>
      </c>
      <c r="U88" s="58"/>
    </row>
    <row r="89" spans="2:21">
      <c r="B89" s="19">
        <v>81</v>
      </c>
      <c r="C89" s="53" t="str">
        <f t="shared" si="6"/>
        <v/>
      </c>
      <c r="D89" s="53"/>
      <c r="E89" s="19"/>
      <c r="F89" s="8"/>
      <c r="G89" s="19" t="s">
        <v>4</v>
      </c>
      <c r="H89" s="54"/>
      <c r="I89" s="54"/>
      <c r="J89" s="19"/>
      <c r="K89" s="53" t="str">
        <f t="shared" si="5"/>
        <v/>
      </c>
      <c r="L89" s="53"/>
      <c r="M89" s="6" t="str">
        <f t="shared" si="7"/>
        <v/>
      </c>
      <c r="N89" s="19"/>
      <c r="O89" s="8"/>
      <c r="P89" s="54"/>
      <c r="Q89" s="54"/>
      <c r="R89" s="57" t="str">
        <f t="shared" si="8"/>
        <v/>
      </c>
      <c r="S89" s="57"/>
      <c r="T89" s="58" t="str">
        <f t="shared" si="9"/>
        <v/>
      </c>
      <c r="U89" s="58"/>
    </row>
    <row r="90" spans="2:21">
      <c r="B90" s="19">
        <v>82</v>
      </c>
      <c r="C90" s="53" t="str">
        <f t="shared" si="6"/>
        <v/>
      </c>
      <c r="D90" s="53"/>
      <c r="E90" s="19"/>
      <c r="F90" s="8"/>
      <c r="G90" s="19" t="s">
        <v>4</v>
      </c>
      <c r="H90" s="54"/>
      <c r="I90" s="54"/>
      <c r="J90" s="19"/>
      <c r="K90" s="53" t="str">
        <f t="shared" si="5"/>
        <v/>
      </c>
      <c r="L90" s="53"/>
      <c r="M90" s="6" t="str">
        <f t="shared" si="7"/>
        <v/>
      </c>
      <c r="N90" s="19"/>
      <c r="O90" s="8"/>
      <c r="P90" s="54"/>
      <c r="Q90" s="54"/>
      <c r="R90" s="57" t="str">
        <f t="shared" si="8"/>
        <v/>
      </c>
      <c r="S90" s="57"/>
      <c r="T90" s="58" t="str">
        <f t="shared" si="9"/>
        <v/>
      </c>
      <c r="U90" s="58"/>
    </row>
    <row r="91" spans="2:21">
      <c r="B91" s="19">
        <v>83</v>
      </c>
      <c r="C91" s="53" t="str">
        <f t="shared" si="6"/>
        <v/>
      </c>
      <c r="D91" s="53"/>
      <c r="E91" s="19"/>
      <c r="F91" s="8"/>
      <c r="G91" s="19" t="s">
        <v>4</v>
      </c>
      <c r="H91" s="54"/>
      <c r="I91" s="54"/>
      <c r="J91" s="19"/>
      <c r="K91" s="53" t="str">
        <f t="shared" si="5"/>
        <v/>
      </c>
      <c r="L91" s="53"/>
      <c r="M91" s="6" t="str">
        <f t="shared" si="7"/>
        <v/>
      </c>
      <c r="N91" s="19"/>
      <c r="O91" s="8"/>
      <c r="P91" s="54"/>
      <c r="Q91" s="54"/>
      <c r="R91" s="57" t="str">
        <f t="shared" si="8"/>
        <v/>
      </c>
      <c r="S91" s="57"/>
      <c r="T91" s="58" t="str">
        <f t="shared" si="9"/>
        <v/>
      </c>
      <c r="U91" s="58"/>
    </row>
    <row r="92" spans="2:21">
      <c r="B92" s="19">
        <v>84</v>
      </c>
      <c r="C92" s="53" t="str">
        <f t="shared" si="6"/>
        <v/>
      </c>
      <c r="D92" s="53"/>
      <c r="E92" s="19"/>
      <c r="F92" s="8"/>
      <c r="G92" s="19" t="s">
        <v>3</v>
      </c>
      <c r="H92" s="54"/>
      <c r="I92" s="54"/>
      <c r="J92" s="19"/>
      <c r="K92" s="53" t="str">
        <f t="shared" si="5"/>
        <v/>
      </c>
      <c r="L92" s="53"/>
      <c r="M92" s="6" t="str">
        <f t="shared" si="7"/>
        <v/>
      </c>
      <c r="N92" s="19"/>
      <c r="O92" s="8"/>
      <c r="P92" s="54"/>
      <c r="Q92" s="54"/>
      <c r="R92" s="57" t="str">
        <f t="shared" si="8"/>
        <v/>
      </c>
      <c r="S92" s="57"/>
      <c r="T92" s="58" t="str">
        <f t="shared" si="9"/>
        <v/>
      </c>
      <c r="U92" s="58"/>
    </row>
    <row r="93" spans="2:21">
      <c r="B93" s="19">
        <v>85</v>
      </c>
      <c r="C93" s="53" t="str">
        <f t="shared" si="6"/>
        <v/>
      </c>
      <c r="D93" s="53"/>
      <c r="E93" s="19"/>
      <c r="F93" s="8"/>
      <c r="G93" s="19" t="s">
        <v>4</v>
      </c>
      <c r="H93" s="54"/>
      <c r="I93" s="54"/>
      <c r="J93" s="19"/>
      <c r="K93" s="53" t="str">
        <f t="shared" si="5"/>
        <v/>
      </c>
      <c r="L93" s="53"/>
      <c r="M93" s="6" t="str">
        <f t="shared" si="7"/>
        <v/>
      </c>
      <c r="N93" s="19"/>
      <c r="O93" s="8"/>
      <c r="P93" s="54"/>
      <c r="Q93" s="54"/>
      <c r="R93" s="57" t="str">
        <f t="shared" si="8"/>
        <v/>
      </c>
      <c r="S93" s="57"/>
      <c r="T93" s="58" t="str">
        <f t="shared" si="9"/>
        <v/>
      </c>
      <c r="U93" s="58"/>
    </row>
    <row r="94" spans="2:21">
      <c r="B94" s="19">
        <v>86</v>
      </c>
      <c r="C94" s="53" t="str">
        <f t="shared" si="6"/>
        <v/>
      </c>
      <c r="D94" s="53"/>
      <c r="E94" s="19"/>
      <c r="F94" s="8"/>
      <c r="G94" s="19" t="s">
        <v>3</v>
      </c>
      <c r="H94" s="54"/>
      <c r="I94" s="54"/>
      <c r="J94" s="19"/>
      <c r="K94" s="53" t="str">
        <f t="shared" si="5"/>
        <v/>
      </c>
      <c r="L94" s="53"/>
      <c r="M94" s="6" t="str">
        <f t="shared" si="7"/>
        <v/>
      </c>
      <c r="N94" s="19"/>
      <c r="O94" s="8"/>
      <c r="P94" s="54"/>
      <c r="Q94" s="54"/>
      <c r="R94" s="57" t="str">
        <f t="shared" si="8"/>
        <v/>
      </c>
      <c r="S94" s="57"/>
      <c r="T94" s="58" t="str">
        <f t="shared" si="9"/>
        <v/>
      </c>
      <c r="U94" s="58"/>
    </row>
    <row r="95" spans="2:21">
      <c r="B95" s="19">
        <v>87</v>
      </c>
      <c r="C95" s="53" t="str">
        <f t="shared" si="6"/>
        <v/>
      </c>
      <c r="D95" s="53"/>
      <c r="E95" s="19"/>
      <c r="F95" s="8"/>
      <c r="G95" s="19" t="s">
        <v>4</v>
      </c>
      <c r="H95" s="54"/>
      <c r="I95" s="54"/>
      <c r="J95" s="19"/>
      <c r="K95" s="53" t="str">
        <f t="shared" si="5"/>
        <v/>
      </c>
      <c r="L95" s="53"/>
      <c r="M95" s="6" t="str">
        <f t="shared" si="7"/>
        <v/>
      </c>
      <c r="N95" s="19"/>
      <c r="O95" s="8"/>
      <c r="P95" s="54"/>
      <c r="Q95" s="54"/>
      <c r="R95" s="57" t="str">
        <f t="shared" si="8"/>
        <v/>
      </c>
      <c r="S95" s="57"/>
      <c r="T95" s="58" t="str">
        <f t="shared" si="9"/>
        <v/>
      </c>
      <c r="U95" s="58"/>
    </row>
    <row r="96" spans="2:21">
      <c r="B96" s="19">
        <v>88</v>
      </c>
      <c r="C96" s="53" t="str">
        <f t="shared" si="6"/>
        <v/>
      </c>
      <c r="D96" s="53"/>
      <c r="E96" s="19"/>
      <c r="F96" s="8"/>
      <c r="G96" s="19" t="s">
        <v>3</v>
      </c>
      <c r="H96" s="54"/>
      <c r="I96" s="54"/>
      <c r="J96" s="19"/>
      <c r="K96" s="53" t="str">
        <f t="shared" si="5"/>
        <v/>
      </c>
      <c r="L96" s="53"/>
      <c r="M96" s="6" t="str">
        <f t="shared" si="7"/>
        <v/>
      </c>
      <c r="N96" s="19"/>
      <c r="O96" s="8"/>
      <c r="P96" s="54"/>
      <c r="Q96" s="54"/>
      <c r="R96" s="57" t="str">
        <f t="shared" si="8"/>
        <v/>
      </c>
      <c r="S96" s="57"/>
      <c r="T96" s="58" t="str">
        <f t="shared" si="9"/>
        <v/>
      </c>
      <c r="U96" s="58"/>
    </row>
    <row r="97" spans="2:21">
      <c r="B97" s="19">
        <v>89</v>
      </c>
      <c r="C97" s="53" t="str">
        <f t="shared" si="6"/>
        <v/>
      </c>
      <c r="D97" s="53"/>
      <c r="E97" s="19"/>
      <c r="F97" s="8"/>
      <c r="G97" s="19" t="s">
        <v>4</v>
      </c>
      <c r="H97" s="54"/>
      <c r="I97" s="54"/>
      <c r="J97" s="19"/>
      <c r="K97" s="53" t="str">
        <f t="shared" si="5"/>
        <v/>
      </c>
      <c r="L97" s="53"/>
      <c r="M97" s="6" t="str">
        <f t="shared" si="7"/>
        <v/>
      </c>
      <c r="N97" s="19"/>
      <c r="O97" s="8"/>
      <c r="P97" s="54"/>
      <c r="Q97" s="54"/>
      <c r="R97" s="57" t="str">
        <f t="shared" si="8"/>
        <v/>
      </c>
      <c r="S97" s="57"/>
      <c r="T97" s="58" t="str">
        <f t="shared" si="9"/>
        <v/>
      </c>
      <c r="U97" s="58"/>
    </row>
    <row r="98" spans="2:21">
      <c r="B98" s="19">
        <v>90</v>
      </c>
      <c r="C98" s="53" t="str">
        <f t="shared" si="6"/>
        <v/>
      </c>
      <c r="D98" s="53"/>
      <c r="E98" s="19"/>
      <c r="F98" s="8"/>
      <c r="G98" s="19" t="s">
        <v>3</v>
      </c>
      <c r="H98" s="54"/>
      <c r="I98" s="54"/>
      <c r="J98" s="19"/>
      <c r="K98" s="53" t="str">
        <f t="shared" si="5"/>
        <v/>
      </c>
      <c r="L98" s="53"/>
      <c r="M98" s="6" t="str">
        <f t="shared" si="7"/>
        <v/>
      </c>
      <c r="N98" s="19"/>
      <c r="O98" s="8"/>
      <c r="P98" s="54"/>
      <c r="Q98" s="54"/>
      <c r="R98" s="57" t="str">
        <f t="shared" si="8"/>
        <v/>
      </c>
      <c r="S98" s="57"/>
      <c r="T98" s="58" t="str">
        <f t="shared" si="9"/>
        <v/>
      </c>
      <c r="U98" s="58"/>
    </row>
    <row r="99" spans="2:21">
      <c r="B99" s="19">
        <v>91</v>
      </c>
      <c r="C99" s="53" t="str">
        <f t="shared" si="6"/>
        <v/>
      </c>
      <c r="D99" s="53"/>
      <c r="E99" s="19"/>
      <c r="F99" s="8"/>
      <c r="G99" s="19" t="s">
        <v>4</v>
      </c>
      <c r="H99" s="54"/>
      <c r="I99" s="54"/>
      <c r="J99" s="19"/>
      <c r="K99" s="53" t="str">
        <f t="shared" si="5"/>
        <v/>
      </c>
      <c r="L99" s="53"/>
      <c r="M99" s="6" t="str">
        <f t="shared" si="7"/>
        <v/>
      </c>
      <c r="N99" s="19"/>
      <c r="O99" s="8"/>
      <c r="P99" s="54"/>
      <c r="Q99" s="54"/>
      <c r="R99" s="57" t="str">
        <f t="shared" si="8"/>
        <v/>
      </c>
      <c r="S99" s="57"/>
      <c r="T99" s="58" t="str">
        <f t="shared" si="9"/>
        <v/>
      </c>
      <c r="U99" s="58"/>
    </row>
    <row r="100" spans="2:21">
      <c r="B100" s="19">
        <v>92</v>
      </c>
      <c r="C100" s="53" t="str">
        <f t="shared" si="6"/>
        <v/>
      </c>
      <c r="D100" s="53"/>
      <c r="E100" s="19"/>
      <c r="F100" s="8"/>
      <c r="G100" s="19" t="s">
        <v>4</v>
      </c>
      <c r="H100" s="54"/>
      <c r="I100" s="54"/>
      <c r="J100" s="19"/>
      <c r="K100" s="53" t="str">
        <f t="shared" si="5"/>
        <v/>
      </c>
      <c r="L100" s="53"/>
      <c r="M100" s="6" t="str">
        <f t="shared" si="7"/>
        <v/>
      </c>
      <c r="N100" s="19"/>
      <c r="O100" s="8"/>
      <c r="P100" s="54"/>
      <c r="Q100" s="54"/>
      <c r="R100" s="57" t="str">
        <f t="shared" si="8"/>
        <v/>
      </c>
      <c r="S100" s="57"/>
      <c r="T100" s="58" t="str">
        <f t="shared" si="9"/>
        <v/>
      </c>
      <c r="U100" s="58"/>
    </row>
    <row r="101" spans="2:21">
      <c r="B101" s="19">
        <v>93</v>
      </c>
      <c r="C101" s="53" t="str">
        <f t="shared" si="6"/>
        <v/>
      </c>
      <c r="D101" s="53"/>
      <c r="E101" s="19"/>
      <c r="F101" s="8"/>
      <c r="G101" s="19" t="s">
        <v>3</v>
      </c>
      <c r="H101" s="54"/>
      <c r="I101" s="54"/>
      <c r="J101" s="19"/>
      <c r="K101" s="53" t="str">
        <f t="shared" si="5"/>
        <v/>
      </c>
      <c r="L101" s="53"/>
      <c r="M101" s="6" t="str">
        <f t="shared" si="7"/>
        <v/>
      </c>
      <c r="N101" s="19"/>
      <c r="O101" s="8"/>
      <c r="P101" s="54"/>
      <c r="Q101" s="54"/>
      <c r="R101" s="57" t="str">
        <f t="shared" si="8"/>
        <v/>
      </c>
      <c r="S101" s="57"/>
      <c r="T101" s="58" t="str">
        <f t="shared" si="9"/>
        <v/>
      </c>
      <c r="U101" s="58"/>
    </row>
    <row r="102" spans="2:21">
      <c r="B102" s="19">
        <v>94</v>
      </c>
      <c r="C102" s="53" t="str">
        <f t="shared" si="6"/>
        <v/>
      </c>
      <c r="D102" s="53"/>
      <c r="E102" s="19"/>
      <c r="F102" s="8"/>
      <c r="G102" s="19" t="s">
        <v>3</v>
      </c>
      <c r="H102" s="54"/>
      <c r="I102" s="54"/>
      <c r="J102" s="19"/>
      <c r="K102" s="53" t="str">
        <f t="shared" si="5"/>
        <v/>
      </c>
      <c r="L102" s="53"/>
      <c r="M102" s="6" t="str">
        <f t="shared" si="7"/>
        <v/>
      </c>
      <c r="N102" s="19"/>
      <c r="O102" s="8"/>
      <c r="P102" s="54"/>
      <c r="Q102" s="54"/>
      <c r="R102" s="57" t="str">
        <f t="shared" si="8"/>
        <v/>
      </c>
      <c r="S102" s="57"/>
      <c r="T102" s="58" t="str">
        <f t="shared" si="9"/>
        <v/>
      </c>
      <c r="U102" s="58"/>
    </row>
    <row r="103" spans="2:21">
      <c r="B103" s="19">
        <v>95</v>
      </c>
      <c r="C103" s="53" t="str">
        <f t="shared" si="6"/>
        <v/>
      </c>
      <c r="D103" s="53"/>
      <c r="E103" s="19"/>
      <c r="F103" s="8"/>
      <c r="G103" s="19" t="s">
        <v>3</v>
      </c>
      <c r="H103" s="54"/>
      <c r="I103" s="54"/>
      <c r="J103" s="19"/>
      <c r="K103" s="53" t="str">
        <f t="shared" si="5"/>
        <v/>
      </c>
      <c r="L103" s="53"/>
      <c r="M103" s="6" t="str">
        <f t="shared" si="7"/>
        <v/>
      </c>
      <c r="N103" s="19"/>
      <c r="O103" s="8"/>
      <c r="P103" s="54"/>
      <c r="Q103" s="54"/>
      <c r="R103" s="57" t="str">
        <f t="shared" si="8"/>
        <v/>
      </c>
      <c r="S103" s="57"/>
      <c r="T103" s="58" t="str">
        <f t="shared" si="9"/>
        <v/>
      </c>
      <c r="U103" s="58"/>
    </row>
    <row r="104" spans="2:21">
      <c r="B104" s="19">
        <v>96</v>
      </c>
      <c r="C104" s="53" t="str">
        <f t="shared" si="6"/>
        <v/>
      </c>
      <c r="D104" s="53"/>
      <c r="E104" s="19"/>
      <c r="F104" s="8"/>
      <c r="G104" s="19" t="s">
        <v>4</v>
      </c>
      <c r="H104" s="54"/>
      <c r="I104" s="54"/>
      <c r="J104" s="19"/>
      <c r="K104" s="53" t="str">
        <f t="shared" si="5"/>
        <v/>
      </c>
      <c r="L104" s="53"/>
      <c r="M104" s="6" t="str">
        <f t="shared" si="7"/>
        <v/>
      </c>
      <c r="N104" s="19"/>
      <c r="O104" s="8"/>
      <c r="P104" s="54"/>
      <c r="Q104" s="54"/>
      <c r="R104" s="57" t="str">
        <f t="shared" si="8"/>
        <v/>
      </c>
      <c r="S104" s="57"/>
      <c r="T104" s="58" t="str">
        <f t="shared" si="9"/>
        <v/>
      </c>
      <c r="U104" s="58"/>
    </row>
    <row r="105" spans="2:21">
      <c r="B105" s="19">
        <v>97</v>
      </c>
      <c r="C105" s="53" t="str">
        <f t="shared" si="6"/>
        <v/>
      </c>
      <c r="D105" s="53"/>
      <c r="E105" s="19"/>
      <c r="F105" s="8"/>
      <c r="G105" s="19" t="s">
        <v>3</v>
      </c>
      <c r="H105" s="54"/>
      <c r="I105" s="54"/>
      <c r="J105" s="19"/>
      <c r="K105" s="53" t="str">
        <f t="shared" si="5"/>
        <v/>
      </c>
      <c r="L105" s="53"/>
      <c r="M105" s="6" t="str">
        <f t="shared" si="7"/>
        <v/>
      </c>
      <c r="N105" s="19"/>
      <c r="O105" s="8"/>
      <c r="P105" s="54"/>
      <c r="Q105" s="54"/>
      <c r="R105" s="57" t="str">
        <f t="shared" si="8"/>
        <v/>
      </c>
      <c r="S105" s="57"/>
      <c r="T105" s="58" t="str">
        <f t="shared" si="9"/>
        <v/>
      </c>
      <c r="U105" s="58"/>
    </row>
    <row r="106" spans="2:21">
      <c r="B106" s="19">
        <v>98</v>
      </c>
      <c r="C106" s="53" t="str">
        <f t="shared" si="6"/>
        <v/>
      </c>
      <c r="D106" s="53"/>
      <c r="E106" s="19"/>
      <c r="F106" s="8"/>
      <c r="G106" s="19" t="s">
        <v>4</v>
      </c>
      <c r="H106" s="54"/>
      <c r="I106" s="54"/>
      <c r="J106" s="19"/>
      <c r="K106" s="53" t="str">
        <f t="shared" si="5"/>
        <v/>
      </c>
      <c r="L106" s="53"/>
      <c r="M106" s="6" t="str">
        <f t="shared" si="7"/>
        <v/>
      </c>
      <c r="N106" s="19"/>
      <c r="O106" s="8"/>
      <c r="P106" s="54"/>
      <c r="Q106" s="54"/>
      <c r="R106" s="57" t="str">
        <f t="shared" si="8"/>
        <v/>
      </c>
      <c r="S106" s="57"/>
      <c r="T106" s="58" t="str">
        <f t="shared" si="9"/>
        <v/>
      </c>
      <c r="U106" s="58"/>
    </row>
    <row r="107" spans="2:21">
      <c r="B107" s="19">
        <v>99</v>
      </c>
      <c r="C107" s="53" t="str">
        <f t="shared" si="6"/>
        <v/>
      </c>
      <c r="D107" s="53"/>
      <c r="E107" s="19"/>
      <c r="F107" s="8"/>
      <c r="G107" s="19" t="s">
        <v>4</v>
      </c>
      <c r="H107" s="54"/>
      <c r="I107" s="54"/>
      <c r="J107" s="19"/>
      <c r="K107" s="53" t="str">
        <f t="shared" si="5"/>
        <v/>
      </c>
      <c r="L107" s="53"/>
      <c r="M107" s="6" t="str">
        <f t="shared" si="7"/>
        <v/>
      </c>
      <c r="N107" s="19"/>
      <c r="O107" s="8"/>
      <c r="P107" s="54"/>
      <c r="Q107" s="54"/>
      <c r="R107" s="57" t="str">
        <f t="shared" si="8"/>
        <v/>
      </c>
      <c r="S107" s="57"/>
      <c r="T107" s="58" t="str">
        <f t="shared" si="9"/>
        <v/>
      </c>
      <c r="U107" s="58"/>
    </row>
    <row r="108" spans="2:21">
      <c r="B108" s="19">
        <v>100</v>
      </c>
      <c r="C108" s="53" t="str">
        <f t="shared" si="6"/>
        <v/>
      </c>
      <c r="D108" s="53"/>
      <c r="E108" s="19"/>
      <c r="F108" s="8"/>
      <c r="G108" s="19" t="s">
        <v>3</v>
      </c>
      <c r="H108" s="54"/>
      <c r="I108" s="54"/>
      <c r="J108" s="19"/>
      <c r="K108" s="53" t="str">
        <f t="shared" si="5"/>
        <v/>
      </c>
      <c r="L108" s="53"/>
      <c r="M108" s="6" t="str">
        <f t="shared" si="7"/>
        <v/>
      </c>
      <c r="N108" s="19"/>
      <c r="O108" s="8"/>
      <c r="P108" s="54"/>
      <c r="Q108" s="54"/>
      <c r="R108" s="57" t="str">
        <f t="shared" si="8"/>
        <v/>
      </c>
      <c r="S108" s="57"/>
      <c r="T108" s="58" t="str">
        <f t="shared" si="9"/>
        <v/>
      </c>
      <c r="U108" s="58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2019-08-22T11:00:27Z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