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M103" i="31"/>
  <c r="K103"/>
  <c r="K103" i="32"/>
  <c r="M103" s="1"/>
  <c r="M102" i="31"/>
  <c r="K102"/>
  <c r="K102" i="32"/>
  <c r="M102" s="1"/>
  <c r="R102" s="1"/>
  <c r="C103" s="1"/>
  <c r="X103" s="1"/>
  <c r="Y103" s="1"/>
  <c r="K101" i="31"/>
  <c r="M101" s="1"/>
  <c r="K101" i="32"/>
  <c r="M101" s="1"/>
  <c r="M100" i="31"/>
  <c r="K100"/>
  <c r="K100" i="32"/>
  <c r="M100" s="1"/>
  <c r="R100" s="1"/>
  <c r="C101" s="1"/>
  <c r="X101" s="1"/>
  <c r="Y101" s="1"/>
  <c r="K99" i="31"/>
  <c r="M99" s="1"/>
  <c r="M99" i="32"/>
  <c r="K99"/>
  <c r="K98" i="31"/>
  <c r="M98" s="1"/>
  <c r="K98" i="32"/>
  <c r="M98" s="1"/>
  <c r="K97" i="31"/>
  <c r="M97" s="1"/>
  <c r="K97" i="32"/>
  <c r="M97" s="1"/>
  <c r="R97" s="1"/>
  <c r="C98" s="1"/>
  <c r="X98" s="1"/>
  <c r="Y98" s="1"/>
  <c r="K96" i="31"/>
  <c r="M96" s="1"/>
  <c r="M96" i="32"/>
  <c r="K96"/>
  <c r="M95" i="31"/>
  <c r="R95" s="1"/>
  <c r="C96" s="1"/>
  <c r="X96" s="1"/>
  <c r="Y96" s="1"/>
  <c r="K95"/>
  <c r="M95" i="32"/>
  <c r="K95"/>
  <c r="K94" i="31"/>
  <c r="M94" s="1"/>
  <c r="K94" i="32"/>
  <c r="M94" s="1"/>
  <c r="K93" i="31"/>
  <c r="M93" s="1"/>
  <c r="M93" i="32"/>
  <c r="K93"/>
  <c r="K92" i="31"/>
  <c r="M92" s="1"/>
  <c r="M92" i="32"/>
  <c r="K92"/>
  <c r="K91" i="31"/>
  <c r="M91" s="1"/>
  <c r="K91" i="32"/>
  <c r="M91" s="1"/>
  <c r="R91" s="1"/>
  <c r="C92" s="1"/>
  <c r="X92" s="1"/>
  <c r="Y92" s="1"/>
  <c r="K90" i="31"/>
  <c r="M90" s="1"/>
  <c r="K90" i="32"/>
  <c r="M90" s="1"/>
  <c r="K89" i="31"/>
  <c r="M89" s="1"/>
  <c r="K89" i="32"/>
  <c r="M89" s="1"/>
  <c r="R89" s="1"/>
  <c r="C90" s="1"/>
  <c r="X90" s="1"/>
  <c r="Y90" s="1"/>
  <c r="K88" i="31"/>
  <c r="M88" s="1"/>
  <c r="K88" i="32"/>
  <c r="M88" s="1"/>
  <c r="M87" i="31"/>
  <c r="K87"/>
  <c r="M87" i="32"/>
  <c r="K87"/>
  <c r="K86" i="31"/>
  <c r="M86" s="1"/>
  <c r="K86" i="32"/>
  <c r="M86" s="1"/>
  <c r="K85" i="31"/>
  <c r="M85" s="1"/>
  <c r="M85" i="32"/>
  <c r="K85"/>
  <c r="M84" i="31"/>
  <c r="K84"/>
  <c r="M84" i="32"/>
  <c r="K84"/>
  <c r="M83" i="31"/>
  <c r="K83"/>
  <c r="K83" i="32"/>
  <c r="M83" s="1"/>
  <c r="M82" i="31"/>
  <c r="R82" s="1"/>
  <c r="C83" s="1"/>
  <c r="X83" s="1"/>
  <c r="Y83" s="1"/>
  <c r="K82"/>
  <c r="K82" i="32"/>
  <c r="M82" s="1"/>
  <c r="K81" i="31"/>
  <c r="M81" s="1"/>
  <c r="K81" i="32"/>
  <c r="M81" s="1"/>
  <c r="M80" i="31"/>
  <c r="K80"/>
  <c r="K80" i="32"/>
  <c r="M80" s="1"/>
  <c r="K79" i="31"/>
  <c r="M79" s="1"/>
  <c r="M79" i="32"/>
  <c r="K79"/>
  <c r="M78" i="31"/>
  <c r="K78"/>
  <c r="K78" i="32"/>
  <c r="M78" s="1"/>
  <c r="K77" i="31"/>
  <c r="M77" s="1"/>
  <c r="K77" i="32"/>
  <c r="M77" s="1"/>
  <c r="R77" s="1"/>
  <c r="C78" s="1"/>
  <c r="X78" s="1"/>
  <c r="Y78" s="1"/>
  <c r="K76" i="31"/>
  <c r="M76" s="1"/>
  <c r="K76" i="32"/>
  <c r="M76" s="1"/>
  <c r="R76" s="1"/>
  <c r="C77" s="1"/>
  <c r="X77" s="1"/>
  <c r="Y77" s="1"/>
  <c r="M75" i="31"/>
  <c r="K75"/>
  <c r="M75" i="32"/>
  <c r="K75"/>
  <c r="K74" i="31"/>
  <c r="M74" s="1"/>
  <c r="M74" i="32"/>
  <c r="K74"/>
  <c r="K73" i="31"/>
  <c r="M73" s="1"/>
  <c r="M73" i="32"/>
  <c r="K73"/>
  <c r="K72" i="31"/>
  <c r="M72" s="1"/>
  <c r="R72" s="1"/>
  <c r="C73" s="1"/>
  <c r="X73" s="1"/>
  <c r="Y73" s="1"/>
  <c r="M72" i="32"/>
  <c r="K72"/>
  <c r="K71" i="31"/>
  <c r="M71" s="1"/>
  <c r="K71" i="32"/>
  <c r="M71" s="1"/>
  <c r="R71" s="1"/>
  <c r="C72" s="1"/>
  <c r="X72" s="1"/>
  <c r="Y72" s="1"/>
  <c r="M70" i="31"/>
  <c r="K70"/>
  <c r="K70" i="32"/>
  <c r="M70" s="1"/>
  <c r="K69" i="31"/>
  <c r="M69" s="1"/>
  <c r="M69" i="32"/>
  <c r="K69"/>
  <c r="K68" i="31"/>
  <c r="M68" s="1"/>
  <c r="R68" s="1"/>
  <c r="C69" s="1"/>
  <c r="X69" s="1"/>
  <c r="Y69" s="1"/>
  <c r="M68" i="32"/>
  <c r="K68"/>
  <c r="K67" i="31"/>
  <c r="M67" s="1"/>
  <c r="R67" s="1"/>
  <c r="C68" s="1"/>
  <c r="X68" s="1"/>
  <c r="Y68" s="1"/>
  <c r="M67" i="32"/>
  <c r="K67"/>
  <c r="M66" i="31"/>
  <c r="K66"/>
  <c r="K66" i="32"/>
  <c r="M66" s="1"/>
  <c r="M65" i="31"/>
  <c r="K65"/>
  <c r="M65" i="32"/>
  <c r="K65"/>
  <c r="K64" i="31"/>
  <c r="M64" s="1"/>
  <c r="M64" i="32"/>
  <c r="K64"/>
  <c r="K63" i="31"/>
  <c r="M63" s="1"/>
  <c r="R63" s="1"/>
  <c r="C64" s="1"/>
  <c r="X64" s="1"/>
  <c r="Y64" s="1"/>
  <c r="K63" i="32"/>
  <c r="M63" s="1"/>
  <c r="R63" s="1"/>
  <c r="C64" s="1"/>
  <c r="X64" s="1"/>
  <c r="Y64" s="1"/>
  <c r="M62" i="31"/>
  <c r="K62"/>
  <c r="M62" i="32"/>
  <c r="K62"/>
  <c r="M61" i="31"/>
  <c r="K61"/>
  <c r="M61" i="32"/>
  <c r="K61"/>
  <c r="K60" i="31"/>
  <c r="M60" s="1"/>
  <c r="R60" s="1"/>
  <c r="C61" s="1"/>
  <c r="X61" s="1"/>
  <c r="Y61" s="1"/>
  <c r="K60" i="32"/>
  <c r="M60" s="1"/>
  <c r="R60" s="1"/>
  <c r="C61" s="1"/>
  <c r="X61" s="1"/>
  <c r="Y61" s="1"/>
  <c r="K59" i="31"/>
  <c r="M59" s="1"/>
  <c r="K59" i="32"/>
  <c r="M59" s="1"/>
  <c r="K58" i="31"/>
  <c r="M58" s="1"/>
  <c r="K58" i="32"/>
  <c r="M58" s="1"/>
  <c r="M57" i="31"/>
  <c r="K57"/>
  <c r="M57" i="32"/>
  <c r="K57"/>
  <c r="M56" i="31"/>
  <c r="K56"/>
  <c r="M56" i="32"/>
  <c r="K56"/>
  <c r="K55" i="31"/>
  <c r="M55" s="1"/>
  <c r="M55" i="32"/>
  <c r="K55"/>
  <c r="M54" i="31"/>
  <c r="K54"/>
  <c r="M54" i="32"/>
  <c r="K54"/>
  <c r="M53" i="31"/>
  <c r="K53"/>
  <c r="M53" i="32"/>
  <c r="K53"/>
  <c r="M52" i="31"/>
  <c r="K52"/>
  <c r="K52" i="32"/>
  <c r="M52" s="1"/>
  <c r="K51" i="31"/>
  <c r="M51" s="1"/>
  <c r="K51" i="32"/>
  <c r="M51" s="1"/>
  <c r="R51" s="1"/>
  <c r="C52" s="1"/>
  <c r="X52" s="1"/>
  <c r="Y52" s="1"/>
  <c r="M50" i="31"/>
  <c r="K50"/>
  <c r="M50" i="32"/>
  <c r="K50"/>
  <c r="K49" i="31"/>
  <c r="M49" s="1"/>
  <c r="M49" i="32"/>
  <c r="K49"/>
  <c r="M48" i="31"/>
  <c r="K48"/>
  <c r="M48" i="32"/>
  <c r="K48"/>
  <c r="M47" i="31"/>
  <c r="K47"/>
  <c r="M47" i="32"/>
  <c r="K47"/>
  <c r="M46" i="31"/>
  <c r="K46"/>
  <c r="M46" i="32"/>
  <c r="K46"/>
  <c r="M45" i="31"/>
  <c r="K45"/>
  <c r="M45" i="32"/>
  <c r="K45"/>
  <c r="M44" i="31"/>
  <c r="K44"/>
  <c r="M44" i="32"/>
  <c r="K44"/>
  <c r="M43" i="31"/>
  <c r="K43"/>
  <c r="M43" i="32"/>
  <c r="K43"/>
  <c r="M42" i="31"/>
  <c r="K42"/>
  <c r="M42" i="32"/>
  <c r="K42"/>
  <c r="M41" i="31"/>
  <c r="K41"/>
  <c r="M41" i="32"/>
  <c r="K41"/>
  <c r="M40" i="31"/>
  <c r="K40"/>
  <c r="M40" i="32"/>
  <c r="K40"/>
  <c r="M39" i="31"/>
  <c r="K39"/>
  <c r="M39" i="32"/>
  <c r="K39"/>
  <c r="M38" i="31"/>
  <c r="K38"/>
  <c r="M38" i="32"/>
  <c r="K38"/>
  <c r="M37" i="31"/>
  <c r="K37"/>
  <c r="M37" i="32"/>
  <c r="K37"/>
  <c r="M36" i="31"/>
  <c r="K36"/>
  <c r="M36" i="32"/>
  <c r="K36"/>
  <c r="M35" i="31"/>
  <c r="K35"/>
  <c r="M35" i="32"/>
  <c r="K35"/>
  <c r="M34" i="31"/>
  <c r="K34"/>
  <c r="M34" i="32"/>
  <c r="K34"/>
  <c r="M33" i="31"/>
  <c r="K33"/>
  <c r="M33" i="32"/>
  <c r="K33"/>
  <c r="M32" i="31"/>
  <c r="K32"/>
  <c r="M32" i="32"/>
  <c r="K32"/>
  <c r="M31" i="31"/>
  <c r="K31"/>
  <c r="M31" i="32"/>
  <c r="K31"/>
  <c r="M30" i="31"/>
  <c r="K30"/>
  <c r="M30" i="32"/>
  <c r="K30"/>
  <c r="K29" i="31"/>
  <c r="M29" s="1"/>
  <c r="K29" i="32"/>
  <c r="M29" s="1"/>
  <c r="R29" s="1"/>
  <c r="C30" s="1"/>
  <c r="X30" s="1"/>
  <c r="Y30" s="1"/>
  <c r="K28" i="31"/>
  <c r="M28" s="1"/>
  <c r="K28" i="32"/>
  <c r="M28" s="1"/>
  <c r="R28" s="1"/>
  <c r="C29" s="1"/>
  <c r="X29" s="1"/>
  <c r="Y29" s="1"/>
  <c r="K27" i="31"/>
  <c r="M27" s="1"/>
  <c r="R27" s="1"/>
  <c r="C28" s="1"/>
  <c r="X28" s="1"/>
  <c r="Y28" s="1"/>
  <c r="M27" i="32"/>
  <c r="K27"/>
  <c r="M26" i="31"/>
  <c r="K26"/>
  <c r="K26" i="32"/>
  <c r="M26" s="1"/>
  <c r="R26" s="1"/>
  <c r="C27" s="1"/>
  <c r="X27" s="1"/>
  <c r="Y27" s="1"/>
  <c r="K25" i="31"/>
  <c r="M25" s="1"/>
  <c r="K25" i="32"/>
  <c r="M25" s="1"/>
  <c r="K24" i="31"/>
  <c r="M24" s="1"/>
  <c r="M24" i="32"/>
  <c r="K24"/>
  <c r="K23" i="31"/>
  <c r="M23" s="1"/>
  <c r="R23" s="1"/>
  <c r="C24" s="1"/>
  <c r="X24" s="1"/>
  <c r="Y24" s="1"/>
  <c r="K23" i="32"/>
  <c r="M23" s="1"/>
  <c r="K22" i="31"/>
  <c r="M22" s="1"/>
  <c r="K22" i="32"/>
  <c r="M22" s="1"/>
  <c r="K21" i="31"/>
  <c r="M21" s="1"/>
  <c r="M21" i="32"/>
  <c r="R21" s="1"/>
  <c r="C22" s="1"/>
  <c r="X22" s="1"/>
  <c r="Y22" s="1"/>
  <c r="K21"/>
  <c r="M20" i="31"/>
  <c r="K20"/>
  <c r="K20" i="32"/>
  <c r="M20" s="1"/>
  <c r="M19" i="31"/>
  <c r="R19" s="1"/>
  <c r="C20" s="1"/>
  <c r="X20" s="1"/>
  <c r="Y20" s="1"/>
  <c r="K19"/>
  <c r="M19" i="32"/>
  <c r="K19"/>
  <c r="M18" i="31"/>
  <c r="K18"/>
  <c r="M18" i="32"/>
  <c r="K18"/>
  <c r="K17" i="31"/>
  <c r="M17" s="1"/>
  <c r="M17" i="32"/>
  <c r="K17"/>
  <c r="K16" i="31"/>
  <c r="M16" s="1"/>
  <c r="K16" i="32"/>
  <c r="M16" s="1"/>
  <c r="K15" i="31"/>
  <c r="M15" s="1"/>
  <c r="K15" i="32"/>
  <c r="M15" s="1"/>
  <c r="K14" i="31"/>
  <c r="M14" s="1"/>
  <c r="M14" i="32"/>
  <c r="K14"/>
  <c r="K13" i="31"/>
  <c r="M13" s="1"/>
  <c r="M13" i="32"/>
  <c r="K13"/>
  <c r="M12" i="31"/>
  <c r="K12"/>
  <c r="K12" i="32"/>
  <c r="M12" s="1"/>
  <c r="K11" i="31"/>
  <c r="M11" s="1"/>
  <c r="K11" i="32"/>
  <c r="M11" s="1"/>
  <c r="M10" i="31"/>
  <c r="K10"/>
  <c r="K10" i="32"/>
  <c r="M10" s="1"/>
  <c r="M9" i="33"/>
  <c r="K9"/>
  <c r="M9" i="32"/>
  <c r="K9"/>
  <c r="K9" i="31"/>
  <c r="M9" s="1"/>
  <c r="V108" i="33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M103"/>
  <c r="K103"/>
  <c r="V102"/>
  <c r="T102"/>
  <c r="W102" s="1"/>
  <c r="R102"/>
  <c r="C103" s="1"/>
  <c r="X103" s="1"/>
  <c r="Y103" s="1"/>
  <c r="M102"/>
  <c r="K102"/>
  <c r="V101"/>
  <c r="T101"/>
  <c r="W101" s="1"/>
  <c r="M101"/>
  <c r="K101"/>
  <c r="V100"/>
  <c r="T100"/>
  <c r="W100" s="1"/>
  <c r="M100"/>
  <c r="K100"/>
  <c r="V99"/>
  <c r="T99"/>
  <c r="W99" s="1"/>
  <c r="R99"/>
  <c r="C100" s="1"/>
  <c r="X100" s="1"/>
  <c r="Y100" s="1"/>
  <c r="M99"/>
  <c r="K99"/>
  <c r="V98"/>
  <c r="T98"/>
  <c r="W98" s="1"/>
  <c r="M98"/>
  <c r="K98"/>
  <c r="V97"/>
  <c r="T97"/>
  <c r="W97" s="1"/>
  <c r="K97"/>
  <c r="M97" s="1"/>
  <c r="V96"/>
  <c r="T96"/>
  <c r="W96"/>
  <c r="R96"/>
  <c r="C97" s="1"/>
  <c r="X97" s="1"/>
  <c r="Y97" s="1"/>
  <c r="K96"/>
  <c r="M96" s="1"/>
  <c r="V95"/>
  <c r="T95"/>
  <c r="W95" s="1"/>
  <c r="K95"/>
  <c r="M95" s="1"/>
  <c r="V94"/>
  <c r="T94"/>
  <c r="W94" s="1"/>
  <c r="K94"/>
  <c r="M94" s="1"/>
  <c r="V93"/>
  <c r="T93"/>
  <c r="W93" s="1"/>
  <c r="M93"/>
  <c r="K93"/>
  <c r="V92"/>
  <c r="T92"/>
  <c r="W92" s="1"/>
  <c r="K92"/>
  <c r="M92" s="1"/>
  <c r="V91"/>
  <c r="T91"/>
  <c r="W91" s="1"/>
  <c r="M91"/>
  <c r="K91"/>
  <c r="V90"/>
  <c r="T90"/>
  <c r="W90" s="1"/>
  <c r="K90"/>
  <c r="M90" s="1"/>
  <c r="V89"/>
  <c r="T89"/>
  <c r="W89" s="1"/>
  <c r="K89"/>
  <c r="M89" s="1"/>
  <c r="V88"/>
  <c r="T88"/>
  <c r="W88" s="1"/>
  <c r="K88"/>
  <c r="M88" s="1"/>
  <c r="V87"/>
  <c r="T87"/>
  <c r="W87" s="1"/>
  <c r="M87"/>
  <c r="K87"/>
  <c r="V86"/>
  <c r="T86"/>
  <c r="W86" s="1"/>
  <c r="M86"/>
  <c r="K86"/>
  <c r="V85"/>
  <c r="T85"/>
  <c r="W85" s="1"/>
  <c r="M85"/>
  <c r="K85"/>
  <c r="V84"/>
  <c r="T84"/>
  <c r="W84" s="1"/>
  <c r="M84"/>
  <c r="K84"/>
  <c r="V83"/>
  <c r="T83"/>
  <c r="W83" s="1"/>
  <c r="K83"/>
  <c r="M83" s="1"/>
  <c r="V82"/>
  <c r="T82"/>
  <c r="W82" s="1"/>
  <c r="M82"/>
  <c r="K82"/>
  <c r="V81"/>
  <c r="T81"/>
  <c r="W81" s="1"/>
  <c r="M81"/>
  <c r="K81"/>
  <c r="V80"/>
  <c r="T80"/>
  <c r="W80" s="1"/>
  <c r="R80"/>
  <c r="C81" s="1"/>
  <c r="X81" s="1"/>
  <c r="Y81" s="1"/>
  <c r="M80"/>
  <c r="K80"/>
  <c r="V79"/>
  <c r="T79"/>
  <c r="W79" s="1"/>
  <c r="K79"/>
  <c r="M79" s="1"/>
  <c r="V78"/>
  <c r="T78"/>
  <c r="W78" s="1"/>
  <c r="M78"/>
  <c r="K78"/>
  <c r="V77"/>
  <c r="T77"/>
  <c r="W77" s="1"/>
  <c r="R77"/>
  <c r="C78" s="1"/>
  <c r="X78" s="1"/>
  <c r="Y78" s="1"/>
  <c r="M77"/>
  <c r="K77"/>
  <c r="V76"/>
  <c r="T76"/>
  <c r="W76" s="1"/>
  <c r="K76"/>
  <c r="M76" s="1"/>
  <c r="V75"/>
  <c r="T75"/>
  <c r="W75" s="1"/>
  <c r="R75"/>
  <c r="C76" s="1"/>
  <c r="X76" s="1"/>
  <c r="Y76" s="1"/>
  <c r="M75"/>
  <c r="K75"/>
  <c r="V74"/>
  <c r="T74"/>
  <c r="W74" s="1"/>
  <c r="K74"/>
  <c r="M74" s="1"/>
  <c r="V73"/>
  <c r="T73"/>
  <c r="W73" s="1"/>
  <c r="M73"/>
  <c r="K73"/>
  <c r="V72"/>
  <c r="T72"/>
  <c r="W72" s="1"/>
  <c r="K72"/>
  <c r="M72" s="1"/>
  <c r="V71"/>
  <c r="T71"/>
  <c r="W71" s="1"/>
  <c r="K71"/>
  <c r="M71" s="1"/>
  <c r="V70"/>
  <c r="T70"/>
  <c r="W70" s="1"/>
  <c r="R70"/>
  <c r="C71" s="1"/>
  <c r="X71" s="1"/>
  <c r="Y71" s="1"/>
  <c r="M70"/>
  <c r="K70"/>
  <c r="V69"/>
  <c r="T69"/>
  <c r="W69" s="1"/>
  <c r="M69"/>
  <c r="K69"/>
  <c r="V68"/>
  <c r="T68"/>
  <c r="W68" s="1"/>
  <c r="M68"/>
  <c r="K68"/>
  <c r="V67"/>
  <c r="T67"/>
  <c r="W67" s="1"/>
  <c r="M67"/>
  <c r="K67"/>
  <c r="V66"/>
  <c r="T66"/>
  <c r="W66" s="1"/>
  <c r="M66"/>
  <c r="K66"/>
  <c r="V65"/>
  <c r="T65"/>
  <c r="W65" s="1"/>
  <c r="K65"/>
  <c r="M65" s="1"/>
  <c r="V64"/>
  <c r="T64"/>
  <c r="W64" s="1"/>
  <c r="R64"/>
  <c r="C65" s="1"/>
  <c r="X65" s="1"/>
  <c r="Y65" s="1"/>
  <c r="K64"/>
  <c r="M64" s="1"/>
  <c r="V63"/>
  <c r="T63"/>
  <c r="W63" s="1"/>
  <c r="R63"/>
  <c r="C64" s="1"/>
  <c r="X64" s="1"/>
  <c r="Y64" s="1"/>
  <c r="K63"/>
  <c r="M63" s="1"/>
  <c r="V62"/>
  <c r="T62"/>
  <c r="W62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K59"/>
  <c r="M59" s="1"/>
  <c r="V58"/>
  <c r="T58"/>
  <c r="W58" s="1"/>
  <c r="M58"/>
  <c r="K58"/>
  <c r="V57"/>
  <c r="T57"/>
  <c r="W57" s="1"/>
  <c r="M57"/>
  <c r="K57"/>
  <c r="V56"/>
  <c r="T56"/>
  <c r="W56" s="1"/>
  <c r="M56"/>
  <c r="K56"/>
  <c r="V55"/>
  <c r="T55"/>
  <c r="W55" s="1"/>
  <c r="R55"/>
  <c r="C56" s="1"/>
  <c r="X56" s="1"/>
  <c r="Y56" s="1"/>
  <c r="K55"/>
  <c r="M55" s="1"/>
  <c r="V54"/>
  <c r="T54"/>
  <c r="W54" s="1"/>
  <c r="M54"/>
  <c r="K54"/>
  <c r="V53"/>
  <c r="T53"/>
  <c r="W53" s="1"/>
  <c r="K53"/>
  <c r="M53" s="1"/>
  <c r="V52"/>
  <c r="T52"/>
  <c r="W52" s="1"/>
  <c r="M52"/>
  <c r="K52"/>
  <c r="V51"/>
  <c r="T51"/>
  <c r="W51" s="1"/>
  <c r="R51"/>
  <c r="C52" s="1"/>
  <c r="X52" s="1"/>
  <c r="Y52" s="1"/>
  <c r="M51"/>
  <c r="K51"/>
  <c r="V50"/>
  <c r="T50"/>
  <c r="W50" s="1"/>
  <c r="R50"/>
  <c r="C51" s="1"/>
  <c r="X51" s="1"/>
  <c r="Y51" s="1"/>
  <c r="K50"/>
  <c r="M50" s="1"/>
  <c r="V49"/>
  <c r="T49"/>
  <c r="W49" s="1"/>
  <c r="M49"/>
  <c r="K49"/>
  <c r="V48"/>
  <c r="T48"/>
  <c r="W48" s="1"/>
  <c r="R48"/>
  <c r="C49" s="1"/>
  <c r="X49" s="1"/>
  <c r="Y49" s="1"/>
  <c r="M48"/>
  <c r="K48"/>
  <c r="V47"/>
  <c r="T47"/>
  <c r="W47" s="1"/>
  <c r="M47"/>
  <c r="K47"/>
  <c r="V46"/>
  <c r="T46"/>
  <c r="W46" s="1"/>
  <c r="K46"/>
  <c r="M46" s="1"/>
  <c r="V45"/>
  <c r="T45"/>
  <c r="W45" s="1"/>
  <c r="M45"/>
  <c r="K45"/>
  <c r="V44"/>
  <c r="T44"/>
  <c r="W44" s="1"/>
  <c r="R44"/>
  <c r="C45" s="1"/>
  <c r="X45" s="1"/>
  <c r="Y45" s="1"/>
  <c r="M44"/>
  <c r="K44"/>
  <c r="V43"/>
  <c r="T43"/>
  <c r="W43" s="1"/>
  <c r="M43"/>
  <c r="K43"/>
  <c r="V42"/>
  <c r="T42"/>
  <c r="W42" s="1"/>
  <c r="K42"/>
  <c r="M42" s="1"/>
  <c r="V41"/>
  <c r="T41"/>
  <c r="W41" s="1"/>
  <c r="R41"/>
  <c r="C42" s="1"/>
  <c r="X42" s="1"/>
  <c r="Y42" s="1"/>
  <c r="M41"/>
  <c r="K41"/>
  <c r="V40"/>
  <c r="T40"/>
  <c r="W40" s="1"/>
  <c r="M40"/>
  <c r="K40"/>
  <c r="V39"/>
  <c r="T39"/>
  <c r="W39" s="1"/>
  <c r="K39"/>
  <c r="M39" s="1"/>
  <c r="V38"/>
  <c r="T38"/>
  <c r="W38" s="1"/>
  <c r="M38"/>
  <c r="K38"/>
  <c r="V37"/>
  <c r="T37"/>
  <c r="W37" s="1"/>
  <c r="R37"/>
  <c r="C38" s="1"/>
  <c r="X38" s="1"/>
  <c r="Y38" s="1"/>
  <c r="M37"/>
  <c r="K37"/>
  <c r="V36"/>
  <c r="T36"/>
  <c r="W36" s="1"/>
  <c r="K36"/>
  <c r="M36" s="1"/>
  <c r="V35"/>
  <c r="T35"/>
  <c r="W35" s="1"/>
  <c r="M35"/>
  <c r="K35"/>
  <c r="V34"/>
  <c r="T34"/>
  <c r="W34" s="1"/>
  <c r="R34"/>
  <c r="C35" s="1"/>
  <c r="X35" s="1"/>
  <c r="Y35" s="1"/>
  <c r="M34"/>
  <c r="K34"/>
  <c r="V33"/>
  <c r="T33"/>
  <c r="W33" s="1"/>
  <c r="M33"/>
  <c r="K33"/>
  <c r="V32"/>
  <c r="T32"/>
  <c r="W32" s="1"/>
  <c r="R32"/>
  <c r="C33" s="1"/>
  <c r="X33" s="1"/>
  <c r="Y33" s="1"/>
  <c r="M32"/>
  <c r="K32"/>
  <c r="V31"/>
  <c r="T31"/>
  <c r="W31" s="1"/>
  <c r="R31"/>
  <c r="C32" s="1"/>
  <c r="X32" s="1"/>
  <c r="Y32" s="1"/>
  <c r="M31"/>
  <c r="K31"/>
  <c r="V30"/>
  <c r="T30"/>
  <c r="W30" s="1"/>
  <c r="M30"/>
  <c r="K30"/>
  <c r="V29"/>
  <c r="T29"/>
  <c r="W29" s="1"/>
  <c r="R29"/>
  <c r="C30" s="1"/>
  <c r="X30" s="1"/>
  <c r="Y30" s="1"/>
  <c r="M29"/>
  <c r="K29"/>
  <c r="V28"/>
  <c r="T28"/>
  <c r="W28" s="1"/>
  <c r="M28"/>
  <c r="K28"/>
  <c r="V27"/>
  <c r="T27"/>
  <c r="W27" s="1"/>
  <c r="K27"/>
  <c r="M27" s="1"/>
  <c r="V26"/>
  <c r="T26"/>
  <c r="W26" s="1"/>
  <c r="M26"/>
  <c r="K26"/>
  <c r="V25"/>
  <c r="T25"/>
  <c r="W25" s="1"/>
  <c r="M25"/>
  <c r="K25"/>
  <c r="V24"/>
  <c r="T24"/>
  <c r="W24" s="1"/>
  <c r="R24"/>
  <c r="C25" s="1"/>
  <c r="X25" s="1"/>
  <c r="Y25" s="1"/>
  <c r="M24"/>
  <c r="K24"/>
  <c r="V23"/>
  <c r="T23"/>
  <c r="W23" s="1"/>
  <c r="K23"/>
  <c r="M23" s="1"/>
  <c r="T22"/>
  <c r="V22" s="1"/>
  <c r="M22"/>
  <c r="K22"/>
  <c r="T21"/>
  <c r="V21" s="1"/>
  <c r="M21"/>
  <c r="K21"/>
  <c r="T20"/>
  <c r="V20" s="1"/>
  <c r="M20"/>
  <c r="K20"/>
  <c r="T19"/>
  <c r="V19" s="1"/>
  <c r="M19"/>
  <c r="K19"/>
  <c r="T18"/>
  <c r="W18" s="1"/>
  <c r="R18"/>
  <c r="C19" s="1"/>
  <c r="X19" s="1"/>
  <c r="Y19" s="1"/>
  <c r="M18"/>
  <c r="K18"/>
  <c r="T17"/>
  <c r="V17" s="1"/>
  <c r="M17"/>
  <c r="K17"/>
  <c r="T16"/>
  <c r="V16" s="1"/>
  <c r="K16"/>
  <c r="M16" s="1"/>
  <c r="T15"/>
  <c r="W15" s="1"/>
  <c r="R15"/>
  <c r="C16" s="1"/>
  <c r="X16" s="1"/>
  <c r="Y16" s="1"/>
  <c r="K15"/>
  <c r="M15" s="1"/>
  <c r="T14"/>
  <c r="V14"/>
  <c r="R14"/>
  <c r="C15" s="1"/>
  <c r="X15" s="1"/>
  <c r="Y15" s="1"/>
  <c r="M14"/>
  <c r="K14"/>
  <c r="T13"/>
  <c r="W13" s="1"/>
  <c r="M13"/>
  <c r="K13"/>
  <c r="T12"/>
  <c r="W12" s="1"/>
  <c r="K12"/>
  <c r="M12" s="1"/>
  <c r="T11"/>
  <c r="V11" s="1"/>
  <c r="T10"/>
  <c r="W10" s="1"/>
  <c r="T9"/>
  <c r="R9" s="1"/>
  <c r="C10" s="1"/>
  <c r="C9"/>
  <c r="V108" i="32"/>
  <c r="T108"/>
  <c r="W108"/>
  <c r="R108"/>
  <c r="M108"/>
  <c r="K108"/>
  <c r="V107"/>
  <c r="T107"/>
  <c r="W107" s="1"/>
  <c r="R107"/>
  <c r="C108" s="1"/>
  <c r="X108" s="1"/>
  <c r="Y108" s="1"/>
  <c r="M107"/>
  <c r="K107"/>
  <c r="V106"/>
  <c r="T106"/>
  <c r="W106"/>
  <c r="R106"/>
  <c r="C107" s="1"/>
  <c r="X107" s="1"/>
  <c r="Y107" s="1"/>
  <c r="M106"/>
  <c r="K106"/>
  <c r="V105"/>
  <c r="T105"/>
  <c r="W105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W102"/>
  <c r="V102"/>
  <c r="T102"/>
  <c r="V101"/>
  <c r="T101"/>
  <c r="W101" s="1"/>
  <c r="V100"/>
  <c r="T100"/>
  <c r="W100" s="1"/>
  <c r="V99"/>
  <c r="T99"/>
  <c r="W99" s="1"/>
  <c r="R99"/>
  <c r="C100" s="1"/>
  <c r="X100" s="1"/>
  <c r="Y100" s="1"/>
  <c r="V98"/>
  <c r="T98"/>
  <c r="W98" s="1"/>
  <c r="W97"/>
  <c r="V97"/>
  <c r="T97"/>
  <c r="V96"/>
  <c r="T96"/>
  <c r="W96" s="1"/>
  <c r="V95"/>
  <c r="T95"/>
  <c r="W95" s="1"/>
  <c r="R95"/>
  <c r="C96" s="1"/>
  <c r="X96" s="1"/>
  <c r="Y96" s="1"/>
  <c r="V94"/>
  <c r="T94"/>
  <c r="W94" s="1"/>
  <c r="V93"/>
  <c r="T93"/>
  <c r="W93" s="1"/>
  <c r="V92"/>
  <c r="T92"/>
  <c r="W92" s="1"/>
  <c r="V91"/>
  <c r="T91"/>
  <c r="W91" s="1"/>
  <c r="V90"/>
  <c r="T90"/>
  <c r="R90" s="1"/>
  <c r="C91" s="1"/>
  <c r="X91" s="1"/>
  <c r="Y91" s="1"/>
  <c r="W89"/>
  <c r="V89"/>
  <c r="T89"/>
  <c r="V88"/>
  <c r="T88"/>
  <c r="W88" s="1"/>
  <c r="V87"/>
  <c r="T87"/>
  <c r="R87" s="1"/>
  <c r="C88" s="1"/>
  <c r="X88" s="1"/>
  <c r="Y88" s="1"/>
  <c r="V86"/>
  <c r="T86"/>
  <c r="W86" s="1"/>
  <c r="V85"/>
  <c r="T85"/>
  <c r="W85" s="1"/>
  <c r="V84"/>
  <c r="T84"/>
  <c r="W84" s="1"/>
  <c r="R84"/>
  <c r="C85" s="1"/>
  <c r="X85" s="1"/>
  <c r="Y85" s="1"/>
  <c r="V83"/>
  <c r="T83"/>
  <c r="W83" s="1"/>
  <c r="V82"/>
  <c r="T82"/>
  <c r="W82" s="1"/>
  <c r="V81"/>
  <c r="T81"/>
  <c r="W81" s="1"/>
  <c r="V80"/>
  <c r="T80"/>
  <c r="W80" s="1"/>
  <c r="V79"/>
  <c r="T79"/>
  <c r="R79" s="1"/>
  <c r="C80" s="1"/>
  <c r="X80" s="1"/>
  <c r="Y80" s="1"/>
  <c r="V78"/>
  <c r="T78"/>
  <c r="W78" s="1"/>
  <c r="V77"/>
  <c r="T77"/>
  <c r="W77" s="1"/>
  <c r="V76"/>
  <c r="T76"/>
  <c r="W76" s="1"/>
  <c r="V75"/>
  <c r="T75"/>
  <c r="W75" s="1"/>
  <c r="V74"/>
  <c r="T74"/>
  <c r="R74" s="1"/>
  <c r="C75" s="1"/>
  <c r="X75" s="1"/>
  <c r="Y75" s="1"/>
  <c r="V73"/>
  <c r="T73"/>
  <c r="W73" s="1"/>
  <c r="V72"/>
  <c r="T72"/>
  <c r="W72" s="1"/>
  <c r="V71"/>
  <c r="T71"/>
  <c r="W71" s="1"/>
  <c r="V70"/>
  <c r="T70"/>
  <c r="R70" s="1"/>
  <c r="C71" s="1"/>
  <c r="X71" s="1"/>
  <c r="Y71" s="1"/>
  <c r="V69"/>
  <c r="T69"/>
  <c r="W69" s="1"/>
  <c r="V68"/>
  <c r="T68"/>
  <c r="R68" s="1"/>
  <c r="C69" s="1"/>
  <c r="X69" s="1"/>
  <c r="Y69" s="1"/>
  <c r="V67"/>
  <c r="T67"/>
  <c r="W67" s="1"/>
  <c r="V66"/>
  <c r="T66"/>
  <c r="V65"/>
  <c r="T65"/>
  <c r="W65" s="1"/>
  <c r="V64"/>
  <c r="T64"/>
  <c r="W64" s="1"/>
  <c r="R64"/>
  <c r="C65" s="1"/>
  <c r="X65" s="1"/>
  <c r="Y65" s="1"/>
  <c r="V63"/>
  <c r="T63"/>
  <c r="W63"/>
  <c r="V62"/>
  <c r="T62"/>
  <c r="W62" s="1"/>
  <c r="V61"/>
  <c r="T61"/>
  <c r="W61" s="1"/>
  <c r="V60"/>
  <c r="T60"/>
  <c r="W60" s="1"/>
  <c r="V59"/>
  <c r="T59"/>
  <c r="W59" s="1"/>
  <c r="V58"/>
  <c r="T58"/>
  <c r="R58" s="1"/>
  <c r="C59" s="1"/>
  <c r="X59" s="1"/>
  <c r="Y59" s="1"/>
  <c r="V57"/>
  <c r="T57"/>
  <c r="W57" s="1"/>
  <c r="V56"/>
  <c r="T56"/>
  <c r="W56" s="1"/>
  <c r="V55"/>
  <c r="T55"/>
  <c r="W55" s="1"/>
  <c r="V54"/>
  <c r="T54"/>
  <c r="W54" s="1"/>
  <c r="V53"/>
  <c r="T53"/>
  <c r="W53" s="1"/>
  <c r="V52"/>
  <c r="T52"/>
  <c r="W52" s="1"/>
  <c r="V51"/>
  <c r="T51"/>
  <c r="W51" s="1"/>
  <c r="V50"/>
  <c r="T50"/>
  <c r="R50" s="1"/>
  <c r="C51" s="1"/>
  <c r="X51" s="1"/>
  <c r="Y51" s="1"/>
  <c r="V49"/>
  <c r="T49"/>
  <c r="R49" s="1"/>
  <c r="C50" s="1"/>
  <c r="X50" s="1"/>
  <c r="Y50" s="1"/>
  <c r="V48"/>
  <c r="T48"/>
  <c r="W48" s="1"/>
  <c r="V47"/>
  <c r="T47"/>
  <c r="R47" s="1"/>
  <c r="C48" s="1"/>
  <c r="X48" s="1"/>
  <c r="Y48" s="1"/>
  <c r="V46"/>
  <c r="T46"/>
  <c r="W46" s="1"/>
  <c r="V45"/>
  <c r="T45"/>
  <c r="W45" s="1"/>
  <c r="V44"/>
  <c r="T44"/>
  <c r="W44" s="1"/>
  <c r="R44"/>
  <c r="C45" s="1"/>
  <c r="X45" s="1"/>
  <c r="Y45" s="1"/>
  <c r="V43"/>
  <c r="T43"/>
  <c r="W43" s="1"/>
  <c r="V42"/>
  <c r="T42"/>
  <c r="W42" s="1"/>
  <c r="R42"/>
  <c r="C43" s="1"/>
  <c r="X43" s="1"/>
  <c r="Y43" s="1"/>
  <c r="V41"/>
  <c r="T41"/>
  <c r="R41" s="1"/>
  <c r="C42" s="1"/>
  <c r="X42" s="1"/>
  <c r="Y42" s="1"/>
  <c r="V40"/>
  <c r="T40"/>
  <c r="W40" s="1"/>
  <c r="V39"/>
  <c r="T39"/>
  <c r="W39" s="1"/>
  <c r="V38"/>
  <c r="T38"/>
  <c r="R38" s="1"/>
  <c r="C39" s="1"/>
  <c r="X39" s="1"/>
  <c r="Y39" s="1"/>
  <c r="V37"/>
  <c r="T37"/>
  <c r="W37" s="1"/>
  <c r="V36"/>
  <c r="T36"/>
  <c r="W36" s="1"/>
  <c r="V35"/>
  <c r="T35"/>
  <c r="W35" s="1"/>
  <c r="V34"/>
  <c r="T34"/>
  <c r="W34" s="1"/>
  <c r="V33"/>
  <c r="T33"/>
  <c r="R33" s="1"/>
  <c r="C34" s="1"/>
  <c r="X34" s="1"/>
  <c r="Y34" s="1"/>
  <c r="V32"/>
  <c r="T32"/>
  <c r="W32" s="1"/>
  <c r="V31"/>
  <c r="T31"/>
  <c r="R31" s="1"/>
  <c r="C32" s="1"/>
  <c r="X32" s="1"/>
  <c r="Y32" s="1"/>
  <c r="V30"/>
  <c r="T30"/>
  <c r="W30" s="1"/>
  <c r="V29"/>
  <c r="T29"/>
  <c r="W29" s="1"/>
  <c r="V28"/>
  <c r="T28"/>
  <c r="W28" s="1"/>
  <c r="V27"/>
  <c r="T27"/>
  <c r="W27" s="1"/>
  <c r="V26"/>
  <c r="T26"/>
  <c r="W26"/>
  <c r="W25"/>
  <c r="V25"/>
  <c r="T25"/>
  <c r="V24"/>
  <c r="T24"/>
  <c r="W24" s="1"/>
  <c r="R24"/>
  <c r="C25" s="1"/>
  <c r="X25" s="1"/>
  <c r="Y25" s="1"/>
  <c r="V23"/>
  <c r="T23"/>
  <c r="W23" s="1"/>
  <c r="T22"/>
  <c r="W22" s="1"/>
  <c r="T21"/>
  <c r="V21"/>
  <c r="T20"/>
  <c r="T19"/>
  <c r="W19" s="1"/>
  <c r="T18"/>
  <c r="W18" s="1"/>
  <c r="T17"/>
  <c r="V17" s="1"/>
  <c r="R17"/>
  <c r="C18" s="1"/>
  <c r="X18" s="1"/>
  <c r="Y18" s="1"/>
  <c r="T16"/>
  <c r="W16" s="1"/>
  <c r="T15"/>
  <c r="V15" s="1"/>
  <c r="T14"/>
  <c r="V14" s="1"/>
  <c r="T13"/>
  <c r="W13" s="1"/>
  <c r="R13"/>
  <c r="C14" s="1"/>
  <c r="X14" s="1"/>
  <c r="Y14" s="1"/>
  <c r="T12"/>
  <c r="W12" s="1"/>
  <c r="T11"/>
  <c r="T10"/>
  <c r="T9"/>
  <c r="R9" s="1"/>
  <c r="C10" s="1"/>
  <c r="C9"/>
  <c r="V108" i="31"/>
  <c r="T108"/>
  <c r="W108"/>
  <c r="R108"/>
  <c r="M108"/>
  <c r="K108"/>
  <c r="W107"/>
  <c r="V107"/>
  <c r="T107"/>
  <c r="R107"/>
  <c r="C108" s="1"/>
  <c r="X108" s="1"/>
  <c r="Y108" s="1"/>
  <c r="M107"/>
  <c r="K107"/>
  <c r="V106"/>
  <c r="T106"/>
  <c r="W106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R103" s="1"/>
  <c r="C104" s="1"/>
  <c r="X104" s="1"/>
  <c r="Y104" s="1"/>
  <c r="V102"/>
  <c r="T102"/>
  <c r="W102" s="1"/>
  <c r="V101"/>
  <c r="T101"/>
  <c r="W101" s="1"/>
  <c r="V100"/>
  <c r="T100"/>
  <c r="R100" s="1"/>
  <c r="C101" s="1"/>
  <c r="X101" s="1"/>
  <c r="Y101" s="1"/>
  <c r="V99"/>
  <c r="T99"/>
  <c r="W99" s="1"/>
  <c r="V98"/>
  <c r="T98"/>
  <c r="R98" s="1"/>
  <c r="C99" s="1"/>
  <c r="X99" s="1"/>
  <c r="Y99" s="1"/>
  <c r="V97"/>
  <c r="T97"/>
  <c r="W97" s="1"/>
  <c r="V96"/>
  <c r="T96"/>
  <c r="W96" s="1"/>
  <c r="V95"/>
  <c r="T95"/>
  <c r="W95"/>
  <c r="V94"/>
  <c r="T94"/>
  <c r="W94" s="1"/>
  <c r="V93"/>
  <c r="T93"/>
  <c r="W93" s="1"/>
  <c r="V92"/>
  <c r="T92"/>
  <c r="R92" s="1"/>
  <c r="C93" s="1"/>
  <c r="X93" s="1"/>
  <c r="Y93" s="1"/>
  <c r="W91"/>
  <c r="V91"/>
  <c r="T91"/>
  <c r="R91" s="1"/>
  <c r="C92" s="1"/>
  <c r="X92" s="1"/>
  <c r="Y92" s="1"/>
  <c r="V90"/>
  <c r="T90"/>
  <c r="W90" s="1"/>
  <c r="V89"/>
  <c r="T89"/>
  <c r="W89" s="1"/>
  <c r="V88"/>
  <c r="T88"/>
  <c r="W88" s="1"/>
  <c r="V87"/>
  <c r="T87"/>
  <c r="R87" s="1"/>
  <c r="C88" s="1"/>
  <c r="X88" s="1"/>
  <c r="Y88" s="1"/>
  <c r="V86"/>
  <c r="T86"/>
  <c r="W86" s="1"/>
  <c r="V85"/>
  <c r="T85"/>
  <c r="W85" s="1"/>
  <c r="W84"/>
  <c r="V84"/>
  <c r="T84"/>
  <c r="R84"/>
  <c r="C85" s="1"/>
  <c r="X85" s="1"/>
  <c r="Y85" s="1"/>
  <c r="V83"/>
  <c r="T83"/>
  <c r="W83" s="1"/>
  <c r="V82"/>
  <c r="T82"/>
  <c r="W82"/>
  <c r="V81"/>
  <c r="T81"/>
  <c r="W81" s="1"/>
  <c r="V80"/>
  <c r="T80"/>
  <c r="W80" s="1"/>
  <c r="R80"/>
  <c r="C81" s="1"/>
  <c r="X81" s="1"/>
  <c r="Y81" s="1"/>
  <c r="V79"/>
  <c r="T79"/>
  <c r="R79" s="1"/>
  <c r="C80" s="1"/>
  <c r="X80" s="1"/>
  <c r="Y80" s="1"/>
  <c r="V78"/>
  <c r="T78"/>
  <c r="W78" s="1"/>
  <c r="V77"/>
  <c r="T77"/>
  <c r="W77" s="1"/>
  <c r="V76"/>
  <c r="T76"/>
  <c r="R76" s="1"/>
  <c r="C77" s="1"/>
  <c r="X77" s="1"/>
  <c r="Y77" s="1"/>
  <c r="V75"/>
  <c r="T75"/>
  <c r="W75" s="1"/>
  <c r="V74"/>
  <c r="T74"/>
  <c r="R74" s="1"/>
  <c r="C75" s="1"/>
  <c r="X75" s="1"/>
  <c r="Y75" s="1"/>
  <c r="W74"/>
  <c r="V73"/>
  <c r="T73"/>
  <c r="W73" s="1"/>
  <c r="V72"/>
  <c r="T72"/>
  <c r="W72" s="1"/>
  <c r="V71"/>
  <c r="T71"/>
  <c r="W71" s="1"/>
  <c r="V70"/>
  <c r="T70"/>
  <c r="W70" s="1"/>
  <c r="V69"/>
  <c r="T69"/>
  <c r="W69" s="1"/>
  <c r="V68"/>
  <c r="T68"/>
  <c r="W68" s="1"/>
  <c r="W67"/>
  <c r="V67"/>
  <c r="T67"/>
  <c r="V66"/>
  <c r="T66"/>
  <c r="R66" s="1"/>
  <c r="C67" s="1"/>
  <c r="X67" s="1"/>
  <c r="Y67" s="1"/>
  <c r="V65"/>
  <c r="T65"/>
  <c r="W65" s="1"/>
  <c r="V64"/>
  <c r="T64"/>
  <c r="W64" s="1"/>
  <c r="V63"/>
  <c r="T63"/>
  <c r="W63" s="1"/>
  <c r="V62"/>
  <c r="T62"/>
  <c r="W62" s="1"/>
  <c r="R62"/>
  <c r="C63" s="1"/>
  <c r="X63" s="1"/>
  <c r="Y63" s="1"/>
  <c r="V61"/>
  <c r="T61"/>
  <c r="W61" s="1"/>
  <c r="R61"/>
  <c r="C62" s="1"/>
  <c r="X62" s="1"/>
  <c r="Y62" s="1"/>
  <c r="V60"/>
  <c r="T60"/>
  <c r="W60" s="1"/>
  <c r="V59"/>
  <c r="T59"/>
  <c r="W59" s="1"/>
  <c r="V58"/>
  <c r="T58"/>
  <c r="R58" s="1"/>
  <c r="C59" s="1"/>
  <c r="X59" s="1"/>
  <c r="Y59" s="1"/>
  <c r="V57"/>
  <c r="T57"/>
  <c r="W57" s="1"/>
  <c r="V56"/>
  <c r="T56"/>
  <c r="W56" s="1"/>
  <c r="V55"/>
  <c r="T55"/>
  <c r="R55" s="1"/>
  <c r="C56" s="1"/>
  <c r="X56" s="1"/>
  <c r="Y56" s="1"/>
  <c r="V54"/>
  <c r="T54"/>
  <c r="W54" s="1"/>
  <c r="V53"/>
  <c r="T53"/>
  <c r="W53" s="1"/>
  <c r="V52"/>
  <c r="T52"/>
  <c r="W52" s="1"/>
  <c r="V51"/>
  <c r="T51"/>
  <c r="W51" s="1"/>
  <c r="V50"/>
  <c r="T50"/>
  <c r="W50" s="1"/>
  <c r="R50"/>
  <c r="C51" s="1"/>
  <c r="X51" s="1"/>
  <c r="Y51" s="1"/>
  <c r="V49"/>
  <c r="T49"/>
  <c r="W49" s="1"/>
  <c r="V48"/>
  <c r="T48"/>
  <c r="W48" s="1"/>
  <c r="V47"/>
  <c r="T47"/>
  <c r="W47" s="1"/>
  <c r="V46"/>
  <c r="T46"/>
  <c r="W46" s="1"/>
  <c r="R46"/>
  <c r="C47" s="1"/>
  <c r="X47" s="1"/>
  <c r="Y47" s="1"/>
  <c r="V45"/>
  <c r="T45"/>
  <c r="W45" s="1"/>
  <c r="R45"/>
  <c r="C46" s="1"/>
  <c r="X46" s="1"/>
  <c r="Y46" s="1"/>
  <c r="V44"/>
  <c r="T44"/>
  <c r="W44" s="1"/>
  <c r="V43"/>
  <c r="T43"/>
  <c r="W43" s="1"/>
  <c r="V42"/>
  <c r="T42"/>
  <c r="W42" s="1"/>
  <c r="R42"/>
  <c r="C43" s="1"/>
  <c r="X43" s="1"/>
  <c r="Y43" s="1"/>
  <c r="V41"/>
  <c r="T41"/>
  <c r="W41" s="1"/>
  <c r="V40"/>
  <c r="T40"/>
  <c r="W40" s="1"/>
  <c r="R40"/>
  <c r="C41" s="1"/>
  <c r="X41" s="1"/>
  <c r="Y41" s="1"/>
  <c r="V39"/>
  <c r="T39"/>
  <c r="R39" s="1"/>
  <c r="C40" s="1"/>
  <c r="X40" s="1"/>
  <c r="Y40" s="1"/>
  <c r="V38"/>
  <c r="T38"/>
  <c r="W38" s="1"/>
  <c r="V37"/>
  <c r="T37"/>
  <c r="W37"/>
  <c r="R37"/>
  <c r="C38" s="1"/>
  <c r="X38" s="1"/>
  <c r="Y38" s="1"/>
  <c r="V36"/>
  <c r="T36"/>
  <c r="W36" s="1"/>
  <c r="V35"/>
  <c r="T35"/>
  <c r="W35" s="1"/>
  <c r="V34"/>
  <c r="T34"/>
  <c r="W34" s="1"/>
  <c r="V33"/>
  <c r="T33"/>
  <c r="W33" s="1"/>
  <c r="V32"/>
  <c r="T32"/>
  <c r="W32" s="1"/>
  <c r="V31"/>
  <c r="T31"/>
  <c r="W31" s="1"/>
  <c r="R31"/>
  <c r="C32" s="1"/>
  <c r="X32" s="1"/>
  <c r="Y32" s="1"/>
  <c r="V30"/>
  <c r="T30"/>
  <c r="W30" s="1"/>
  <c r="V29"/>
  <c r="T29"/>
  <c r="R29" s="1"/>
  <c r="C30" s="1"/>
  <c r="X30" s="1"/>
  <c r="Y30" s="1"/>
  <c r="V28"/>
  <c r="T28"/>
  <c r="W28" s="1"/>
  <c r="W27"/>
  <c r="V27"/>
  <c r="T27"/>
  <c r="V26"/>
  <c r="T26"/>
  <c r="W26" s="1"/>
  <c r="R26"/>
  <c r="C27" s="1"/>
  <c r="X27" s="1"/>
  <c r="Y27" s="1"/>
  <c r="V25"/>
  <c r="T25"/>
  <c r="W25" s="1"/>
  <c r="V24"/>
  <c r="T24"/>
  <c r="W24" s="1"/>
  <c r="V23"/>
  <c r="T23"/>
  <c r="W23" s="1"/>
  <c r="T22"/>
  <c r="W22"/>
  <c r="T21"/>
  <c r="W21" s="1"/>
  <c r="T20"/>
  <c r="V20" s="1"/>
  <c r="R20"/>
  <c r="C21" s="1"/>
  <c r="X21" s="1"/>
  <c r="Y21" s="1"/>
  <c r="T19"/>
  <c r="W19" s="1"/>
  <c r="T18"/>
  <c r="W18" s="1"/>
  <c r="T17"/>
  <c r="W17" s="1"/>
  <c r="T16"/>
  <c r="V16" s="1"/>
  <c r="T15"/>
  <c r="W15" s="1"/>
  <c r="T14"/>
  <c r="R14" s="1"/>
  <c r="C15" s="1"/>
  <c r="X15" s="1"/>
  <c r="Y15" s="1"/>
  <c r="T13"/>
  <c r="W13" s="1"/>
  <c r="V12"/>
  <c r="T12"/>
  <c r="W12" s="1"/>
  <c r="T11"/>
  <c r="V11" s="1"/>
  <c r="T10"/>
  <c r="W10" s="1"/>
  <c r="T9"/>
  <c r="V9" s="1"/>
  <c r="C9"/>
  <c r="R10" i="17"/>
  <c r="T10"/>
  <c r="R11"/>
  <c r="C12"/>
  <c r="T11"/>
  <c r="R12"/>
  <c r="C13"/>
  <c r="T12"/>
  <c r="R13"/>
  <c r="T13"/>
  <c r="R14"/>
  <c r="T14"/>
  <c r="R15"/>
  <c r="T15"/>
  <c r="R16"/>
  <c r="C17"/>
  <c r="T16"/>
  <c r="R17"/>
  <c r="T17"/>
  <c r="R18"/>
  <c r="T18"/>
  <c r="R19"/>
  <c r="T19"/>
  <c r="R20"/>
  <c r="C21"/>
  <c r="T20"/>
  <c r="R21"/>
  <c r="T21"/>
  <c r="R22"/>
  <c r="T22"/>
  <c r="R23"/>
  <c r="T23"/>
  <c r="R24"/>
  <c r="C25"/>
  <c r="T24"/>
  <c r="R25"/>
  <c r="T25"/>
  <c r="R26"/>
  <c r="T26"/>
  <c r="R27"/>
  <c r="T27"/>
  <c r="R28"/>
  <c r="C29"/>
  <c r="T28"/>
  <c r="R29"/>
  <c r="T29"/>
  <c r="R30"/>
  <c r="T30"/>
  <c r="R31"/>
  <c r="T31"/>
  <c r="R32"/>
  <c r="C33"/>
  <c r="T32"/>
  <c r="R33"/>
  <c r="T33"/>
  <c r="R34"/>
  <c r="T34"/>
  <c r="R35"/>
  <c r="T35"/>
  <c r="R36"/>
  <c r="C37"/>
  <c r="T36"/>
  <c r="R37"/>
  <c r="T37"/>
  <c r="R38"/>
  <c r="T38"/>
  <c r="R39"/>
  <c r="T39"/>
  <c r="R40"/>
  <c r="C41"/>
  <c r="T40"/>
  <c r="R41"/>
  <c r="T41"/>
  <c r="R42"/>
  <c r="T42"/>
  <c r="R43"/>
  <c r="T43"/>
  <c r="R44"/>
  <c r="C45"/>
  <c r="T44"/>
  <c r="R45"/>
  <c r="T45"/>
  <c r="R46"/>
  <c r="T46"/>
  <c r="R47"/>
  <c r="T47"/>
  <c r="R48"/>
  <c r="C49"/>
  <c r="T48"/>
  <c r="R49"/>
  <c r="T49"/>
  <c r="R50"/>
  <c r="T50"/>
  <c r="R51"/>
  <c r="T51"/>
  <c r="R52"/>
  <c r="C53"/>
  <c r="T52"/>
  <c r="R53"/>
  <c r="T53"/>
  <c r="R54"/>
  <c r="T54"/>
  <c r="R55"/>
  <c r="T55"/>
  <c r="R56"/>
  <c r="C57"/>
  <c r="T56"/>
  <c r="R57"/>
  <c r="T57"/>
  <c r="R58"/>
  <c r="T58"/>
  <c r="R59"/>
  <c r="T59"/>
  <c r="R60"/>
  <c r="C61"/>
  <c r="T60"/>
  <c r="R61"/>
  <c r="T61"/>
  <c r="R62"/>
  <c r="T62"/>
  <c r="R63"/>
  <c r="T63"/>
  <c r="R64"/>
  <c r="C65"/>
  <c r="T64"/>
  <c r="R65"/>
  <c r="T65"/>
  <c r="R66"/>
  <c r="T66"/>
  <c r="R67"/>
  <c r="T67"/>
  <c r="R68"/>
  <c r="C69"/>
  <c r="T68"/>
  <c r="R69"/>
  <c r="T69"/>
  <c r="R70"/>
  <c r="T70"/>
  <c r="R71"/>
  <c r="T71"/>
  <c r="R72"/>
  <c r="C73"/>
  <c r="T72"/>
  <c r="R73"/>
  <c r="T73"/>
  <c r="R74"/>
  <c r="T74"/>
  <c r="R75"/>
  <c r="C76"/>
  <c r="T75"/>
  <c r="R76"/>
  <c r="C77"/>
  <c r="T76"/>
  <c r="R77"/>
  <c r="T77"/>
  <c r="R78"/>
  <c r="T78"/>
  <c r="R79"/>
  <c r="C80"/>
  <c r="T79"/>
  <c r="R80"/>
  <c r="C81"/>
  <c r="T80"/>
  <c r="R81"/>
  <c r="T81"/>
  <c r="R82"/>
  <c r="T82"/>
  <c r="R83"/>
  <c r="C84"/>
  <c r="T83"/>
  <c r="R84"/>
  <c r="C85"/>
  <c r="T84"/>
  <c r="R85"/>
  <c r="T85"/>
  <c r="R86"/>
  <c r="T86"/>
  <c r="R87"/>
  <c r="C88"/>
  <c r="T87"/>
  <c r="R88"/>
  <c r="C89"/>
  <c r="T88"/>
  <c r="R89"/>
  <c r="T89"/>
  <c r="R90"/>
  <c r="T90"/>
  <c r="R91"/>
  <c r="C92"/>
  <c r="T91"/>
  <c r="R92"/>
  <c r="C93"/>
  <c r="T92"/>
  <c r="R93"/>
  <c r="T93"/>
  <c r="R94"/>
  <c r="T94"/>
  <c r="R95"/>
  <c r="C96"/>
  <c r="T95"/>
  <c r="R96"/>
  <c r="C97"/>
  <c r="T96"/>
  <c r="R97"/>
  <c r="T97"/>
  <c r="R98"/>
  <c r="T98"/>
  <c r="R99"/>
  <c r="C100"/>
  <c r="T99"/>
  <c r="R100"/>
  <c r="C101"/>
  <c r="T100"/>
  <c r="R101"/>
  <c r="T101"/>
  <c r="R102"/>
  <c r="T102"/>
  <c r="R103"/>
  <c r="C104"/>
  <c r="T103"/>
  <c r="R104"/>
  <c r="C105"/>
  <c r="T104"/>
  <c r="R105"/>
  <c r="T105"/>
  <c r="R106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C107"/>
  <c r="K106"/>
  <c r="C106"/>
  <c r="K105"/>
  <c r="K104"/>
  <c r="K103"/>
  <c r="C103"/>
  <c r="K102"/>
  <c r="C102"/>
  <c r="K101"/>
  <c r="K100"/>
  <c r="K99"/>
  <c r="C99"/>
  <c r="K98"/>
  <c r="C98"/>
  <c r="K97"/>
  <c r="K96"/>
  <c r="K95"/>
  <c r="C95"/>
  <c r="K94"/>
  <c r="C94"/>
  <c r="K93"/>
  <c r="K92"/>
  <c r="K91"/>
  <c r="C91"/>
  <c r="K90"/>
  <c r="C90"/>
  <c r="K89"/>
  <c r="K88"/>
  <c r="K87"/>
  <c r="C87"/>
  <c r="K86"/>
  <c r="C86"/>
  <c r="K85"/>
  <c r="K84"/>
  <c r="K83"/>
  <c r="C83"/>
  <c r="K82"/>
  <c r="C82"/>
  <c r="K81"/>
  <c r="K80"/>
  <c r="K79"/>
  <c r="C79"/>
  <c r="K78"/>
  <c r="C78"/>
  <c r="K77"/>
  <c r="K76"/>
  <c r="K75"/>
  <c r="C75"/>
  <c r="K74"/>
  <c r="C74"/>
  <c r="K73"/>
  <c r="K72"/>
  <c r="C72"/>
  <c r="K71"/>
  <c r="C71"/>
  <c r="K70"/>
  <c r="C70"/>
  <c r="K69"/>
  <c r="K68"/>
  <c r="C68"/>
  <c r="K67"/>
  <c r="C67"/>
  <c r="K66"/>
  <c r="C66"/>
  <c r="K65"/>
  <c r="K64"/>
  <c r="C64"/>
  <c r="K63"/>
  <c r="C63"/>
  <c r="K62"/>
  <c r="C62"/>
  <c r="K61"/>
  <c r="K60"/>
  <c r="C60"/>
  <c r="K59"/>
  <c r="C59"/>
  <c r="K58"/>
  <c r="C58"/>
  <c r="K57"/>
  <c r="K56"/>
  <c r="C56"/>
  <c r="K55"/>
  <c r="C55"/>
  <c r="K54"/>
  <c r="C54"/>
  <c r="K53"/>
  <c r="K52"/>
  <c r="C52"/>
  <c r="K51"/>
  <c r="C51"/>
  <c r="K50"/>
  <c r="C50"/>
  <c r="K49"/>
  <c r="K48"/>
  <c r="C48"/>
  <c r="K47"/>
  <c r="C47"/>
  <c r="K46"/>
  <c r="C46"/>
  <c r="K45"/>
  <c r="K44"/>
  <c r="C44"/>
  <c r="K43"/>
  <c r="C43"/>
  <c r="K42"/>
  <c r="C42"/>
  <c r="K41"/>
  <c r="K40"/>
  <c r="C40"/>
  <c r="K39"/>
  <c r="C39"/>
  <c r="K38"/>
  <c r="C38"/>
  <c r="K37"/>
  <c r="K36"/>
  <c r="C36"/>
  <c r="K35"/>
  <c r="C35"/>
  <c r="K34"/>
  <c r="C34"/>
  <c r="K33"/>
  <c r="K32"/>
  <c r="C32"/>
  <c r="K31"/>
  <c r="C31"/>
  <c r="K30"/>
  <c r="C30"/>
  <c r="K29"/>
  <c r="K28"/>
  <c r="C28"/>
  <c r="K27"/>
  <c r="C27"/>
  <c r="K26"/>
  <c r="C26"/>
  <c r="K25"/>
  <c r="K24"/>
  <c r="C24"/>
  <c r="K23"/>
  <c r="C23"/>
  <c r="K22"/>
  <c r="C22"/>
  <c r="K21"/>
  <c r="K20"/>
  <c r="C20"/>
  <c r="K19"/>
  <c r="C19"/>
  <c r="K18"/>
  <c r="C18"/>
  <c r="K17"/>
  <c r="K16"/>
  <c r="C16"/>
  <c r="K15"/>
  <c r="C15"/>
  <c r="K14"/>
  <c r="C14"/>
  <c r="K13"/>
  <c r="K12"/>
  <c r="K11"/>
  <c r="C11"/>
  <c r="K10"/>
  <c r="K9"/>
  <c r="M9"/>
  <c r="R9" s="1"/>
  <c r="L2"/>
  <c r="V22" i="31"/>
  <c r="W9" i="32"/>
  <c r="V13"/>
  <c r="W14" i="33"/>
  <c r="W20"/>
  <c r="W10" i="32"/>
  <c r="W11" s="1"/>
  <c r="V11"/>
  <c r="W21"/>
  <c r="V9"/>
  <c r="V10" s="1"/>
  <c r="W103" i="31" l="1"/>
  <c r="R103" i="32"/>
  <c r="C104" s="1"/>
  <c r="X104" s="1"/>
  <c r="Y104" s="1"/>
  <c r="R103" i="33"/>
  <c r="C104" s="1"/>
  <c r="X104" s="1"/>
  <c r="Y104" s="1"/>
  <c r="R102" i="31"/>
  <c r="C103" s="1"/>
  <c r="X103" s="1"/>
  <c r="Y103" s="1"/>
  <c r="R101"/>
  <c r="C102" s="1"/>
  <c r="X102" s="1"/>
  <c r="Y102" s="1"/>
  <c r="R101" i="32"/>
  <c r="C102" s="1"/>
  <c r="X102" s="1"/>
  <c r="Y102" s="1"/>
  <c r="R101" i="33"/>
  <c r="C102" s="1"/>
  <c r="X102" s="1"/>
  <c r="Y102" s="1"/>
  <c r="W100" i="31"/>
  <c r="R100" i="33"/>
  <c r="C101" s="1"/>
  <c r="X101" s="1"/>
  <c r="Y101" s="1"/>
  <c r="R99" i="31"/>
  <c r="C100" s="1"/>
  <c r="X100" s="1"/>
  <c r="Y100" s="1"/>
  <c r="W98"/>
  <c r="R98" i="32"/>
  <c r="C99" s="1"/>
  <c r="X99" s="1"/>
  <c r="Y99" s="1"/>
  <c r="R98" i="33"/>
  <c r="C99" s="1"/>
  <c r="X99" s="1"/>
  <c r="Y99" s="1"/>
  <c r="R97" i="31"/>
  <c r="C98" s="1"/>
  <c r="X98" s="1"/>
  <c r="Y98" s="1"/>
  <c r="R97" i="33"/>
  <c r="C98" s="1"/>
  <c r="X98" s="1"/>
  <c r="Y98" s="1"/>
  <c r="R96" i="31"/>
  <c r="C97" s="1"/>
  <c r="X97" s="1"/>
  <c r="Y97" s="1"/>
  <c r="R96" i="32"/>
  <c r="C97" s="1"/>
  <c r="X97" s="1"/>
  <c r="Y97" s="1"/>
  <c r="R95" i="33"/>
  <c r="C96" s="1"/>
  <c r="X96" s="1"/>
  <c r="Y96" s="1"/>
  <c r="R94" i="31"/>
  <c r="C95" s="1"/>
  <c r="X95" s="1"/>
  <c r="Y95" s="1"/>
  <c r="R94" i="32"/>
  <c r="C95" s="1"/>
  <c r="X95" s="1"/>
  <c r="Y95" s="1"/>
  <c r="R94" i="33"/>
  <c r="C95" s="1"/>
  <c r="X95" s="1"/>
  <c r="Y95" s="1"/>
  <c r="R93" i="31"/>
  <c r="C94" s="1"/>
  <c r="X94" s="1"/>
  <c r="Y94" s="1"/>
  <c r="R93" i="32"/>
  <c r="C94" s="1"/>
  <c r="X94" s="1"/>
  <c r="Y94" s="1"/>
  <c r="R93" i="33"/>
  <c r="C94" s="1"/>
  <c r="X94" s="1"/>
  <c r="Y94" s="1"/>
  <c r="R92" i="32"/>
  <c r="C93" s="1"/>
  <c r="X93" s="1"/>
  <c r="Y93" s="1"/>
  <c r="W92" i="31"/>
  <c r="R92" i="33"/>
  <c r="C93" s="1"/>
  <c r="X93" s="1"/>
  <c r="Y93" s="1"/>
  <c r="R91"/>
  <c r="C92" s="1"/>
  <c r="X92" s="1"/>
  <c r="Y92" s="1"/>
  <c r="R90" i="31"/>
  <c r="C91" s="1"/>
  <c r="X91" s="1"/>
  <c r="Y91" s="1"/>
  <c r="W90" i="32"/>
  <c r="R90" i="33"/>
  <c r="C91" s="1"/>
  <c r="X91" s="1"/>
  <c r="Y91" s="1"/>
  <c r="R89" i="31"/>
  <c r="C90" s="1"/>
  <c r="X90" s="1"/>
  <c r="Y90" s="1"/>
  <c r="R89" i="33"/>
  <c r="C90" s="1"/>
  <c r="X90" s="1"/>
  <c r="Y90" s="1"/>
  <c r="R88" i="31"/>
  <c r="C89" s="1"/>
  <c r="X89" s="1"/>
  <c r="Y89" s="1"/>
  <c r="R88" i="32"/>
  <c r="C89" s="1"/>
  <c r="X89" s="1"/>
  <c r="Y89" s="1"/>
  <c r="R88" i="33"/>
  <c r="C89" s="1"/>
  <c r="X89" s="1"/>
  <c r="Y89" s="1"/>
  <c r="W87" i="31"/>
  <c r="W87" i="32"/>
  <c r="R87" i="33"/>
  <c r="C88" s="1"/>
  <c r="X88" s="1"/>
  <c r="Y88" s="1"/>
  <c r="R86" i="32"/>
  <c r="C87" s="1"/>
  <c r="X87" s="1"/>
  <c r="Y87" s="1"/>
  <c r="R86" i="31"/>
  <c r="C87" s="1"/>
  <c r="X87" s="1"/>
  <c r="Y87" s="1"/>
  <c r="R86" i="33"/>
  <c r="C87" s="1"/>
  <c r="X87" s="1"/>
  <c r="Y87" s="1"/>
  <c r="R85" i="31"/>
  <c r="C86" s="1"/>
  <c r="X86" s="1"/>
  <c r="Y86" s="1"/>
  <c r="R85" i="32"/>
  <c r="C86" s="1"/>
  <c r="X86" s="1"/>
  <c r="Y86" s="1"/>
  <c r="R85" i="33"/>
  <c r="C86" s="1"/>
  <c r="X86" s="1"/>
  <c r="Y86" s="1"/>
  <c r="R84"/>
  <c r="C85" s="1"/>
  <c r="X85" s="1"/>
  <c r="Y85" s="1"/>
  <c r="R83" i="31"/>
  <c r="C84" s="1"/>
  <c r="X84" s="1"/>
  <c r="Y84" s="1"/>
  <c r="R83" i="32"/>
  <c r="C84" s="1"/>
  <c r="X84" s="1"/>
  <c r="Y84" s="1"/>
  <c r="R83" i="33"/>
  <c r="C84" s="1"/>
  <c r="X84" s="1"/>
  <c r="Y84" s="1"/>
  <c r="R82" i="32"/>
  <c r="C83" s="1"/>
  <c r="X83" s="1"/>
  <c r="Y83" s="1"/>
  <c r="R82" i="33"/>
  <c r="C83" s="1"/>
  <c r="X83" s="1"/>
  <c r="Y83" s="1"/>
  <c r="R81" i="32"/>
  <c r="C82" s="1"/>
  <c r="X82" s="1"/>
  <c r="Y82" s="1"/>
  <c r="R81" i="31"/>
  <c r="C82" s="1"/>
  <c r="X82" s="1"/>
  <c r="Y82" s="1"/>
  <c r="R81" i="33"/>
  <c r="C82" s="1"/>
  <c r="X82" s="1"/>
  <c r="Y82" s="1"/>
  <c r="R80" i="32"/>
  <c r="C81" s="1"/>
  <c r="X81" s="1"/>
  <c r="Y81" s="1"/>
  <c r="W79" i="31"/>
  <c r="W79" i="32"/>
  <c r="R79" i="33"/>
  <c r="C80" s="1"/>
  <c r="X80" s="1"/>
  <c r="Y80" s="1"/>
  <c r="R78" i="31"/>
  <c r="C79" s="1"/>
  <c r="X79" s="1"/>
  <c r="Y79" s="1"/>
  <c r="R78" i="32"/>
  <c r="C79" s="1"/>
  <c r="X79" s="1"/>
  <c r="Y79" s="1"/>
  <c r="R78" i="33"/>
  <c r="C79" s="1"/>
  <c r="X79" s="1"/>
  <c r="Y79" s="1"/>
  <c r="R77" i="31"/>
  <c r="C78" s="1"/>
  <c r="X78" s="1"/>
  <c r="Y78" s="1"/>
  <c r="W76"/>
  <c r="R76" i="33"/>
  <c r="C77" s="1"/>
  <c r="X77" s="1"/>
  <c r="Y77" s="1"/>
  <c r="R75" i="32"/>
  <c r="C76" s="1"/>
  <c r="X76" s="1"/>
  <c r="Y76" s="1"/>
  <c r="R75" i="31"/>
  <c r="C76" s="1"/>
  <c r="X76" s="1"/>
  <c r="Y76" s="1"/>
  <c r="W74" i="32"/>
  <c r="R74" i="33"/>
  <c r="C75" s="1"/>
  <c r="X75" s="1"/>
  <c r="Y75" s="1"/>
  <c r="R73" i="32"/>
  <c r="C74" s="1"/>
  <c r="X74" s="1"/>
  <c r="Y74" s="1"/>
  <c r="R73" i="31"/>
  <c r="C74" s="1"/>
  <c r="X74" s="1"/>
  <c r="Y74" s="1"/>
  <c r="R73" i="33"/>
  <c r="C74" s="1"/>
  <c r="X74" s="1"/>
  <c r="Y74" s="1"/>
  <c r="R72" i="32"/>
  <c r="C73" s="1"/>
  <c r="X73" s="1"/>
  <c r="Y73" s="1"/>
  <c r="R72" i="33"/>
  <c r="C73" s="1"/>
  <c r="X73" s="1"/>
  <c r="Y73" s="1"/>
  <c r="R71" i="31"/>
  <c r="C72" s="1"/>
  <c r="X72" s="1"/>
  <c r="Y72" s="1"/>
  <c r="R71" i="33"/>
  <c r="C72" s="1"/>
  <c r="X72" s="1"/>
  <c r="Y72" s="1"/>
  <c r="R70" i="31"/>
  <c r="C71" s="1"/>
  <c r="X71" s="1"/>
  <c r="Y71" s="1"/>
  <c r="W70" i="32"/>
  <c r="R69" i="31"/>
  <c r="C70" s="1"/>
  <c r="X70" s="1"/>
  <c r="Y70" s="1"/>
  <c r="R69" i="32"/>
  <c r="C70" s="1"/>
  <c r="X70" s="1"/>
  <c r="Y70" s="1"/>
  <c r="R69" i="33"/>
  <c r="C70" s="1"/>
  <c r="X70" s="1"/>
  <c r="Y70" s="1"/>
  <c r="W68" i="32"/>
  <c r="R68" i="33"/>
  <c r="C69" s="1"/>
  <c r="X69" s="1"/>
  <c r="Y69" s="1"/>
  <c r="R67" i="32"/>
  <c r="C68" s="1"/>
  <c r="X68" s="1"/>
  <c r="Y68" s="1"/>
  <c r="R67" i="33"/>
  <c r="C68" s="1"/>
  <c r="X68" s="1"/>
  <c r="Y68" s="1"/>
  <c r="W66" i="31"/>
  <c r="R66" i="32"/>
  <c r="C67" s="1"/>
  <c r="X67" s="1"/>
  <c r="Y67" s="1"/>
  <c r="W66"/>
  <c r="R66" i="33"/>
  <c r="C67" s="1"/>
  <c r="X67" s="1"/>
  <c r="Y67" s="1"/>
  <c r="R65" i="31"/>
  <c r="C66" s="1"/>
  <c r="X66" s="1"/>
  <c r="Y66" s="1"/>
  <c r="R65" i="32"/>
  <c r="C66" s="1"/>
  <c r="X66" s="1"/>
  <c r="Y66" s="1"/>
  <c r="R65" i="33"/>
  <c r="C66" s="1"/>
  <c r="X66" s="1"/>
  <c r="Y66" s="1"/>
  <c r="R64" i="31"/>
  <c r="C65" s="1"/>
  <c r="X65" s="1"/>
  <c r="Y65" s="1"/>
  <c r="R62" i="32"/>
  <c r="C63" s="1"/>
  <c r="X63" s="1"/>
  <c r="Y63" s="1"/>
  <c r="R62" i="33"/>
  <c r="C63" s="1"/>
  <c r="X63" s="1"/>
  <c r="Y63" s="1"/>
  <c r="R61" i="32"/>
  <c r="C62" s="1"/>
  <c r="X62" s="1"/>
  <c r="Y62" s="1"/>
  <c r="R59" i="31"/>
  <c r="C60" s="1"/>
  <c r="X60" s="1"/>
  <c r="Y60" s="1"/>
  <c r="R59" i="32"/>
  <c r="C60" s="1"/>
  <c r="X60" s="1"/>
  <c r="Y60" s="1"/>
  <c r="R59" i="33"/>
  <c r="C60" s="1"/>
  <c r="X60" s="1"/>
  <c r="Y60" s="1"/>
  <c r="W58" i="31"/>
  <c r="W58" i="32"/>
  <c r="R58" i="33"/>
  <c r="C59" s="1"/>
  <c r="X59" s="1"/>
  <c r="Y59" s="1"/>
  <c r="R57" i="31"/>
  <c r="C58" s="1"/>
  <c r="X58" s="1"/>
  <c r="Y58" s="1"/>
  <c r="R57" i="32"/>
  <c r="C58" s="1"/>
  <c r="X58" s="1"/>
  <c r="Y58" s="1"/>
  <c r="R57" i="33"/>
  <c r="C58" s="1"/>
  <c r="X58" s="1"/>
  <c r="Y58" s="1"/>
  <c r="R56" i="32"/>
  <c r="C57" s="1"/>
  <c r="X57" s="1"/>
  <c r="Y57" s="1"/>
  <c r="R56" i="31"/>
  <c r="C57" s="1"/>
  <c r="X57" s="1"/>
  <c r="Y57" s="1"/>
  <c r="R56" i="33"/>
  <c r="C57" s="1"/>
  <c r="X57" s="1"/>
  <c r="Y57" s="1"/>
  <c r="R55" i="32"/>
  <c r="C56" s="1"/>
  <c r="X56" s="1"/>
  <c r="Y56" s="1"/>
  <c r="W55" i="31"/>
  <c r="R54"/>
  <c r="C55" s="1"/>
  <c r="X55" s="1"/>
  <c r="Y55" s="1"/>
  <c r="R54" i="32"/>
  <c r="C55" s="1"/>
  <c r="X55" s="1"/>
  <c r="Y55" s="1"/>
  <c r="R54" i="33"/>
  <c r="C55" s="1"/>
  <c r="X55" s="1"/>
  <c r="Y55" s="1"/>
  <c r="R53" i="31"/>
  <c r="C54" s="1"/>
  <c r="X54" s="1"/>
  <c r="Y54" s="1"/>
  <c r="R53" i="32"/>
  <c r="C54" s="1"/>
  <c r="X54" s="1"/>
  <c r="Y54" s="1"/>
  <c r="R53" i="33"/>
  <c r="C54" s="1"/>
  <c r="X54" s="1"/>
  <c r="Y54" s="1"/>
  <c r="R52" i="32"/>
  <c r="C53" s="1"/>
  <c r="X53" s="1"/>
  <c r="Y53" s="1"/>
  <c r="R52" i="31"/>
  <c r="C53" s="1"/>
  <c r="X53" s="1"/>
  <c r="Y53" s="1"/>
  <c r="R52" i="33"/>
  <c r="C53" s="1"/>
  <c r="X53" s="1"/>
  <c r="Y53" s="1"/>
  <c r="R51" i="31"/>
  <c r="C52" s="1"/>
  <c r="X52" s="1"/>
  <c r="Y52" s="1"/>
  <c r="W50" i="32"/>
  <c r="W49"/>
  <c r="R49" i="31"/>
  <c r="C50" s="1"/>
  <c r="X50" s="1"/>
  <c r="Y50" s="1"/>
  <c r="R49" i="33"/>
  <c r="C50" s="1"/>
  <c r="X50" s="1"/>
  <c r="Y50" s="1"/>
  <c r="R48" i="31"/>
  <c r="C49" s="1"/>
  <c r="X49" s="1"/>
  <c r="Y49" s="1"/>
  <c r="R48" i="32"/>
  <c r="C49" s="1"/>
  <c r="X49" s="1"/>
  <c r="Y49" s="1"/>
  <c r="R47" i="31"/>
  <c r="C48" s="1"/>
  <c r="X48" s="1"/>
  <c r="Y48" s="1"/>
  <c r="W47" i="32"/>
  <c r="R47" i="33"/>
  <c r="C48" s="1"/>
  <c r="X48" s="1"/>
  <c r="Y48" s="1"/>
  <c r="R46" i="32"/>
  <c r="C47" s="1"/>
  <c r="X47" s="1"/>
  <c r="Y47" s="1"/>
  <c r="R46" i="33"/>
  <c r="C47" s="1"/>
  <c r="X47" s="1"/>
  <c r="Y47" s="1"/>
  <c r="R45" i="32"/>
  <c r="C46" s="1"/>
  <c r="X46" s="1"/>
  <c r="Y46" s="1"/>
  <c r="R45" i="33"/>
  <c r="C46" s="1"/>
  <c r="X46" s="1"/>
  <c r="Y46" s="1"/>
  <c r="R44" i="31"/>
  <c r="C45" s="1"/>
  <c r="X45" s="1"/>
  <c r="Y45" s="1"/>
  <c r="R43"/>
  <c r="C44" s="1"/>
  <c r="X44" s="1"/>
  <c r="Y44" s="1"/>
  <c r="R43" i="32"/>
  <c r="C44" s="1"/>
  <c r="X44" s="1"/>
  <c r="Y44" s="1"/>
  <c r="R43" i="33"/>
  <c r="C44" s="1"/>
  <c r="X44" s="1"/>
  <c r="Y44" s="1"/>
  <c r="R42"/>
  <c r="C43" s="1"/>
  <c r="X43" s="1"/>
  <c r="Y43" s="1"/>
  <c r="R41" i="31"/>
  <c r="C42" s="1"/>
  <c r="X42" s="1"/>
  <c r="Y42" s="1"/>
  <c r="W41" i="32"/>
  <c r="R40"/>
  <c r="C41" s="1"/>
  <c r="X41" s="1"/>
  <c r="Y41" s="1"/>
  <c r="R40" i="33"/>
  <c r="C41" s="1"/>
  <c r="X41" s="1"/>
  <c r="Y41" s="1"/>
  <c r="R39" i="32"/>
  <c r="C40" s="1"/>
  <c r="X40" s="1"/>
  <c r="Y40" s="1"/>
  <c r="W39" i="31"/>
  <c r="R39" i="33"/>
  <c r="C40" s="1"/>
  <c r="X40" s="1"/>
  <c r="Y40" s="1"/>
  <c r="R38" i="31"/>
  <c r="C39" s="1"/>
  <c r="X39" s="1"/>
  <c r="Y39" s="1"/>
  <c r="W38" i="32"/>
  <c r="R38" i="33"/>
  <c r="C39" s="1"/>
  <c r="X39" s="1"/>
  <c r="Y39" s="1"/>
  <c r="R37" i="32"/>
  <c r="C38" s="1"/>
  <c r="X38" s="1"/>
  <c r="Y38" s="1"/>
  <c r="R36"/>
  <c r="C37" s="1"/>
  <c r="X37" s="1"/>
  <c r="Y37" s="1"/>
  <c r="R36" i="31"/>
  <c r="C37" s="1"/>
  <c r="X37" s="1"/>
  <c r="Y37" s="1"/>
  <c r="R36" i="33"/>
  <c r="C37" s="1"/>
  <c r="X37" s="1"/>
  <c r="Y37" s="1"/>
  <c r="R35" i="31"/>
  <c r="C36" s="1"/>
  <c r="X36" s="1"/>
  <c r="Y36" s="1"/>
  <c r="R35" i="32"/>
  <c r="C36" s="1"/>
  <c r="X36" s="1"/>
  <c r="Y36" s="1"/>
  <c r="R35" i="33"/>
  <c r="C36" s="1"/>
  <c r="X36" s="1"/>
  <c r="Y36" s="1"/>
  <c r="R34" i="31"/>
  <c r="C35" s="1"/>
  <c r="X35" s="1"/>
  <c r="Y35" s="1"/>
  <c r="R34" i="32"/>
  <c r="C35" s="1"/>
  <c r="X35" s="1"/>
  <c r="Y35" s="1"/>
  <c r="W33"/>
  <c r="R33" i="31"/>
  <c r="C34" s="1"/>
  <c r="X34" s="1"/>
  <c r="Y34" s="1"/>
  <c r="R33" i="33"/>
  <c r="C34" s="1"/>
  <c r="X34" s="1"/>
  <c r="Y34" s="1"/>
  <c r="R32" i="31"/>
  <c r="C33" s="1"/>
  <c r="X33" s="1"/>
  <c r="Y33" s="1"/>
  <c r="R32" i="32"/>
  <c r="C33" s="1"/>
  <c r="X33" s="1"/>
  <c r="Y33" s="1"/>
  <c r="W31"/>
  <c r="R30" i="31"/>
  <c r="C31" s="1"/>
  <c r="X31" s="1"/>
  <c r="Y31" s="1"/>
  <c r="R30" i="32"/>
  <c r="C31" s="1"/>
  <c r="X31" s="1"/>
  <c r="Y31" s="1"/>
  <c r="R30" i="33"/>
  <c r="C31" s="1"/>
  <c r="X31" s="1"/>
  <c r="Y31" s="1"/>
  <c r="W29" i="31"/>
  <c r="R28"/>
  <c r="C29" s="1"/>
  <c r="X29" s="1"/>
  <c r="Y29" s="1"/>
  <c r="R28" i="33"/>
  <c r="C29" s="1"/>
  <c r="X29" s="1"/>
  <c r="Y29" s="1"/>
  <c r="R27" i="32"/>
  <c r="C28" s="1"/>
  <c r="X28" s="1"/>
  <c r="Y28" s="1"/>
  <c r="R27" i="33"/>
  <c r="C28" s="1"/>
  <c r="X28" s="1"/>
  <c r="Y28" s="1"/>
  <c r="R26"/>
  <c r="C27" s="1"/>
  <c r="X27" s="1"/>
  <c r="Y27" s="1"/>
  <c r="R25" i="31"/>
  <c r="C26" s="1"/>
  <c r="X26" s="1"/>
  <c r="Y26" s="1"/>
  <c r="R25" i="32"/>
  <c r="C26" s="1"/>
  <c r="X26" s="1"/>
  <c r="Y26" s="1"/>
  <c r="R25" i="33"/>
  <c r="C26" s="1"/>
  <c r="X26" s="1"/>
  <c r="Y26" s="1"/>
  <c r="R24" i="31"/>
  <c r="C25" s="1"/>
  <c r="X25" s="1"/>
  <c r="Y25" s="1"/>
  <c r="R23" i="32"/>
  <c r="C24" s="1"/>
  <c r="X24" s="1"/>
  <c r="Y24" s="1"/>
  <c r="R23" i="33"/>
  <c r="C24" s="1"/>
  <c r="X24" s="1"/>
  <c r="Y24" s="1"/>
  <c r="R22" i="31"/>
  <c r="C23" s="1"/>
  <c r="X23" s="1"/>
  <c r="Y23" s="1"/>
  <c r="R22" i="32"/>
  <c r="C23" s="1"/>
  <c r="X23" s="1"/>
  <c r="Y23" s="1"/>
  <c r="V22"/>
  <c r="R22" i="33"/>
  <c r="C23" s="1"/>
  <c r="X23" s="1"/>
  <c r="Y23" s="1"/>
  <c r="W22"/>
  <c r="R21" i="31"/>
  <c r="C22" s="1"/>
  <c r="X22" s="1"/>
  <c r="Y22" s="1"/>
  <c r="R21" i="33"/>
  <c r="C22" s="1"/>
  <c r="X22" s="1"/>
  <c r="Y22" s="1"/>
  <c r="W21"/>
  <c r="W20" i="31"/>
  <c r="R20" i="32"/>
  <c r="C21" s="1"/>
  <c r="X21" s="1"/>
  <c r="Y21" s="1"/>
  <c r="W20"/>
  <c r="V20"/>
  <c r="R20" i="33"/>
  <c r="C21" s="1"/>
  <c r="X21" s="1"/>
  <c r="Y21" s="1"/>
  <c r="V19" i="31"/>
  <c r="R19" i="32"/>
  <c r="C20" s="1"/>
  <c r="X20" s="1"/>
  <c r="Y20" s="1"/>
  <c r="R19" i="33"/>
  <c r="C20" s="1"/>
  <c r="X20" s="1"/>
  <c r="Y20" s="1"/>
  <c r="W19"/>
  <c r="V18" i="31"/>
  <c r="R18"/>
  <c r="C19" s="1"/>
  <c r="X19" s="1"/>
  <c r="Y19" s="1"/>
  <c r="V18" i="32"/>
  <c r="R18"/>
  <c r="C19" s="1"/>
  <c r="X19" s="1"/>
  <c r="Y19" s="1"/>
  <c r="V18" i="33"/>
  <c r="V17" i="31"/>
  <c r="R17"/>
  <c r="C18" s="1"/>
  <c r="X18" s="1"/>
  <c r="Y18" s="1"/>
  <c r="R17" i="33"/>
  <c r="C18" s="1"/>
  <c r="X18" s="1"/>
  <c r="Y18" s="1"/>
  <c r="R16" i="31"/>
  <c r="C17" s="1"/>
  <c r="X17" s="1"/>
  <c r="Y17" s="1"/>
  <c r="R16" i="32"/>
  <c r="C17" s="1"/>
  <c r="X17" s="1"/>
  <c r="Y17" s="1"/>
  <c r="R16" i="33"/>
  <c r="C17" s="1"/>
  <c r="X17" s="1"/>
  <c r="Y17" s="1"/>
  <c r="R15" i="31"/>
  <c r="C16" s="1"/>
  <c r="X16" s="1"/>
  <c r="Y16" s="1"/>
  <c r="W15" i="32"/>
  <c r="R15"/>
  <c r="C16" s="1"/>
  <c r="X16" s="1"/>
  <c r="Y16" s="1"/>
  <c r="V14" i="31"/>
  <c r="W14"/>
  <c r="R14" i="32"/>
  <c r="C15" s="1"/>
  <c r="X15" s="1"/>
  <c r="Y15" s="1"/>
  <c r="V13" i="31"/>
  <c r="R13"/>
  <c r="C14" s="1"/>
  <c r="X14" s="1"/>
  <c r="Y14" s="1"/>
  <c r="R13" i="33"/>
  <c r="C14" s="1"/>
  <c r="X14" s="1"/>
  <c r="Y14" s="1"/>
  <c r="V13"/>
  <c r="R12" i="31"/>
  <c r="C13" s="1"/>
  <c r="X13" s="1"/>
  <c r="Y13" s="1"/>
  <c r="R12" i="32"/>
  <c r="C13" s="1"/>
  <c r="X13" s="1"/>
  <c r="Y13" s="1"/>
  <c r="V12" i="33"/>
  <c r="R12"/>
  <c r="C13" s="1"/>
  <c r="X13" s="1"/>
  <c r="Y13" s="1"/>
  <c r="H4" i="32"/>
  <c r="W11" i="33"/>
  <c r="W9"/>
  <c r="V9"/>
  <c r="V10" s="1"/>
  <c r="V10" i="31"/>
  <c r="W9"/>
  <c r="H4"/>
  <c r="W16"/>
  <c r="V21"/>
  <c r="R9"/>
  <c r="C10" s="1"/>
  <c r="V15"/>
  <c r="W14" i="32"/>
  <c r="R10"/>
  <c r="C11" s="1"/>
  <c r="V12"/>
  <c r="V16"/>
  <c r="W17"/>
  <c r="V19"/>
  <c r="W16" i="33"/>
  <c r="H4"/>
  <c r="V15"/>
  <c r="W17"/>
  <c r="K10"/>
  <c r="M10" s="1"/>
  <c r="R10" s="1"/>
  <c r="C11" s="1"/>
  <c r="X10"/>
  <c r="C10" i="17"/>
  <c r="T9"/>
  <c r="H4" s="1"/>
  <c r="D4"/>
  <c r="G5"/>
  <c r="E5"/>
  <c r="C5"/>
  <c r="W11" i="31"/>
  <c r="X10" i="32"/>
  <c r="P5" l="1"/>
  <c r="L5" i="33"/>
  <c r="P5"/>
  <c r="L5" i="32"/>
  <c r="P5" i="31"/>
  <c r="L5"/>
  <c r="I5" i="17"/>
  <c r="L4"/>
  <c r="P4"/>
  <c r="X10" i="31"/>
  <c r="R10"/>
  <c r="R11" i="32"/>
  <c r="X11"/>
  <c r="Y11" s="1"/>
  <c r="K11" i="33"/>
  <c r="M11" s="1"/>
  <c r="R11" s="1"/>
  <c r="X11"/>
  <c r="Y11" s="1"/>
  <c r="C12" i="32" l="1"/>
  <c r="D4"/>
  <c r="P2" s="1"/>
  <c r="C5"/>
  <c r="E5"/>
  <c r="G5"/>
  <c r="C12" i="33"/>
  <c r="X12" s="1"/>
  <c r="Y12" s="1"/>
  <c r="P4" s="1"/>
  <c r="G5"/>
  <c r="D4"/>
  <c r="P2" s="1"/>
  <c r="E5"/>
  <c r="C5"/>
  <c r="C11" i="31"/>
  <c r="R11" l="1"/>
  <c r="X11"/>
  <c r="Y11" s="1"/>
  <c r="X12" i="32"/>
  <c r="Y12" s="1"/>
  <c r="P4" s="1"/>
  <c r="L4"/>
  <c r="I5" i="33"/>
  <c r="I5" i="32"/>
  <c r="C12" i="31" l="1"/>
  <c r="D4"/>
  <c r="P2" s="1"/>
  <c r="G5"/>
  <c r="C5"/>
  <c r="E5"/>
  <c r="I5" l="1"/>
  <c r="X12"/>
  <c r="Y12" s="1"/>
  <c r="P4" s="1"/>
  <c r="L4"/>
</calcChain>
</file>

<file path=xl/sharedStrings.xml><?xml version="1.0" encoding="utf-8"?>
<sst xmlns="http://schemas.openxmlformats.org/spreadsheetml/2006/main" count="596" uniqueCount="88">
  <si>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</si>
  <si>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</si>
  <si>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</si>
  <si>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</si>
  <si>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</si>
  <si>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</si>
  <si>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</si>
  <si>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</si>
  <si>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</si>
  <si>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</si>
  <si>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</si>
  <si>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</si>
  <si>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</si>
  <si>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</si>
  <si>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</si>
  <si>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</si>
  <si>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</si>
  <si>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</si>
  <si>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</si>
  <si>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</si>
  <si>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</si>
  <si>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</si>
  <si>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</si>
  <si>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</si>
  <si>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</si>
  <si>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</si>
  <si>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</si>
  <si>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</si>
  <si>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</si>
  <si>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</si>
  <si>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</si>
  <si>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</si>
  <si>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</si>
  <si>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</si>
  <si>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</si>
  <si>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</si>
  <si>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</si>
  <si>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</si>
  <si>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</si>
  <si>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</si>
  <si>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</si>
  <si>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</si>
  <si>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</si>
  <si>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</si>
  <si>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</si>
  <si>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</si>
  <si>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</si>
  <si>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</si>
  <si>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</si>
  <si>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</si>
  <si>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</si>
  <si>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</si>
  <si>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</si>
  <si>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</si>
  <si>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</si>
  <si>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</si>
  <si>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</si>
  <si>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</si>
  <si>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</si>
  <si>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</si>
  <si>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</si>
  <si>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</si>
  <si>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</si>
  <si>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</si>
  <si>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</si>
  <si>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EURGBP</t>
    <phoneticPr fontId="2"/>
  </si>
  <si>
    <t>４時間足</t>
    <rPh sb="1" eb="3">
      <t>ジカン</t>
    </rPh>
    <rPh sb="3" eb="4">
      <t>アシ</t>
    </rPh>
    <phoneticPr fontId="3"/>
  </si>
  <si>
    <t>10MA・20MA・50MAの上側にキャンドルがあれば買い方向、下側なら売り方向。MAに触れてEB出現でエントリー待ち、EB高値or安値ブレイクでエントリー。</t>
    <phoneticPr fontId="2"/>
  </si>
  <si>
    <t>年によって勝率が大きく異なります負けが多い年は「本当に大丈夫？」と驚きます。
そうかと思うと、連続して勝ちが続きます。</t>
    <rPh sb="0" eb="1">
      <t>ネン</t>
    </rPh>
    <rPh sb="5" eb="7">
      <t>ショウリツ</t>
    </rPh>
    <rPh sb="8" eb="9">
      <t>オオ</t>
    </rPh>
    <rPh sb="11" eb="12">
      <t>コト</t>
    </rPh>
    <rPh sb="16" eb="17">
      <t>マ</t>
    </rPh>
    <rPh sb="19" eb="20">
      <t>オオ</t>
    </rPh>
    <rPh sb="21" eb="22">
      <t>トシ</t>
    </rPh>
    <rPh sb="24" eb="26">
      <t>ホントウ</t>
    </rPh>
    <rPh sb="27" eb="30">
      <t>ダイジョウブ</t>
    </rPh>
    <rPh sb="33" eb="34">
      <t>オドロ</t>
    </rPh>
    <rPh sb="43" eb="44">
      <t>オモ</t>
    </rPh>
    <rPh sb="47" eb="49">
      <t>レンゾク</t>
    </rPh>
    <rPh sb="51" eb="52">
      <t>カ</t>
    </rPh>
    <rPh sb="54" eb="55">
      <t>ツヅ</t>
    </rPh>
    <phoneticPr fontId="2"/>
  </si>
  <si>
    <t>安定していないのであれば、監視対象リストから除外しようと思います。監視ペアでは唯一ポンドが基準になっているので、監視対象リストに入れておきたかったです。</t>
    <rPh sb="0" eb="2">
      <t>アンテイ</t>
    </rPh>
    <rPh sb="13" eb="15">
      <t>カンシ</t>
    </rPh>
    <rPh sb="15" eb="17">
      <t>タイショウ</t>
    </rPh>
    <rPh sb="22" eb="24">
      <t>ジョガイ</t>
    </rPh>
    <rPh sb="28" eb="29">
      <t>オモ</t>
    </rPh>
    <rPh sb="33" eb="35">
      <t>カンシ</t>
    </rPh>
    <rPh sb="39" eb="41">
      <t>ユイイツ</t>
    </rPh>
    <rPh sb="45" eb="47">
      <t>キジュン</t>
    </rPh>
    <rPh sb="56" eb="58">
      <t>カンシ</t>
    </rPh>
    <rPh sb="58" eb="60">
      <t>タイショウ</t>
    </rPh>
    <rPh sb="64" eb="65">
      <t>イ</t>
    </rPh>
    <phoneticPr fontId="2"/>
  </si>
  <si>
    <t>追加ルールの選定をこの通貨ペアで比較したいと思います。
一時間足の検証を進めます。</t>
    <rPh sb="0" eb="2">
      <t>ツイカ</t>
    </rPh>
    <rPh sb="6" eb="8">
      <t>センテイ</t>
    </rPh>
    <rPh sb="11" eb="13">
      <t>ツウカ</t>
    </rPh>
    <rPh sb="16" eb="18">
      <t>ヒカク</t>
    </rPh>
    <rPh sb="22" eb="23">
      <t>オモ</t>
    </rPh>
    <rPh sb="28" eb="31">
      <t>イチジカン</t>
    </rPh>
    <rPh sb="31" eb="32">
      <t>アシ</t>
    </rPh>
    <rPh sb="33" eb="35">
      <t>ケンショウ</t>
    </rPh>
    <rPh sb="36" eb="37">
      <t>スス</t>
    </rPh>
    <phoneticPr fontId="2"/>
  </si>
  <si>
    <t>ルール</t>
    <phoneticPr fontId="2"/>
  </si>
  <si>
    <t>EB</t>
    <phoneticPr fontId="2"/>
  </si>
  <si>
    <t>EUR/USD</t>
    <phoneticPr fontId="2"/>
  </si>
  <si>
    <t>USD/JPY</t>
    <phoneticPr fontId="2"/>
  </si>
  <si>
    <t>EUR/JPY</t>
    <phoneticPr fontId="2"/>
  </si>
  <si>
    <t>CHF/JPY</t>
    <phoneticPr fontId="2"/>
  </si>
  <si>
    <t>GBP/JPY</t>
    <phoneticPr fontId="2"/>
  </si>
  <si>
    <t>AUD/JPY</t>
    <phoneticPr fontId="2"/>
  </si>
  <si>
    <t>NZD/JPY</t>
    <phoneticPr fontId="2"/>
  </si>
  <si>
    <t>CAD/JPY</t>
    <phoneticPr fontId="2"/>
  </si>
  <si>
    <t>GBP/USD</t>
    <phoneticPr fontId="2"/>
  </si>
  <si>
    <t>AUD/USD</t>
    <phoneticPr fontId="2"/>
  </si>
  <si>
    <t>NZD/USD</t>
    <phoneticPr fontId="2"/>
  </si>
  <si>
    <t>USD/CHF</t>
    <phoneticPr fontId="2"/>
  </si>
  <si>
    <t>EUR/CHF</t>
    <phoneticPr fontId="2"/>
  </si>
  <si>
    <t>GBP/CHF</t>
    <phoneticPr fontId="2"/>
  </si>
  <si>
    <t>ＥＵＲ/ＧＢＰ</t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</si>
</sst>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4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452216</xdr:colOff>
      <xdr:row>27</xdr:row>
      <xdr:rowOff>78207</xdr:rowOff>
    </xdr:to>
    <xdr:pic>
      <xdr:nvPicPr>
        <xdr:cNvPr id="2" name="図 1" descr="2019-08-23_07h07_1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16</xdr:col>
      <xdr:colOff>452216</xdr:colOff>
      <xdr:row>56</xdr:row>
      <xdr:rowOff>78207</xdr:rowOff>
    </xdr:to>
    <xdr:pic>
      <xdr:nvPicPr>
        <xdr:cNvPr id="3" name="図 2" descr="2019-08-23_07h12_2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2482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16</xdr:col>
      <xdr:colOff>452216</xdr:colOff>
      <xdr:row>85</xdr:row>
      <xdr:rowOff>78207</xdr:rowOff>
    </xdr:to>
    <xdr:pic>
      <xdr:nvPicPr>
        <xdr:cNvPr id="4" name="図 3" descr="2019-08-23_07h16_2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0496550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16</xdr:col>
      <xdr:colOff>452216</xdr:colOff>
      <xdr:row>114</xdr:row>
      <xdr:rowOff>78207</xdr:rowOff>
    </xdr:to>
    <xdr:pic>
      <xdr:nvPicPr>
        <xdr:cNvPr id="5" name="図 4" descr="2019-08-23_07h20_4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574482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16</xdr:col>
      <xdr:colOff>452216</xdr:colOff>
      <xdr:row>143</xdr:row>
      <xdr:rowOff>78207</xdr:rowOff>
    </xdr:to>
    <xdr:pic>
      <xdr:nvPicPr>
        <xdr:cNvPr id="6" name="図 5" descr="2019-08-23_07h24_46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0993100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16</xdr:col>
      <xdr:colOff>452216</xdr:colOff>
      <xdr:row>172</xdr:row>
      <xdr:rowOff>78207</xdr:rowOff>
    </xdr:to>
    <xdr:pic>
      <xdr:nvPicPr>
        <xdr:cNvPr id="7" name="図 6" descr="2019-08-23_07h29_09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62413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16</xdr:col>
      <xdr:colOff>452216</xdr:colOff>
      <xdr:row>200</xdr:row>
      <xdr:rowOff>78207</xdr:rowOff>
    </xdr:to>
    <xdr:pic>
      <xdr:nvPicPr>
        <xdr:cNvPr id="8" name="図 7" descr="2019-08-23_07h32_54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13086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16</xdr:col>
      <xdr:colOff>452216</xdr:colOff>
      <xdr:row>228</xdr:row>
      <xdr:rowOff>78207</xdr:rowOff>
    </xdr:to>
    <xdr:pic>
      <xdr:nvPicPr>
        <xdr:cNvPr id="9" name="図 8" descr="2019-08-23_07h35_39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363759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16</xdr:col>
      <xdr:colOff>452216</xdr:colOff>
      <xdr:row>256</xdr:row>
      <xdr:rowOff>78207</xdr:rowOff>
    </xdr:to>
    <xdr:pic>
      <xdr:nvPicPr>
        <xdr:cNvPr id="10" name="図 9" descr="2019-08-23_07h39_49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14432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16</xdr:col>
      <xdr:colOff>452216</xdr:colOff>
      <xdr:row>284</xdr:row>
      <xdr:rowOff>78207</xdr:rowOff>
    </xdr:to>
    <xdr:pic>
      <xdr:nvPicPr>
        <xdr:cNvPr id="11" name="図 10" descr="2019-08-23_07h43_30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465105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16</xdr:col>
      <xdr:colOff>452216</xdr:colOff>
      <xdr:row>312</xdr:row>
      <xdr:rowOff>78207</xdr:rowOff>
    </xdr:to>
    <xdr:pic>
      <xdr:nvPicPr>
        <xdr:cNvPr id="12" name="図 11" descr="2019-08-23_08h16_19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51577875"/>
          <a:ext cx="11234516" cy="4964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45</v>
      </c>
    </row>
    <row r="3" spans="1:2">
      <c r="A3">
        <v>100000</v>
      </c>
    </row>
    <row r="5" spans="1:2">
      <c r="A5" t="s">
        <v>46</v>
      </c>
    </row>
    <row r="6" spans="1:2">
      <c r="A6" t="s">
        <v>53</v>
      </c>
      <c r="B6">
        <v>90</v>
      </c>
    </row>
    <row r="7" spans="1:2">
      <c r="A7" t="s">
        <v>52</v>
      </c>
      <c r="B7">
        <v>90</v>
      </c>
    </row>
    <row r="8" spans="1:2">
      <c r="A8" t="s">
        <v>50</v>
      </c>
      <c r="B8">
        <v>110</v>
      </c>
    </row>
    <row r="9" spans="1:2">
      <c r="A9" t="s">
        <v>48</v>
      </c>
      <c r="B9">
        <v>120</v>
      </c>
    </row>
    <row r="10" spans="1:2">
      <c r="A10" t="s">
        <v>49</v>
      </c>
      <c r="B10">
        <v>150</v>
      </c>
    </row>
    <row r="11" spans="1:2">
      <c r="A11" t="s">
        <v>54</v>
      </c>
      <c r="B11">
        <v>100</v>
      </c>
    </row>
    <row r="12" spans="1:2">
      <c r="A12" t="s">
        <v>51</v>
      </c>
      <c r="B12">
        <v>80</v>
      </c>
    </row>
    <row r="13" spans="1:2">
      <c r="A13" t="s">
        <v>47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97" activePane="bottomLeft" state="frozen"/>
      <selection pane="bottomLeft" activeCell="B1" sqref="B1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5" t="s">
        <v>5</v>
      </c>
      <c r="C2" s="75"/>
      <c r="D2" s="86" t="s">
        <v>65</v>
      </c>
      <c r="E2" s="86"/>
      <c r="F2" s="75" t="s">
        <v>6</v>
      </c>
      <c r="G2" s="75"/>
      <c r="H2" s="78" t="s">
        <v>66</v>
      </c>
      <c r="I2" s="78"/>
      <c r="J2" s="75" t="s">
        <v>7</v>
      </c>
      <c r="K2" s="75"/>
      <c r="L2" s="85">
        <v>100000</v>
      </c>
      <c r="M2" s="86"/>
      <c r="N2" s="75" t="s">
        <v>8</v>
      </c>
      <c r="O2" s="75"/>
      <c r="P2" s="80">
        <f>SUM(L2,D4)</f>
        <v>157228.45408773163</v>
      </c>
      <c r="Q2" s="78"/>
      <c r="R2" s="1"/>
      <c r="S2" s="1"/>
      <c r="T2" s="1"/>
    </row>
    <row r="3" spans="2:25" ht="57" customHeight="1">
      <c r="B3" s="75" t="s">
        <v>9</v>
      </c>
      <c r="C3" s="75"/>
      <c r="D3" s="87" t="s">
        <v>67</v>
      </c>
      <c r="E3" s="87"/>
      <c r="F3" s="87"/>
      <c r="G3" s="87"/>
      <c r="H3" s="87"/>
      <c r="I3" s="87"/>
      <c r="J3" s="75" t="s">
        <v>10</v>
      </c>
      <c r="K3" s="75"/>
      <c r="L3" s="87" t="s">
        <v>59</v>
      </c>
      <c r="M3" s="88"/>
      <c r="N3" s="88"/>
      <c r="O3" s="88"/>
      <c r="P3" s="88"/>
      <c r="Q3" s="88"/>
      <c r="R3" s="1"/>
      <c r="S3" s="1"/>
    </row>
    <row r="4" spans="2:25">
      <c r="B4" s="75" t="s">
        <v>11</v>
      </c>
      <c r="C4" s="75"/>
      <c r="D4" s="76">
        <f>SUM($R$9:$S$993)</f>
        <v>57228.454087731632</v>
      </c>
      <c r="E4" s="76"/>
      <c r="F4" s="75" t="s">
        <v>12</v>
      </c>
      <c r="G4" s="75"/>
      <c r="H4" s="77">
        <f>SUM($T$9:$U$108)</f>
        <v>49.999999999999915</v>
      </c>
      <c r="I4" s="78"/>
      <c r="J4" s="79"/>
      <c r="K4" s="79"/>
      <c r="L4" s="80"/>
      <c r="M4" s="80"/>
      <c r="N4" s="79" t="s">
        <v>56</v>
      </c>
      <c r="O4" s="79"/>
      <c r="P4" s="81">
        <f>MAX(Y:Y)</f>
        <v>0.17403810170454526</v>
      </c>
      <c r="Q4" s="81"/>
      <c r="R4" s="1"/>
      <c r="S4" s="1"/>
      <c r="T4" s="1"/>
    </row>
    <row r="5" spans="2:25">
      <c r="B5" s="39" t="s">
        <v>15</v>
      </c>
      <c r="C5" s="2">
        <f>COUNTIF($R$9:$R$990,"&gt;0")</f>
        <v>51</v>
      </c>
      <c r="D5" s="38" t="s">
        <v>16</v>
      </c>
      <c r="E5" s="15">
        <f>COUNTIF($R$9:$R$990,"&lt;0")</f>
        <v>44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0.5368421052631579</v>
      </c>
      <c r="J5" s="82" t="s">
        <v>19</v>
      </c>
      <c r="K5" s="75"/>
      <c r="L5" s="83">
        <f>MAX(V9:V993)</f>
        <v>3</v>
      </c>
      <c r="M5" s="84"/>
      <c r="N5" s="17" t="s">
        <v>20</v>
      </c>
      <c r="O5" s="9"/>
      <c r="P5" s="83">
        <f>MAX(W9:W993)</f>
        <v>4</v>
      </c>
      <c r="Q5" s="84"/>
      <c r="R5" s="1"/>
      <c r="S5" s="1"/>
      <c r="T5" s="1"/>
    </row>
    <row r="6" spans="2:25">
      <c r="B6" s="11"/>
      <c r="C6" s="13"/>
      <c r="D6" s="14"/>
      <c r="E6" s="10"/>
      <c r="F6" s="11"/>
      <c r="G6" s="10" t="s">
        <v>64</v>
      </c>
      <c r="H6" s="11"/>
      <c r="I6" s="16"/>
      <c r="J6" s="11"/>
      <c r="K6" s="11"/>
      <c r="L6" s="10"/>
      <c r="M6" s="44" t="s">
        <v>62</v>
      </c>
      <c r="N6" s="12"/>
      <c r="O6" s="12"/>
      <c r="P6" s="10"/>
      <c r="Q6" s="7"/>
      <c r="R6" s="1"/>
      <c r="S6" s="1"/>
      <c r="T6" s="1"/>
    </row>
    <row r="7" spans="2:25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 t="s">
        <v>24</v>
      </c>
      <c r="K7" s="65"/>
      <c r="L7" s="66"/>
      <c r="M7" s="67" t="s">
        <v>25</v>
      </c>
      <c r="N7" s="68" t="s">
        <v>26</v>
      </c>
      <c r="O7" s="69"/>
      <c r="P7" s="69"/>
      <c r="Q7" s="70"/>
      <c r="R7" s="71" t="s">
        <v>27</v>
      </c>
      <c r="S7" s="71"/>
      <c r="T7" s="71"/>
      <c r="U7" s="71"/>
    </row>
    <row r="8" spans="2:25">
      <c r="B8" s="56"/>
      <c r="C8" s="59"/>
      <c r="D8" s="60"/>
      <c r="E8" s="18" t="s">
        <v>28</v>
      </c>
      <c r="F8" s="18" t="s">
        <v>29</v>
      </c>
      <c r="G8" s="18" t="s">
        <v>30</v>
      </c>
      <c r="H8" s="72" t="s">
        <v>31</v>
      </c>
      <c r="I8" s="63"/>
      <c r="J8" s="4" t="s">
        <v>32</v>
      </c>
      <c r="K8" s="73" t="s">
        <v>33</v>
      </c>
      <c r="L8" s="66"/>
      <c r="M8" s="67"/>
      <c r="N8" s="5" t="s">
        <v>28</v>
      </c>
      <c r="O8" s="5" t="s">
        <v>29</v>
      </c>
      <c r="P8" s="74" t="s">
        <v>31</v>
      </c>
      <c r="Q8" s="70"/>
      <c r="R8" s="71" t="s">
        <v>34</v>
      </c>
      <c r="S8" s="71"/>
      <c r="T8" s="71" t="s">
        <v>32</v>
      </c>
      <c r="U8" s="71"/>
      <c r="Y8" t="s">
        <v>55</v>
      </c>
    </row>
    <row r="9" spans="2:25">
      <c r="B9" s="40">
        <v>1</v>
      </c>
      <c r="C9" s="49">
        <f>L2</f>
        <v>100000</v>
      </c>
      <c r="D9" s="49"/>
      <c r="E9" s="45">
        <v>2013</v>
      </c>
      <c r="F9" s="8">
        <v>43531</v>
      </c>
      <c r="G9" s="45" t="s">
        <v>4</v>
      </c>
      <c r="H9" s="50">
        <v>0.87280000000000002</v>
      </c>
      <c r="I9" s="50"/>
      <c r="J9" s="45">
        <v>94</v>
      </c>
      <c r="K9" s="49">
        <f>IF(J9="","",C9*0.03)</f>
        <v>3000</v>
      </c>
      <c r="L9" s="49"/>
      <c r="M9" s="6">
        <f>IF(J9="","",(K9/J9)/LOOKUP(RIGHT($D$2,3),定数!$A$6:$A$13,定数!$B$6:$B$13))</f>
        <v>0.21276595744680851</v>
      </c>
      <c r="N9" s="45">
        <v>2013</v>
      </c>
      <c r="O9" s="8">
        <v>43538</v>
      </c>
      <c r="P9" s="50">
        <v>0.86319999999999997</v>
      </c>
      <c r="Q9" s="50"/>
      <c r="R9" s="53">
        <f>IF(P9="","",T9*M9*LOOKUP(RIGHT($D$2,3),定数!$A$6:$A$13,定数!$B$6:$B$13))</f>
        <v>-3063.829787234059</v>
      </c>
      <c r="S9" s="53"/>
      <c r="T9" s="54">
        <f>IF(P9="","",IF(G9="買",(P9-H9),(H9-P9))*IF(RIGHT($D$2,3)="JPY",100,10000))</f>
        <v>-96.000000000000526</v>
      </c>
      <c r="U9" s="54"/>
      <c r="V9" s="1">
        <f>IF(T9&lt;&gt;"",IF(T9&gt;0,1+V8,0),"")</f>
        <v>0</v>
      </c>
      <c r="W9">
        <f>IF(T9&lt;&gt;"",IF(T9&lt;0,1+W8,0),"")</f>
        <v>1</v>
      </c>
    </row>
    <row r="10" spans="2:25">
      <c r="B10" s="40">
        <v>2</v>
      </c>
      <c r="C10" s="49">
        <f t="shared" ref="C10:C73" si="0">IF(R9="","",C9+R9)</f>
        <v>96936.170212765937</v>
      </c>
      <c r="D10" s="49"/>
      <c r="E10" s="40">
        <v>2013</v>
      </c>
      <c r="F10" s="8">
        <v>43551</v>
      </c>
      <c r="G10" s="43" t="s">
        <v>3</v>
      </c>
      <c r="H10" s="50">
        <v>0.84699999999999998</v>
      </c>
      <c r="I10" s="50"/>
      <c r="J10" s="40">
        <v>13</v>
      </c>
      <c r="K10" s="51">
        <f>IF(J10="","",C10*0.03)</f>
        <v>2908.0851063829782</v>
      </c>
      <c r="L10" s="52"/>
      <c r="M10" s="6">
        <f>IF(J10="","",(K10/J10)/LOOKUP(RIGHT($D$2,3),定数!$A$6:$A$13,定数!$B$6:$B$13))</f>
        <v>1.4913256955810146</v>
      </c>
      <c r="N10" s="40">
        <v>2013</v>
      </c>
      <c r="O10" s="8">
        <v>43551</v>
      </c>
      <c r="P10" s="50">
        <v>0.84540000000000004</v>
      </c>
      <c r="Q10" s="50"/>
      <c r="R10" s="53">
        <f>IF(P10="","",T10*M10*LOOKUP(RIGHT($D$2,3),定数!$A$6:$A$13,定数!$B$6:$B$13))</f>
        <v>3579.1816693942887</v>
      </c>
      <c r="S10" s="53"/>
      <c r="T10" s="54">
        <f>IF(P10="","",IF(G10="買",(P10-H10),(H10-P10))*IF(RIGHT($D$2,3)="JPY",100,10000))</f>
        <v>15.999999999999348</v>
      </c>
      <c r="U10" s="54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40">
        <v>3</v>
      </c>
      <c r="C11" s="49">
        <f t="shared" si="0"/>
        <v>100515.35188216022</v>
      </c>
      <c r="D11" s="49"/>
      <c r="E11" s="40">
        <v>2013</v>
      </c>
      <c r="F11" s="8">
        <v>43571</v>
      </c>
      <c r="G11" s="45" t="s">
        <v>4</v>
      </c>
      <c r="H11" s="50">
        <v>0.85819999999999996</v>
      </c>
      <c r="I11" s="50"/>
      <c r="J11" s="40">
        <v>59</v>
      </c>
      <c r="K11" s="51">
        <f t="shared" ref="K11:K74" si="3">IF(J11="","",C11*0.03)</f>
        <v>3015.4605564648064</v>
      </c>
      <c r="L11" s="52"/>
      <c r="M11" s="6">
        <f>IF(J11="","",(K11/J11)/LOOKUP(RIGHT($D$2,3),定数!$A$6:$A$13,定数!$B$6:$B$13))</f>
        <v>0.34073000638020412</v>
      </c>
      <c r="N11" s="40">
        <v>2013</v>
      </c>
      <c r="O11" s="8">
        <v>43574</v>
      </c>
      <c r="P11" s="50">
        <v>0.85209999999999997</v>
      </c>
      <c r="Q11" s="50"/>
      <c r="R11" s="53">
        <f>IF(P11="","",T11*M11*LOOKUP(RIGHT($D$2,3),定数!$A$6:$A$13,定数!$B$6:$B$13))</f>
        <v>-3117.6795583788648</v>
      </c>
      <c r="S11" s="53"/>
      <c r="T11" s="54">
        <f>IF(P11="","",IF(G11="買",(P11-H11),(H11-P11))*IF(RIGHT($D$2,3)="JPY",100,10000))</f>
        <v>-60.999999999999943</v>
      </c>
      <c r="U11" s="54"/>
      <c r="V11" s="22">
        <f t="shared" si="1"/>
        <v>0</v>
      </c>
      <c r="W11">
        <f t="shared" si="2"/>
        <v>1</v>
      </c>
      <c r="X11" s="41">
        <f>IF(C11&lt;&gt;"",MAX(X10,C11),"")</f>
        <v>100515.35188216022</v>
      </c>
      <c r="Y11" s="42">
        <f>IF(X11&lt;&gt;"",1-(C11/X11),"")</f>
        <v>0</v>
      </c>
    </row>
    <row r="12" spans="2:25">
      <c r="B12" s="40">
        <v>4</v>
      </c>
      <c r="C12" s="49">
        <f t="shared" si="0"/>
        <v>97397.672323781357</v>
      </c>
      <c r="D12" s="49"/>
      <c r="E12" s="40">
        <v>2013</v>
      </c>
      <c r="F12" s="8">
        <v>43579</v>
      </c>
      <c r="G12" s="45" t="s">
        <v>3</v>
      </c>
      <c r="H12" s="50">
        <v>0.85209999999999997</v>
      </c>
      <c r="I12" s="50"/>
      <c r="J12" s="40">
        <v>12</v>
      </c>
      <c r="K12" s="51">
        <f t="shared" si="3"/>
        <v>2921.9301697134406</v>
      </c>
      <c r="L12" s="52"/>
      <c r="M12" s="6">
        <f>IF(J12="","",(K12/J12)/LOOKUP(RIGHT($D$2,3),定数!$A$6:$A$13,定数!$B$6:$B$13))</f>
        <v>1.6232945387296893</v>
      </c>
      <c r="N12" s="40">
        <v>2013</v>
      </c>
      <c r="O12" s="8">
        <v>43579</v>
      </c>
      <c r="P12" s="50">
        <v>0.85060000000000002</v>
      </c>
      <c r="Q12" s="50"/>
      <c r="R12" s="53">
        <f>IF(P12="","",T12*M12*LOOKUP(RIGHT($D$2,3),定数!$A$6:$A$13,定数!$B$6:$B$13))</f>
        <v>3652.4127121416691</v>
      </c>
      <c r="S12" s="53"/>
      <c r="T12" s="54">
        <f t="shared" ref="T12:T75" si="4">IF(P12="","",IF(G12="買",(P12-H12),(H12-P12))*IF(RIGHT($D$2,3)="JPY",100,10000))</f>
        <v>14.999999999999458</v>
      </c>
      <c r="U12" s="54"/>
      <c r="V12" s="22">
        <f t="shared" si="1"/>
        <v>1</v>
      </c>
      <c r="W12">
        <f t="shared" si="2"/>
        <v>0</v>
      </c>
      <c r="X12" s="41">
        <f t="shared" ref="X12:X75" si="5">IF(C12&lt;&gt;"",MAX(X11,C12),"")</f>
        <v>100515.35188216022</v>
      </c>
      <c r="Y12" s="42">
        <f t="shared" ref="Y12:Y75" si="6">IF(X12&lt;&gt;"",1-(C12/X12),"")</f>
        <v>3.1016949152542272E-2</v>
      </c>
    </row>
    <row r="13" spans="2:25">
      <c r="B13" s="40">
        <v>5</v>
      </c>
      <c r="C13" s="49">
        <f t="shared" si="0"/>
        <v>101050.08503592302</v>
      </c>
      <c r="D13" s="49"/>
      <c r="E13" s="40">
        <v>2013</v>
      </c>
      <c r="F13" s="8">
        <v>43591</v>
      </c>
      <c r="G13" s="45" t="s">
        <v>3</v>
      </c>
      <c r="H13" s="50">
        <v>0.84160000000000001</v>
      </c>
      <c r="I13" s="50"/>
      <c r="J13" s="40">
        <v>10</v>
      </c>
      <c r="K13" s="51">
        <f t="shared" si="3"/>
        <v>3031.5025510776904</v>
      </c>
      <c r="L13" s="52"/>
      <c r="M13" s="6">
        <f>IF(J13="","",(K13/J13)/LOOKUP(RIGHT($D$2,3),定数!$A$6:$A$13,定数!$B$6:$B$13))</f>
        <v>2.0210017007184602</v>
      </c>
      <c r="N13" s="40">
        <v>2013</v>
      </c>
      <c r="O13" s="8">
        <v>43591</v>
      </c>
      <c r="P13" s="50">
        <v>0.84289999999999998</v>
      </c>
      <c r="Q13" s="50"/>
      <c r="R13" s="53">
        <f>IF(P13="","",T13*M13*LOOKUP(RIGHT($D$2,3),定数!$A$6:$A$13,定数!$B$6:$B$13))</f>
        <v>-3940.9533164008999</v>
      </c>
      <c r="S13" s="53"/>
      <c r="T13" s="54">
        <f t="shared" si="4"/>
        <v>-12.999999999999678</v>
      </c>
      <c r="U13" s="54"/>
      <c r="V13" s="22">
        <f t="shared" si="1"/>
        <v>0</v>
      </c>
      <c r="W13">
        <f t="shared" si="2"/>
        <v>1</v>
      </c>
      <c r="X13" s="41">
        <f t="shared" si="5"/>
        <v>101050.08503592302</v>
      </c>
      <c r="Y13" s="42">
        <f t="shared" si="6"/>
        <v>0</v>
      </c>
    </row>
    <row r="14" spans="2:25">
      <c r="B14" s="40">
        <v>6</v>
      </c>
      <c r="C14" s="49">
        <f t="shared" si="0"/>
        <v>97109.13171952212</v>
      </c>
      <c r="D14" s="49"/>
      <c r="E14" s="40">
        <v>2013</v>
      </c>
      <c r="F14" s="8">
        <v>43619</v>
      </c>
      <c r="G14" s="45" t="s">
        <v>3</v>
      </c>
      <c r="H14" s="50">
        <v>0.85189999999999999</v>
      </c>
      <c r="I14" s="50"/>
      <c r="J14" s="40">
        <v>31</v>
      </c>
      <c r="K14" s="51">
        <f t="shared" si="3"/>
        <v>2913.2739515856633</v>
      </c>
      <c r="L14" s="52"/>
      <c r="M14" s="6">
        <f>IF(J14="","",(K14/J14)/LOOKUP(RIGHT($D$2,3),定数!$A$6:$A$13,定数!$B$6:$B$13))</f>
        <v>0.62651052722272327</v>
      </c>
      <c r="N14" s="40">
        <v>2013</v>
      </c>
      <c r="O14" s="8">
        <v>43620</v>
      </c>
      <c r="P14" s="50">
        <v>0.85529999999999995</v>
      </c>
      <c r="Q14" s="50"/>
      <c r="R14" s="53">
        <f>IF(P14="","",T14*M14*LOOKUP(RIGHT($D$2,3),定数!$A$6:$A$13,定数!$B$6:$B$13))</f>
        <v>-3195.2036888358498</v>
      </c>
      <c r="S14" s="53"/>
      <c r="T14" s="54">
        <f t="shared" si="4"/>
        <v>-33.999999999999588</v>
      </c>
      <c r="U14" s="54"/>
      <c r="V14" s="22">
        <f t="shared" si="1"/>
        <v>0</v>
      </c>
      <c r="W14">
        <f t="shared" si="2"/>
        <v>2</v>
      </c>
      <c r="X14" s="41">
        <f t="shared" si="5"/>
        <v>101050.08503592302</v>
      </c>
      <c r="Y14" s="42">
        <f t="shared" si="6"/>
        <v>3.8999999999999035E-2</v>
      </c>
    </row>
    <row r="15" spans="2:25">
      <c r="B15" s="40">
        <v>7</v>
      </c>
      <c r="C15" s="49">
        <f t="shared" si="0"/>
        <v>93913.928030686264</v>
      </c>
      <c r="D15" s="49"/>
      <c r="E15" s="40">
        <v>2013</v>
      </c>
      <c r="F15" s="8">
        <v>43640</v>
      </c>
      <c r="G15" s="45" t="s">
        <v>3</v>
      </c>
      <c r="H15" s="50">
        <v>0.84809999999999997</v>
      </c>
      <c r="I15" s="50"/>
      <c r="J15" s="40">
        <v>59</v>
      </c>
      <c r="K15" s="51">
        <f t="shared" si="3"/>
        <v>2817.4178409205879</v>
      </c>
      <c r="L15" s="52"/>
      <c r="M15" s="6">
        <f>IF(J15="","",(K15/J15)/LOOKUP(RIGHT($D$2,3),定数!$A$6:$A$13,定数!$B$6:$B$13))</f>
        <v>0.318352298409106</v>
      </c>
      <c r="N15" s="40">
        <v>2013</v>
      </c>
      <c r="O15" s="8">
        <v>43643</v>
      </c>
      <c r="P15" s="50">
        <v>0.85419999999999996</v>
      </c>
      <c r="Q15" s="50"/>
      <c r="R15" s="53">
        <f>IF(P15="","",T15*M15*LOOKUP(RIGHT($D$2,3),定数!$A$6:$A$13,定数!$B$6:$B$13))</f>
        <v>-2912.9235304433173</v>
      </c>
      <c r="S15" s="53"/>
      <c r="T15" s="54">
        <f t="shared" si="4"/>
        <v>-60.999999999999943</v>
      </c>
      <c r="U15" s="54"/>
      <c r="V15" s="22">
        <f t="shared" si="1"/>
        <v>0</v>
      </c>
      <c r="W15">
        <f t="shared" si="2"/>
        <v>3</v>
      </c>
      <c r="X15" s="41">
        <f t="shared" si="5"/>
        <v>101050.08503592302</v>
      </c>
      <c r="Y15" s="42">
        <f t="shared" si="6"/>
        <v>7.0619999999998795E-2</v>
      </c>
    </row>
    <row r="16" spans="2:25">
      <c r="B16" s="40">
        <v>8</v>
      </c>
      <c r="C16" s="49">
        <f t="shared" si="0"/>
        <v>91001.00450024294</v>
      </c>
      <c r="D16" s="49"/>
      <c r="E16" s="40">
        <v>2013</v>
      </c>
      <c r="F16" s="8">
        <v>43641</v>
      </c>
      <c r="G16" s="45" t="s">
        <v>3</v>
      </c>
      <c r="H16" s="50">
        <v>0.84740000000000004</v>
      </c>
      <c r="I16" s="50"/>
      <c r="J16" s="40">
        <v>35</v>
      </c>
      <c r="K16" s="51">
        <f t="shared" si="3"/>
        <v>2730.0301350072882</v>
      </c>
      <c r="L16" s="52"/>
      <c r="M16" s="6">
        <f>IF(J16="","",(K16/J16)/LOOKUP(RIGHT($D$2,3),定数!$A$6:$A$13,定数!$B$6:$B$13))</f>
        <v>0.52000574000138822</v>
      </c>
      <c r="N16" s="40">
        <v>2013</v>
      </c>
      <c r="O16" s="8">
        <v>43643</v>
      </c>
      <c r="P16" s="50">
        <v>0.85119999999999996</v>
      </c>
      <c r="Q16" s="50"/>
      <c r="R16" s="53">
        <f>IF(P16="","",T16*M16*LOOKUP(RIGHT($D$2,3),定数!$A$6:$A$13,定数!$B$6:$B$13))</f>
        <v>-2964.0327180078461</v>
      </c>
      <c r="S16" s="53"/>
      <c r="T16" s="54">
        <f t="shared" si="4"/>
        <v>-37.999999999999147</v>
      </c>
      <c r="U16" s="54"/>
      <c r="V16" s="22">
        <f t="shared" si="1"/>
        <v>0</v>
      </c>
      <c r="W16">
        <f t="shared" si="2"/>
        <v>4</v>
      </c>
      <c r="X16" s="41">
        <f t="shared" si="5"/>
        <v>101050.08503592302</v>
      </c>
      <c r="Y16" s="42">
        <f t="shared" si="6"/>
        <v>9.9446532203388727E-2</v>
      </c>
    </row>
    <row r="17" spans="2:25">
      <c r="B17" s="40">
        <v>9</v>
      </c>
      <c r="C17" s="49">
        <f t="shared" si="0"/>
        <v>88036.971782235094</v>
      </c>
      <c r="D17" s="49"/>
      <c r="E17" s="40">
        <v>2013</v>
      </c>
      <c r="F17" s="8">
        <v>43671</v>
      </c>
      <c r="G17" s="45" t="s">
        <v>4</v>
      </c>
      <c r="H17" s="50">
        <v>0.86409999999999998</v>
      </c>
      <c r="I17" s="50"/>
      <c r="J17" s="40">
        <v>56</v>
      </c>
      <c r="K17" s="51">
        <f t="shared" si="3"/>
        <v>2641.1091534670527</v>
      </c>
      <c r="L17" s="52"/>
      <c r="M17" s="6">
        <f>IF(J17="","",(K17/J17)/LOOKUP(RIGHT($D$2,3),定数!$A$6:$A$13,定数!$B$6:$B$13))</f>
        <v>0.31441775636512531</v>
      </c>
      <c r="N17" s="40">
        <v>2013</v>
      </c>
      <c r="O17" s="8">
        <v>43677</v>
      </c>
      <c r="P17" s="50">
        <v>0.87109999999999999</v>
      </c>
      <c r="Q17" s="50"/>
      <c r="R17" s="53">
        <f>IF(P17="","",T17*M17*LOOKUP(RIGHT($D$2,3),定数!$A$6:$A$13,定数!$B$6:$B$13))</f>
        <v>3301.3864418338185</v>
      </c>
      <c r="S17" s="53"/>
      <c r="T17" s="54">
        <f t="shared" si="4"/>
        <v>70.000000000000057</v>
      </c>
      <c r="U17" s="54"/>
      <c r="V17" s="22">
        <f t="shared" si="1"/>
        <v>1</v>
      </c>
      <c r="W17">
        <f t="shared" si="2"/>
        <v>0</v>
      </c>
      <c r="X17" s="41">
        <f t="shared" si="5"/>
        <v>101050.08503592302</v>
      </c>
      <c r="Y17" s="42">
        <f t="shared" si="6"/>
        <v>0.12877884515447768</v>
      </c>
    </row>
    <row r="18" spans="2:25">
      <c r="B18" s="40">
        <v>10</v>
      </c>
      <c r="C18" s="49">
        <f t="shared" si="0"/>
        <v>91338.358224068914</v>
      </c>
      <c r="D18" s="49"/>
      <c r="E18" s="40">
        <v>2013</v>
      </c>
      <c r="F18" s="8">
        <v>43672</v>
      </c>
      <c r="G18" s="45" t="s">
        <v>4</v>
      </c>
      <c r="H18" s="50">
        <v>0.86380000000000001</v>
      </c>
      <c r="I18" s="50"/>
      <c r="J18" s="40">
        <v>31</v>
      </c>
      <c r="K18" s="51">
        <f t="shared" si="3"/>
        <v>2740.1507467220672</v>
      </c>
      <c r="L18" s="52"/>
      <c r="M18" s="6">
        <f>IF(J18="","",(K18/J18)/LOOKUP(RIGHT($D$2,3),定数!$A$6:$A$13,定数!$B$6:$B$13))</f>
        <v>0.58927973047786397</v>
      </c>
      <c r="N18" s="40">
        <v>2013</v>
      </c>
      <c r="O18" s="8">
        <v>43676</v>
      </c>
      <c r="P18" s="50">
        <v>0.86770000000000003</v>
      </c>
      <c r="Q18" s="50"/>
      <c r="R18" s="53">
        <f>IF(P18="","",T18*M18*LOOKUP(RIGHT($D$2,3),定数!$A$6:$A$13,定数!$B$6:$B$13))</f>
        <v>3447.2864232955167</v>
      </c>
      <c r="S18" s="53"/>
      <c r="T18" s="54">
        <f t="shared" si="4"/>
        <v>39.000000000000142</v>
      </c>
      <c r="U18" s="54"/>
      <c r="V18" s="22">
        <f t="shared" si="1"/>
        <v>2</v>
      </c>
      <c r="W18">
        <f t="shared" si="2"/>
        <v>0</v>
      </c>
      <c r="X18" s="41">
        <f t="shared" si="5"/>
        <v>101050.08503592302</v>
      </c>
      <c r="Y18" s="42">
        <f t="shared" si="6"/>
        <v>9.6108051847770493E-2</v>
      </c>
    </row>
    <row r="19" spans="2:25">
      <c r="B19" s="40">
        <v>11</v>
      </c>
      <c r="C19" s="49">
        <f t="shared" si="0"/>
        <v>94785.644647364432</v>
      </c>
      <c r="D19" s="49"/>
      <c r="E19" s="40">
        <v>2013</v>
      </c>
      <c r="F19" s="8">
        <v>43686</v>
      </c>
      <c r="G19" s="45" t="s">
        <v>3</v>
      </c>
      <c r="H19" s="50">
        <v>0.85940000000000005</v>
      </c>
      <c r="I19" s="50"/>
      <c r="J19" s="40">
        <v>22</v>
      </c>
      <c r="K19" s="51">
        <f t="shared" si="3"/>
        <v>2843.5693394209329</v>
      </c>
      <c r="L19" s="52"/>
      <c r="M19" s="6">
        <f>IF(J19="","",(K19/J19)/LOOKUP(RIGHT($D$2,3),定数!$A$6:$A$13,定数!$B$6:$B$13))</f>
        <v>0.86168767861240381</v>
      </c>
      <c r="N19" s="40">
        <v>2013</v>
      </c>
      <c r="O19" s="8">
        <v>43690</v>
      </c>
      <c r="P19" s="50">
        <v>0.85670000000000002</v>
      </c>
      <c r="Q19" s="50"/>
      <c r="R19" s="53">
        <f>IF(P19="","",T19*M19*LOOKUP(RIGHT($D$2,3),定数!$A$6:$A$13,定数!$B$6:$B$13))</f>
        <v>3489.8350983802811</v>
      </c>
      <c r="S19" s="53"/>
      <c r="T19" s="54">
        <f t="shared" si="4"/>
        <v>27.000000000000355</v>
      </c>
      <c r="U19" s="54"/>
      <c r="V19" s="22">
        <f t="shared" si="1"/>
        <v>3</v>
      </c>
      <c r="W19">
        <f t="shared" si="2"/>
        <v>0</v>
      </c>
      <c r="X19" s="41">
        <f t="shared" si="5"/>
        <v>101050.08503592302</v>
      </c>
      <c r="Y19" s="42">
        <f t="shared" si="6"/>
        <v>6.1993420256218457E-2</v>
      </c>
    </row>
    <row r="20" spans="2:25">
      <c r="B20" s="40">
        <v>12</v>
      </c>
      <c r="C20" s="49">
        <f t="shared" si="0"/>
        <v>98275.479745744713</v>
      </c>
      <c r="D20" s="49"/>
      <c r="E20" s="40">
        <v>2013</v>
      </c>
      <c r="F20" s="8">
        <v>43692</v>
      </c>
      <c r="G20" s="45" t="s">
        <v>3</v>
      </c>
      <c r="H20" s="50">
        <v>0.85240000000000005</v>
      </c>
      <c r="I20" s="50"/>
      <c r="J20" s="40">
        <v>42</v>
      </c>
      <c r="K20" s="51">
        <f t="shared" si="3"/>
        <v>2948.2643923723413</v>
      </c>
      <c r="L20" s="52"/>
      <c r="M20" s="6">
        <f>IF(J20="","",(K20/J20)/LOOKUP(RIGHT($D$2,3),定数!$A$6:$A$13,定数!$B$6:$B$13))</f>
        <v>0.46797847497973671</v>
      </c>
      <c r="N20" s="40">
        <v>2013</v>
      </c>
      <c r="O20" s="8">
        <v>43697</v>
      </c>
      <c r="P20" s="50">
        <v>0.85680000000000001</v>
      </c>
      <c r="Q20" s="50"/>
      <c r="R20" s="53">
        <f>IF(P20="","",T20*M20*LOOKUP(RIGHT($D$2,3),定数!$A$6:$A$13,定数!$B$6:$B$13))</f>
        <v>-3088.657934866234</v>
      </c>
      <c r="S20" s="53"/>
      <c r="T20" s="54">
        <f t="shared" si="4"/>
        <v>-43.999999999999595</v>
      </c>
      <c r="U20" s="54"/>
      <c r="V20" s="22">
        <f t="shared" si="1"/>
        <v>0</v>
      </c>
      <c r="W20">
        <f t="shared" si="2"/>
        <v>1</v>
      </c>
      <c r="X20" s="41">
        <f t="shared" si="5"/>
        <v>101050.08503592302</v>
      </c>
      <c r="Y20" s="42">
        <f t="shared" si="6"/>
        <v>2.7457723456560612E-2</v>
      </c>
    </row>
    <row r="21" spans="2:25">
      <c r="B21" s="40">
        <v>13</v>
      </c>
      <c r="C21" s="49">
        <f t="shared" si="0"/>
        <v>95186.821810878479</v>
      </c>
      <c r="D21" s="49"/>
      <c r="E21" s="40">
        <v>2013</v>
      </c>
      <c r="F21" s="8">
        <v>43700</v>
      </c>
      <c r="G21" s="45" t="s">
        <v>4</v>
      </c>
      <c r="H21" s="50">
        <v>0.85929999999999995</v>
      </c>
      <c r="I21" s="50"/>
      <c r="J21" s="40">
        <v>55</v>
      </c>
      <c r="K21" s="51">
        <f t="shared" si="3"/>
        <v>2855.6046543263542</v>
      </c>
      <c r="L21" s="52"/>
      <c r="M21" s="6">
        <f>IF(J21="","",(K21/J21)/LOOKUP(RIGHT($D$2,3),定数!$A$6:$A$13,定数!$B$6:$B$13))</f>
        <v>0.34613389749410356</v>
      </c>
      <c r="N21" s="40">
        <v>2013</v>
      </c>
      <c r="O21" s="8">
        <v>43706</v>
      </c>
      <c r="P21" s="50">
        <v>0.85350000000000004</v>
      </c>
      <c r="Q21" s="50"/>
      <c r="R21" s="53">
        <f>IF(P21="","",T21*M21*LOOKUP(RIGHT($D$2,3),定数!$A$6:$A$13,定数!$B$6:$B$13))</f>
        <v>-3011.3649081986573</v>
      </c>
      <c r="S21" s="53"/>
      <c r="T21" s="54">
        <f t="shared" si="4"/>
        <v>-57.999999999999162</v>
      </c>
      <c r="U21" s="54"/>
      <c r="V21" s="22">
        <f t="shared" si="1"/>
        <v>0</v>
      </c>
      <c r="W21">
        <f t="shared" si="2"/>
        <v>2</v>
      </c>
      <c r="X21" s="41">
        <f t="shared" si="5"/>
        <v>101050.08503592302</v>
      </c>
      <c r="Y21" s="42">
        <f t="shared" si="6"/>
        <v>5.8023337862211366E-2</v>
      </c>
    </row>
    <row r="22" spans="2:25">
      <c r="B22" s="40">
        <v>14</v>
      </c>
      <c r="C22" s="49">
        <f t="shared" si="0"/>
        <v>92175.456902679827</v>
      </c>
      <c r="D22" s="49"/>
      <c r="E22" s="40">
        <v>2013</v>
      </c>
      <c r="F22" s="8">
        <v>43721</v>
      </c>
      <c r="G22" s="45" t="s">
        <v>3</v>
      </c>
      <c r="H22" s="50">
        <v>0.84040000000000004</v>
      </c>
      <c r="I22" s="50"/>
      <c r="J22" s="40">
        <v>11</v>
      </c>
      <c r="K22" s="51">
        <f t="shared" si="3"/>
        <v>2765.2637070803949</v>
      </c>
      <c r="L22" s="52"/>
      <c r="M22" s="6">
        <f>IF(J22="","",(K22/J22)/LOOKUP(RIGHT($D$2,3),定数!$A$6:$A$13,定数!$B$6:$B$13))</f>
        <v>1.6759173982305424</v>
      </c>
      <c r="N22" s="40">
        <v>2013</v>
      </c>
      <c r="O22" s="8">
        <v>43721</v>
      </c>
      <c r="P22" s="50">
        <v>0.83899999999999997</v>
      </c>
      <c r="Q22" s="50"/>
      <c r="R22" s="53">
        <f>IF(P22="","",T22*M22*LOOKUP(RIGHT($D$2,3),定数!$A$6:$A$13,定数!$B$6:$B$13))</f>
        <v>3519.4265362843098</v>
      </c>
      <c r="S22" s="53"/>
      <c r="T22" s="54">
        <f t="shared" si="4"/>
        <v>14.000000000000679</v>
      </c>
      <c r="U22" s="54"/>
      <c r="V22" s="22">
        <f t="shared" si="1"/>
        <v>1</v>
      </c>
      <c r="W22">
        <f t="shared" si="2"/>
        <v>0</v>
      </c>
      <c r="X22" s="41">
        <f t="shared" si="5"/>
        <v>101050.08503592302</v>
      </c>
      <c r="Y22" s="42">
        <f t="shared" si="6"/>
        <v>8.7824054082569991E-2</v>
      </c>
    </row>
    <row r="23" spans="2:25">
      <c r="B23" s="40">
        <v>15</v>
      </c>
      <c r="C23" s="49">
        <f t="shared" si="0"/>
        <v>95694.883438964142</v>
      </c>
      <c r="D23" s="49"/>
      <c r="E23" s="40">
        <v>2013</v>
      </c>
      <c r="F23" s="8">
        <v>43763</v>
      </c>
      <c r="G23" s="45" t="s">
        <v>4</v>
      </c>
      <c r="H23" s="50">
        <v>0.85289999999999999</v>
      </c>
      <c r="I23" s="50"/>
      <c r="J23" s="40">
        <v>24</v>
      </c>
      <c r="K23" s="51">
        <f t="shared" si="3"/>
        <v>2870.8465031689243</v>
      </c>
      <c r="L23" s="52"/>
      <c r="M23" s="6">
        <f>IF(J23="","",(K23/J23)/LOOKUP(RIGHT($D$2,3),定数!$A$6:$A$13,定数!$B$6:$B$13))</f>
        <v>0.79745736199136785</v>
      </c>
      <c r="N23" s="40">
        <v>2013</v>
      </c>
      <c r="O23" s="8">
        <v>43767</v>
      </c>
      <c r="P23" s="50">
        <v>0.85599999999999998</v>
      </c>
      <c r="Q23" s="50"/>
      <c r="R23" s="53">
        <f>IF(P23="","",T23*M23*LOOKUP(RIGHT($D$2,3),定数!$A$6:$A$13,定数!$B$6:$B$13))</f>
        <v>3708.1767332598502</v>
      </c>
      <c r="S23" s="53"/>
      <c r="T23" s="54">
        <f t="shared" si="4"/>
        <v>30.999999999999915</v>
      </c>
      <c r="U23" s="54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101050.08503592302</v>
      </c>
      <c r="Y23" s="42">
        <f t="shared" si="6"/>
        <v>5.2995517965720884E-2</v>
      </c>
    </row>
    <row r="24" spans="2:25">
      <c r="B24" s="40">
        <v>16</v>
      </c>
      <c r="C24" s="49">
        <f t="shared" si="0"/>
        <v>99403.060172223995</v>
      </c>
      <c r="D24" s="49"/>
      <c r="E24" s="40">
        <v>2013</v>
      </c>
      <c r="F24" s="8">
        <v>43763</v>
      </c>
      <c r="G24" s="45" t="s">
        <v>4</v>
      </c>
      <c r="H24" s="50">
        <v>0.85419999999999996</v>
      </c>
      <c r="I24" s="50"/>
      <c r="J24" s="40">
        <v>17</v>
      </c>
      <c r="K24" s="51">
        <f t="shared" si="3"/>
        <v>2982.09180516672</v>
      </c>
      <c r="L24" s="52"/>
      <c r="M24" s="6">
        <f>IF(J24="","",(K24/J24)/LOOKUP(RIGHT($D$2,3),定数!$A$6:$A$13,定数!$B$6:$B$13))</f>
        <v>1.1694477667320471</v>
      </c>
      <c r="N24" s="40">
        <v>2013</v>
      </c>
      <c r="O24" s="8">
        <v>43767</v>
      </c>
      <c r="P24" s="50">
        <v>0.85629999999999995</v>
      </c>
      <c r="Q24" s="50"/>
      <c r="R24" s="53">
        <f>IF(P24="","",T24*M24*LOOKUP(RIGHT($D$2,3),定数!$A$6:$A$13,定数!$B$6:$B$13))</f>
        <v>3683.7604652059322</v>
      </c>
      <c r="S24" s="53"/>
      <c r="T24" s="54">
        <f t="shared" si="4"/>
        <v>20.999999999999908</v>
      </c>
      <c r="U24" s="54"/>
      <c r="V24" t="str">
        <f t="shared" si="7"/>
        <v/>
      </c>
      <c r="W24">
        <f t="shared" si="2"/>
        <v>0</v>
      </c>
      <c r="X24" s="41">
        <f t="shared" si="5"/>
        <v>101050.08503592302</v>
      </c>
      <c r="Y24" s="42">
        <f t="shared" si="6"/>
        <v>1.629909428689269E-2</v>
      </c>
    </row>
    <row r="25" spans="2:25">
      <c r="B25" s="40">
        <v>17</v>
      </c>
      <c r="C25" s="49">
        <f t="shared" si="0"/>
        <v>103086.82063742993</v>
      </c>
      <c r="D25" s="49"/>
      <c r="E25" s="40">
        <v>2013</v>
      </c>
      <c r="F25" s="8">
        <v>43797</v>
      </c>
      <c r="G25" s="45" t="s">
        <v>3</v>
      </c>
      <c r="H25" s="50">
        <v>0.83109999999999995</v>
      </c>
      <c r="I25" s="50"/>
      <c r="J25" s="40">
        <v>38</v>
      </c>
      <c r="K25" s="51">
        <f t="shared" si="3"/>
        <v>3092.6046191228979</v>
      </c>
      <c r="L25" s="52"/>
      <c r="M25" s="6">
        <f>IF(J25="","",(K25/J25)/LOOKUP(RIGHT($D$2,3),定数!$A$6:$A$13,定数!$B$6:$B$13))</f>
        <v>0.54256221388121018</v>
      </c>
      <c r="N25" s="40">
        <v>2013</v>
      </c>
      <c r="O25" s="8">
        <v>43801</v>
      </c>
      <c r="P25" s="50">
        <v>0.82630000000000003</v>
      </c>
      <c r="Q25" s="50"/>
      <c r="R25" s="53">
        <f>IF(P25="","",T25*M25*LOOKUP(RIGHT($D$2,3),定数!$A$6:$A$13,定数!$B$6:$B$13))</f>
        <v>3906.4479399446441</v>
      </c>
      <c r="S25" s="53"/>
      <c r="T25" s="54">
        <f t="shared" si="4"/>
        <v>47.999999999999154</v>
      </c>
      <c r="U25" s="54"/>
      <c r="V25" t="str">
        <f t="shared" si="7"/>
        <v/>
      </c>
      <c r="W25">
        <f t="shared" si="2"/>
        <v>0</v>
      </c>
      <c r="X25" s="41">
        <f t="shared" si="5"/>
        <v>103086.82063742993</v>
      </c>
      <c r="Y25" s="42">
        <f t="shared" si="6"/>
        <v>0</v>
      </c>
    </row>
    <row r="26" spans="2:25">
      <c r="B26" s="40">
        <v>18</v>
      </c>
      <c r="C26" s="49">
        <f t="shared" si="0"/>
        <v>106993.26857737458</v>
      </c>
      <c r="D26" s="49"/>
      <c r="E26" s="40">
        <v>2013</v>
      </c>
      <c r="F26" s="8">
        <v>43825</v>
      </c>
      <c r="G26" s="45" t="s">
        <v>3</v>
      </c>
      <c r="H26" s="50">
        <v>0.83309999999999995</v>
      </c>
      <c r="I26" s="50"/>
      <c r="J26" s="40">
        <v>31</v>
      </c>
      <c r="K26" s="51">
        <f t="shared" si="3"/>
        <v>3209.7980573212371</v>
      </c>
      <c r="L26" s="52"/>
      <c r="M26" s="6">
        <f>IF(J26="","",(K26/J26)/LOOKUP(RIGHT($D$2,3),定数!$A$6:$A$13,定数!$B$6:$B$13))</f>
        <v>0.69027915211209401</v>
      </c>
      <c r="N26" s="40">
        <v>2013</v>
      </c>
      <c r="O26" s="8">
        <v>43826</v>
      </c>
      <c r="P26" s="50">
        <v>0.83650000000000002</v>
      </c>
      <c r="Q26" s="50"/>
      <c r="R26" s="53">
        <f>IF(P26="","",T26*M26*LOOKUP(RIGHT($D$2,3),定数!$A$6:$A$13,定数!$B$6:$B$13))</f>
        <v>-3520.4236757717513</v>
      </c>
      <c r="S26" s="53"/>
      <c r="T26" s="54">
        <f t="shared" si="4"/>
        <v>-34.000000000000696</v>
      </c>
      <c r="U26" s="54"/>
      <c r="V26" t="str">
        <f t="shared" si="7"/>
        <v/>
      </c>
      <c r="W26">
        <f t="shared" si="2"/>
        <v>1</v>
      </c>
      <c r="X26" s="41">
        <f t="shared" si="5"/>
        <v>106993.26857737458</v>
      </c>
      <c r="Y26" s="42">
        <f t="shared" si="6"/>
        <v>0</v>
      </c>
    </row>
    <row r="27" spans="2:25">
      <c r="B27" s="40">
        <v>19</v>
      </c>
      <c r="C27" s="49">
        <f t="shared" si="0"/>
        <v>103472.84490160283</v>
      </c>
      <c r="D27" s="49"/>
      <c r="E27" s="40">
        <v>2014</v>
      </c>
      <c r="F27" s="8">
        <v>43468</v>
      </c>
      <c r="G27" s="45" t="s">
        <v>3</v>
      </c>
      <c r="H27" s="50">
        <v>0.8276</v>
      </c>
      <c r="I27" s="50"/>
      <c r="J27" s="40">
        <v>38</v>
      </c>
      <c r="K27" s="51">
        <f t="shared" si="3"/>
        <v>3104.1853470480846</v>
      </c>
      <c r="L27" s="52"/>
      <c r="M27" s="6">
        <f>IF(J27="","",(K27/J27)/LOOKUP(RIGHT($D$2,3),定数!$A$6:$A$13,定数!$B$6:$B$13))</f>
        <v>0.54459392053475175</v>
      </c>
      <c r="N27" s="40">
        <v>2014</v>
      </c>
      <c r="O27" s="8">
        <v>43471</v>
      </c>
      <c r="P27" s="50">
        <v>0.83160000000000001</v>
      </c>
      <c r="Q27" s="50"/>
      <c r="R27" s="53">
        <f>IF(P27="","",T27*M27*LOOKUP(RIGHT($D$2,3),定数!$A$6:$A$13,定数!$B$6:$B$13))</f>
        <v>-3267.5635232085133</v>
      </c>
      <c r="S27" s="53"/>
      <c r="T27" s="54">
        <f t="shared" si="4"/>
        <v>-40.000000000000036</v>
      </c>
      <c r="U27" s="54"/>
      <c r="V27" t="str">
        <f t="shared" si="7"/>
        <v/>
      </c>
      <c r="W27">
        <f t="shared" si="2"/>
        <v>2</v>
      </c>
      <c r="X27" s="41">
        <f t="shared" si="5"/>
        <v>106993.26857737458</v>
      </c>
      <c r="Y27" s="42">
        <f t="shared" si="6"/>
        <v>3.2903225806452219E-2</v>
      </c>
    </row>
    <row r="28" spans="2:25">
      <c r="B28" s="40">
        <v>20</v>
      </c>
      <c r="C28" s="49">
        <f t="shared" si="0"/>
        <v>100205.28137839431</v>
      </c>
      <c r="D28" s="49"/>
      <c r="E28" s="40">
        <v>2014</v>
      </c>
      <c r="F28" s="8">
        <v>43486</v>
      </c>
      <c r="G28" s="45" t="s">
        <v>3</v>
      </c>
      <c r="H28" s="50">
        <v>0.8246</v>
      </c>
      <c r="I28" s="50"/>
      <c r="J28" s="40">
        <v>14</v>
      </c>
      <c r="K28" s="51">
        <f t="shared" si="3"/>
        <v>3006.1584413518294</v>
      </c>
      <c r="L28" s="52"/>
      <c r="M28" s="6">
        <f>IF(J28="","",(K28/J28)/LOOKUP(RIGHT($D$2,3),定数!$A$6:$A$13,定数!$B$6:$B$13))</f>
        <v>1.4315040196913473</v>
      </c>
      <c r="N28" s="40">
        <v>2014</v>
      </c>
      <c r="O28" s="8">
        <v>43486</v>
      </c>
      <c r="P28" s="50">
        <v>0.82289999999999996</v>
      </c>
      <c r="Q28" s="50"/>
      <c r="R28" s="53">
        <f>IF(P28="","",T28*M28*LOOKUP(RIGHT($D$2,3),定数!$A$6:$A$13,定数!$B$6:$B$13))</f>
        <v>3650.3352502130106</v>
      </c>
      <c r="S28" s="53"/>
      <c r="T28" s="54">
        <f t="shared" si="4"/>
        <v>17.000000000000348</v>
      </c>
      <c r="U28" s="54"/>
      <c r="V28" t="str">
        <f t="shared" si="7"/>
        <v/>
      </c>
      <c r="W28">
        <f t="shared" si="2"/>
        <v>0</v>
      </c>
      <c r="X28" s="41">
        <f t="shared" si="5"/>
        <v>106993.26857737458</v>
      </c>
      <c r="Y28" s="42">
        <f t="shared" si="6"/>
        <v>6.3443123938880075E-2</v>
      </c>
    </row>
    <row r="29" spans="2:25">
      <c r="B29" s="40">
        <v>21</v>
      </c>
      <c r="C29" s="49">
        <f t="shared" si="0"/>
        <v>103855.61662860733</v>
      </c>
      <c r="D29" s="49"/>
      <c r="E29" s="40">
        <v>2014</v>
      </c>
      <c r="F29" s="8">
        <v>43489</v>
      </c>
      <c r="G29" s="45" t="s">
        <v>4</v>
      </c>
      <c r="H29" s="50">
        <v>0.83</v>
      </c>
      <c r="I29" s="50"/>
      <c r="J29" s="40">
        <v>90</v>
      </c>
      <c r="K29" s="51">
        <f t="shared" si="3"/>
        <v>3115.6684988582197</v>
      </c>
      <c r="L29" s="52"/>
      <c r="M29" s="6">
        <f>IF(J29="","",(K29/J29)/LOOKUP(RIGHT($D$2,3),定数!$A$6:$A$13,定数!$B$6:$B$13))</f>
        <v>0.23079025917468296</v>
      </c>
      <c r="N29" s="40">
        <v>2014</v>
      </c>
      <c r="O29" s="8">
        <v>43496</v>
      </c>
      <c r="P29" s="50">
        <v>0.82079999999999997</v>
      </c>
      <c r="Q29" s="50"/>
      <c r="R29" s="53">
        <f>IF(P29="","",T29*M29*LOOKUP(RIGHT($D$2,3),定数!$A$6:$A$13,定数!$B$6:$B$13))</f>
        <v>-3184.9055766106198</v>
      </c>
      <c r="S29" s="53"/>
      <c r="T29" s="54">
        <f t="shared" si="4"/>
        <v>-91.999999999999858</v>
      </c>
      <c r="U29" s="54"/>
      <c r="V29" t="str">
        <f t="shared" si="7"/>
        <v/>
      </c>
      <c r="W29">
        <f t="shared" si="2"/>
        <v>1</v>
      </c>
      <c r="X29" s="41">
        <f t="shared" si="5"/>
        <v>106993.26857737458</v>
      </c>
      <c r="Y29" s="42">
        <f t="shared" si="6"/>
        <v>2.9325694882367137E-2</v>
      </c>
    </row>
    <row r="30" spans="2:25">
      <c r="B30" s="40">
        <v>22</v>
      </c>
      <c r="C30" s="49">
        <f t="shared" si="0"/>
        <v>100670.71105199671</v>
      </c>
      <c r="D30" s="49"/>
      <c r="E30" s="40">
        <v>2014</v>
      </c>
      <c r="F30" s="8">
        <v>43598</v>
      </c>
      <c r="G30" s="45" t="s">
        <v>3</v>
      </c>
      <c r="H30" s="50">
        <v>0.81330000000000002</v>
      </c>
      <c r="I30" s="50"/>
      <c r="J30" s="40">
        <v>37</v>
      </c>
      <c r="K30" s="51">
        <f t="shared" si="3"/>
        <v>3020.1213315599011</v>
      </c>
      <c r="L30" s="52"/>
      <c r="M30" s="6">
        <f>IF(J30="","",(K30/J30)/LOOKUP(RIGHT($D$2,3),定数!$A$6:$A$13,定数!$B$6:$B$13))</f>
        <v>0.54416600568646867</v>
      </c>
      <c r="N30" s="40">
        <v>2014</v>
      </c>
      <c r="O30" s="8">
        <v>43599</v>
      </c>
      <c r="P30" s="50">
        <v>0.81730000000000003</v>
      </c>
      <c r="Q30" s="50"/>
      <c r="R30" s="53">
        <f>IF(P30="","",T30*M30*LOOKUP(RIGHT($D$2,3),定数!$A$6:$A$13,定数!$B$6:$B$13))</f>
        <v>-3264.9960341188148</v>
      </c>
      <c r="S30" s="53"/>
      <c r="T30" s="54">
        <f t="shared" si="4"/>
        <v>-40.000000000000036</v>
      </c>
      <c r="U30" s="54"/>
      <c r="V30" t="str">
        <f t="shared" si="7"/>
        <v/>
      </c>
      <c r="W30">
        <f t="shared" si="2"/>
        <v>2</v>
      </c>
      <c r="X30" s="41">
        <f t="shared" si="5"/>
        <v>106993.26857737458</v>
      </c>
      <c r="Y30" s="42">
        <f t="shared" si="6"/>
        <v>5.9093040239307837E-2</v>
      </c>
    </row>
    <row r="31" spans="2:25">
      <c r="B31" s="40">
        <v>23</v>
      </c>
      <c r="C31" s="49">
        <f t="shared" si="0"/>
        <v>97405.715017877897</v>
      </c>
      <c r="D31" s="49"/>
      <c r="E31" s="40">
        <v>2014</v>
      </c>
      <c r="F31" s="8">
        <v>43613</v>
      </c>
      <c r="G31" s="45" t="s">
        <v>4</v>
      </c>
      <c r="H31" s="50">
        <v>0.81289999999999996</v>
      </c>
      <c r="I31" s="50"/>
      <c r="J31" s="40">
        <v>24</v>
      </c>
      <c r="K31" s="51">
        <f t="shared" si="3"/>
        <v>2922.171450536337</v>
      </c>
      <c r="L31" s="52"/>
      <c r="M31" s="6">
        <f>IF(J31="","",(K31/J31)/LOOKUP(RIGHT($D$2,3),定数!$A$6:$A$13,定数!$B$6:$B$13))</f>
        <v>0.81171429181564914</v>
      </c>
      <c r="N31" s="40">
        <v>2014</v>
      </c>
      <c r="O31" s="8">
        <v>43619</v>
      </c>
      <c r="P31" s="50">
        <v>0.81030000000000002</v>
      </c>
      <c r="Q31" s="50"/>
      <c r="R31" s="53">
        <f>IF(P31="","",T31*M31*LOOKUP(RIGHT($D$2,3),定数!$A$6:$A$13,定数!$B$6:$B$13))</f>
        <v>-3165.6857380809533</v>
      </c>
      <c r="S31" s="53"/>
      <c r="T31" s="54">
        <f t="shared" si="4"/>
        <v>-25.999999999999357</v>
      </c>
      <c r="U31" s="54"/>
      <c r="V31" t="str">
        <f t="shared" si="7"/>
        <v/>
      </c>
      <c r="W31">
        <f t="shared" si="2"/>
        <v>3</v>
      </c>
      <c r="X31" s="41">
        <f t="shared" si="5"/>
        <v>106993.26857737458</v>
      </c>
      <c r="Y31" s="42">
        <f t="shared" si="6"/>
        <v>8.9608941636951878E-2</v>
      </c>
    </row>
    <row r="32" spans="2:25">
      <c r="B32" s="40">
        <v>24</v>
      </c>
      <c r="C32" s="49">
        <f t="shared" si="0"/>
        <v>94240.029279796945</v>
      </c>
      <c r="D32" s="49"/>
      <c r="E32" s="40">
        <v>2014</v>
      </c>
      <c r="F32" s="8">
        <v>43627</v>
      </c>
      <c r="G32" s="45" t="s">
        <v>3</v>
      </c>
      <c r="H32" s="50">
        <v>0.80500000000000005</v>
      </c>
      <c r="I32" s="50"/>
      <c r="J32" s="40">
        <v>25</v>
      </c>
      <c r="K32" s="51">
        <f t="shared" si="3"/>
        <v>2827.2008783939082</v>
      </c>
      <c r="L32" s="52"/>
      <c r="M32" s="6">
        <f>IF(J32="","",(K32/J32)/LOOKUP(RIGHT($D$2,3),定数!$A$6:$A$13,定数!$B$6:$B$13))</f>
        <v>0.75392023423837551</v>
      </c>
      <c r="N32" s="40">
        <v>2014</v>
      </c>
      <c r="O32" s="8">
        <v>43629</v>
      </c>
      <c r="P32" s="50">
        <v>0.80189999999999995</v>
      </c>
      <c r="Q32" s="50"/>
      <c r="R32" s="53">
        <f>IF(P32="","",T32*M32*LOOKUP(RIGHT($D$2,3),定数!$A$6:$A$13,定数!$B$6:$B$13))</f>
        <v>3505.7290892085625</v>
      </c>
      <c r="S32" s="53"/>
      <c r="T32" s="54">
        <f t="shared" si="4"/>
        <v>31.000000000001027</v>
      </c>
      <c r="U32" s="54"/>
      <c r="V32" t="str">
        <f t="shared" si="7"/>
        <v/>
      </c>
      <c r="W32">
        <f t="shared" si="2"/>
        <v>0</v>
      </c>
      <c r="X32" s="41">
        <f t="shared" si="5"/>
        <v>106993.26857737458</v>
      </c>
      <c r="Y32" s="42">
        <f t="shared" si="6"/>
        <v>0.11919665103375021</v>
      </c>
    </row>
    <row r="33" spans="2:25">
      <c r="B33" s="40">
        <v>25</v>
      </c>
      <c r="C33" s="49">
        <f t="shared" si="0"/>
        <v>97745.758369005503</v>
      </c>
      <c r="D33" s="49"/>
      <c r="E33" s="40">
        <v>2014</v>
      </c>
      <c r="F33" s="8">
        <v>43628</v>
      </c>
      <c r="G33" s="45" t="s">
        <v>3</v>
      </c>
      <c r="H33" s="50">
        <v>0.80289999999999995</v>
      </c>
      <c r="I33" s="50"/>
      <c r="J33" s="40">
        <v>32</v>
      </c>
      <c r="K33" s="51">
        <f t="shared" si="3"/>
        <v>2932.3727510701651</v>
      </c>
      <c r="L33" s="52"/>
      <c r="M33" s="6">
        <f>IF(J33="","",(K33/J33)/LOOKUP(RIGHT($D$2,3),定数!$A$6:$A$13,定数!$B$6:$B$13))</f>
        <v>0.61091098980628444</v>
      </c>
      <c r="N33" s="40">
        <v>2014</v>
      </c>
      <c r="O33" s="8">
        <v>43629</v>
      </c>
      <c r="P33" s="50">
        <v>0.79890000000000005</v>
      </c>
      <c r="Q33" s="50"/>
      <c r="R33" s="53">
        <f>IF(P33="","",T33*M33*LOOKUP(RIGHT($D$2,3),定数!$A$6:$A$13,定数!$B$6:$B$13))</f>
        <v>3665.4659388376081</v>
      </c>
      <c r="S33" s="53"/>
      <c r="T33" s="54">
        <f t="shared" si="4"/>
        <v>39.999999999998927</v>
      </c>
      <c r="U33" s="54"/>
      <c r="V33" t="str">
        <f t="shared" si="7"/>
        <v/>
      </c>
      <c r="W33">
        <f t="shared" si="2"/>
        <v>0</v>
      </c>
      <c r="X33" s="41">
        <f t="shared" si="5"/>
        <v>106993.26857737458</v>
      </c>
      <c r="Y33" s="42">
        <f t="shared" si="6"/>
        <v>8.643076645220471E-2</v>
      </c>
    </row>
    <row r="34" spans="2:25">
      <c r="B34" s="40">
        <v>26</v>
      </c>
      <c r="C34" s="49">
        <f t="shared" si="0"/>
        <v>101411.22430784311</v>
      </c>
      <c r="D34" s="49"/>
      <c r="E34" s="40">
        <v>2014</v>
      </c>
      <c r="F34" s="8">
        <v>43629</v>
      </c>
      <c r="G34" s="45" t="s">
        <v>3</v>
      </c>
      <c r="H34" s="50">
        <v>0.80010000000000003</v>
      </c>
      <c r="I34" s="50"/>
      <c r="J34" s="40">
        <v>59</v>
      </c>
      <c r="K34" s="51">
        <f t="shared" si="3"/>
        <v>3042.3367292352932</v>
      </c>
      <c r="L34" s="52"/>
      <c r="M34" s="6">
        <f>IF(J34="","",(K34/J34)/LOOKUP(RIGHT($D$2,3),定数!$A$6:$A$13,定数!$B$6:$B$13))</f>
        <v>0.34376686206048507</v>
      </c>
      <c r="N34" s="40">
        <v>2014</v>
      </c>
      <c r="O34" s="8">
        <v>43650</v>
      </c>
      <c r="P34" s="50">
        <v>0.79259999999999997</v>
      </c>
      <c r="Q34" s="50"/>
      <c r="R34" s="53">
        <f>IF(P34="","",T34*M34*LOOKUP(RIGHT($D$2,3),定数!$A$6:$A$13,定数!$B$6:$B$13))</f>
        <v>3867.3771981804894</v>
      </c>
      <c r="S34" s="53"/>
      <c r="T34" s="54">
        <f t="shared" si="4"/>
        <v>75.000000000000625</v>
      </c>
      <c r="U34" s="54"/>
      <c r="V34" t="str">
        <f t="shared" si="7"/>
        <v/>
      </c>
      <c r="W34">
        <f t="shared" si="2"/>
        <v>0</v>
      </c>
      <c r="X34" s="41">
        <f t="shared" si="5"/>
        <v>106993.26857737458</v>
      </c>
      <c r="Y34" s="42">
        <f t="shared" si="6"/>
        <v>5.217192019416339E-2</v>
      </c>
    </row>
    <row r="35" spans="2:25">
      <c r="B35" s="40">
        <v>27</v>
      </c>
      <c r="C35" s="49">
        <f t="shared" si="0"/>
        <v>105278.60150602359</v>
      </c>
      <c r="D35" s="49"/>
      <c r="E35" s="40">
        <v>2014</v>
      </c>
      <c r="F35" s="8">
        <v>43649</v>
      </c>
      <c r="G35" s="45" t="s">
        <v>3</v>
      </c>
      <c r="H35" s="50">
        <v>0.79430000000000001</v>
      </c>
      <c r="I35" s="50"/>
      <c r="J35" s="40">
        <v>27</v>
      </c>
      <c r="K35" s="51">
        <f t="shared" si="3"/>
        <v>3158.3580451807079</v>
      </c>
      <c r="L35" s="52"/>
      <c r="M35" s="6">
        <f>IF(J35="","",(K35/J35)/LOOKUP(RIGHT($D$2,3),定数!$A$6:$A$13,定数!$B$6:$B$13))</f>
        <v>0.77984149263721181</v>
      </c>
      <c r="N35" s="40">
        <v>2014</v>
      </c>
      <c r="O35" s="8">
        <v>43660</v>
      </c>
      <c r="P35" s="50">
        <v>0.79720000000000002</v>
      </c>
      <c r="Q35" s="50"/>
      <c r="R35" s="53">
        <f>IF(P35="","",T35*M35*LOOKUP(RIGHT($D$2,3),定数!$A$6:$A$13,定数!$B$6:$B$13))</f>
        <v>-3392.310492971887</v>
      </c>
      <c r="S35" s="53"/>
      <c r="T35" s="54">
        <f t="shared" si="4"/>
        <v>-29.000000000000135</v>
      </c>
      <c r="U35" s="54"/>
      <c r="V35" t="str">
        <f t="shared" si="7"/>
        <v/>
      </c>
      <c r="W35">
        <f t="shared" si="2"/>
        <v>1</v>
      </c>
      <c r="X35" s="41">
        <f t="shared" si="5"/>
        <v>106993.26857737458</v>
      </c>
      <c r="Y35" s="42">
        <f t="shared" si="6"/>
        <v>1.602593409987263E-2</v>
      </c>
    </row>
    <row r="36" spans="2:25">
      <c r="B36" s="40">
        <v>28</v>
      </c>
      <c r="C36" s="49">
        <f t="shared" si="0"/>
        <v>101886.29101305171</v>
      </c>
      <c r="D36" s="49"/>
      <c r="E36" s="40">
        <v>2014</v>
      </c>
      <c r="F36" s="8">
        <v>43679</v>
      </c>
      <c r="G36" s="45" t="s">
        <v>3</v>
      </c>
      <c r="H36" s="50">
        <v>0.79510000000000003</v>
      </c>
      <c r="I36" s="50"/>
      <c r="J36" s="40">
        <v>14</v>
      </c>
      <c r="K36" s="51">
        <f t="shared" si="3"/>
        <v>3056.5887303915511</v>
      </c>
      <c r="L36" s="52"/>
      <c r="M36" s="6">
        <f>IF(J36="","",(K36/J36)/LOOKUP(RIGHT($D$2,3),定数!$A$6:$A$13,定数!$B$6:$B$13))</f>
        <v>1.4555184430435957</v>
      </c>
      <c r="N36" s="40">
        <v>2014</v>
      </c>
      <c r="O36" s="8">
        <v>43706</v>
      </c>
      <c r="P36" s="50">
        <v>0.79339999999999999</v>
      </c>
      <c r="Q36" s="50"/>
      <c r="R36" s="53">
        <f>IF(P36="","",T36*M36*LOOKUP(RIGHT($D$2,3),定数!$A$6:$A$13,定数!$B$6:$B$13))</f>
        <v>3711.5720297612452</v>
      </c>
      <c r="S36" s="53"/>
      <c r="T36" s="54">
        <f t="shared" si="4"/>
        <v>17.000000000000348</v>
      </c>
      <c r="U36" s="54"/>
      <c r="V36" t="str">
        <f t="shared" si="7"/>
        <v/>
      </c>
      <c r="W36">
        <f t="shared" si="2"/>
        <v>0</v>
      </c>
      <c r="X36" s="41">
        <f t="shared" si="5"/>
        <v>106993.26857737458</v>
      </c>
      <c r="Y36" s="42">
        <f t="shared" si="6"/>
        <v>4.7731765112210223E-2</v>
      </c>
    </row>
    <row r="37" spans="2:25">
      <c r="B37" s="40">
        <v>29</v>
      </c>
      <c r="C37" s="49">
        <f t="shared" si="0"/>
        <v>105597.86304281295</v>
      </c>
      <c r="D37" s="49"/>
      <c r="E37" s="40">
        <v>2014</v>
      </c>
      <c r="F37" s="8">
        <v>43706</v>
      </c>
      <c r="G37" s="45" t="s">
        <v>3</v>
      </c>
      <c r="H37" s="50">
        <v>0.79210000000000003</v>
      </c>
      <c r="I37" s="50"/>
      <c r="J37" s="40">
        <v>34</v>
      </c>
      <c r="K37" s="51">
        <f t="shared" si="3"/>
        <v>3167.9358912843886</v>
      </c>
      <c r="L37" s="52"/>
      <c r="M37" s="6">
        <f>IF(J37="","",(K37/J37)/LOOKUP(RIGHT($D$2,3),定数!$A$6:$A$13,定数!$B$6:$B$13))</f>
        <v>0.62116390025184098</v>
      </c>
      <c r="N37" s="40">
        <v>2014</v>
      </c>
      <c r="O37" s="8">
        <v>43710</v>
      </c>
      <c r="P37" s="50">
        <v>0.79569999999999996</v>
      </c>
      <c r="Q37" s="50"/>
      <c r="R37" s="53">
        <f>IF(P37="","",T37*M37*LOOKUP(RIGHT($D$2,3),定数!$A$6:$A$13,定数!$B$6:$B$13))</f>
        <v>-3354.2850613598821</v>
      </c>
      <c r="S37" s="53"/>
      <c r="T37" s="54">
        <f t="shared" si="4"/>
        <v>-35.999999999999368</v>
      </c>
      <c r="U37" s="54"/>
      <c r="V37" t="str">
        <f t="shared" si="7"/>
        <v/>
      </c>
      <c r="W37">
        <f t="shared" si="2"/>
        <v>1</v>
      </c>
      <c r="X37" s="41">
        <f t="shared" si="5"/>
        <v>106993.26857737458</v>
      </c>
      <c r="Y37" s="42">
        <f t="shared" si="6"/>
        <v>1.3041993698440058E-2</v>
      </c>
    </row>
    <row r="38" spans="2:25">
      <c r="B38" s="40">
        <v>30</v>
      </c>
      <c r="C38" s="49">
        <f t="shared" si="0"/>
        <v>102243.57798145307</v>
      </c>
      <c r="D38" s="49"/>
      <c r="E38" s="40">
        <v>2014</v>
      </c>
      <c r="F38" s="8">
        <v>43730</v>
      </c>
      <c r="G38" s="45" t="s">
        <v>3</v>
      </c>
      <c r="H38" s="50">
        <v>0.78480000000000005</v>
      </c>
      <c r="I38" s="50"/>
      <c r="J38" s="40">
        <v>22</v>
      </c>
      <c r="K38" s="51">
        <f t="shared" si="3"/>
        <v>3067.3073394435919</v>
      </c>
      <c r="L38" s="52"/>
      <c r="M38" s="6">
        <f>IF(J38="","",(K38/J38)/LOOKUP(RIGHT($D$2,3),定数!$A$6:$A$13,定数!$B$6:$B$13))</f>
        <v>0.92948707255866414</v>
      </c>
      <c r="N38" s="40">
        <v>2014</v>
      </c>
      <c r="O38" s="8">
        <v>43731</v>
      </c>
      <c r="P38" s="50">
        <v>0.7873</v>
      </c>
      <c r="Q38" s="50"/>
      <c r="R38" s="53">
        <f>IF(P38="","",T38*M38*LOOKUP(RIGHT($D$2,3),定数!$A$6:$A$13,定数!$B$6:$B$13))</f>
        <v>-3485.5765220949161</v>
      </c>
      <c r="S38" s="53"/>
      <c r="T38" s="54">
        <f t="shared" si="4"/>
        <v>-24.999999999999467</v>
      </c>
      <c r="U38" s="54"/>
      <c r="V38" t="str">
        <f t="shared" si="7"/>
        <v/>
      </c>
      <c r="W38">
        <f t="shared" si="2"/>
        <v>2</v>
      </c>
      <c r="X38" s="41">
        <f t="shared" si="5"/>
        <v>106993.26857737458</v>
      </c>
      <c r="Y38" s="42">
        <f t="shared" si="6"/>
        <v>4.4392424486841997E-2</v>
      </c>
    </row>
    <row r="39" spans="2:25">
      <c r="B39" s="40">
        <v>31</v>
      </c>
      <c r="C39" s="49">
        <f t="shared" si="0"/>
        <v>98758.001459358158</v>
      </c>
      <c r="D39" s="49"/>
      <c r="E39" s="40">
        <v>2014</v>
      </c>
      <c r="F39" s="8">
        <v>43732</v>
      </c>
      <c r="G39" s="45" t="s">
        <v>3</v>
      </c>
      <c r="H39" s="50">
        <v>0.78349999999999997</v>
      </c>
      <c r="I39" s="50"/>
      <c r="J39" s="40">
        <v>30</v>
      </c>
      <c r="K39" s="51">
        <f t="shared" si="3"/>
        <v>2962.7400437807446</v>
      </c>
      <c r="L39" s="52"/>
      <c r="M39" s="6">
        <f>IF(J39="","",(K39/J39)/LOOKUP(RIGHT($D$2,3),定数!$A$6:$A$13,定数!$B$6:$B$13))</f>
        <v>0.65838667639572102</v>
      </c>
      <c r="N39" s="40">
        <v>2014</v>
      </c>
      <c r="O39" s="8">
        <v>43733</v>
      </c>
      <c r="P39" s="50">
        <v>0.77980000000000005</v>
      </c>
      <c r="Q39" s="50"/>
      <c r="R39" s="53">
        <f>IF(P39="","",T39*M39*LOOKUP(RIGHT($D$2,3),定数!$A$6:$A$13,定数!$B$6:$B$13))</f>
        <v>3654.0460539961782</v>
      </c>
      <c r="S39" s="53"/>
      <c r="T39" s="54">
        <f t="shared" si="4"/>
        <v>36.999999999999254</v>
      </c>
      <c r="U39" s="54"/>
      <c r="V39" t="str">
        <f t="shared" si="7"/>
        <v/>
      </c>
      <c r="W39">
        <f t="shared" si="2"/>
        <v>0</v>
      </c>
      <c r="X39" s="41">
        <f t="shared" si="5"/>
        <v>106993.26857737458</v>
      </c>
      <c r="Y39" s="42">
        <f t="shared" si="6"/>
        <v>7.6969955470244322E-2</v>
      </c>
    </row>
    <row r="40" spans="2:25">
      <c r="B40" s="40">
        <v>32</v>
      </c>
      <c r="C40" s="49">
        <f t="shared" si="0"/>
        <v>102412.04751335434</v>
      </c>
      <c r="D40" s="49"/>
      <c r="E40" s="40">
        <v>2014</v>
      </c>
      <c r="F40" s="8">
        <v>43732</v>
      </c>
      <c r="G40" s="45" t="s">
        <v>3</v>
      </c>
      <c r="H40" s="50">
        <v>0.78169999999999995</v>
      </c>
      <c r="I40" s="50"/>
      <c r="J40" s="40">
        <v>13</v>
      </c>
      <c r="K40" s="51">
        <f t="shared" si="3"/>
        <v>3072.3614254006302</v>
      </c>
      <c r="L40" s="52"/>
      <c r="M40" s="6">
        <f>IF(J40="","",(K40/J40)/LOOKUP(RIGHT($D$2,3),定数!$A$6:$A$13,定数!$B$6:$B$13))</f>
        <v>1.575569961743913</v>
      </c>
      <c r="N40" s="40">
        <v>2014</v>
      </c>
      <c r="O40" s="8">
        <v>43738</v>
      </c>
      <c r="P40" s="50">
        <v>0.78010000000000002</v>
      </c>
      <c r="Q40" s="50"/>
      <c r="R40" s="53">
        <f>IF(P40="","",T40*M40*LOOKUP(RIGHT($D$2,3),定数!$A$6:$A$13,定数!$B$6:$B$13))</f>
        <v>3781.367908185237</v>
      </c>
      <c r="S40" s="53"/>
      <c r="T40" s="54">
        <f t="shared" si="4"/>
        <v>15.999999999999348</v>
      </c>
      <c r="U40" s="54"/>
      <c r="V40" t="str">
        <f t="shared" si="7"/>
        <v/>
      </c>
      <c r="W40">
        <f t="shared" si="2"/>
        <v>0</v>
      </c>
      <c r="X40" s="41">
        <f t="shared" si="5"/>
        <v>106993.26857737458</v>
      </c>
      <c r="Y40" s="42">
        <f t="shared" si="6"/>
        <v>4.2817843822644086E-2</v>
      </c>
    </row>
    <row r="41" spans="2:25">
      <c r="B41" s="40">
        <v>33</v>
      </c>
      <c r="C41" s="49">
        <f t="shared" si="0"/>
        <v>106193.41542153957</v>
      </c>
      <c r="D41" s="49"/>
      <c r="E41" s="40">
        <v>2014</v>
      </c>
      <c r="F41" s="8">
        <v>43759</v>
      </c>
      <c r="G41" s="45" t="s">
        <v>3</v>
      </c>
      <c r="H41" s="50">
        <v>0.78879999999999995</v>
      </c>
      <c r="I41" s="50"/>
      <c r="J41" s="40">
        <v>52</v>
      </c>
      <c r="K41" s="51">
        <f t="shared" si="3"/>
        <v>3185.802462646187</v>
      </c>
      <c r="L41" s="52"/>
      <c r="M41" s="6">
        <f>IF(J41="","",(K41/J41)/LOOKUP(RIGHT($D$2,3),定数!$A$6:$A$13,定数!$B$6:$B$13))</f>
        <v>0.40843621315976758</v>
      </c>
      <c r="N41" s="40">
        <v>2014</v>
      </c>
      <c r="O41" s="8">
        <v>43769</v>
      </c>
      <c r="P41" s="50">
        <v>0.78220000000000001</v>
      </c>
      <c r="Q41" s="50"/>
      <c r="R41" s="53">
        <f>IF(P41="","",T41*M41*LOOKUP(RIGHT($D$2,3),定数!$A$6:$A$13,定数!$B$6:$B$13))</f>
        <v>4043.5185102816617</v>
      </c>
      <c r="S41" s="53"/>
      <c r="T41" s="54">
        <f t="shared" si="4"/>
        <v>65.999999999999389</v>
      </c>
      <c r="U41" s="54"/>
      <c r="V41" t="str">
        <f t="shared" si="7"/>
        <v/>
      </c>
      <c r="W41">
        <f t="shared" si="2"/>
        <v>0</v>
      </c>
      <c r="X41" s="41">
        <f t="shared" si="5"/>
        <v>106993.26857737458</v>
      </c>
      <c r="Y41" s="42">
        <f t="shared" si="6"/>
        <v>7.4757334407123954E-3</v>
      </c>
    </row>
    <row r="42" spans="2:25">
      <c r="B42" s="40">
        <v>34</v>
      </c>
      <c r="C42" s="49">
        <f t="shared" si="0"/>
        <v>110236.93393182123</v>
      </c>
      <c r="D42" s="49"/>
      <c r="E42" s="40">
        <v>2014</v>
      </c>
      <c r="F42" s="8">
        <v>43794</v>
      </c>
      <c r="G42" s="45" t="s">
        <v>3</v>
      </c>
      <c r="H42" s="50">
        <v>0.79149999999999998</v>
      </c>
      <c r="I42" s="50"/>
      <c r="J42" s="40">
        <v>20</v>
      </c>
      <c r="K42" s="51">
        <f t="shared" si="3"/>
        <v>3307.1080179546366</v>
      </c>
      <c r="L42" s="52"/>
      <c r="M42" s="6">
        <f>IF(J42="","",(K42/J42)/LOOKUP(RIGHT($D$2,3),定数!$A$6:$A$13,定数!$B$6:$B$13))</f>
        <v>1.1023693393182123</v>
      </c>
      <c r="N42" s="40">
        <v>2014</v>
      </c>
      <c r="O42" s="8">
        <v>43794</v>
      </c>
      <c r="P42" s="50">
        <v>0.79369999999999996</v>
      </c>
      <c r="Q42" s="50"/>
      <c r="R42" s="53">
        <f>IF(P42="","",T42*M42*LOOKUP(RIGHT($D$2,3),定数!$A$6:$A$13,定数!$B$6:$B$13))</f>
        <v>-3637.8188197500676</v>
      </c>
      <c r="S42" s="53"/>
      <c r="T42" s="54">
        <f t="shared" si="4"/>
        <v>-21.999999999999797</v>
      </c>
      <c r="U42" s="54"/>
      <c r="V42" t="str">
        <f t="shared" si="7"/>
        <v/>
      </c>
      <c r="W42">
        <f t="shared" si="2"/>
        <v>1</v>
      </c>
      <c r="X42" s="41">
        <f t="shared" si="5"/>
        <v>110236.93393182123</v>
      </c>
      <c r="Y42" s="42">
        <f t="shared" si="6"/>
        <v>0</v>
      </c>
    </row>
    <row r="43" spans="2:25">
      <c r="B43" s="40">
        <v>35</v>
      </c>
      <c r="C43" s="49">
        <f t="shared" si="0"/>
        <v>106599.11511207116</v>
      </c>
      <c r="D43" s="49"/>
      <c r="E43" s="40">
        <v>2014</v>
      </c>
      <c r="F43" s="8">
        <v>43809</v>
      </c>
      <c r="G43" s="45" t="s">
        <v>4</v>
      </c>
      <c r="H43" s="50">
        <v>0.79210000000000003</v>
      </c>
      <c r="I43" s="50"/>
      <c r="J43" s="40">
        <v>36</v>
      </c>
      <c r="K43" s="51">
        <f t="shared" si="3"/>
        <v>3197.9734533621345</v>
      </c>
      <c r="L43" s="52"/>
      <c r="M43" s="6">
        <f>IF(J43="","",(K43/J43)/LOOKUP(RIGHT($D$2,3),定数!$A$6:$A$13,定数!$B$6:$B$13))</f>
        <v>0.59221730617817303</v>
      </c>
      <c r="N43" s="40">
        <v>2014</v>
      </c>
      <c r="O43" s="8">
        <v>43810</v>
      </c>
      <c r="P43" s="50">
        <v>0.78820000000000001</v>
      </c>
      <c r="Q43" s="50"/>
      <c r="R43" s="53">
        <f>IF(P43="","",T43*M43*LOOKUP(RIGHT($D$2,3),定数!$A$6:$A$13,定数!$B$6:$B$13))</f>
        <v>-3464.4712411423252</v>
      </c>
      <c r="S43" s="53"/>
      <c r="T43" s="54">
        <f t="shared" si="4"/>
        <v>-39.000000000000142</v>
      </c>
      <c r="U43" s="54"/>
      <c r="V43" t="str">
        <f t="shared" si="7"/>
        <v/>
      </c>
      <c r="W43">
        <f t="shared" si="2"/>
        <v>2</v>
      </c>
      <c r="X43" s="41">
        <f t="shared" si="5"/>
        <v>110236.93393182123</v>
      </c>
      <c r="Y43" s="42">
        <f t="shared" si="6"/>
        <v>3.2999999999999696E-2</v>
      </c>
    </row>
    <row r="44" spans="2:25">
      <c r="B44" s="40">
        <v>36</v>
      </c>
      <c r="C44" s="49">
        <f t="shared" si="0"/>
        <v>103134.64387092883</v>
      </c>
      <c r="D44" s="49"/>
      <c r="E44" s="40">
        <v>2014</v>
      </c>
      <c r="F44" s="8">
        <v>43818</v>
      </c>
      <c r="G44" s="45" t="s">
        <v>3</v>
      </c>
      <c r="H44" s="50">
        <v>0.7823</v>
      </c>
      <c r="I44" s="50"/>
      <c r="J44" s="40">
        <v>33</v>
      </c>
      <c r="K44" s="51">
        <f t="shared" si="3"/>
        <v>3094.0393161278648</v>
      </c>
      <c r="L44" s="52"/>
      <c r="M44" s="6">
        <f>IF(J44="","",(K44/J44)/LOOKUP(RIGHT($D$2,3),定数!$A$6:$A$13,定数!$B$6:$B$13))</f>
        <v>0.625058447702599</v>
      </c>
      <c r="N44" s="40">
        <v>2014</v>
      </c>
      <c r="O44" s="8">
        <v>43822</v>
      </c>
      <c r="P44" s="50">
        <v>0.78580000000000005</v>
      </c>
      <c r="Q44" s="50"/>
      <c r="R44" s="53">
        <f>IF(P44="","",T44*M44*LOOKUP(RIGHT($D$2,3),定数!$A$6:$A$13,定数!$B$6:$B$13))</f>
        <v>-3281.5568504386993</v>
      </c>
      <c r="S44" s="53"/>
      <c r="T44" s="54">
        <f t="shared" si="4"/>
        <v>-35.000000000000583</v>
      </c>
      <c r="U44" s="54"/>
      <c r="V44" t="str">
        <f t="shared" si="7"/>
        <v/>
      </c>
      <c r="W44">
        <f t="shared" si="2"/>
        <v>3</v>
      </c>
      <c r="X44" s="41">
        <f t="shared" si="5"/>
        <v>110236.93393182123</v>
      </c>
      <c r="Y44" s="42">
        <f t="shared" si="6"/>
        <v>6.442749999999986E-2</v>
      </c>
    </row>
    <row r="45" spans="2:25">
      <c r="B45" s="40">
        <v>37</v>
      </c>
      <c r="C45" s="49">
        <f t="shared" si="0"/>
        <v>99853.087020490129</v>
      </c>
      <c r="D45" s="49"/>
      <c r="E45" s="40">
        <v>2014</v>
      </c>
      <c r="F45" s="8">
        <v>43829</v>
      </c>
      <c r="G45" s="45" t="s">
        <v>3</v>
      </c>
      <c r="H45" s="50">
        <v>0.78169999999999995</v>
      </c>
      <c r="I45" s="50"/>
      <c r="J45" s="40">
        <v>21</v>
      </c>
      <c r="K45" s="51">
        <f t="shared" si="3"/>
        <v>2995.592610614704</v>
      </c>
      <c r="L45" s="52"/>
      <c r="M45" s="6">
        <f>IF(J45="","",(K45/J45)/LOOKUP(RIGHT($D$2,3),定数!$A$6:$A$13,定数!$B$6:$B$13))</f>
        <v>0.95098178114752496</v>
      </c>
      <c r="N45" s="40">
        <v>2014</v>
      </c>
      <c r="O45" s="8">
        <v>43829</v>
      </c>
      <c r="P45" s="50">
        <v>0.78400000000000003</v>
      </c>
      <c r="Q45" s="50"/>
      <c r="R45" s="53">
        <f>IF(P45="","",T45*M45*LOOKUP(RIGHT($D$2,3),定数!$A$6:$A$13,定数!$B$6:$B$13))</f>
        <v>-3280.8871449590747</v>
      </c>
      <c r="S45" s="53"/>
      <c r="T45" s="54">
        <f t="shared" si="4"/>
        <v>-23.000000000000796</v>
      </c>
      <c r="U45" s="54"/>
      <c r="V45" t="str">
        <f t="shared" si="7"/>
        <v/>
      </c>
      <c r="W45">
        <f t="shared" si="2"/>
        <v>4</v>
      </c>
      <c r="X45" s="41">
        <f t="shared" si="5"/>
        <v>110236.93393182123</v>
      </c>
      <c r="Y45" s="42">
        <f t="shared" si="6"/>
        <v>9.419571590909126E-2</v>
      </c>
    </row>
    <row r="46" spans="2:25">
      <c r="B46" s="40">
        <v>38</v>
      </c>
      <c r="C46" s="49">
        <f t="shared" si="0"/>
        <v>96572.199875531049</v>
      </c>
      <c r="D46" s="49"/>
      <c r="E46" s="40">
        <v>2014</v>
      </c>
      <c r="F46" s="8">
        <v>43829</v>
      </c>
      <c r="G46" s="45" t="s">
        <v>3</v>
      </c>
      <c r="H46" s="50">
        <v>0.78110000000000002</v>
      </c>
      <c r="I46" s="50"/>
      <c r="J46" s="40">
        <v>22</v>
      </c>
      <c r="K46" s="51">
        <f t="shared" si="3"/>
        <v>2897.1659962659314</v>
      </c>
      <c r="L46" s="52"/>
      <c r="M46" s="6">
        <f>IF(J46="","",(K46/J46)/LOOKUP(RIGHT($D$2,3),定数!$A$6:$A$13,定数!$B$6:$B$13))</f>
        <v>0.87792908977755491</v>
      </c>
      <c r="N46" s="40">
        <v>2014</v>
      </c>
      <c r="O46" s="8">
        <v>43830</v>
      </c>
      <c r="P46" s="50">
        <v>0.77839999999999998</v>
      </c>
      <c r="Q46" s="50"/>
      <c r="R46" s="53">
        <f>IF(P46="","",T46*M46*LOOKUP(RIGHT($D$2,3),定数!$A$6:$A$13,定数!$B$6:$B$13))</f>
        <v>3555.6128135991439</v>
      </c>
      <c r="S46" s="53"/>
      <c r="T46" s="54">
        <f t="shared" si="4"/>
        <v>27.000000000000355</v>
      </c>
      <c r="U46" s="54"/>
      <c r="V46" t="str">
        <f t="shared" si="7"/>
        <v/>
      </c>
      <c r="W46">
        <f t="shared" si="2"/>
        <v>0</v>
      </c>
      <c r="X46" s="41">
        <f t="shared" si="5"/>
        <v>110236.93393182123</v>
      </c>
      <c r="Y46" s="42">
        <f t="shared" si="6"/>
        <v>0.12395785667207937</v>
      </c>
    </row>
    <row r="47" spans="2:25">
      <c r="B47" s="40">
        <v>39</v>
      </c>
      <c r="C47" s="49">
        <f t="shared" si="0"/>
        <v>100127.81268913019</v>
      </c>
      <c r="D47" s="49"/>
      <c r="E47" s="40">
        <v>2015</v>
      </c>
      <c r="F47" s="8">
        <v>43474</v>
      </c>
      <c r="G47" s="45" t="s">
        <v>3</v>
      </c>
      <c r="H47" s="50">
        <v>0.77959999999999996</v>
      </c>
      <c r="I47" s="50"/>
      <c r="J47" s="40">
        <v>26</v>
      </c>
      <c r="K47" s="51">
        <f t="shared" si="3"/>
        <v>3003.8343806739058</v>
      </c>
      <c r="L47" s="52"/>
      <c r="M47" s="6">
        <f>IF(J47="","",(K47/J47)/LOOKUP(RIGHT($D$2,3),定数!$A$6:$A$13,定数!$B$6:$B$13))</f>
        <v>0.77021394376253993</v>
      </c>
      <c r="N47" s="40">
        <v>2015</v>
      </c>
      <c r="O47" s="8">
        <v>43477</v>
      </c>
      <c r="P47" s="50">
        <v>0.78249999999999997</v>
      </c>
      <c r="Q47" s="50"/>
      <c r="R47" s="53">
        <f>IF(P47="","",T47*M47*LOOKUP(RIGHT($D$2,3),定数!$A$6:$A$13,定数!$B$6:$B$13))</f>
        <v>-3350.4306553670644</v>
      </c>
      <c r="S47" s="53"/>
      <c r="T47" s="54">
        <f t="shared" si="4"/>
        <v>-29.000000000000135</v>
      </c>
      <c r="U47" s="54"/>
      <c r="V47" t="str">
        <f t="shared" si="7"/>
        <v/>
      </c>
      <c r="W47">
        <f t="shared" si="2"/>
        <v>1</v>
      </c>
      <c r="X47" s="41">
        <f t="shared" si="5"/>
        <v>110236.93393182123</v>
      </c>
      <c r="Y47" s="42">
        <f t="shared" si="6"/>
        <v>9.1703577758641908E-2</v>
      </c>
    </row>
    <row r="48" spans="2:25">
      <c r="B48" s="40">
        <v>40</v>
      </c>
      <c r="C48" s="49">
        <f t="shared" si="0"/>
        <v>96777.382033763133</v>
      </c>
      <c r="D48" s="49"/>
      <c r="E48" s="40">
        <v>2015</v>
      </c>
      <c r="F48" s="8">
        <v>43491</v>
      </c>
      <c r="G48" s="45" t="s">
        <v>3</v>
      </c>
      <c r="H48" s="50">
        <v>0.74670000000000003</v>
      </c>
      <c r="I48" s="50"/>
      <c r="J48" s="40">
        <v>36</v>
      </c>
      <c r="K48" s="51">
        <f t="shared" si="3"/>
        <v>2903.3214610128939</v>
      </c>
      <c r="L48" s="52"/>
      <c r="M48" s="6">
        <f>IF(J48="","",(K48/J48)/LOOKUP(RIGHT($D$2,3),定数!$A$6:$A$13,定数!$B$6:$B$13))</f>
        <v>0.53765212240979521</v>
      </c>
      <c r="N48" s="40">
        <v>2015</v>
      </c>
      <c r="O48" s="8">
        <v>43492</v>
      </c>
      <c r="P48" s="50">
        <v>0.75060000000000004</v>
      </c>
      <c r="Q48" s="50"/>
      <c r="R48" s="53">
        <f>IF(P48="","",T48*M48*LOOKUP(RIGHT($D$2,3),定数!$A$6:$A$13,定数!$B$6:$B$13))</f>
        <v>-3145.2649160973137</v>
      </c>
      <c r="S48" s="53"/>
      <c r="T48" s="54">
        <f t="shared" si="4"/>
        <v>-39.000000000000142</v>
      </c>
      <c r="U48" s="54"/>
      <c r="V48" t="str">
        <f t="shared" si="7"/>
        <v/>
      </c>
      <c r="W48">
        <f t="shared" si="2"/>
        <v>2</v>
      </c>
      <c r="X48" s="41">
        <f t="shared" si="5"/>
        <v>110236.93393182123</v>
      </c>
      <c r="Y48" s="42">
        <f t="shared" si="6"/>
        <v>0.12209657342594893</v>
      </c>
    </row>
    <row r="49" spans="2:25">
      <c r="B49" s="40">
        <v>41</v>
      </c>
      <c r="C49" s="49">
        <f t="shared" si="0"/>
        <v>93632.117117665824</v>
      </c>
      <c r="D49" s="49"/>
      <c r="E49" s="40">
        <v>2015</v>
      </c>
      <c r="F49" s="8">
        <v>43502</v>
      </c>
      <c r="G49" s="45" t="s">
        <v>3</v>
      </c>
      <c r="H49" s="50">
        <v>0.74329999999999996</v>
      </c>
      <c r="I49" s="50"/>
      <c r="J49" s="40">
        <v>48</v>
      </c>
      <c r="K49" s="51">
        <f t="shared" si="3"/>
        <v>2808.9635135299745</v>
      </c>
      <c r="L49" s="52"/>
      <c r="M49" s="6">
        <f>IF(J49="","",(K49/J49)/LOOKUP(RIGHT($D$2,3),定数!$A$6:$A$13,定数!$B$6:$B$13))</f>
        <v>0.39013382132360758</v>
      </c>
      <c r="N49" s="40">
        <v>2015</v>
      </c>
      <c r="O49" s="8">
        <v>43508</v>
      </c>
      <c r="P49" s="50">
        <v>0.73719999999999997</v>
      </c>
      <c r="Q49" s="50"/>
      <c r="R49" s="53">
        <f>IF(P49="","",T49*M49*LOOKUP(RIGHT($D$2,3),定数!$A$6:$A$13,定数!$B$6:$B$13))</f>
        <v>3569.7244651110063</v>
      </c>
      <c r="S49" s="53"/>
      <c r="T49" s="54">
        <f t="shared" si="4"/>
        <v>60.999999999999943</v>
      </c>
      <c r="U49" s="54"/>
      <c r="V49" t="str">
        <f t="shared" si="7"/>
        <v/>
      </c>
      <c r="W49">
        <f t="shared" si="2"/>
        <v>0</v>
      </c>
      <c r="X49" s="41">
        <f t="shared" si="5"/>
        <v>110236.93393182123</v>
      </c>
      <c r="Y49" s="42">
        <f t="shared" si="6"/>
        <v>0.15062843478960575</v>
      </c>
    </row>
    <row r="50" spans="2:25">
      <c r="B50" s="40">
        <v>42</v>
      </c>
      <c r="C50" s="49">
        <f t="shared" si="0"/>
        <v>97201.841582776833</v>
      </c>
      <c r="D50" s="49"/>
      <c r="E50" s="40">
        <v>2015</v>
      </c>
      <c r="F50" s="8">
        <v>43507</v>
      </c>
      <c r="G50" s="46" t="s">
        <v>3</v>
      </c>
      <c r="H50" s="50">
        <v>0.73960000000000004</v>
      </c>
      <c r="I50" s="50"/>
      <c r="J50" s="40">
        <v>30</v>
      </c>
      <c r="K50" s="51">
        <f t="shared" si="3"/>
        <v>2916.0552474833048</v>
      </c>
      <c r="L50" s="52"/>
      <c r="M50" s="6">
        <f>IF(J50="","",(K50/J50)/LOOKUP(RIGHT($D$2,3),定数!$A$6:$A$13,定数!$B$6:$B$13))</f>
        <v>0.64801227721851218</v>
      </c>
      <c r="N50" s="40">
        <v>2015</v>
      </c>
      <c r="O50" s="8">
        <v>43508</v>
      </c>
      <c r="P50" s="50">
        <v>0.74280000000000002</v>
      </c>
      <c r="Q50" s="50"/>
      <c r="R50" s="53">
        <f>IF(P50="","",T50*M50*LOOKUP(RIGHT($D$2,3),定数!$A$6:$A$13,定数!$B$6:$B$13))</f>
        <v>-3110.4589306488397</v>
      </c>
      <c r="S50" s="53"/>
      <c r="T50" s="54">
        <f t="shared" si="4"/>
        <v>-31.999999999999808</v>
      </c>
      <c r="U50" s="54"/>
      <c r="V50" t="str">
        <f t="shared" si="7"/>
        <v/>
      </c>
      <c r="W50">
        <f t="shared" si="2"/>
        <v>1</v>
      </c>
      <c r="X50" s="41">
        <f t="shared" si="5"/>
        <v>110236.93393182123</v>
      </c>
      <c r="Y50" s="42">
        <f t="shared" si="6"/>
        <v>0.11824614386595944</v>
      </c>
    </row>
    <row r="51" spans="2:25">
      <c r="B51" s="40">
        <v>43</v>
      </c>
      <c r="C51" s="49">
        <f t="shared" si="0"/>
        <v>94091.382652127999</v>
      </c>
      <c r="D51" s="49"/>
      <c r="E51" s="40">
        <v>2015</v>
      </c>
      <c r="F51" s="8">
        <v>43510</v>
      </c>
      <c r="G51" s="46" t="s">
        <v>3</v>
      </c>
      <c r="H51" s="50">
        <v>0.7389</v>
      </c>
      <c r="I51" s="50"/>
      <c r="J51" s="40">
        <v>26</v>
      </c>
      <c r="K51" s="51">
        <f t="shared" si="3"/>
        <v>2822.7414795638397</v>
      </c>
      <c r="L51" s="52"/>
      <c r="M51" s="6">
        <f>IF(J51="","",(K51/J51)/LOOKUP(RIGHT($D$2,3),定数!$A$6:$A$13,定数!$B$6:$B$13))</f>
        <v>0.72377986655483062</v>
      </c>
      <c r="N51" s="40">
        <v>2015</v>
      </c>
      <c r="O51" s="8">
        <v>43512</v>
      </c>
      <c r="P51" s="50">
        <v>0.74170000000000003</v>
      </c>
      <c r="Q51" s="50"/>
      <c r="R51" s="53">
        <f>IF(P51="","",T51*M51*LOOKUP(RIGHT($D$2,3),定数!$A$6:$A$13,定数!$B$6:$B$13))</f>
        <v>-3039.8754395303154</v>
      </c>
      <c r="S51" s="53"/>
      <c r="T51" s="54">
        <f t="shared" si="4"/>
        <v>-28.000000000000249</v>
      </c>
      <c r="U51" s="54"/>
      <c r="V51" t="str">
        <f t="shared" si="7"/>
        <v/>
      </c>
      <c r="W51">
        <f t="shared" si="2"/>
        <v>2</v>
      </c>
      <c r="X51" s="41">
        <f t="shared" si="5"/>
        <v>110236.93393182123</v>
      </c>
      <c r="Y51" s="42">
        <f t="shared" si="6"/>
        <v>0.14646226726224854</v>
      </c>
    </row>
    <row r="52" spans="2:25">
      <c r="B52" s="40">
        <v>44</v>
      </c>
      <c r="C52" s="49">
        <f t="shared" si="0"/>
        <v>91051.507212597688</v>
      </c>
      <c r="D52" s="49"/>
      <c r="E52" s="40">
        <v>2015</v>
      </c>
      <c r="F52" s="8">
        <v>43522</v>
      </c>
      <c r="G52" s="46" t="s">
        <v>3</v>
      </c>
      <c r="H52" s="50">
        <v>0.73119999999999996</v>
      </c>
      <c r="I52" s="50"/>
      <c r="J52" s="40">
        <v>23</v>
      </c>
      <c r="K52" s="51">
        <f t="shared" si="3"/>
        <v>2731.5452163779305</v>
      </c>
      <c r="L52" s="52"/>
      <c r="M52" s="6">
        <f>IF(J52="","",(K52/J52)/LOOKUP(RIGHT($D$2,3),定数!$A$6:$A$13,定数!$B$6:$B$13))</f>
        <v>0.79175223663128413</v>
      </c>
      <c r="N52" s="40">
        <v>2015</v>
      </c>
      <c r="O52" s="8">
        <v>43522</v>
      </c>
      <c r="P52" s="50">
        <v>0.72829999999999995</v>
      </c>
      <c r="Q52" s="50"/>
      <c r="R52" s="53">
        <f>IF(P52="","",T52*M52*LOOKUP(RIGHT($D$2,3),定数!$A$6:$A$13,定数!$B$6:$B$13))</f>
        <v>3444.1222293461024</v>
      </c>
      <c r="S52" s="53"/>
      <c r="T52" s="54">
        <f t="shared" si="4"/>
        <v>29.000000000000135</v>
      </c>
      <c r="U52" s="54"/>
      <c r="V52" t="str">
        <f t="shared" si="7"/>
        <v/>
      </c>
      <c r="W52">
        <f t="shared" si="2"/>
        <v>0</v>
      </c>
      <c r="X52" s="41">
        <f t="shared" si="5"/>
        <v>110236.93393182123</v>
      </c>
      <c r="Y52" s="42">
        <f t="shared" si="6"/>
        <v>0.17403810170454526</v>
      </c>
    </row>
    <row r="53" spans="2:25">
      <c r="B53" s="40">
        <v>45</v>
      </c>
      <c r="C53" s="49">
        <f t="shared" si="0"/>
        <v>94495.629441943791</v>
      </c>
      <c r="D53" s="49"/>
      <c r="E53" s="40">
        <v>2015</v>
      </c>
      <c r="F53" s="8">
        <v>43529</v>
      </c>
      <c r="G53" s="46" t="s">
        <v>3</v>
      </c>
      <c r="H53" s="50">
        <v>0.72170000000000001</v>
      </c>
      <c r="I53" s="50"/>
      <c r="J53" s="40">
        <v>66</v>
      </c>
      <c r="K53" s="51">
        <f t="shared" si="3"/>
        <v>2834.8688832583134</v>
      </c>
      <c r="L53" s="52"/>
      <c r="M53" s="6">
        <f>IF(J53="","",(K53/J53)/LOOKUP(RIGHT($D$2,3),定数!$A$6:$A$13,定数!$B$6:$B$13))</f>
        <v>0.28635039224831449</v>
      </c>
      <c r="N53" s="40">
        <v>2015</v>
      </c>
      <c r="O53" s="8">
        <v>43534</v>
      </c>
      <c r="P53" s="50">
        <v>0.71340000000000003</v>
      </c>
      <c r="Q53" s="50"/>
      <c r="R53" s="53">
        <f>IF(P53="","",T53*M53*LOOKUP(RIGHT($D$2,3),定数!$A$6:$A$13,定数!$B$6:$B$13))</f>
        <v>3565.0623834915041</v>
      </c>
      <c r="S53" s="53"/>
      <c r="T53" s="54">
        <f t="shared" si="4"/>
        <v>82.999999999999744</v>
      </c>
      <c r="U53" s="54"/>
      <c r="V53" t="str">
        <f t="shared" si="7"/>
        <v/>
      </c>
      <c r="W53">
        <f t="shared" si="2"/>
        <v>0</v>
      </c>
      <c r="X53" s="41">
        <f t="shared" si="5"/>
        <v>110236.93393182123</v>
      </c>
      <c r="Y53" s="42">
        <f t="shared" si="6"/>
        <v>0.14279519511684746</v>
      </c>
    </row>
    <row r="54" spans="2:25">
      <c r="B54" s="40">
        <v>46</v>
      </c>
      <c r="C54" s="49">
        <f t="shared" si="0"/>
        <v>98060.691825435293</v>
      </c>
      <c r="D54" s="49"/>
      <c r="E54" s="40">
        <v>2015</v>
      </c>
      <c r="F54" s="8">
        <v>43533</v>
      </c>
      <c r="G54" s="46" t="s">
        <v>3</v>
      </c>
      <c r="H54" s="50">
        <v>0.71819999999999995</v>
      </c>
      <c r="I54" s="50"/>
      <c r="J54" s="40">
        <v>35</v>
      </c>
      <c r="K54" s="51">
        <f t="shared" si="3"/>
        <v>2941.8207547630586</v>
      </c>
      <c r="L54" s="52"/>
      <c r="M54" s="6">
        <f>IF(J54="","",(K54/J54)/LOOKUP(RIGHT($D$2,3),定数!$A$6:$A$13,定数!$B$6:$B$13))</f>
        <v>0.56034681043105872</v>
      </c>
      <c r="N54" s="40">
        <v>2015</v>
      </c>
      <c r="O54" s="8">
        <v>43534</v>
      </c>
      <c r="P54" s="50">
        <v>0.71389999999999998</v>
      </c>
      <c r="Q54" s="50"/>
      <c r="R54" s="53">
        <f>IF(P54="","",T54*M54*LOOKUP(RIGHT($D$2,3),定数!$A$6:$A$13,定数!$B$6:$B$13))</f>
        <v>3614.2369272803039</v>
      </c>
      <c r="S54" s="53"/>
      <c r="T54" s="54">
        <f t="shared" si="4"/>
        <v>42.999999999999702</v>
      </c>
      <c r="U54" s="54"/>
      <c r="V54" t="str">
        <f t="shared" si="7"/>
        <v/>
      </c>
      <c r="W54">
        <f t="shared" si="2"/>
        <v>0</v>
      </c>
      <c r="X54" s="41">
        <f t="shared" si="5"/>
        <v>110236.93393182123</v>
      </c>
      <c r="Y54" s="42">
        <f t="shared" si="6"/>
        <v>0.11045519565989237</v>
      </c>
    </row>
    <row r="55" spans="2:25">
      <c r="B55" s="40">
        <v>47</v>
      </c>
      <c r="C55" s="49">
        <f t="shared" si="0"/>
        <v>101674.9287527156</v>
      </c>
      <c r="D55" s="49"/>
      <c r="E55" s="40">
        <v>2015</v>
      </c>
      <c r="F55" s="8">
        <v>43555</v>
      </c>
      <c r="G55" s="46" t="s">
        <v>3</v>
      </c>
      <c r="H55" s="50">
        <v>0.72970000000000002</v>
      </c>
      <c r="I55" s="50"/>
      <c r="J55" s="40">
        <v>22</v>
      </c>
      <c r="K55" s="51">
        <f t="shared" si="3"/>
        <v>3050.2478625814679</v>
      </c>
      <c r="L55" s="52"/>
      <c r="M55" s="6">
        <f>IF(J55="","",(K55/J55)/LOOKUP(RIGHT($D$2,3),定数!$A$6:$A$13,定数!$B$6:$B$13))</f>
        <v>0.92431753411559636</v>
      </c>
      <c r="N55" s="40">
        <v>2015</v>
      </c>
      <c r="O55" s="8">
        <v>43555</v>
      </c>
      <c r="P55" s="50">
        <v>0.72699999999999998</v>
      </c>
      <c r="Q55" s="50"/>
      <c r="R55" s="53">
        <f>IF(P55="","",T55*M55*LOOKUP(RIGHT($D$2,3),定数!$A$6:$A$13,定数!$B$6:$B$13))</f>
        <v>3743.4860131682144</v>
      </c>
      <c r="S55" s="53"/>
      <c r="T55" s="54">
        <f t="shared" si="4"/>
        <v>27.000000000000355</v>
      </c>
      <c r="U55" s="54"/>
      <c r="V55" t="str">
        <f t="shared" si="7"/>
        <v/>
      </c>
      <c r="W55">
        <f t="shared" si="2"/>
        <v>0</v>
      </c>
      <c r="X55" s="41">
        <f t="shared" si="5"/>
        <v>110236.93393182123</v>
      </c>
      <c r="Y55" s="42">
        <f t="shared" si="6"/>
        <v>7.7669115728499993E-2</v>
      </c>
    </row>
    <row r="56" spans="2:25">
      <c r="B56" s="40">
        <v>48</v>
      </c>
      <c r="C56" s="49">
        <f t="shared" si="0"/>
        <v>105418.41476588382</v>
      </c>
      <c r="D56" s="49"/>
      <c r="E56" s="40">
        <v>2015</v>
      </c>
      <c r="F56" s="8">
        <v>43563</v>
      </c>
      <c r="G56" s="46" t="s">
        <v>3</v>
      </c>
      <c r="H56" s="50">
        <v>0.72840000000000005</v>
      </c>
      <c r="I56" s="50"/>
      <c r="J56" s="40">
        <v>27</v>
      </c>
      <c r="K56" s="51">
        <f t="shared" si="3"/>
        <v>3162.5524429765146</v>
      </c>
      <c r="L56" s="52"/>
      <c r="M56" s="6">
        <f>IF(J56="","",(K56/J56)/LOOKUP(RIGHT($D$2,3),定数!$A$6:$A$13,定数!$B$6:$B$13))</f>
        <v>0.78087714641395423</v>
      </c>
      <c r="N56" s="40">
        <v>2015</v>
      </c>
      <c r="O56" s="8">
        <v>43563</v>
      </c>
      <c r="P56" s="50">
        <v>0.72499999999999998</v>
      </c>
      <c r="Q56" s="50"/>
      <c r="R56" s="53">
        <f>IF(P56="","",T56*M56*LOOKUP(RIGHT($D$2,3),定数!$A$6:$A$13,定数!$B$6:$B$13))</f>
        <v>3982.4734467112485</v>
      </c>
      <c r="S56" s="53"/>
      <c r="T56" s="54">
        <f t="shared" si="4"/>
        <v>34.000000000000696</v>
      </c>
      <c r="U56" s="54"/>
      <c r="V56" t="str">
        <f t="shared" si="7"/>
        <v/>
      </c>
      <c r="W56">
        <f t="shared" si="2"/>
        <v>0</v>
      </c>
      <c r="X56" s="41">
        <f t="shared" si="5"/>
        <v>110236.93393182123</v>
      </c>
      <c r="Y56" s="42">
        <f t="shared" si="6"/>
        <v>4.3710569534866961E-2</v>
      </c>
    </row>
    <row r="57" spans="2:25">
      <c r="B57" s="40">
        <v>49</v>
      </c>
      <c r="C57" s="49">
        <f t="shared" si="0"/>
        <v>109400.88821259506</v>
      </c>
      <c r="D57" s="49"/>
      <c r="E57" s="40">
        <v>2015</v>
      </c>
      <c r="F57" s="8">
        <v>43577</v>
      </c>
      <c r="G57" s="46" t="s">
        <v>3</v>
      </c>
      <c r="H57" s="50">
        <v>0.71209999999999996</v>
      </c>
      <c r="I57" s="50"/>
      <c r="J57" s="40">
        <v>83</v>
      </c>
      <c r="K57" s="51">
        <f t="shared" si="3"/>
        <v>3282.0266463778516</v>
      </c>
      <c r="L57" s="52"/>
      <c r="M57" s="6">
        <f>IF(J57="","",(K57/J57)/LOOKUP(RIGHT($D$2,3),定数!$A$6:$A$13,定数!$B$6:$B$13))</f>
        <v>0.26361659810263871</v>
      </c>
      <c r="N57" s="40">
        <v>2015</v>
      </c>
      <c r="O57" s="8">
        <v>43579</v>
      </c>
      <c r="P57" s="50">
        <v>0.72060000000000002</v>
      </c>
      <c r="Q57" s="50"/>
      <c r="R57" s="53">
        <f>IF(P57="","",T57*M57*LOOKUP(RIGHT($D$2,3),定数!$A$6:$A$13,定数!$B$6:$B$13))</f>
        <v>-3361.1116258086686</v>
      </c>
      <c r="S57" s="53"/>
      <c r="T57" s="54">
        <f t="shared" si="4"/>
        <v>-85.000000000000625</v>
      </c>
      <c r="U57" s="54"/>
      <c r="V57" t="str">
        <f t="shared" si="7"/>
        <v/>
      </c>
      <c r="W57">
        <f t="shared" si="2"/>
        <v>1</v>
      </c>
      <c r="X57" s="41">
        <f t="shared" si="5"/>
        <v>110236.93393182123</v>
      </c>
      <c r="Y57" s="42">
        <f t="shared" si="6"/>
        <v>7.584079939516819E-3</v>
      </c>
    </row>
    <row r="58" spans="2:25">
      <c r="B58" s="40">
        <v>50</v>
      </c>
      <c r="C58" s="49">
        <f t="shared" si="0"/>
        <v>106039.77658678639</v>
      </c>
      <c r="D58" s="49"/>
      <c r="E58" s="40">
        <v>2015</v>
      </c>
      <c r="F58" s="8">
        <v>43597</v>
      </c>
      <c r="G58" s="46" t="s">
        <v>3</v>
      </c>
      <c r="H58" s="50">
        <v>0.71579999999999999</v>
      </c>
      <c r="I58" s="50"/>
      <c r="J58" s="40">
        <v>66</v>
      </c>
      <c r="K58" s="51">
        <f t="shared" si="3"/>
        <v>3181.1932976035919</v>
      </c>
      <c r="L58" s="52"/>
      <c r="M58" s="6">
        <f>IF(J58="","",(K58/J58)/LOOKUP(RIGHT($D$2,3),定数!$A$6:$A$13,定数!$B$6:$B$13))</f>
        <v>0.32133265632359514</v>
      </c>
      <c r="N58" s="40">
        <v>2015</v>
      </c>
      <c r="O58" s="8">
        <v>43599</v>
      </c>
      <c r="P58" s="50">
        <v>0.72260000000000002</v>
      </c>
      <c r="Q58" s="50"/>
      <c r="R58" s="53">
        <f>IF(P58="","",T58*M58*LOOKUP(RIGHT($D$2,3),定数!$A$6:$A$13,定数!$B$6:$B$13))</f>
        <v>-3277.5930945006839</v>
      </c>
      <c r="S58" s="53"/>
      <c r="T58" s="54">
        <f t="shared" si="4"/>
        <v>-68.000000000000284</v>
      </c>
      <c r="U58" s="54"/>
      <c r="V58" t="str">
        <f t="shared" si="7"/>
        <v/>
      </c>
      <c r="W58">
        <f t="shared" si="2"/>
        <v>2</v>
      </c>
      <c r="X58" s="41">
        <f t="shared" si="5"/>
        <v>110236.93393182123</v>
      </c>
      <c r="Y58" s="42">
        <f t="shared" si="6"/>
        <v>3.8073966640170487E-2</v>
      </c>
    </row>
    <row r="59" spans="2:25">
      <c r="B59" s="40">
        <v>51</v>
      </c>
      <c r="C59" s="49">
        <f t="shared" si="0"/>
        <v>102762.18349228571</v>
      </c>
      <c r="D59" s="49"/>
      <c r="E59" s="40">
        <v>2015</v>
      </c>
      <c r="F59" s="8">
        <v>43660</v>
      </c>
      <c r="G59" s="46" t="s">
        <v>3</v>
      </c>
      <c r="H59" s="50">
        <v>0.70669999999999999</v>
      </c>
      <c r="I59" s="50"/>
      <c r="J59" s="40">
        <v>68</v>
      </c>
      <c r="K59" s="51">
        <f t="shared" si="3"/>
        <v>3082.8655047685711</v>
      </c>
      <c r="L59" s="52"/>
      <c r="M59" s="6">
        <f>IF(J59="","",(K59/J59)/LOOKUP(RIGHT($D$2,3),定数!$A$6:$A$13,定数!$B$6:$B$13))</f>
        <v>0.30224171615378148</v>
      </c>
      <c r="N59" s="40">
        <v>2015</v>
      </c>
      <c r="O59" s="8">
        <v>43662</v>
      </c>
      <c r="P59" s="50">
        <v>0.69820000000000004</v>
      </c>
      <c r="Q59" s="50"/>
      <c r="R59" s="53">
        <f>IF(P59="","",T59*M59*LOOKUP(RIGHT($D$2,3),定数!$A$6:$A$13,定数!$B$6:$B$13))</f>
        <v>3853.5818809606917</v>
      </c>
      <c r="S59" s="53"/>
      <c r="T59" s="54">
        <f t="shared" si="4"/>
        <v>84.999999999999517</v>
      </c>
      <c r="U59" s="54"/>
      <c r="V59" t="str">
        <f t="shared" si="7"/>
        <v/>
      </c>
      <c r="W59">
        <f t="shared" si="2"/>
        <v>0</v>
      </c>
      <c r="X59" s="41">
        <f t="shared" si="5"/>
        <v>110236.93393182123</v>
      </c>
      <c r="Y59" s="42">
        <f t="shared" si="6"/>
        <v>6.7806225853110802E-2</v>
      </c>
    </row>
    <row r="60" spans="2:25">
      <c r="B60" s="40">
        <v>52</v>
      </c>
      <c r="C60" s="49">
        <f t="shared" si="0"/>
        <v>106615.7653732464</v>
      </c>
      <c r="D60" s="49"/>
      <c r="E60" s="40">
        <v>2015</v>
      </c>
      <c r="F60" s="8">
        <v>43684</v>
      </c>
      <c r="G60" s="47" t="s">
        <v>4</v>
      </c>
      <c r="H60" s="50">
        <v>0.70950000000000002</v>
      </c>
      <c r="I60" s="50"/>
      <c r="J60" s="40">
        <v>79</v>
      </c>
      <c r="K60" s="51">
        <f t="shared" si="3"/>
        <v>3198.4729611973917</v>
      </c>
      <c r="L60" s="52"/>
      <c r="M60" s="6">
        <f>IF(J60="","",(K60/J60)/LOOKUP(RIGHT($D$2,3),定数!$A$6:$A$13,定数!$B$6:$B$13))</f>
        <v>0.2699133300588516</v>
      </c>
      <c r="N60" s="40">
        <v>2015</v>
      </c>
      <c r="O60" s="8">
        <v>43698</v>
      </c>
      <c r="P60" s="50">
        <v>0.71950000000000003</v>
      </c>
      <c r="Q60" s="50"/>
      <c r="R60" s="53">
        <f>IF(P60="","",T60*M60*LOOKUP(RIGHT($D$2,3),定数!$A$6:$A$13,定数!$B$6:$B$13))</f>
        <v>4048.6999508827771</v>
      </c>
      <c r="S60" s="53"/>
      <c r="T60" s="54">
        <f t="shared" si="4"/>
        <v>100.00000000000009</v>
      </c>
      <c r="U60" s="54"/>
      <c r="V60" t="str">
        <f t="shared" si="7"/>
        <v/>
      </c>
      <c r="W60">
        <f t="shared" si="2"/>
        <v>0</v>
      </c>
      <c r="X60" s="41">
        <f t="shared" si="5"/>
        <v>110236.93393182123</v>
      </c>
      <c r="Y60" s="42">
        <f t="shared" si="6"/>
        <v>3.2848959322602678E-2</v>
      </c>
    </row>
    <row r="61" spans="2:25">
      <c r="B61" s="40">
        <v>53</v>
      </c>
      <c r="C61" s="49">
        <f t="shared" si="0"/>
        <v>110664.46532412917</v>
      </c>
      <c r="D61" s="49"/>
      <c r="E61" s="40">
        <v>2015</v>
      </c>
      <c r="F61" s="8">
        <v>43719</v>
      </c>
      <c r="G61" s="47" t="s">
        <v>4</v>
      </c>
      <c r="H61" s="50">
        <v>0.73550000000000004</v>
      </c>
      <c r="I61" s="50"/>
      <c r="J61" s="40">
        <v>61</v>
      </c>
      <c r="K61" s="51">
        <f t="shared" si="3"/>
        <v>3319.933959723875</v>
      </c>
      <c r="L61" s="52"/>
      <c r="M61" s="6">
        <f>IF(J61="","",(K61/J61)/LOOKUP(RIGHT($D$2,3),定数!$A$6:$A$13,定数!$B$6:$B$13))</f>
        <v>0.36283431253812842</v>
      </c>
      <c r="N61" s="40">
        <v>2015</v>
      </c>
      <c r="O61" s="8">
        <v>43724</v>
      </c>
      <c r="P61" s="50">
        <v>0.72919999999999996</v>
      </c>
      <c r="Q61" s="50"/>
      <c r="R61" s="53">
        <f>IF(P61="","",T61*M61*LOOKUP(RIGHT($D$2,3),定数!$A$6:$A$13,定数!$B$6:$B$13))</f>
        <v>-3428.7842534853585</v>
      </c>
      <c r="S61" s="53"/>
      <c r="T61" s="54">
        <f t="shared" si="4"/>
        <v>-63.000000000000831</v>
      </c>
      <c r="U61" s="54"/>
      <c r="V61" t="str">
        <f t="shared" si="7"/>
        <v/>
      </c>
      <c r="W61">
        <f t="shared" si="2"/>
        <v>1</v>
      </c>
      <c r="X61" s="41">
        <f t="shared" si="5"/>
        <v>110664.46532412917</v>
      </c>
      <c r="Y61" s="42">
        <f t="shared" si="6"/>
        <v>0</v>
      </c>
    </row>
    <row r="62" spans="2:25">
      <c r="B62" s="40">
        <v>54</v>
      </c>
      <c r="C62" s="49">
        <f t="shared" si="0"/>
        <v>107235.68107064381</v>
      </c>
      <c r="D62" s="49"/>
      <c r="E62" s="40">
        <v>2015</v>
      </c>
      <c r="F62" s="8">
        <v>43772</v>
      </c>
      <c r="G62" s="47" t="s">
        <v>3</v>
      </c>
      <c r="H62" s="50">
        <v>0.71009999999999995</v>
      </c>
      <c r="I62" s="50"/>
      <c r="J62" s="40">
        <v>33</v>
      </c>
      <c r="K62" s="51">
        <f t="shared" si="3"/>
        <v>3217.0704321193143</v>
      </c>
      <c r="L62" s="52"/>
      <c r="M62" s="6">
        <f>IF(J62="","",(K62/J62)/LOOKUP(RIGHT($D$2,3),定数!$A$6:$A$13,定数!$B$6:$B$13))</f>
        <v>0.64991321860996243</v>
      </c>
      <c r="N62" s="40">
        <v>2015</v>
      </c>
      <c r="O62" s="8">
        <v>43773</v>
      </c>
      <c r="P62" s="50">
        <v>0.70589999999999997</v>
      </c>
      <c r="Q62" s="50"/>
      <c r="R62" s="53">
        <f>IF(P62="","",T62*M62*LOOKUP(RIGHT($D$2,3),定数!$A$6:$A$13,定数!$B$6:$B$13))</f>
        <v>4094.4532772427456</v>
      </c>
      <c r="S62" s="53"/>
      <c r="T62" s="54">
        <f t="shared" si="4"/>
        <v>41.999999999999815</v>
      </c>
      <c r="U62" s="54"/>
      <c r="V62" t="str">
        <f t="shared" si="7"/>
        <v/>
      </c>
      <c r="W62">
        <f t="shared" si="2"/>
        <v>0</v>
      </c>
      <c r="X62" s="41">
        <f t="shared" si="5"/>
        <v>110664.46532412917</v>
      </c>
      <c r="Y62" s="42">
        <f t="shared" si="6"/>
        <v>3.0983606557377419E-2</v>
      </c>
    </row>
    <row r="63" spans="2:25">
      <c r="B63" s="40">
        <v>55</v>
      </c>
      <c r="C63" s="49">
        <f t="shared" si="0"/>
        <v>111330.13434788656</v>
      </c>
      <c r="D63" s="49"/>
      <c r="E63" s="40">
        <v>2015</v>
      </c>
      <c r="F63" s="8">
        <v>43780</v>
      </c>
      <c r="G63" s="47" t="s">
        <v>3</v>
      </c>
      <c r="H63" s="50">
        <v>0.70499999999999996</v>
      </c>
      <c r="I63" s="50"/>
      <c r="J63" s="40">
        <v>52</v>
      </c>
      <c r="K63" s="51">
        <f t="shared" si="3"/>
        <v>3339.9040304365967</v>
      </c>
      <c r="L63" s="52"/>
      <c r="M63" s="6">
        <f>IF(J63="","",(K63/J63)/LOOKUP(RIGHT($D$2,3),定数!$A$6:$A$13,定数!$B$6:$B$13))</f>
        <v>0.42819282441494827</v>
      </c>
      <c r="N63" s="40">
        <v>2015</v>
      </c>
      <c r="O63" s="8">
        <v>43782</v>
      </c>
      <c r="P63" s="50">
        <v>0.71040000000000003</v>
      </c>
      <c r="Q63" s="50"/>
      <c r="R63" s="53">
        <f>IF(P63="","",T63*M63*LOOKUP(RIGHT($D$2,3),定数!$A$6:$A$13,定数!$B$6:$B$13))</f>
        <v>-3468.3618777611268</v>
      </c>
      <c r="S63" s="53"/>
      <c r="T63" s="54">
        <f t="shared" si="4"/>
        <v>-54.000000000000711</v>
      </c>
      <c r="U63" s="54"/>
      <c r="V63" t="str">
        <f t="shared" si="7"/>
        <v/>
      </c>
      <c r="W63">
        <f t="shared" si="2"/>
        <v>1</v>
      </c>
      <c r="X63" s="41">
        <f t="shared" si="5"/>
        <v>111330.13434788656</v>
      </c>
      <c r="Y63" s="42">
        <f t="shared" si="6"/>
        <v>0</v>
      </c>
    </row>
    <row r="64" spans="2:25">
      <c r="B64" s="40">
        <v>56</v>
      </c>
      <c r="C64" s="49">
        <f t="shared" si="0"/>
        <v>107861.77247012543</v>
      </c>
      <c r="D64" s="49"/>
      <c r="E64" s="40">
        <v>2015</v>
      </c>
      <c r="F64" s="8">
        <v>43785</v>
      </c>
      <c r="G64" s="47" t="s">
        <v>3</v>
      </c>
      <c r="H64" s="50">
        <v>0.7026</v>
      </c>
      <c r="I64" s="50"/>
      <c r="J64" s="40">
        <v>41</v>
      </c>
      <c r="K64" s="51">
        <f t="shared" si="3"/>
        <v>3235.8531741037627</v>
      </c>
      <c r="L64" s="52"/>
      <c r="M64" s="6">
        <f>IF(J64="","",(K64/J64)/LOOKUP(RIGHT($D$2,3),定数!$A$6:$A$13,定数!$B$6:$B$13))</f>
        <v>0.52615498765914837</v>
      </c>
      <c r="N64" s="40">
        <v>2015</v>
      </c>
      <c r="O64" s="8">
        <v>43793</v>
      </c>
      <c r="P64" s="50">
        <v>0.70689999999999997</v>
      </c>
      <c r="Q64" s="50"/>
      <c r="R64" s="53">
        <f>IF(P64="","",T64*M64*LOOKUP(RIGHT($D$2,3),定数!$A$6:$A$13,定数!$B$6:$B$13))</f>
        <v>-3393.6996704014837</v>
      </c>
      <c r="S64" s="53"/>
      <c r="T64" s="54">
        <f t="shared" si="4"/>
        <v>-42.999999999999702</v>
      </c>
      <c r="U64" s="54"/>
      <c r="V64" t="str">
        <f t="shared" si="7"/>
        <v/>
      </c>
      <c r="W64">
        <f t="shared" si="2"/>
        <v>2</v>
      </c>
      <c r="X64" s="41">
        <f t="shared" si="5"/>
        <v>111330.13434788656</v>
      </c>
      <c r="Y64" s="42">
        <f t="shared" si="6"/>
        <v>3.1153846153846532E-2</v>
      </c>
    </row>
    <row r="65" spans="2:25">
      <c r="B65" s="40">
        <v>57</v>
      </c>
      <c r="C65" s="49">
        <f t="shared" si="0"/>
        <v>104468.07279972394</v>
      </c>
      <c r="D65" s="49"/>
      <c r="E65" s="40">
        <v>2015</v>
      </c>
      <c r="F65" s="8">
        <v>43806</v>
      </c>
      <c r="G65" s="47" t="s">
        <v>4</v>
      </c>
      <c r="H65" s="50">
        <v>0.72070000000000001</v>
      </c>
      <c r="I65" s="50"/>
      <c r="J65" s="40">
        <v>43</v>
      </c>
      <c r="K65" s="51">
        <f t="shared" si="3"/>
        <v>3134.042183991718</v>
      </c>
      <c r="L65" s="52"/>
      <c r="M65" s="6">
        <f>IF(J65="","",(K65/J65)/LOOKUP(RIGHT($D$2,3),定数!$A$6:$A$13,定数!$B$6:$B$13))</f>
        <v>0.48589801302197183</v>
      </c>
      <c r="N65" s="40">
        <v>2015</v>
      </c>
      <c r="O65" s="8">
        <v>43807</v>
      </c>
      <c r="P65" s="50">
        <v>0.72599999999999998</v>
      </c>
      <c r="Q65" s="50"/>
      <c r="R65" s="53">
        <f>IF(P65="","",T65*M65*LOOKUP(RIGHT($D$2,3),定数!$A$6:$A$13,定数!$B$6:$B$13))</f>
        <v>3862.8892035246554</v>
      </c>
      <c r="S65" s="53"/>
      <c r="T65" s="54">
        <f t="shared" si="4"/>
        <v>52.999999999999716</v>
      </c>
      <c r="U65" s="54"/>
      <c r="V65" t="str">
        <f t="shared" si="7"/>
        <v/>
      </c>
      <c r="W65">
        <f t="shared" si="2"/>
        <v>0</v>
      </c>
      <c r="X65" s="41">
        <f t="shared" si="5"/>
        <v>111330.13434788656</v>
      </c>
      <c r="Y65" s="42">
        <f t="shared" si="6"/>
        <v>6.1637054409005909E-2</v>
      </c>
    </row>
    <row r="66" spans="2:25">
      <c r="B66" s="40">
        <v>58</v>
      </c>
      <c r="C66" s="49">
        <f t="shared" si="0"/>
        <v>108330.9620032486</v>
      </c>
      <c r="D66" s="49"/>
      <c r="E66" s="40">
        <v>2016</v>
      </c>
      <c r="F66" s="8">
        <v>43479</v>
      </c>
      <c r="G66" s="47" t="s">
        <v>4</v>
      </c>
      <c r="H66" s="50">
        <v>0.755</v>
      </c>
      <c r="I66" s="50"/>
      <c r="J66" s="40">
        <v>51</v>
      </c>
      <c r="K66" s="51">
        <f t="shared" si="3"/>
        <v>3249.9288600974578</v>
      </c>
      <c r="L66" s="52"/>
      <c r="M66" s="6">
        <f>IF(J66="","",(K66/J66)/LOOKUP(RIGHT($D$2,3),定数!$A$6:$A$13,定数!$B$6:$B$13))</f>
        <v>0.42482730197352392</v>
      </c>
      <c r="N66" s="40">
        <v>2016</v>
      </c>
      <c r="O66" s="8">
        <v>43480</v>
      </c>
      <c r="P66" s="50">
        <v>0.76139999999999997</v>
      </c>
      <c r="Q66" s="50"/>
      <c r="R66" s="53">
        <f>IF(P66="","",T66*M66*LOOKUP(RIGHT($D$2,3),定数!$A$6:$A$13,定数!$B$6:$B$13))</f>
        <v>4078.342098945805</v>
      </c>
      <c r="S66" s="53"/>
      <c r="T66" s="54">
        <f t="shared" si="4"/>
        <v>63.999999999999616</v>
      </c>
      <c r="U66" s="54"/>
      <c r="V66" t="str">
        <f t="shared" si="7"/>
        <v/>
      </c>
      <c r="W66">
        <f t="shared" si="2"/>
        <v>0</v>
      </c>
      <c r="X66" s="41">
        <f t="shared" si="5"/>
        <v>111330.13434788656</v>
      </c>
      <c r="Y66" s="42">
        <f t="shared" si="6"/>
        <v>2.6939447816222817E-2</v>
      </c>
    </row>
    <row r="67" spans="2:25">
      <c r="B67" s="40">
        <v>59</v>
      </c>
      <c r="C67" s="49">
        <f t="shared" si="0"/>
        <v>112409.30410219441</v>
      </c>
      <c r="D67" s="49"/>
      <c r="E67" s="40">
        <v>2016</v>
      </c>
      <c r="F67" s="8">
        <v>43505</v>
      </c>
      <c r="G67" s="47" t="s">
        <v>4</v>
      </c>
      <c r="H67" s="50">
        <v>0.78459999999999996</v>
      </c>
      <c r="I67" s="50"/>
      <c r="J67" s="40">
        <v>115</v>
      </c>
      <c r="K67" s="51">
        <f t="shared" si="3"/>
        <v>3372.2791230658322</v>
      </c>
      <c r="L67" s="52"/>
      <c r="M67" s="6">
        <f>IF(J67="","",(K67/J67)/LOOKUP(RIGHT($D$2,3),定数!$A$6:$A$13,定数!$B$6:$B$13))</f>
        <v>0.19549444191685983</v>
      </c>
      <c r="N67" s="40">
        <v>2016</v>
      </c>
      <c r="O67" s="8">
        <v>43506</v>
      </c>
      <c r="P67" s="50">
        <v>0.77290000000000003</v>
      </c>
      <c r="Q67" s="50"/>
      <c r="R67" s="53">
        <f>IF(P67="","",T67*M67*LOOKUP(RIGHT($D$2,3),定数!$A$6:$A$13,定数!$B$6:$B$13))</f>
        <v>-3430.9274556408704</v>
      </c>
      <c r="S67" s="53"/>
      <c r="T67" s="54">
        <f t="shared" si="4"/>
        <v>-116.99999999999933</v>
      </c>
      <c r="U67" s="54"/>
      <c r="V67" t="str">
        <f t="shared" si="7"/>
        <v/>
      </c>
      <c r="W67">
        <f t="shared" si="2"/>
        <v>1</v>
      </c>
      <c r="X67" s="41">
        <f t="shared" si="5"/>
        <v>112409.30410219441</v>
      </c>
      <c r="Y67" s="42">
        <f t="shared" si="6"/>
        <v>0</v>
      </c>
    </row>
    <row r="68" spans="2:25">
      <c r="B68" s="40">
        <v>60</v>
      </c>
      <c r="C68" s="49">
        <f t="shared" si="0"/>
        <v>108978.37664655354</v>
      </c>
      <c r="D68" s="49"/>
      <c r="E68" s="40">
        <v>2016</v>
      </c>
      <c r="F68" s="8">
        <v>43526</v>
      </c>
      <c r="G68" s="47" t="s">
        <v>3</v>
      </c>
      <c r="H68" s="50">
        <v>0.77290000000000003</v>
      </c>
      <c r="I68" s="50"/>
      <c r="J68" s="40">
        <v>82</v>
      </c>
      <c r="K68" s="51">
        <f t="shared" si="3"/>
        <v>3269.351299396606</v>
      </c>
      <c r="L68" s="52"/>
      <c r="M68" s="6">
        <f>IF(J68="","",(K68/J68)/LOOKUP(RIGHT($D$2,3),定数!$A$6:$A$13,定数!$B$6:$B$13))</f>
        <v>0.26580091865013056</v>
      </c>
      <c r="N68" s="40">
        <v>2016</v>
      </c>
      <c r="O68" s="8">
        <v>43534</v>
      </c>
      <c r="P68" s="50">
        <v>0.78129999999999999</v>
      </c>
      <c r="Q68" s="50"/>
      <c r="R68" s="53">
        <f>IF(P68="","",T68*M68*LOOKUP(RIGHT($D$2,3),定数!$A$6:$A$13,定数!$B$6:$B$13))</f>
        <v>-3349.0915749916303</v>
      </c>
      <c r="S68" s="53"/>
      <c r="T68" s="54">
        <f t="shared" si="4"/>
        <v>-83.999999999999631</v>
      </c>
      <c r="U68" s="54"/>
      <c r="V68" t="str">
        <f t="shared" si="7"/>
        <v/>
      </c>
      <c r="W68">
        <f t="shared" si="2"/>
        <v>2</v>
      </c>
      <c r="X68" s="41">
        <f t="shared" si="5"/>
        <v>112409.30410219441</v>
      </c>
      <c r="Y68" s="42">
        <f t="shared" si="6"/>
        <v>3.0521739130434544E-2</v>
      </c>
    </row>
    <row r="69" spans="2:25">
      <c r="B69" s="40">
        <v>61</v>
      </c>
      <c r="C69" s="49">
        <f t="shared" si="0"/>
        <v>105629.28507156191</v>
      </c>
      <c r="D69" s="49"/>
      <c r="E69" s="40">
        <v>2016</v>
      </c>
      <c r="F69" s="8">
        <v>43560</v>
      </c>
      <c r="G69" s="47" t="s">
        <v>4</v>
      </c>
      <c r="H69" s="50">
        <v>0.8024</v>
      </c>
      <c r="I69" s="50"/>
      <c r="J69" s="40">
        <v>44</v>
      </c>
      <c r="K69" s="51">
        <f t="shared" si="3"/>
        <v>3168.8785521468571</v>
      </c>
      <c r="L69" s="52"/>
      <c r="M69" s="6">
        <f>IF(J69="","",(K69/J69)/LOOKUP(RIGHT($D$2,3),定数!$A$6:$A$13,定数!$B$6:$B$13))</f>
        <v>0.48013311396164499</v>
      </c>
      <c r="N69" s="40">
        <v>2016</v>
      </c>
      <c r="O69" s="8">
        <v>43561</v>
      </c>
      <c r="P69" s="50">
        <v>0.80789999999999995</v>
      </c>
      <c r="Q69" s="50"/>
      <c r="R69" s="53">
        <f>IF(P69="","",T69*M69*LOOKUP(RIGHT($D$2,3),定数!$A$6:$A$13,定数!$B$6:$B$13))</f>
        <v>3961.0981901835348</v>
      </c>
      <c r="S69" s="53"/>
      <c r="T69" s="54">
        <f t="shared" si="4"/>
        <v>54.999999999999496</v>
      </c>
      <c r="U69" s="54"/>
      <c r="V69" t="str">
        <f t="shared" si="7"/>
        <v/>
      </c>
      <c r="W69">
        <f t="shared" si="2"/>
        <v>0</v>
      </c>
      <c r="X69" s="41">
        <f t="shared" si="5"/>
        <v>112409.30410219441</v>
      </c>
      <c r="Y69" s="42">
        <f t="shared" si="6"/>
        <v>6.0315461293742989E-2</v>
      </c>
    </row>
    <row r="70" spans="2:25">
      <c r="B70" s="40">
        <v>62</v>
      </c>
      <c r="C70" s="49">
        <f t="shared" si="0"/>
        <v>109590.38326174545</v>
      </c>
      <c r="D70" s="49"/>
      <c r="E70" s="40">
        <v>2016</v>
      </c>
      <c r="F70" s="8">
        <v>43577</v>
      </c>
      <c r="G70" s="47" t="s">
        <v>3</v>
      </c>
      <c r="H70" s="50">
        <v>0.78669999999999995</v>
      </c>
      <c r="I70" s="50"/>
      <c r="J70" s="40">
        <v>16</v>
      </c>
      <c r="K70" s="51">
        <f t="shared" si="3"/>
        <v>3287.7114978523632</v>
      </c>
      <c r="L70" s="52"/>
      <c r="M70" s="6">
        <f>IF(J70="","",(K70/J70)/LOOKUP(RIGHT($D$2,3),定数!$A$6:$A$13,定数!$B$6:$B$13))</f>
        <v>1.3698797907718181</v>
      </c>
      <c r="N70" s="40">
        <v>2016</v>
      </c>
      <c r="O70" s="8">
        <v>43577</v>
      </c>
      <c r="P70" s="50">
        <v>0.78469999999999995</v>
      </c>
      <c r="Q70" s="50"/>
      <c r="R70" s="53">
        <f>IF(P70="","",T70*M70*LOOKUP(RIGHT($D$2,3),定数!$A$6:$A$13,定数!$B$6:$B$13))</f>
        <v>4109.6393723154579</v>
      </c>
      <c r="S70" s="53"/>
      <c r="T70" s="54">
        <f t="shared" si="4"/>
        <v>20.000000000000018</v>
      </c>
      <c r="U70" s="54"/>
      <c r="V70" t="str">
        <f t="shared" si="7"/>
        <v/>
      </c>
      <c r="W70">
        <f t="shared" si="2"/>
        <v>0</v>
      </c>
      <c r="X70" s="41">
        <f t="shared" si="5"/>
        <v>112409.30410219441</v>
      </c>
      <c r="Y70" s="42">
        <f t="shared" si="6"/>
        <v>2.5077291092258758E-2</v>
      </c>
    </row>
    <row r="71" spans="2:25">
      <c r="B71" s="40">
        <v>63</v>
      </c>
      <c r="C71" s="49">
        <f t="shared" si="0"/>
        <v>113700.02263406091</v>
      </c>
      <c r="D71" s="49"/>
      <c r="E71" s="40">
        <v>2016</v>
      </c>
      <c r="F71" s="8">
        <v>43619</v>
      </c>
      <c r="G71" s="47" t="s">
        <v>4</v>
      </c>
      <c r="H71" s="50">
        <v>0.77849999999999997</v>
      </c>
      <c r="I71" s="50"/>
      <c r="J71" s="40">
        <v>65</v>
      </c>
      <c r="K71" s="51">
        <f t="shared" si="3"/>
        <v>3411.0006790218272</v>
      </c>
      <c r="L71" s="52"/>
      <c r="M71" s="6">
        <f>IF(J71="","",(K71/J71)/LOOKUP(RIGHT($D$2,3),定数!$A$6:$A$13,定数!$B$6:$B$13))</f>
        <v>0.34984622348941818</v>
      </c>
      <c r="N71" s="40">
        <v>2016</v>
      </c>
      <c r="O71" s="8">
        <v>43622</v>
      </c>
      <c r="P71" s="50">
        <v>0.78669999999999995</v>
      </c>
      <c r="Q71" s="50"/>
      <c r="R71" s="53">
        <f>IF(P71="","",T71*M71*LOOKUP(RIGHT($D$2,3),定数!$A$6:$A$13,定数!$B$6:$B$13))</f>
        <v>4303.1085489198367</v>
      </c>
      <c r="S71" s="53"/>
      <c r="T71" s="54">
        <f t="shared" si="4"/>
        <v>81.999999999999858</v>
      </c>
      <c r="U71" s="54"/>
      <c r="V71" t="str">
        <f t="shared" si="7"/>
        <v/>
      </c>
      <c r="W71">
        <f t="shared" si="2"/>
        <v>0</v>
      </c>
      <c r="X71" s="41">
        <f t="shared" si="5"/>
        <v>113700.02263406091</v>
      </c>
      <c r="Y71" s="42">
        <f t="shared" si="6"/>
        <v>0</v>
      </c>
    </row>
    <row r="72" spans="2:25">
      <c r="B72" s="40">
        <v>64</v>
      </c>
      <c r="C72" s="49">
        <f t="shared" si="0"/>
        <v>118003.13118298074</v>
      </c>
      <c r="D72" s="49"/>
      <c r="E72" s="40">
        <v>2016</v>
      </c>
      <c r="F72" s="8">
        <v>43675</v>
      </c>
      <c r="G72" s="47" t="s">
        <v>4</v>
      </c>
      <c r="H72" s="50">
        <v>0.84370000000000001</v>
      </c>
      <c r="I72" s="50"/>
      <c r="J72" s="40">
        <v>54</v>
      </c>
      <c r="K72" s="51">
        <f t="shared" si="3"/>
        <v>3540.0939354894222</v>
      </c>
      <c r="L72" s="52"/>
      <c r="M72" s="6">
        <f>IF(J72="","",(K72/J72)/LOOKUP(RIGHT($D$2,3),定数!$A$6:$A$13,定数!$B$6:$B$13))</f>
        <v>0.43704863401103977</v>
      </c>
      <c r="N72" s="40">
        <v>2016</v>
      </c>
      <c r="O72" s="8">
        <v>43680</v>
      </c>
      <c r="P72" s="50">
        <v>0.83809999999999996</v>
      </c>
      <c r="Q72" s="50"/>
      <c r="R72" s="53">
        <f>IF(P72="","",T72*M72*LOOKUP(RIGHT($D$2,3),定数!$A$6:$A$13,定数!$B$6:$B$13))</f>
        <v>-3671.2085256927667</v>
      </c>
      <c r="S72" s="53"/>
      <c r="T72" s="54">
        <f t="shared" si="4"/>
        <v>-56.000000000000497</v>
      </c>
      <c r="U72" s="54"/>
      <c r="V72" t="str">
        <f t="shared" si="7"/>
        <v/>
      </c>
      <c r="W72">
        <f t="shared" si="2"/>
        <v>1</v>
      </c>
      <c r="X72" s="41">
        <f t="shared" si="5"/>
        <v>118003.13118298074</v>
      </c>
      <c r="Y72" s="42">
        <f t="shared" si="6"/>
        <v>0</v>
      </c>
    </row>
    <row r="73" spans="2:25">
      <c r="B73" s="40">
        <v>65</v>
      </c>
      <c r="C73" s="49">
        <f t="shared" si="0"/>
        <v>114331.92265728797</v>
      </c>
      <c r="D73" s="49"/>
      <c r="E73" s="40">
        <v>2016</v>
      </c>
      <c r="F73" s="8">
        <v>43685</v>
      </c>
      <c r="G73" s="47" t="s">
        <v>4</v>
      </c>
      <c r="H73" s="50">
        <v>0.84870000000000001</v>
      </c>
      <c r="I73" s="50"/>
      <c r="J73" s="40">
        <v>17</v>
      </c>
      <c r="K73" s="51">
        <f t="shared" si="3"/>
        <v>3429.9576797186392</v>
      </c>
      <c r="L73" s="52"/>
      <c r="M73" s="6">
        <f>IF(J73="","",(K73/J73)/LOOKUP(RIGHT($D$2,3),定数!$A$6:$A$13,定数!$B$6:$B$13))</f>
        <v>1.3450814430269173</v>
      </c>
      <c r="N73" s="40">
        <v>2016</v>
      </c>
      <c r="O73" s="8">
        <v>43686</v>
      </c>
      <c r="P73" s="50">
        <v>0.85089999999999999</v>
      </c>
      <c r="Q73" s="50"/>
      <c r="R73" s="53">
        <f>IF(P73="","",T73*M73*LOOKUP(RIGHT($D$2,3),定数!$A$6:$A$13,定数!$B$6:$B$13))</f>
        <v>4438.7687619887865</v>
      </c>
      <c r="S73" s="53"/>
      <c r="T73" s="54">
        <f t="shared" si="4"/>
        <v>21.999999999999797</v>
      </c>
      <c r="U73" s="54"/>
      <c r="V73" t="str">
        <f t="shared" si="7"/>
        <v/>
      </c>
      <c r="W73">
        <f t="shared" si="2"/>
        <v>0</v>
      </c>
      <c r="X73" s="41">
        <f t="shared" si="5"/>
        <v>118003.13118298074</v>
      </c>
      <c r="Y73" s="42">
        <f t="shared" si="6"/>
        <v>3.1111111111111422E-2</v>
      </c>
    </row>
    <row r="74" spans="2:25">
      <c r="B74" s="40">
        <v>66</v>
      </c>
      <c r="C74" s="49">
        <f t="shared" ref="C74:C108" si="8">IF(R73="","",C73+R73)</f>
        <v>118770.69141927676</v>
      </c>
      <c r="D74" s="49"/>
      <c r="E74" s="40">
        <v>2016</v>
      </c>
      <c r="F74" s="8">
        <v>43689</v>
      </c>
      <c r="G74" s="47" t="s">
        <v>4</v>
      </c>
      <c r="H74" s="50">
        <v>0.86129999999999995</v>
      </c>
      <c r="I74" s="50"/>
      <c r="J74" s="40">
        <v>31</v>
      </c>
      <c r="K74" s="51">
        <f t="shared" si="3"/>
        <v>3563.1207425783027</v>
      </c>
      <c r="L74" s="52"/>
      <c r="M74" s="6">
        <f>IF(J74="","",(K74/J74)/LOOKUP(RIGHT($D$2,3),定数!$A$6:$A$13,定数!$B$6:$B$13))</f>
        <v>0.76626252528565653</v>
      </c>
      <c r="N74" s="40">
        <v>2016</v>
      </c>
      <c r="O74" s="8">
        <v>43692</v>
      </c>
      <c r="P74" s="50">
        <v>0.86519999999999997</v>
      </c>
      <c r="Q74" s="50"/>
      <c r="R74" s="53">
        <f>IF(P74="","",T74*M74*LOOKUP(RIGHT($D$2,3),定数!$A$6:$A$13,定数!$B$6:$B$13))</f>
        <v>4482.6357729211068</v>
      </c>
      <c r="S74" s="53"/>
      <c r="T74" s="54">
        <f t="shared" si="4"/>
        <v>39.000000000000142</v>
      </c>
      <c r="U74" s="54"/>
      <c r="V74" t="str">
        <f t="shared" si="7"/>
        <v/>
      </c>
      <c r="W74">
        <f t="shared" si="7"/>
        <v>0</v>
      </c>
      <c r="X74" s="41">
        <f t="shared" si="5"/>
        <v>118770.69141927676</v>
      </c>
      <c r="Y74" s="42">
        <f t="shared" si="6"/>
        <v>0</v>
      </c>
    </row>
    <row r="75" spans="2:25">
      <c r="B75" s="40">
        <v>67</v>
      </c>
      <c r="C75" s="49">
        <f t="shared" si="8"/>
        <v>123253.32719219786</v>
      </c>
      <c r="D75" s="49"/>
      <c r="E75" s="40">
        <v>2016</v>
      </c>
      <c r="F75" s="8">
        <v>43728</v>
      </c>
      <c r="G75" s="47" t="s">
        <v>4</v>
      </c>
      <c r="H75" s="50">
        <v>0.86070000000000002</v>
      </c>
      <c r="I75" s="50"/>
      <c r="J75" s="40">
        <v>43</v>
      </c>
      <c r="K75" s="51">
        <f t="shared" ref="K75:K108" si="9">IF(J75="","",C75*0.03)</f>
        <v>3697.5998157659355</v>
      </c>
      <c r="L75" s="52"/>
      <c r="M75" s="6">
        <f>IF(J75="","",(K75/J75)/LOOKUP(RIGHT($D$2,3),定数!$A$6:$A$13,定数!$B$6:$B$13))</f>
        <v>0.57327128926603654</v>
      </c>
      <c r="N75" s="40">
        <v>2016</v>
      </c>
      <c r="O75" s="8">
        <v>43731</v>
      </c>
      <c r="P75" s="50">
        <v>0.86609999999999998</v>
      </c>
      <c r="Q75" s="50"/>
      <c r="R75" s="53">
        <f>IF(P75="","",T75*M75*LOOKUP(RIGHT($D$2,3),定数!$A$6:$A$13,定数!$B$6:$B$13))</f>
        <v>4643.4974430548618</v>
      </c>
      <c r="S75" s="53"/>
      <c r="T75" s="54">
        <f t="shared" si="4"/>
        <v>53.999999999999602</v>
      </c>
      <c r="U75" s="54"/>
      <c r="V75" t="str">
        <f t="shared" ref="V75:W90" si="10">IF(S75&lt;&gt;"",IF(S75&lt;0,1+V74,0),"")</f>
        <v/>
      </c>
      <c r="W75">
        <f t="shared" si="10"/>
        <v>0</v>
      </c>
      <c r="X75" s="41">
        <f t="shared" si="5"/>
        <v>123253.32719219786</v>
      </c>
      <c r="Y75" s="42">
        <f t="shared" si="6"/>
        <v>0</v>
      </c>
    </row>
    <row r="76" spans="2:25">
      <c r="B76" s="40">
        <v>68</v>
      </c>
      <c r="C76" s="49">
        <f t="shared" si="8"/>
        <v>127896.82463525272</v>
      </c>
      <c r="D76" s="49"/>
      <c r="E76" s="40">
        <v>2016</v>
      </c>
      <c r="F76" s="8">
        <v>43799</v>
      </c>
      <c r="G76" s="47" t="s">
        <v>3</v>
      </c>
      <c r="H76" s="50">
        <v>0.84540000000000004</v>
      </c>
      <c r="I76" s="50"/>
      <c r="J76" s="40">
        <v>122</v>
      </c>
      <c r="K76" s="51">
        <f t="shared" si="9"/>
        <v>3836.9047390575815</v>
      </c>
      <c r="L76" s="52"/>
      <c r="M76" s="6">
        <f>IF(J76="","",(K76/J76)/LOOKUP(RIGHT($D$2,3),定数!$A$6:$A$13,定数!$B$6:$B$13))</f>
        <v>0.20966692563156183</v>
      </c>
      <c r="N76" s="40">
        <v>2016</v>
      </c>
      <c r="O76" s="8">
        <v>43828</v>
      </c>
      <c r="P76" s="50">
        <v>0.85780000000000001</v>
      </c>
      <c r="Q76" s="50"/>
      <c r="R76" s="53">
        <f>IF(P76="","",T76*M76*LOOKUP(RIGHT($D$2,3),定数!$A$6:$A$13,定数!$B$6:$B$13))</f>
        <v>-3899.8048167470392</v>
      </c>
      <c r="S76" s="53"/>
      <c r="T76" s="54">
        <f t="shared" ref="T76:T108" si="11">IF(P76="","",IF(G76="買",(P76-H76),(H76-P76))*IF(RIGHT($D$2,3)="JPY",100,10000))</f>
        <v>-123.99999999999966</v>
      </c>
      <c r="U76" s="54"/>
      <c r="V76" t="str">
        <f t="shared" si="10"/>
        <v/>
      </c>
      <c r="W76">
        <f t="shared" si="10"/>
        <v>1</v>
      </c>
      <c r="X76" s="41">
        <f t="shared" ref="X76:X108" si="12">IF(C76&lt;&gt;"",MAX(X75,C76),"")</f>
        <v>127896.82463525272</v>
      </c>
      <c r="Y76" s="42">
        <f t="shared" ref="Y76:Y108" si="13">IF(X76&lt;&gt;"",1-(C76/X76),"")</f>
        <v>0</v>
      </c>
    </row>
    <row r="77" spans="2:25">
      <c r="B77" s="40">
        <v>69</v>
      </c>
      <c r="C77" s="49">
        <f t="shared" si="8"/>
        <v>123997.01981850568</v>
      </c>
      <c r="D77" s="49"/>
      <c r="E77" s="40">
        <v>2016</v>
      </c>
      <c r="F77" s="8">
        <v>43825</v>
      </c>
      <c r="G77" s="47" t="s">
        <v>4</v>
      </c>
      <c r="H77" s="50">
        <v>0.8528</v>
      </c>
      <c r="I77" s="50"/>
      <c r="J77" s="40">
        <v>29</v>
      </c>
      <c r="K77" s="51">
        <f t="shared" si="9"/>
        <v>3719.9105945551701</v>
      </c>
      <c r="L77" s="52"/>
      <c r="M77" s="6">
        <f>IF(J77="","",(K77/J77)/LOOKUP(RIGHT($D$2,3),定数!$A$6:$A$13,定数!$B$6:$B$13))</f>
        <v>0.85515186081728056</v>
      </c>
      <c r="N77" s="40">
        <v>2016</v>
      </c>
      <c r="O77" s="8">
        <v>43827</v>
      </c>
      <c r="P77" s="50">
        <v>0.84960000000000002</v>
      </c>
      <c r="Q77" s="50"/>
      <c r="R77" s="53">
        <f>IF(P77="","",T77*M77*LOOKUP(RIGHT($D$2,3),定数!$A$6:$A$13,定数!$B$6:$B$13))</f>
        <v>-4104.7289319229221</v>
      </c>
      <c r="S77" s="53"/>
      <c r="T77" s="54">
        <f t="shared" si="11"/>
        <v>-31.999999999999808</v>
      </c>
      <c r="U77" s="54"/>
      <c r="V77" t="str">
        <f t="shared" si="10"/>
        <v/>
      </c>
      <c r="W77">
        <f t="shared" si="10"/>
        <v>2</v>
      </c>
      <c r="X77" s="41">
        <f t="shared" si="12"/>
        <v>127896.82463525272</v>
      </c>
      <c r="Y77" s="42">
        <f t="shared" si="13"/>
        <v>3.0491803278688501E-2</v>
      </c>
    </row>
    <row r="78" spans="2:25">
      <c r="B78" s="40">
        <v>70</v>
      </c>
      <c r="C78" s="49">
        <f t="shared" si="8"/>
        <v>119892.29088658276</v>
      </c>
      <c r="D78" s="49"/>
      <c r="E78" s="40">
        <v>2017</v>
      </c>
      <c r="F78" s="8">
        <v>43471</v>
      </c>
      <c r="G78" s="47" t="s">
        <v>4</v>
      </c>
      <c r="H78" s="50">
        <v>0.85899999999999999</v>
      </c>
      <c r="I78" s="50"/>
      <c r="J78" s="40">
        <v>46</v>
      </c>
      <c r="K78" s="51">
        <f t="shared" si="9"/>
        <v>3596.7687265974828</v>
      </c>
      <c r="L78" s="52"/>
      <c r="M78" s="6">
        <f>IF(J78="","",(K78/J78)/LOOKUP(RIGHT($D$2,3),定数!$A$6:$A$13,定数!$B$6:$B$13))</f>
        <v>0.52127082994166418</v>
      </c>
      <c r="N78" s="40">
        <v>2017</v>
      </c>
      <c r="O78" s="8">
        <v>43474</v>
      </c>
      <c r="P78" s="50">
        <v>0.86480000000000001</v>
      </c>
      <c r="Q78" s="50"/>
      <c r="R78" s="53">
        <f>IF(P78="","",T78*M78*LOOKUP(RIGHT($D$2,3),定数!$A$6:$A$13,定数!$B$6:$B$13))</f>
        <v>4535.0562204924991</v>
      </c>
      <c r="S78" s="53"/>
      <c r="T78" s="54">
        <f t="shared" si="11"/>
        <v>58.00000000000027</v>
      </c>
      <c r="U78" s="54"/>
      <c r="V78" t="str">
        <f t="shared" si="10"/>
        <v/>
      </c>
      <c r="W78">
        <f t="shared" si="10"/>
        <v>0</v>
      </c>
      <c r="X78" s="41">
        <f t="shared" si="12"/>
        <v>127896.82463525272</v>
      </c>
      <c r="Y78" s="42">
        <f t="shared" si="13"/>
        <v>6.2585867721876465E-2</v>
      </c>
    </row>
    <row r="79" spans="2:25">
      <c r="B79" s="40">
        <v>71</v>
      </c>
      <c r="C79" s="49">
        <f t="shared" si="8"/>
        <v>124427.34710707526</v>
      </c>
      <c r="D79" s="49"/>
      <c r="E79" s="40">
        <v>2017</v>
      </c>
      <c r="F79" s="8">
        <v>43525</v>
      </c>
      <c r="G79" s="47" t="s">
        <v>4</v>
      </c>
      <c r="H79" s="50">
        <v>0.85609999999999997</v>
      </c>
      <c r="I79" s="50"/>
      <c r="J79" s="40">
        <v>51</v>
      </c>
      <c r="K79" s="51">
        <f t="shared" si="9"/>
        <v>3732.8204132122573</v>
      </c>
      <c r="L79" s="52"/>
      <c r="M79" s="6">
        <f>IF(J79="","",(K79/J79)/LOOKUP(RIGHT($D$2,3),定数!$A$6:$A$13,定数!$B$6:$B$13))</f>
        <v>0.48795038081205983</v>
      </c>
      <c r="N79" s="40">
        <v>2017</v>
      </c>
      <c r="O79" s="8">
        <v>43527</v>
      </c>
      <c r="P79" s="50">
        <v>0.86250000000000004</v>
      </c>
      <c r="Q79" s="50"/>
      <c r="R79" s="53">
        <f>IF(P79="","",T79*M79*LOOKUP(RIGHT($D$2,3),定数!$A$6:$A$13,定数!$B$6:$B$13))</f>
        <v>4684.323655795828</v>
      </c>
      <c r="S79" s="53"/>
      <c r="T79" s="54">
        <f t="shared" si="11"/>
        <v>64.000000000000725</v>
      </c>
      <c r="U79" s="54"/>
      <c r="V79" t="str">
        <f t="shared" si="10"/>
        <v/>
      </c>
      <c r="W79">
        <f t="shared" si="10"/>
        <v>0</v>
      </c>
      <c r="X79" s="41">
        <f t="shared" si="12"/>
        <v>127896.82463525272</v>
      </c>
      <c r="Y79" s="42">
        <f t="shared" si="13"/>
        <v>2.7127159240051713E-2</v>
      </c>
    </row>
    <row r="80" spans="2:25">
      <c r="B80" s="40">
        <v>72</v>
      </c>
      <c r="C80" s="49">
        <f t="shared" si="8"/>
        <v>129111.67076287109</v>
      </c>
      <c r="D80" s="49"/>
      <c r="E80" s="40">
        <v>2017</v>
      </c>
      <c r="F80" s="8">
        <v>43566</v>
      </c>
      <c r="G80" s="47" t="s">
        <v>3</v>
      </c>
      <c r="H80" s="50">
        <v>0.84950000000000003</v>
      </c>
      <c r="I80" s="50"/>
      <c r="J80" s="40">
        <v>51</v>
      </c>
      <c r="K80" s="51">
        <f t="shared" si="9"/>
        <v>3873.3501228861323</v>
      </c>
      <c r="L80" s="52"/>
      <c r="M80" s="6">
        <f>IF(J80="","",(K80/J80)/LOOKUP(RIGHT($D$2,3),定数!$A$6:$A$13,定数!$B$6:$B$13))</f>
        <v>0.50632027750145525</v>
      </c>
      <c r="N80" s="40">
        <v>2017</v>
      </c>
      <c r="O80" s="8">
        <v>43573</v>
      </c>
      <c r="P80" s="50">
        <v>0.84309999999999996</v>
      </c>
      <c r="Q80" s="50"/>
      <c r="R80" s="53">
        <f>IF(P80="","",T80*M80*LOOKUP(RIGHT($D$2,3),定数!$A$6:$A$13,定数!$B$6:$B$13))</f>
        <v>4860.6746640140254</v>
      </c>
      <c r="S80" s="53"/>
      <c r="T80" s="54">
        <f t="shared" si="11"/>
        <v>64.000000000000725</v>
      </c>
      <c r="U80" s="54"/>
      <c r="V80" t="str">
        <f t="shared" si="10"/>
        <v/>
      </c>
      <c r="W80">
        <f t="shared" si="10"/>
        <v>0</v>
      </c>
      <c r="X80" s="41">
        <f t="shared" si="12"/>
        <v>129111.67076287109</v>
      </c>
      <c r="Y80" s="42">
        <f t="shared" si="13"/>
        <v>0</v>
      </c>
    </row>
    <row r="81" spans="2:25">
      <c r="B81" s="40">
        <v>73</v>
      </c>
      <c r="C81" s="49">
        <f t="shared" si="8"/>
        <v>133972.34542688512</v>
      </c>
      <c r="D81" s="49"/>
      <c r="E81" s="40">
        <v>2017</v>
      </c>
      <c r="F81" s="8">
        <v>43572</v>
      </c>
      <c r="G81" s="47" t="s">
        <v>3</v>
      </c>
      <c r="H81" s="50">
        <v>0.8458</v>
      </c>
      <c r="I81" s="50"/>
      <c r="J81" s="40">
        <v>25</v>
      </c>
      <c r="K81" s="51">
        <f t="shared" si="9"/>
        <v>4019.1703628065534</v>
      </c>
      <c r="L81" s="52"/>
      <c r="M81" s="6">
        <f>IF(J81="","",(K81/J81)/LOOKUP(RIGHT($D$2,3),定数!$A$6:$A$13,定数!$B$6:$B$13))</f>
        <v>1.0717787634150808</v>
      </c>
      <c r="N81" s="40">
        <v>2017</v>
      </c>
      <c r="O81" s="8">
        <v>43573</v>
      </c>
      <c r="P81" s="50">
        <v>0.84260000000000002</v>
      </c>
      <c r="Q81" s="50"/>
      <c r="R81" s="53">
        <f>IF(P81="","",T81*M81*LOOKUP(RIGHT($D$2,3),定数!$A$6:$A$13,定数!$B$6:$B$13))</f>
        <v>5144.5380643923572</v>
      </c>
      <c r="S81" s="53"/>
      <c r="T81" s="54">
        <f t="shared" si="11"/>
        <v>31.999999999999808</v>
      </c>
      <c r="U81" s="54"/>
      <c r="V81" t="str">
        <f t="shared" si="10"/>
        <v/>
      </c>
      <c r="W81">
        <f t="shared" si="10"/>
        <v>0</v>
      </c>
      <c r="X81" s="41">
        <f t="shared" si="12"/>
        <v>133972.34542688512</v>
      </c>
      <c r="Y81" s="42">
        <f t="shared" si="13"/>
        <v>0</v>
      </c>
    </row>
    <row r="82" spans="2:25">
      <c r="B82" s="40">
        <v>74</v>
      </c>
      <c r="C82" s="49">
        <f t="shared" si="8"/>
        <v>139116.88349127749</v>
      </c>
      <c r="D82" s="49"/>
      <c r="E82" s="40">
        <v>2017</v>
      </c>
      <c r="F82" s="8">
        <v>43660</v>
      </c>
      <c r="G82" s="47" t="s">
        <v>3</v>
      </c>
      <c r="H82" s="50">
        <v>0.87409999999999999</v>
      </c>
      <c r="I82" s="50"/>
      <c r="J82" s="40">
        <v>74</v>
      </c>
      <c r="K82" s="51">
        <f t="shared" si="9"/>
        <v>4173.506504738325</v>
      </c>
      <c r="L82" s="52"/>
      <c r="M82" s="6">
        <f>IF(J82="","",(K82/J82)/LOOKUP(RIGHT($D$2,3),定数!$A$6:$A$13,定数!$B$6:$B$13))</f>
        <v>0.3759915770034527</v>
      </c>
      <c r="N82" s="40">
        <v>2017</v>
      </c>
      <c r="O82" s="8">
        <v>43664</v>
      </c>
      <c r="P82" s="50">
        <v>0.88170000000000004</v>
      </c>
      <c r="Q82" s="50"/>
      <c r="R82" s="53">
        <f>IF(P82="","",T82*M82*LOOKUP(RIGHT($D$2,3),定数!$A$6:$A$13,定数!$B$6:$B$13))</f>
        <v>-4286.3039778393895</v>
      </c>
      <c r="S82" s="53"/>
      <c r="T82" s="54">
        <f t="shared" si="11"/>
        <v>-76.000000000000512</v>
      </c>
      <c r="U82" s="54"/>
      <c r="V82" t="str">
        <f t="shared" si="10"/>
        <v/>
      </c>
      <c r="W82">
        <f t="shared" si="10"/>
        <v>1</v>
      </c>
      <c r="X82" s="41">
        <f t="shared" si="12"/>
        <v>139116.88349127749</v>
      </c>
      <c r="Y82" s="42">
        <f t="shared" si="13"/>
        <v>0</v>
      </c>
    </row>
    <row r="83" spans="2:25">
      <c r="B83" s="40">
        <v>75</v>
      </c>
      <c r="C83" s="49">
        <f t="shared" si="8"/>
        <v>134830.5795134381</v>
      </c>
      <c r="D83" s="49"/>
      <c r="E83" s="40">
        <v>2017</v>
      </c>
      <c r="F83" s="8">
        <v>43701</v>
      </c>
      <c r="G83" s="47" t="s">
        <v>4</v>
      </c>
      <c r="H83" s="50">
        <v>0.92300000000000004</v>
      </c>
      <c r="I83" s="50"/>
      <c r="J83" s="40">
        <v>40</v>
      </c>
      <c r="K83" s="51">
        <f t="shared" si="9"/>
        <v>4044.9173854031428</v>
      </c>
      <c r="L83" s="52"/>
      <c r="M83" s="6">
        <f>IF(J83="","",(K83/J83)/LOOKUP(RIGHT($D$2,3),定数!$A$6:$A$13,定数!$B$6:$B$13))</f>
        <v>0.67415289756719043</v>
      </c>
      <c r="N83" s="40">
        <v>2017</v>
      </c>
      <c r="O83" s="8">
        <v>43706</v>
      </c>
      <c r="P83" s="50">
        <v>0.92800000000000005</v>
      </c>
      <c r="Q83" s="50"/>
      <c r="R83" s="53">
        <f>IF(P83="","",T83*M83*LOOKUP(RIGHT($D$2,3),定数!$A$6:$A$13,定数!$B$6:$B$13))</f>
        <v>5056.1467317539327</v>
      </c>
      <c r="S83" s="53"/>
      <c r="T83" s="54">
        <f t="shared" si="11"/>
        <v>50.000000000000043</v>
      </c>
      <c r="U83" s="54"/>
      <c r="V83" t="str">
        <f t="shared" si="10"/>
        <v/>
      </c>
      <c r="W83">
        <f t="shared" si="10"/>
        <v>0</v>
      </c>
      <c r="X83" s="41">
        <f t="shared" si="12"/>
        <v>139116.88349127749</v>
      </c>
      <c r="Y83" s="42">
        <f t="shared" si="13"/>
        <v>3.0810810810811051E-2</v>
      </c>
    </row>
    <row r="84" spans="2:25">
      <c r="B84" s="40">
        <v>76</v>
      </c>
      <c r="C84" s="49">
        <f t="shared" si="8"/>
        <v>139886.72624519203</v>
      </c>
      <c r="D84" s="49"/>
      <c r="E84" s="40">
        <v>2017</v>
      </c>
      <c r="F84" s="8">
        <v>43705</v>
      </c>
      <c r="G84" s="47" t="s">
        <v>4</v>
      </c>
      <c r="H84" s="50">
        <v>0.92679999999999996</v>
      </c>
      <c r="I84" s="50"/>
      <c r="J84" s="40">
        <v>37</v>
      </c>
      <c r="K84" s="51">
        <f t="shared" si="9"/>
        <v>4196.6017873557603</v>
      </c>
      <c r="L84" s="52"/>
      <c r="M84" s="6">
        <f>IF(J84="","",(K84/J84)/LOOKUP(RIGHT($D$2,3),定数!$A$6:$A$13,定数!$B$6:$B$13))</f>
        <v>0.75614446619022702</v>
      </c>
      <c r="N84" s="40">
        <v>2017</v>
      </c>
      <c r="O84" s="8">
        <v>43707</v>
      </c>
      <c r="P84" s="50">
        <v>0.92279999999999995</v>
      </c>
      <c r="Q84" s="50"/>
      <c r="R84" s="53">
        <f>IF(P84="","",T84*M84*LOOKUP(RIGHT($D$2,3),定数!$A$6:$A$13,定数!$B$6:$B$13))</f>
        <v>-4536.8667971413661</v>
      </c>
      <c r="S84" s="53"/>
      <c r="T84" s="54">
        <f t="shared" si="11"/>
        <v>-40.000000000000036</v>
      </c>
      <c r="U84" s="54"/>
      <c r="V84" t="str">
        <f t="shared" si="10"/>
        <v/>
      </c>
      <c r="W84">
        <f t="shared" si="10"/>
        <v>1</v>
      </c>
      <c r="X84" s="41">
        <f t="shared" si="12"/>
        <v>139886.72624519203</v>
      </c>
      <c r="Y84" s="42">
        <f t="shared" si="13"/>
        <v>0</v>
      </c>
    </row>
    <row r="85" spans="2:25">
      <c r="B85" s="40">
        <v>77</v>
      </c>
      <c r="C85" s="49">
        <f t="shared" si="8"/>
        <v>135349.85944805067</v>
      </c>
      <c r="D85" s="49"/>
      <c r="E85" s="40">
        <v>2017</v>
      </c>
      <c r="F85" s="8">
        <v>43743</v>
      </c>
      <c r="G85" s="47" t="s">
        <v>4</v>
      </c>
      <c r="H85" s="50">
        <v>0.8881</v>
      </c>
      <c r="I85" s="50"/>
      <c r="J85" s="40">
        <v>30</v>
      </c>
      <c r="K85" s="51">
        <f t="shared" si="9"/>
        <v>4060.49578344152</v>
      </c>
      <c r="L85" s="52"/>
      <c r="M85" s="6">
        <f>IF(J85="","",(K85/J85)/LOOKUP(RIGHT($D$2,3),定数!$A$6:$A$13,定数!$B$6:$B$13))</f>
        <v>0.90233239632033779</v>
      </c>
      <c r="N85" s="40">
        <v>2017</v>
      </c>
      <c r="O85" s="8">
        <v>43743</v>
      </c>
      <c r="P85" s="50">
        <v>0.89190000000000003</v>
      </c>
      <c r="Q85" s="50"/>
      <c r="R85" s="53">
        <f>IF(P85="","",T85*M85*LOOKUP(RIGHT($D$2,3),定数!$A$6:$A$13,定数!$B$6:$B$13))</f>
        <v>5143.2946590259598</v>
      </c>
      <c r="S85" s="53"/>
      <c r="T85" s="54">
        <f t="shared" si="11"/>
        <v>38.000000000000256</v>
      </c>
      <c r="U85" s="54"/>
      <c r="V85" t="str">
        <f t="shared" si="10"/>
        <v/>
      </c>
      <c r="W85">
        <f t="shared" si="10"/>
        <v>0</v>
      </c>
      <c r="X85" s="41">
        <f t="shared" si="12"/>
        <v>139886.72624519203</v>
      </c>
      <c r="Y85" s="42">
        <f t="shared" si="13"/>
        <v>3.2432432432432323E-2</v>
      </c>
    </row>
    <row r="86" spans="2:25">
      <c r="B86" s="40">
        <v>78</v>
      </c>
      <c r="C86" s="49">
        <f t="shared" si="8"/>
        <v>140493.15410707664</v>
      </c>
      <c r="D86" s="49"/>
      <c r="E86" s="40">
        <v>2017</v>
      </c>
      <c r="F86" s="8">
        <v>43793</v>
      </c>
      <c r="G86" s="47" t="s">
        <v>4</v>
      </c>
      <c r="H86" s="50">
        <v>0.89239999999999997</v>
      </c>
      <c r="I86" s="50"/>
      <c r="J86" s="40">
        <v>31</v>
      </c>
      <c r="K86" s="51">
        <f t="shared" si="9"/>
        <v>4214.7946232122995</v>
      </c>
      <c r="L86" s="52"/>
      <c r="M86" s="6">
        <f>IF(J86="","",(K86/J86)/LOOKUP(RIGHT($D$2,3),定数!$A$6:$A$13,定数!$B$6:$B$13))</f>
        <v>0.90640744585210753</v>
      </c>
      <c r="N86" s="40">
        <v>2017</v>
      </c>
      <c r="O86" s="8">
        <v>43796</v>
      </c>
      <c r="P86" s="50">
        <v>0.89639999999999997</v>
      </c>
      <c r="Q86" s="50"/>
      <c r="R86" s="53">
        <f>IF(P86="","",T86*M86*LOOKUP(RIGHT($D$2,3),定数!$A$6:$A$13,定数!$B$6:$B$13))</f>
        <v>5438.4446751126507</v>
      </c>
      <c r="S86" s="53"/>
      <c r="T86" s="54">
        <f t="shared" si="11"/>
        <v>40.000000000000036</v>
      </c>
      <c r="U86" s="54"/>
      <c r="V86" t="str">
        <f t="shared" si="10"/>
        <v/>
      </c>
      <c r="W86">
        <f t="shared" si="10"/>
        <v>0</v>
      </c>
      <c r="X86" s="41">
        <f t="shared" si="12"/>
        <v>140493.15410707664</v>
      </c>
      <c r="Y86" s="42">
        <f t="shared" si="13"/>
        <v>0</v>
      </c>
    </row>
    <row r="87" spans="2:25">
      <c r="B87" s="40">
        <v>79</v>
      </c>
      <c r="C87" s="49">
        <f t="shared" si="8"/>
        <v>145931.59878218928</v>
      </c>
      <c r="D87" s="49"/>
      <c r="E87" s="40">
        <v>2017</v>
      </c>
      <c r="F87" s="8">
        <v>43819</v>
      </c>
      <c r="G87" s="47" t="s">
        <v>4</v>
      </c>
      <c r="H87" s="50">
        <v>0.88790000000000002</v>
      </c>
      <c r="I87" s="50"/>
      <c r="J87" s="40">
        <v>50</v>
      </c>
      <c r="K87" s="51">
        <f t="shared" si="9"/>
        <v>4377.9479634656782</v>
      </c>
      <c r="L87" s="52"/>
      <c r="M87" s="6">
        <f>IF(J87="","",(K87/J87)/LOOKUP(RIGHT($D$2,3),定数!$A$6:$A$13,定数!$B$6:$B$13))</f>
        <v>0.58372639512875713</v>
      </c>
      <c r="N87" s="40">
        <v>2018</v>
      </c>
      <c r="O87" s="8">
        <v>43489</v>
      </c>
      <c r="P87" s="50">
        <v>0.88270000000000004</v>
      </c>
      <c r="Q87" s="50"/>
      <c r="R87" s="53">
        <f>IF(P87="","",T87*M87*LOOKUP(RIGHT($D$2,3),定数!$A$6:$A$13,定数!$B$6:$B$13))</f>
        <v>-4553.06588200429</v>
      </c>
      <c r="S87" s="53"/>
      <c r="T87" s="54">
        <f t="shared" si="11"/>
        <v>-51.999999999999822</v>
      </c>
      <c r="U87" s="54"/>
      <c r="V87" t="str">
        <f t="shared" si="10"/>
        <v/>
      </c>
      <c r="W87">
        <f t="shared" si="10"/>
        <v>1</v>
      </c>
      <c r="X87" s="41">
        <f t="shared" si="12"/>
        <v>145931.59878218928</v>
      </c>
      <c r="Y87" s="42">
        <f t="shared" si="13"/>
        <v>0</v>
      </c>
    </row>
    <row r="88" spans="2:25">
      <c r="B88" s="40">
        <v>80</v>
      </c>
      <c r="C88" s="49">
        <f t="shared" si="8"/>
        <v>141378.53290018498</v>
      </c>
      <c r="D88" s="49"/>
      <c r="E88" s="40">
        <v>2018</v>
      </c>
      <c r="F88" s="8">
        <v>43480</v>
      </c>
      <c r="G88" s="47" t="s">
        <v>4</v>
      </c>
      <c r="H88" s="50">
        <v>0.89029999999999998</v>
      </c>
      <c r="I88" s="50"/>
      <c r="J88" s="40">
        <v>30</v>
      </c>
      <c r="K88" s="51">
        <f t="shared" si="9"/>
        <v>4241.3559870055487</v>
      </c>
      <c r="L88" s="52"/>
      <c r="M88" s="6">
        <f>IF(J88="","",(K88/J88)/LOOKUP(RIGHT($D$2,3),定数!$A$6:$A$13,定数!$B$6:$B$13))</f>
        <v>0.94252355266789967</v>
      </c>
      <c r="N88" s="40">
        <v>2018</v>
      </c>
      <c r="O88" s="8">
        <v>43481</v>
      </c>
      <c r="P88" s="50">
        <v>0.8871</v>
      </c>
      <c r="Q88" s="50"/>
      <c r="R88" s="53">
        <f>IF(P88="","",T88*M88*LOOKUP(RIGHT($D$2,3),定数!$A$6:$A$13,定数!$B$6:$B$13))</f>
        <v>-4524.1130528058911</v>
      </c>
      <c r="S88" s="53"/>
      <c r="T88" s="54">
        <f t="shared" si="11"/>
        <v>-31.999999999999808</v>
      </c>
      <c r="U88" s="54"/>
      <c r="V88" t="str">
        <f t="shared" si="10"/>
        <v/>
      </c>
      <c r="W88">
        <f t="shared" si="10"/>
        <v>2</v>
      </c>
      <c r="X88" s="41">
        <f t="shared" si="12"/>
        <v>145931.59878218928</v>
      </c>
      <c r="Y88" s="42">
        <f t="shared" si="13"/>
        <v>3.1200000000000006E-2</v>
      </c>
    </row>
    <row r="89" spans="2:25">
      <c r="B89" s="40">
        <v>81</v>
      </c>
      <c r="C89" s="49">
        <f t="shared" si="8"/>
        <v>136854.41984737909</v>
      </c>
      <c r="D89" s="49"/>
      <c r="E89" s="40">
        <v>2018</v>
      </c>
      <c r="F89" s="8">
        <v>43489</v>
      </c>
      <c r="G89" s="47" t="s">
        <v>3</v>
      </c>
      <c r="H89" s="50">
        <v>0.87480000000000002</v>
      </c>
      <c r="I89" s="50"/>
      <c r="J89" s="40">
        <v>34</v>
      </c>
      <c r="K89" s="51">
        <f t="shared" si="9"/>
        <v>4105.6325954213726</v>
      </c>
      <c r="L89" s="52"/>
      <c r="M89" s="6">
        <f>IF(J89="","",(K89/J89)/LOOKUP(RIGHT($D$2,3),定数!$A$6:$A$13,定数!$B$6:$B$13))</f>
        <v>0.80502599910222994</v>
      </c>
      <c r="N89" s="40">
        <v>2018</v>
      </c>
      <c r="O89" s="8">
        <v>43489</v>
      </c>
      <c r="P89" s="50">
        <v>0.87060000000000004</v>
      </c>
      <c r="Q89" s="50"/>
      <c r="R89" s="53">
        <f>IF(P89="","",T89*M89*LOOKUP(RIGHT($D$2,3),定数!$A$6:$A$13,定数!$B$6:$B$13))</f>
        <v>5071.6637943440264</v>
      </c>
      <c r="S89" s="53"/>
      <c r="T89" s="54">
        <f t="shared" si="11"/>
        <v>41.999999999999815</v>
      </c>
      <c r="U89" s="54"/>
      <c r="V89" t="str">
        <f t="shared" si="10"/>
        <v/>
      </c>
      <c r="W89">
        <f t="shared" si="10"/>
        <v>0</v>
      </c>
      <c r="X89" s="41">
        <f t="shared" si="12"/>
        <v>145931.59878218928</v>
      </c>
      <c r="Y89" s="42">
        <f t="shared" si="13"/>
        <v>6.2201599999999746E-2</v>
      </c>
    </row>
    <row r="90" spans="2:25">
      <c r="B90" s="40">
        <v>82</v>
      </c>
      <c r="C90" s="49">
        <f t="shared" si="8"/>
        <v>141926.08364172312</v>
      </c>
      <c r="D90" s="49"/>
      <c r="E90" s="40">
        <v>2018</v>
      </c>
      <c r="F90" s="8">
        <v>43600</v>
      </c>
      <c r="G90" s="48" t="s">
        <v>3</v>
      </c>
      <c r="H90" s="50">
        <v>0.87819999999999998</v>
      </c>
      <c r="I90" s="50"/>
      <c r="J90" s="40">
        <v>34</v>
      </c>
      <c r="K90" s="51">
        <f t="shared" si="9"/>
        <v>4257.7825092516932</v>
      </c>
      <c r="L90" s="52"/>
      <c r="M90" s="6">
        <f>IF(J90="","",(K90/J90)/LOOKUP(RIGHT($D$2,3),定数!$A$6:$A$13,定数!$B$6:$B$13))</f>
        <v>0.83485931553954773</v>
      </c>
      <c r="N90" s="40">
        <v>2018</v>
      </c>
      <c r="O90" s="8">
        <v>43601</v>
      </c>
      <c r="P90" s="50">
        <v>0.87390000000000001</v>
      </c>
      <c r="Q90" s="50"/>
      <c r="R90" s="53">
        <f>IF(P90="","",T90*M90*LOOKUP(RIGHT($D$2,3),定数!$A$6:$A$13,定数!$B$6:$B$13))</f>
        <v>5384.8425852300461</v>
      </c>
      <c r="S90" s="53"/>
      <c r="T90" s="54">
        <f t="shared" si="11"/>
        <v>42.999999999999702</v>
      </c>
      <c r="U90" s="54"/>
      <c r="V90" t="str">
        <f t="shared" si="10"/>
        <v/>
      </c>
      <c r="W90">
        <f t="shared" si="10"/>
        <v>0</v>
      </c>
      <c r="X90" s="41">
        <f t="shared" si="12"/>
        <v>145931.59878218928</v>
      </c>
      <c r="Y90" s="42">
        <f t="shared" si="13"/>
        <v>2.7447894588235155E-2</v>
      </c>
    </row>
    <row r="91" spans="2:25">
      <c r="B91" s="40">
        <v>83</v>
      </c>
      <c r="C91" s="49">
        <f t="shared" si="8"/>
        <v>147310.92622695316</v>
      </c>
      <c r="D91" s="49"/>
      <c r="E91" s="40">
        <v>2018</v>
      </c>
      <c r="F91" s="8">
        <v>43601</v>
      </c>
      <c r="G91" s="48" t="s">
        <v>3</v>
      </c>
      <c r="H91" s="50">
        <v>0.873</v>
      </c>
      <c r="I91" s="50"/>
      <c r="J91" s="40">
        <v>50</v>
      </c>
      <c r="K91" s="51">
        <f t="shared" si="9"/>
        <v>4419.3277868085943</v>
      </c>
      <c r="L91" s="52"/>
      <c r="M91" s="6">
        <f>IF(J91="","",(K91/J91)/LOOKUP(RIGHT($D$2,3),定数!$A$6:$A$13,定数!$B$6:$B$13))</f>
        <v>0.58924370490781253</v>
      </c>
      <c r="N91" s="40">
        <v>2018</v>
      </c>
      <c r="O91" s="8">
        <v>43607</v>
      </c>
      <c r="P91" s="50">
        <v>0.87829999999999997</v>
      </c>
      <c r="Q91" s="50"/>
      <c r="R91" s="53">
        <f>IF(P91="","",T91*M91*LOOKUP(RIGHT($D$2,3),定数!$A$6:$A$13,定数!$B$6:$B$13))</f>
        <v>-4684.4874540170849</v>
      </c>
      <c r="S91" s="53"/>
      <c r="T91" s="54">
        <f t="shared" si="11"/>
        <v>-52.999999999999716</v>
      </c>
      <c r="U91" s="54"/>
      <c r="V91" t="str">
        <f t="shared" ref="V91:W106" si="14">IF(S91&lt;&gt;"",IF(S91&lt;0,1+V90,0),"")</f>
        <v/>
      </c>
      <c r="W91">
        <f t="shared" si="14"/>
        <v>1</v>
      </c>
      <c r="X91" s="41">
        <f t="shared" si="12"/>
        <v>147310.92622695316</v>
      </c>
      <c r="Y91" s="42">
        <f t="shared" si="13"/>
        <v>0</v>
      </c>
    </row>
    <row r="92" spans="2:25">
      <c r="B92" s="40">
        <v>84</v>
      </c>
      <c r="C92" s="49">
        <f t="shared" si="8"/>
        <v>142626.43877293609</v>
      </c>
      <c r="D92" s="49"/>
      <c r="E92" s="40">
        <v>2018</v>
      </c>
      <c r="F92" s="8">
        <v>43746</v>
      </c>
      <c r="G92" s="48" t="s">
        <v>3</v>
      </c>
      <c r="H92" s="50">
        <v>0.87719999999999998</v>
      </c>
      <c r="I92" s="50"/>
      <c r="J92" s="40">
        <v>33</v>
      </c>
      <c r="K92" s="51">
        <f t="shared" si="9"/>
        <v>4278.7931631880829</v>
      </c>
      <c r="L92" s="52"/>
      <c r="M92" s="6">
        <f>IF(J92="","",(K92/J92)/LOOKUP(RIGHT($D$2,3),定数!$A$6:$A$13,定数!$B$6:$B$13))</f>
        <v>0.86440265922991577</v>
      </c>
      <c r="N92" s="40">
        <v>2018</v>
      </c>
      <c r="O92" s="8">
        <v>43747</v>
      </c>
      <c r="P92" s="50">
        <v>0.87309999999999999</v>
      </c>
      <c r="Q92" s="50"/>
      <c r="R92" s="53">
        <f>IF(P92="","",T92*M92*LOOKUP(RIGHT($D$2,3),定数!$A$6:$A$13,定数!$B$6:$B$13))</f>
        <v>5316.0763542639725</v>
      </c>
      <c r="S92" s="53"/>
      <c r="T92" s="54">
        <f t="shared" si="11"/>
        <v>40.999999999999929</v>
      </c>
      <c r="U92" s="54"/>
      <c r="V92" t="str">
        <f t="shared" si="14"/>
        <v/>
      </c>
      <c r="W92">
        <f t="shared" si="14"/>
        <v>0</v>
      </c>
      <c r="X92" s="41">
        <f t="shared" si="12"/>
        <v>147310.92622695316</v>
      </c>
      <c r="Y92" s="42">
        <f t="shared" si="13"/>
        <v>3.1799999999999717E-2</v>
      </c>
    </row>
    <row r="93" spans="2:25">
      <c r="B93" s="40">
        <v>85</v>
      </c>
      <c r="C93" s="49">
        <f t="shared" si="8"/>
        <v>147942.51512720005</v>
      </c>
      <c r="D93" s="49"/>
      <c r="E93" s="40">
        <v>2018</v>
      </c>
      <c r="F93" s="8">
        <v>43763</v>
      </c>
      <c r="G93" s="48" t="s">
        <v>4</v>
      </c>
      <c r="H93" s="50">
        <v>0.88629999999999998</v>
      </c>
      <c r="I93" s="50"/>
      <c r="J93" s="40">
        <v>32</v>
      </c>
      <c r="K93" s="51">
        <f t="shared" si="9"/>
        <v>4438.2754538160016</v>
      </c>
      <c r="L93" s="52"/>
      <c r="M93" s="6">
        <f>IF(J93="","",(K93/J93)/LOOKUP(RIGHT($D$2,3),定数!$A$6:$A$13,定数!$B$6:$B$13))</f>
        <v>0.92464071954500038</v>
      </c>
      <c r="N93" s="40">
        <v>2018</v>
      </c>
      <c r="O93" s="8">
        <v>43768</v>
      </c>
      <c r="P93" s="50">
        <v>0.89039999999999997</v>
      </c>
      <c r="Q93" s="50"/>
      <c r="R93" s="53">
        <f>IF(P93="","",T93*M93*LOOKUP(RIGHT($D$2,3),定数!$A$6:$A$13,定数!$B$6:$B$13))</f>
        <v>5686.5404252017424</v>
      </c>
      <c r="S93" s="53"/>
      <c r="T93" s="54">
        <f t="shared" si="11"/>
        <v>40.999999999999929</v>
      </c>
      <c r="U93" s="54"/>
      <c r="V93" t="str">
        <f t="shared" si="14"/>
        <v/>
      </c>
      <c r="W93">
        <f t="shared" si="14"/>
        <v>0</v>
      </c>
      <c r="X93" s="41">
        <f t="shared" si="12"/>
        <v>147942.51512720005</v>
      </c>
      <c r="Y93" s="42">
        <f t="shared" si="13"/>
        <v>0</v>
      </c>
    </row>
    <row r="94" spans="2:25">
      <c r="B94" s="40">
        <v>86</v>
      </c>
      <c r="C94" s="49">
        <f t="shared" si="8"/>
        <v>153629.05555240178</v>
      </c>
      <c r="D94" s="49"/>
      <c r="E94" s="40">
        <v>2018</v>
      </c>
      <c r="F94" s="8">
        <v>43764</v>
      </c>
      <c r="G94" s="48" t="s">
        <v>4</v>
      </c>
      <c r="H94" s="50">
        <v>0.8891</v>
      </c>
      <c r="I94" s="50"/>
      <c r="J94" s="40">
        <v>29</v>
      </c>
      <c r="K94" s="51">
        <f t="shared" si="9"/>
        <v>4608.8716665720531</v>
      </c>
      <c r="L94" s="52"/>
      <c r="M94" s="6">
        <f>IF(J94="","",(K94/J94)/LOOKUP(RIGHT($D$2,3),定数!$A$6:$A$13,定数!$B$6:$B$13))</f>
        <v>1.0595107279475984</v>
      </c>
      <c r="N94" s="40">
        <v>2018</v>
      </c>
      <c r="O94" s="8">
        <v>43768</v>
      </c>
      <c r="P94" s="50">
        <v>0.89280000000000004</v>
      </c>
      <c r="Q94" s="50"/>
      <c r="R94" s="53">
        <f>IF(P94="","",T94*M94*LOOKUP(RIGHT($D$2,3),定数!$A$6:$A$13,定数!$B$6:$B$13))</f>
        <v>5880.2845401092291</v>
      </c>
      <c r="S94" s="53"/>
      <c r="T94" s="54">
        <f t="shared" si="11"/>
        <v>37.000000000000369</v>
      </c>
      <c r="U94" s="54"/>
      <c r="V94" t="str">
        <f t="shared" si="14"/>
        <v/>
      </c>
      <c r="W94">
        <f t="shared" si="14"/>
        <v>0</v>
      </c>
      <c r="X94" s="41">
        <f t="shared" si="12"/>
        <v>153629.05555240178</v>
      </c>
      <c r="Y94" s="42">
        <f t="shared" si="13"/>
        <v>0</v>
      </c>
    </row>
    <row r="95" spans="2:25">
      <c r="B95" s="40">
        <v>87</v>
      </c>
      <c r="C95" s="49">
        <f t="shared" si="8"/>
        <v>159509.340092511</v>
      </c>
      <c r="D95" s="49"/>
      <c r="E95" s="40">
        <v>2018</v>
      </c>
      <c r="F95" s="8">
        <v>43785</v>
      </c>
      <c r="G95" s="48" t="s">
        <v>4</v>
      </c>
      <c r="H95" s="50">
        <v>0.89039999999999997</v>
      </c>
      <c r="I95" s="50"/>
      <c r="J95" s="40">
        <v>79</v>
      </c>
      <c r="K95" s="51">
        <f t="shared" si="9"/>
        <v>4785.2802027753296</v>
      </c>
      <c r="L95" s="52"/>
      <c r="M95" s="6">
        <f>IF(J95="","",(K95/J95)/LOOKUP(RIGHT($D$2,3),定数!$A$6:$A$13,定数!$B$6:$B$13))</f>
        <v>0.40382111415825567</v>
      </c>
      <c r="N95" s="40">
        <v>2018</v>
      </c>
      <c r="O95" s="8">
        <v>43797</v>
      </c>
      <c r="P95" s="50">
        <v>0.88239999999999996</v>
      </c>
      <c r="Q95" s="50"/>
      <c r="R95" s="53">
        <f>IF(P95="","",T95*M95*LOOKUP(RIGHT($D$2,3),定数!$A$6:$A$13,定数!$B$6:$B$13))</f>
        <v>-4845.8533698990723</v>
      </c>
      <c r="S95" s="53"/>
      <c r="T95" s="54">
        <f t="shared" si="11"/>
        <v>-80.000000000000071</v>
      </c>
      <c r="U95" s="54"/>
      <c r="V95" t="str">
        <f t="shared" si="14"/>
        <v/>
      </c>
      <c r="W95">
        <f t="shared" si="14"/>
        <v>1</v>
      </c>
      <c r="X95" s="41">
        <f t="shared" si="12"/>
        <v>159509.340092511</v>
      </c>
      <c r="Y95" s="42">
        <f t="shared" si="13"/>
        <v>0</v>
      </c>
    </row>
    <row r="96" spans="2:25">
      <c r="B96" s="40">
        <v>88</v>
      </c>
      <c r="C96" s="49">
        <f t="shared" si="8"/>
        <v>154663.48672261194</v>
      </c>
      <c r="D96" s="49"/>
      <c r="E96" s="40">
        <v>2018</v>
      </c>
      <c r="F96" s="8">
        <v>43795</v>
      </c>
      <c r="G96" s="48" t="s">
        <v>3</v>
      </c>
      <c r="H96" s="50">
        <v>0.88390000000000002</v>
      </c>
      <c r="I96" s="50"/>
      <c r="J96" s="40">
        <v>27</v>
      </c>
      <c r="K96" s="51">
        <f t="shared" si="9"/>
        <v>4639.9046016783577</v>
      </c>
      <c r="L96" s="52"/>
      <c r="M96" s="6">
        <f>IF(J96="","",(K96/J96)/LOOKUP(RIGHT($D$2,3),定数!$A$6:$A$13,定数!$B$6:$B$13))</f>
        <v>1.1456554572045328</v>
      </c>
      <c r="N96" s="40">
        <v>2018</v>
      </c>
      <c r="O96" s="8">
        <v>43796</v>
      </c>
      <c r="P96" s="50">
        <v>0.88680000000000003</v>
      </c>
      <c r="Q96" s="50"/>
      <c r="R96" s="53">
        <f>IF(P96="","",T96*M96*LOOKUP(RIGHT($D$2,3),定数!$A$6:$A$13,定数!$B$6:$B$13))</f>
        <v>-4983.6012388397403</v>
      </c>
      <c r="S96" s="53"/>
      <c r="T96" s="54">
        <f t="shared" si="11"/>
        <v>-29.000000000000135</v>
      </c>
      <c r="U96" s="54"/>
      <c r="V96" t="str">
        <f t="shared" si="14"/>
        <v/>
      </c>
      <c r="W96">
        <f t="shared" si="14"/>
        <v>2</v>
      </c>
      <c r="X96" s="41">
        <f t="shared" si="12"/>
        <v>159509.340092511</v>
      </c>
      <c r="Y96" s="42">
        <f t="shared" si="13"/>
        <v>3.0379746835442978E-2</v>
      </c>
    </row>
    <row r="97" spans="2:25">
      <c r="B97" s="40">
        <v>89</v>
      </c>
      <c r="C97" s="49">
        <f t="shared" si="8"/>
        <v>149679.8854837722</v>
      </c>
      <c r="D97" s="49"/>
      <c r="E97" s="40">
        <v>2018</v>
      </c>
      <c r="F97" s="8">
        <v>43825</v>
      </c>
      <c r="G97" s="48" t="s">
        <v>3</v>
      </c>
      <c r="H97" s="50">
        <v>0.8972</v>
      </c>
      <c r="I97" s="50"/>
      <c r="J97" s="40">
        <v>26</v>
      </c>
      <c r="K97" s="51">
        <f t="shared" si="9"/>
        <v>4490.3965645131657</v>
      </c>
      <c r="L97" s="52"/>
      <c r="M97" s="6">
        <f>IF(J97="","",(K97/J97)/LOOKUP(RIGHT($D$2,3),定数!$A$6:$A$13,定数!$B$6:$B$13))</f>
        <v>1.1513837344905553</v>
      </c>
      <c r="N97" s="40">
        <v>2018</v>
      </c>
      <c r="O97" s="8">
        <v>43825</v>
      </c>
      <c r="P97" s="50">
        <v>0.90010000000000001</v>
      </c>
      <c r="Q97" s="50"/>
      <c r="R97" s="53">
        <f>IF(P97="","",T97*M97*LOOKUP(RIGHT($D$2,3),定数!$A$6:$A$13,定数!$B$6:$B$13))</f>
        <v>-5008.5192450339391</v>
      </c>
      <c r="S97" s="53"/>
      <c r="T97" s="54">
        <f t="shared" si="11"/>
        <v>-29.000000000000135</v>
      </c>
      <c r="U97" s="54"/>
      <c r="V97" t="str">
        <f t="shared" si="14"/>
        <v/>
      </c>
      <c r="W97">
        <f t="shared" si="14"/>
        <v>3</v>
      </c>
      <c r="X97" s="41">
        <f t="shared" si="12"/>
        <v>159509.340092511</v>
      </c>
      <c r="Y97" s="42">
        <f t="shared" si="13"/>
        <v>6.1623066104078861E-2</v>
      </c>
    </row>
    <row r="98" spans="2:25">
      <c r="B98" s="40">
        <v>90</v>
      </c>
      <c r="C98" s="49">
        <f t="shared" si="8"/>
        <v>144671.36623873826</v>
      </c>
      <c r="D98" s="49"/>
      <c r="E98" s="40">
        <v>2019</v>
      </c>
      <c r="F98" s="8">
        <v>43482</v>
      </c>
      <c r="G98" s="48" t="s">
        <v>3</v>
      </c>
      <c r="H98" s="50">
        <v>0.88170000000000004</v>
      </c>
      <c r="I98" s="50"/>
      <c r="J98" s="40">
        <v>51</v>
      </c>
      <c r="K98" s="51">
        <f t="shared" si="9"/>
        <v>4340.1409871621481</v>
      </c>
      <c r="L98" s="52"/>
      <c r="M98" s="6">
        <f>IF(J98="","",(K98/J98)/LOOKUP(RIGHT($D$2,3),定数!$A$6:$A$13,定数!$B$6:$B$13))</f>
        <v>0.56733869113230695</v>
      </c>
      <c r="N98" s="40">
        <v>2019</v>
      </c>
      <c r="O98" s="8">
        <v>43488</v>
      </c>
      <c r="P98" s="50">
        <v>0.87529999999999997</v>
      </c>
      <c r="Q98" s="50"/>
      <c r="R98" s="53">
        <f>IF(P98="","",T98*M98*LOOKUP(RIGHT($D$2,3),定数!$A$6:$A$13,定数!$B$6:$B$13))</f>
        <v>5446.4514348702087</v>
      </c>
      <c r="S98" s="53"/>
      <c r="T98" s="54">
        <f t="shared" si="11"/>
        <v>64.000000000000725</v>
      </c>
      <c r="U98" s="54"/>
      <c r="V98" t="str">
        <f t="shared" si="14"/>
        <v/>
      </c>
      <c r="W98">
        <f t="shared" si="14"/>
        <v>0</v>
      </c>
      <c r="X98" s="41">
        <f t="shared" si="12"/>
        <v>159509.340092511</v>
      </c>
      <c r="Y98" s="42">
        <f t="shared" si="13"/>
        <v>9.3022601969057872E-2</v>
      </c>
    </row>
    <row r="99" spans="2:25">
      <c r="B99" s="40">
        <v>91</v>
      </c>
      <c r="C99" s="49">
        <f t="shared" si="8"/>
        <v>150117.81767360849</v>
      </c>
      <c r="D99" s="49"/>
      <c r="E99" s="40">
        <v>2019</v>
      </c>
      <c r="F99" s="8">
        <v>43563</v>
      </c>
      <c r="G99" s="48" t="s">
        <v>4</v>
      </c>
      <c r="H99" s="50">
        <v>0.86119999999999997</v>
      </c>
      <c r="I99" s="50"/>
      <c r="J99" s="40">
        <v>21</v>
      </c>
      <c r="K99" s="51">
        <f t="shared" si="9"/>
        <v>4503.5345302082542</v>
      </c>
      <c r="L99" s="52"/>
      <c r="M99" s="6">
        <f>IF(J99="","",(K99/J99)/LOOKUP(RIGHT($D$2,3),定数!$A$6:$A$13,定数!$B$6:$B$13))</f>
        <v>1.429693501653414</v>
      </c>
      <c r="N99" s="40">
        <v>2019</v>
      </c>
      <c r="O99" s="8">
        <v>43563</v>
      </c>
      <c r="P99" s="50">
        <v>0.86380000000000001</v>
      </c>
      <c r="Q99" s="50"/>
      <c r="R99" s="53">
        <f>IF(P99="","",T99*M99*LOOKUP(RIGHT($D$2,3),定数!$A$6:$A$13,定数!$B$6:$B$13))</f>
        <v>5575.8046564484157</v>
      </c>
      <c r="S99" s="53"/>
      <c r="T99" s="54">
        <f t="shared" si="11"/>
        <v>26.000000000000469</v>
      </c>
      <c r="U99" s="54"/>
      <c r="V99" t="str">
        <f t="shared" si="14"/>
        <v/>
      </c>
      <c r="W99">
        <f t="shared" si="14"/>
        <v>0</v>
      </c>
      <c r="X99" s="41">
        <f t="shared" si="12"/>
        <v>159509.340092511</v>
      </c>
      <c r="Y99" s="42">
        <f t="shared" si="13"/>
        <v>5.8877570513774846E-2</v>
      </c>
    </row>
    <row r="100" spans="2:25">
      <c r="B100" s="40">
        <v>92</v>
      </c>
      <c r="C100" s="49">
        <f t="shared" si="8"/>
        <v>155693.62233005691</v>
      </c>
      <c r="D100" s="49"/>
      <c r="E100" s="40">
        <v>2019</v>
      </c>
      <c r="F100" s="8">
        <v>43564</v>
      </c>
      <c r="G100" s="48" t="s">
        <v>4</v>
      </c>
      <c r="H100" s="50">
        <v>0.86429999999999996</v>
      </c>
      <c r="I100" s="50"/>
      <c r="J100" s="40">
        <v>49</v>
      </c>
      <c r="K100" s="51">
        <f t="shared" si="9"/>
        <v>4670.8086699017067</v>
      </c>
      <c r="L100" s="52"/>
      <c r="M100" s="6">
        <f>IF(J100="","",(K100/J100)/LOOKUP(RIGHT($D$2,3),定数!$A$6:$A$13,定数!$B$6:$B$13))</f>
        <v>0.63548417277574243</v>
      </c>
      <c r="N100" s="40">
        <v>2019</v>
      </c>
      <c r="O100" s="8">
        <v>43565</v>
      </c>
      <c r="P100" s="50">
        <v>0.85919999999999996</v>
      </c>
      <c r="Q100" s="50"/>
      <c r="R100" s="53">
        <f>IF(P100="","",T100*M100*LOOKUP(RIGHT($D$2,3),定数!$A$6:$A$13,定数!$B$6:$B$13))</f>
        <v>-4861.4539217344227</v>
      </c>
      <c r="S100" s="53"/>
      <c r="T100" s="54">
        <f t="shared" si="11"/>
        <v>-50.999999999999936</v>
      </c>
      <c r="U100" s="54"/>
      <c r="V100" t="str">
        <f t="shared" si="14"/>
        <v/>
      </c>
      <c r="W100">
        <f t="shared" si="14"/>
        <v>1</v>
      </c>
      <c r="X100" s="41">
        <f t="shared" si="12"/>
        <v>159509.340092511</v>
      </c>
      <c r="Y100" s="42">
        <f t="shared" si="13"/>
        <v>2.3921594561428727E-2</v>
      </c>
    </row>
    <row r="101" spans="2:25">
      <c r="B101" s="40">
        <v>93</v>
      </c>
      <c r="C101" s="49">
        <f t="shared" si="8"/>
        <v>150832.1684083225</v>
      </c>
      <c r="D101" s="49"/>
      <c r="E101" s="40">
        <v>2019</v>
      </c>
      <c r="F101" s="8">
        <v>43596</v>
      </c>
      <c r="G101" s="48" t="s">
        <v>4</v>
      </c>
      <c r="H101" s="50">
        <v>0.86409999999999998</v>
      </c>
      <c r="I101" s="50"/>
      <c r="J101" s="40">
        <v>20</v>
      </c>
      <c r="K101" s="51">
        <f t="shared" si="9"/>
        <v>4524.965052249675</v>
      </c>
      <c r="L101" s="52"/>
      <c r="M101" s="6">
        <f>IF(J101="","",(K101/J101)/LOOKUP(RIGHT($D$2,3),定数!$A$6:$A$13,定数!$B$6:$B$13))</f>
        <v>1.508321684083225</v>
      </c>
      <c r="N101" s="40">
        <v>2019</v>
      </c>
      <c r="O101" s="8">
        <v>43598</v>
      </c>
      <c r="P101" s="50">
        <v>0.86660000000000004</v>
      </c>
      <c r="Q101" s="50"/>
      <c r="R101" s="53">
        <f>IF(P101="","",T101*M101*LOOKUP(RIGHT($D$2,3),定数!$A$6:$A$13,定数!$B$6:$B$13))</f>
        <v>5656.2063153122235</v>
      </c>
      <c r="S101" s="53"/>
      <c r="T101" s="54">
        <f t="shared" si="11"/>
        <v>25.000000000000576</v>
      </c>
      <c r="U101" s="54"/>
      <c r="V101" t="str">
        <f t="shared" si="14"/>
        <v/>
      </c>
      <c r="W101">
        <f t="shared" si="14"/>
        <v>0</v>
      </c>
      <c r="X101" s="41">
        <f t="shared" si="12"/>
        <v>159509.340092511</v>
      </c>
      <c r="Y101" s="42">
        <f t="shared" si="13"/>
        <v>5.4399144772061536E-2</v>
      </c>
    </row>
    <row r="102" spans="2:25">
      <c r="B102" s="40">
        <v>94</v>
      </c>
      <c r="C102" s="49">
        <f t="shared" si="8"/>
        <v>156488.37472363471</v>
      </c>
      <c r="D102" s="49"/>
      <c r="E102" s="40">
        <v>2019</v>
      </c>
      <c r="F102" s="8">
        <v>43605</v>
      </c>
      <c r="G102" s="48" t="s">
        <v>4</v>
      </c>
      <c r="H102" s="50">
        <v>0.87770000000000004</v>
      </c>
      <c r="I102" s="50"/>
      <c r="J102" s="40">
        <v>27</v>
      </c>
      <c r="K102" s="51">
        <f t="shared" si="9"/>
        <v>4694.6512417090407</v>
      </c>
      <c r="L102" s="52"/>
      <c r="M102" s="6">
        <f>IF(J102="","",(K102/J102)/LOOKUP(RIGHT($D$2,3),定数!$A$6:$A$13,定数!$B$6:$B$13))</f>
        <v>1.1591731461009978</v>
      </c>
      <c r="N102" s="40">
        <v>2019</v>
      </c>
      <c r="O102" s="8">
        <v>43606</v>
      </c>
      <c r="P102" s="50">
        <v>0.87480000000000002</v>
      </c>
      <c r="Q102" s="50"/>
      <c r="R102" s="53">
        <f>IF(P102="","",T102*M102*LOOKUP(RIGHT($D$2,3),定数!$A$6:$A$13,定数!$B$6:$B$13))</f>
        <v>-5042.4031855393641</v>
      </c>
      <c r="S102" s="53"/>
      <c r="T102" s="54">
        <f t="shared" si="11"/>
        <v>-29.000000000000135</v>
      </c>
      <c r="U102" s="54"/>
      <c r="V102" t="str">
        <f t="shared" si="14"/>
        <v/>
      </c>
      <c r="W102">
        <f t="shared" si="14"/>
        <v>1</v>
      </c>
      <c r="X102" s="41">
        <f t="shared" si="12"/>
        <v>159509.340092511</v>
      </c>
      <c r="Y102" s="42">
        <f t="shared" si="13"/>
        <v>1.8939112701013117E-2</v>
      </c>
    </row>
    <row r="103" spans="2:25">
      <c r="B103" s="40">
        <v>95</v>
      </c>
      <c r="C103" s="49">
        <f t="shared" si="8"/>
        <v>151445.97153809536</v>
      </c>
      <c r="D103" s="49"/>
      <c r="E103" s="40">
        <v>2019</v>
      </c>
      <c r="F103" s="8">
        <v>43619</v>
      </c>
      <c r="G103" s="48" t="s">
        <v>4</v>
      </c>
      <c r="H103" s="50">
        <v>0.88700000000000001</v>
      </c>
      <c r="I103" s="50"/>
      <c r="J103" s="40">
        <v>44</v>
      </c>
      <c r="K103" s="51">
        <f t="shared" si="9"/>
        <v>4543.3791461428609</v>
      </c>
      <c r="L103" s="52"/>
      <c r="M103" s="6">
        <f>IF(J103="","",(K103/J103)/LOOKUP(RIGHT($D$2,3),定数!$A$6:$A$13,定数!$B$6:$B$13))</f>
        <v>0.68839077971861529</v>
      </c>
      <c r="N103" s="40">
        <v>2019</v>
      </c>
      <c r="O103" s="8">
        <v>43626</v>
      </c>
      <c r="P103" s="50">
        <v>0.89259999999999995</v>
      </c>
      <c r="Q103" s="50"/>
      <c r="R103" s="53">
        <f>IF(P103="","",T103*M103*LOOKUP(RIGHT($D$2,3),定数!$A$6:$A$13,定数!$B$6:$B$13))</f>
        <v>5782.4825496363046</v>
      </c>
      <c r="S103" s="53"/>
      <c r="T103" s="54">
        <f t="shared" si="11"/>
        <v>55.999999999999382</v>
      </c>
      <c r="U103" s="54"/>
      <c r="V103" t="str">
        <f t="shared" si="14"/>
        <v/>
      </c>
      <c r="W103">
        <f t="shared" si="14"/>
        <v>0</v>
      </c>
      <c r="X103" s="41">
        <f t="shared" si="12"/>
        <v>159509.340092511</v>
      </c>
      <c r="Y103" s="42">
        <f t="shared" si="13"/>
        <v>5.0551074625091674E-2</v>
      </c>
    </row>
    <row r="104" spans="2:25">
      <c r="B104" s="40">
        <v>96</v>
      </c>
      <c r="C104" s="49">
        <f t="shared" si="8"/>
        <v>157228.45408773166</v>
      </c>
      <c r="D104" s="49"/>
      <c r="E104" s="40"/>
      <c r="F104" s="8"/>
      <c r="G104" s="40"/>
      <c r="H104" s="50"/>
      <c r="I104" s="50"/>
      <c r="J104" s="40"/>
      <c r="K104" s="51" t="str">
        <f t="shared" si="9"/>
        <v/>
      </c>
      <c r="L104" s="52"/>
      <c r="M104" s="6" t="str">
        <f>IF(J104="","",(K104/J104)/LOOKUP(RIGHT($D$2,3),定数!$A$6:$A$13,定数!$B$6:$B$13))</f>
        <v/>
      </c>
      <c r="N104" s="40"/>
      <c r="O104" s="8"/>
      <c r="P104" s="50"/>
      <c r="Q104" s="50"/>
      <c r="R104" s="53" t="str">
        <f>IF(P104="","",T104*M104*LOOKUP(RIGHT($D$2,3),定数!$A$6:$A$13,定数!$B$6:$B$13))</f>
        <v/>
      </c>
      <c r="S104" s="53"/>
      <c r="T104" s="54" t="str">
        <f t="shared" si="11"/>
        <v/>
      </c>
      <c r="U104" s="54"/>
      <c r="V104" t="str">
        <f t="shared" si="14"/>
        <v/>
      </c>
      <c r="W104" t="str">
        <f t="shared" si="14"/>
        <v/>
      </c>
      <c r="X104" s="41">
        <f t="shared" si="12"/>
        <v>159509.340092511</v>
      </c>
      <c r="Y104" s="42">
        <f t="shared" si="13"/>
        <v>1.4299388383504641E-2</v>
      </c>
    </row>
    <row r="105" spans="2:25">
      <c r="B105" s="40">
        <v>97</v>
      </c>
      <c r="C105" s="49" t="str">
        <f t="shared" si="8"/>
        <v/>
      </c>
      <c r="D105" s="49"/>
      <c r="E105" s="40"/>
      <c r="F105" s="8"/>
      <c r="G105" s="40"/>
      <c r="H105" s="50"/>
      <c r="I105" s="50"/>
      <c r="J105" s="40"/>
      <c r="K105" s="51" t="str">
        <f t="shared" si="9"/>
        <v/>
      </c>
      <c r="L105" s="52"/>
      <c r="M105" s="6" t="str">
        <f>IF(J105="","",(K105/J105)/LOOKUP(RIGHT($D$2,3),定数!$A$6:$A$13,定数!$B$6:$B$13))</f>
        <v/>
      </c>
      <c r="N105" s="40"/>
      <c r="O105" s="8"/>
      <c r="P105" s="50"/>
      <c r="Q105" s="50"/>
      <c r="R105" s="53" t="str">
        <f>IF(P105="","",T105*M105*LOOKUP(RIGHT($D$2,3),定数!$A$6:$A$13,定数!$B$6:$B$13))</f>
        <v/>
      </c>
      <c r="S105" s="53"/>
      <c r="T105" s="54" t="str">
        <f t="shared" si="11"/>
        <v/>
      </c>
      <c r="U105" s="54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49" t="str">
        <f t="shared" si="8"/>
        <v/>
      </c>
      <c r="D106" s="49"/>
      <c r="E106" s="40"/>
      <c r="F106" s="8"/>
      <c r="G106" s="40"/>
      <c r="H106" s="50"/>
      <c r="I106" s="50"/>
      <c r="J106" s="40"/>
      <c r="K106" s="51" t="str">
        <f t="shared" si="9"/>
        <v/>
      </c>
      <c r="L106" s="52"/>
      <c r="M106" s="6" t="str">
        <f>IF(J106="","",(K106/J106)/LOOKUP(RIGHT($D$2,3),定数!$A$6:$A$13,定数!$B$6:$B$13))</f>
        <v/>
      </c>
      <c r="N106" s="40"/>
      <c r="O106" s="8"/>
      <c r="P106" s="50"/>
      <c r="Q106" s="50"/>
      <c r="R106" s="53" t="str">
        <f>IF(P106="","",T106*M106*LOOKUP(RIGHT($D$2,3),定数!$A$6:$A$13,定数!$B$6:$B$13))</f>
        <v/>
      </c>
      <c r="S106" s="53"/>
      <c r="T106" s="54" t="str">
        <f t="shared" si="11"/>
        <v/>
      </c>
      <c r="U106" s="54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49" t="str">
        <f t="shared" si="8"/>
        <v/>
      </c>
      <c r="D107" s="49"/>
      <c r="E107" s="40"/>
      <c r="F107" s="8"/>
      <c r="G107" s="40"/>
      <c r="H107" s="50"/>
      <c r="I107" s="50"/>
      <c r="J107" s="40"/>
      <c r="K107" s="51" t="str">
        <f t="shared" si="9"/>
        <v/>
      </c>
      <c r="L107" s="52"/>
      <c r="M107" s="6" t="str">
        <f>IF(J107="","",(K107/J107)/LOOKUP(RIGHT($D$2,3),定数!$A$6:$A$13,定数!$B$6:$B$13))</f>
        <v/>
      </c>
      <c r="N107" s="40"/>
      <c r="O107" s="8"/>
      <c r="P107" s="50"/>
      <c r="Q107" s="50"/>
      <c r="R107" s="53" t="str">
        <f>IF(P107="","",T107*M107*LOOKUP(RIGHT($D$2,3),定数!$A$6:$A$13,定数!$B$6:$B$13))</f>
        <v/>
      </c>
      <c r="S107" s="53"/>
      <c r="T107" s="54" t="str">
        <f t="shared" si="11"/>
        <v/>
      </c>
      <c r="U107" s="5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49" t="str">
        <f t="shared" si="8"/>
        <v/>
      </c>
      <c r="D108" s="49"/>
      <c r="E108" s="40"/>
      <c r="F108" s="8"/>
      <c r="G108" s="40"/>
      <c r="H108" s="50"/>
      <c r="I108" s="50"/>
      <c r="J108" s="40"/>
      <c r="K108" s="51" t="str">
        <f t="shared" si="9"/>
        <v/>
      </c>
      <c r="L108" s="52"/>
      <c r="M108" s="6" t="str">
        <f>IF(J108="","",(K108/J108)/LOOKUP(RIGHT($D$2,3),定数!$A$6:$A$13,定数!$B$6:$B$13))</f>
        <v/>
      </c>
      <c r="N108" s="40"/>
      <c r="O108" s="8"/>
      <c r="P108" s="50"/>
      <c r="Q108" s="50"/>
      <c r="R108" s="53" t="str">
        <f>IF(P108="","",T108*M108*LOOKUP(RIGHT($D$2,3),定数!$A$6:$A$13,定数!$B$6:$B$13))</f>
        <v/>
      </c>
      <c r="S108" s="53"/>
      <c r="T108" s="54" t="str">
        <f t="shared" si="11"/>
        <v/>
      </c>
      <c r="U108" s="5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431" priority="9" stopIfTrue="1" operator="equal">
      <formula>"買"</formula>
    </cfRule>
    <cfRule type="cellIs" dxfId="430" priority="10" stopIfTrue="1" operator="equal">
      <formula>"売"</formula>
    </cfRule>
  </conditionalFormatting>
  <conditionalFormatting sqref="G9:G11 G14:G45 G47:G108">
    <cfRule type="cellIs" dxfId="429" priority="11" stopIfTrue="1" operator="equal">
      <formula>"買"</formula>
    </cfRule>
    <cfRule type="cellIs" dxfId="428" priority="12" stopIfTrue="1" operator="equal">
      <formula>"売"</formula>
    </cfRule>
  </conditionalFormatting>
  <conditionalFormatting sqref="G12">
    <cfRule type="cellIs" dxfId="427" priority="7" stopIfTrue="1" operator="equal">
      <formula>"買"</formula>
    </cfRule>
    <cfRule type="cellIs" dxfId="426" priority="8" stopIfTrue="1" operator="equal">
      <formula>"売"</formula>
    </cfRule>
  </conditionalFormatting>
  <conditionalFormatting sqref="G13">
    <cfRule type="cellIs" dxfId="425" priority="5" stopIfTrue="1" operator="equal">
      <formula>"買"</formula>
    </cfRule>
    <cfRule type="cellIs" dxfId="424" priority="6" stopIfTrue="1" operator="equal">
      <formula>"売"</formula>
    </cfRule>
  </conditionalFormatting>
  <conditionalFormatting sqref="G9">
    <cfRule type="cellIs" dxfId="423" priority="3" stopIfTrue="1" operator="equal">
      <formula>"買"</formula>
    </cfRule>
    <cfRule type="cellIs" dxfId="422" priority="4" stopIfTrue="1" operator="equal">
      <formula>"売"</formula>
    </cfRule>
  </conditionalFormatting>
  <conditionalFormatting sqref="G9">
    <cfRule type="cellIs" dxfId="421" priority="1" stopIfTrue="1" operator="equal">
      <formula>"買"</formula>
    </cfRule>
    <cfRule type="cellIs" dxfId="420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6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5" t="s">
        <v>5</v>
      </c>
      <c r="C2" s="75"/>
      <c r="D2" s="86" t="s">
        <v>65</v>
      </c>
      <c r="E2" s="86"/>
      <c r="F2" s="75" t="s">
        <v>6</v>
      </c>
      <c r="G2" s="75"/>
      <c r="H2" s="78" t="s">
        <v>66</v>
      </c>
      <c r="I2" s="78"/>
      <c r="J2" s="75" t="s">
        <v>7</v>
      </c>
      <c r="K2" s="75"/>
      <c r="L2" s="85">
        <v>100000</v>
      </c>
      <c r="M2" s="86"/>
      <c r="N2" s="75" t="s">
        <v>8</v>
      </c>
      <c r="O2" s="75"/>
      <c r="P2" s="80">
        <f>SUM(L2,D4)</f>
        <v>189407.89710156064</v>
      </c>
      <c r="Q2" s="78"/>
      <c r="R2" s="1"/>
      <c r="S2" s="1"/>
      <c r="T2" s="1"/>
    </row>
    <row r="3" spans="2:25" ht="57" customHeight="1">
      <c r="B3" s="75" t="s">
        <v>9</v>
      </c>
      <c r="C3" s="75"/>
      <c r="D3" s="87" t="s">
        <v>67</v>
      </c>
      <c r="E3" s="87"/>
      <c r="F3" s="87"/>
      <c r="G3" s="87"/>
      <c r="H3" s="87"/>
      <c r="I3" s="87"/>
      <c r="J3" s="75" t="s">
        <v>10</v>
      </c>
      <c r="K3" s="75"/>
      <c r="L3" s="87" t="s">
        <v>58</v>
      </c>
      <c r="M3" s="88"/>
      <c r="N3" s="88"/>
      <c r="O3" s="88"/>
      <c r="P3" s="88"/>
      <c r="Q3" s="88"/>
      <c r="R3" s="1"/>
      <c r="S3" s="1"/>
    </row>
    <row r="4" spans="2:25">
      <c r="B4" s="75" t="s">
        <v>11</v>
      </c>
      <c r="C4" s="75"/>
      <c r="D4" s="76">
        <f>SUM($R$9:$S$993)</f>
        <v>89407.897101560637</v>
      </c>
      <c r="E4" s="76"/>
      <c r="F4" s="75" t="s">
        <v>12</v>
      </c>
      <c r="G4" s="75"/>
      <c r="H4" s="77">
        <f>SUM($T$9:$U$108)</f>
        <v>336.99999999999619</v>
      </c>
      <c r="I4" s="78"/>
      <c r="J4" s="79" t="s">
        <v>57</v>
      </c>
      <c r="K4" s="79"/>
      <c r="L4" s="80">
        <f>MAX($C$9:$D$990)-C9</f>
        <v>89407.897101560637</v>
      </c>
      <c r="M4" s="80"/>
      <c r="N4" s="79" t="s">
        <v>56</v>
      </c>
      <c r="O4" s="79"/>
      <c r="P4" s="81">
        <f>MAX(Y:Y)</f>
        <v>0.16310060705939067</v>
      </c>
      <c r="Q4" s="81"/>
      <c r="R4" s="1"/>
      <c r="S4" s="1"/>
      <c r="T4" s="1"/>
    </row>
    <row r="5" spans="2:25">
      <c r="B5" s="39" t="s">
        <v>15</v>
      </c>
      <c r="C5" s="2">
        <f>COUNTIF($R$9:$R$990,"&gt;0")</f>
        <v>49</v>
      </c>
      <c r="D5" s="38" t="s">
        <v>16</v>
      </c>
      <c r="E5" s="15">
        <f>COUNTIF($R$9:$R$990,"&lt;0")</f>
        <v>46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0.51578947368421058</v>
      </c>
      <c r="J5" s="82" t="s">
        <v>19</v>
      </c>
      <c r="K5" s="75"/>
      <c r="L5" s="83">
        <f>MAX(V9:V993)</f>
        <v>3</v>
      </c>
      <c r="M5" s="84"/>
      <c r="N5" s="17" t="s">
        <v>20</v>
      </c>
      <c r="O5" s="9"/>
      <c r="P5" s="83">
        <f>MAX(W9:W993)</f>
        <v>4</v>
      </c>
      <c r="Q5" s="84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63</v>
      </c>
      <c r="N6" s="12"/>
      <c r="O6" s="12"/>
      <c r="P6" s="10"/>
      <c r="Q6" s="7"/>
      <c r="R6" s="1"/>
      <c r="S6" s="1"/>
      <c r="T6" s="1"/>
    </row>
    <row r="7" spans="2:25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/>
      <c r="K7" s="65"/>
      <c r="L7" s="66"/>
      <c r="M7" s="67" t="s">
        <v>25</v>
      </c>
      <c r="N7" s="68" t="s">
        <v>26</v>
      </c>
      <c r="O7" s="69"/>
      <c r="P7" s="69"/>
      <c r="Q7" s="70"/>
      <c r="R7" s="71" t="s">
        <v>27</v>
      </c>
      <c r="S7" s="71"/>
      <c r="T7" s="71"/>
      <c r="U7" s="71"/>
    </row>
    <row r="8" spans="2:25">
      <c r="B8" s="56"/>
      <c r="C8" s="59"/>
      <c r="D8" s="60"/>
      <c r="E8" s="18" t="s">
        <v>28</v>
      </c>
      <c r="F8" s="18" t="s">
        <v>29</v>
      </c>
      <c r="G8" s="18" t="s">
        <v>30</v>
      </c>
      <c r="H8" s="72" t="s">
        <v>31</v>
      </c>
      <c r="I8" s="63"/>
      <c r="J8" s="4" t="s">
        <v>32</v>
      </c>
      <c r="K8" s="73" t="s">
        <v>33</v>
      </c>
      <c r="L8" s="66"/>
      <c r="M8" s="67"/>
      <c r="N8" s="5" t="s">
        <v>28</v>
      </c>
      <c r="O8" s="5" t="s">
        <v>29</v>
      </c>
      <c r="P8" s="74" t="s">
        <v>31</v>
      </c>
      <c r="Q8" s="70"/>
      <c r="R8" s="71" t="s">
        <v>34</v>
      </c>
      <c r="S8" s="71"/>
      <c r="T8" s="71" t="s">
        <v>32</v>
      </c>
      <c r="U8" s="71"/>
      <c r="Y8" t="s">
        <v>55</v>
      </c>
    </row>
    <row r="9" spans="2:25">
      <c r="B9" s="40">
        <v>1</v>
      </c>
      <c r="C9" s="49">
        <f>L2</f>
        <v>100000</v>
      </c>
      <c r="D9" s="49"/>
      <c r="E9" s="45">
        <v>2013</v>
      </c>
      <c r="F9" s="8">
        <v>43531</v>
      </c>
      <c r="G9" s="45" t="s">
        <v>4</v>
      </c>
      <c r="H9" s="50">
        <v>0.87280000000000002</v>
      </c>
      <c r="I9" s="50"/>
      <c r="J9" s="45">
        <v>94</v>
      </c>
      <c r="K9" s="49">
        <f>IF(J9="","",C9*0.03)</f>
        <v>3000</v>
      </c>
      <c r="L9" s="49"/>
      <c r="M9" s="6">
        <f>IF(J9="","",(K9/J9)/LOOKUP(RIGHT($D$2,3),定数!$A$6:$A$13,定数!$B$6:$B$13))</f>
        <v>0.21276595744680851</v>
      </c>
      <c r="N9" s="45">
        <v>2013</v>
      </c>
      <c r="O9" s="8">
        <v>43538</v>
      </c>
      <c r="P9" s="50">
        <v>0.86319999999999997</v>
      </c>
      <c r="Q9" s="50"/>
      <c r="R9" s="53">
        <f>IF(P9="","",T9*M9*LOOKUP(RIGHT($D$2,3),定数!$A$6:$A$13,定数!$B$6:$B$13))</f>
        <v>-3063.829787234059</v>
      </c>
      <c r="S9" s="53"/>
      <c r="T9" s="54">
        <f>IF(P9="","",IF(G9="買",(P9-H9),(H9-P9))*IF(RIGHT($D$2,3)="JPY",100,10000))</f>
        <v>-96.000000000000526</v>
      </c>
      <c r="U9" s="54"/>
      <c r="V9" s="1">
        <f>IF(T9&lt;&gt;"",IF(T9&gt;0,1+V8,0),"")</f>
        <v>0</v>
      </c>
      <c r="W9">
        <f>IF(T9&lt;&gt;"",IF(T9&lt;0,1+W8,0),"")</f>
        <v>1</v>
      </c>
    </row>
    <row r="10" spans="2:25">
      <c r="B10" s="40">
        <v>2</v>
      </c>
      <c r="C10" s="49">
        <f t="shared" ref="C10:C73" si="0">IF(R9="","",C9+R9)</f>
        <v>96936.170212765937</v>
      </c>
      <c r="D10" s="49"/>
      <c r="E10" s="45">
        <v>2013</v>
      </c>
      <c r="F10" s="8">
        <v>43551</v>
      </c>
      <c r="G10" s="45" t="s">
        <v>3</v>
      </c>
      <c r="H10" s="50">
        <v>0.84699999999999998</v>
      </c>
      <c r="I10" s="50"/>
      <c r="J10" s="45">
        <v>13</v>
      </c>
      <c r="K10" s="51">
        <f>IF(J10="","",C10*0.03)</f>
        <v>2908.0851063829782</v>
      </c>
      <c r="L10" s="52"/>
      <c r="M10" s="6">
        <f>IF(J10="","",(K10/J10)/LOOKUP(RIGHT($D$2,3),定数!$A$6:$A$13,定数!$B$6:$B$13))</f>
        <v>1.4913256955810146</v>
      </c>
      <c r="N10" s="45">
        <v>2013</v>
      </c>
      <c r="O10" s="8">
        <v>43551</v>
      </c>
      <c r="P10" s="50">
        <v>0.84509999999999996</v>
      </c>
      <c r="Q10" s="50"/>
      <c r="R10" s="53">
        <f>IF(P10="","",T10*M10*LOOKUP(RIGHT($D$2,3),定数!$A$6:$A$13,定数!$B$6:$B$13))</f>
        <v>4250.2782324059208</v>
      </c>
      <c r="S10" s="53"/>
      <c r="T10" s="54">
        <f>IF(P10="","",IF(G10="買",(P10-H10),(H10-P10))*IF(RIGHT($D$2,3)="JPY",100,10000))</f>
        <v>19.000000000000128</v>
      </c>
      <c r="U10" s="54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40">
        <v>3</v>
      </c>
      <c r="C11" s="49">
        <f t="shared" si="0"/>
        <v>101186.44844517186</v>
      </c>
      <c r="D11" s="49"/>
      <c r="E11" s="45">
        <v>2013</v>
      </c>
      <c r="F11" s="8">
        <v>43571</v>
      </c>
      <c r="G11" s="45" t="s">
        <v>4</v>
      </c>
      <c r="H11" s="50">
        <v>0.85819999999999996</v>
      </c>
      <c r="I11" s="50"/>
      <c r="J11" s="45">
        <v>59</v>
      </c>
      <c r="K11" s="51">
        <f t="shared" ref="K11:K74" si="3">IF(J11="","",C11*0.03)</f>
        <v>3035.5934533551558</v>
      </c>
      <c r="L11" s="52"/>
      <c r="M11" s="6">
        <f>IF(J11="","",(K11/J11)/LOOKUP(RIGHT($D$2,3),定数!$A$6:$A$13,定数!$B$6:$B$13))</f>
        <v>0.34300490998363342</v>
      </c>
      <c r="N11" s="45">
        <v>2013</v>
      </c>
      <c r="O11" s="8">
        <v>43574</v>
      </c>
      <c r="P11" s="50">
        <v>0.85209999999999997</v>
      </c>
      <c r="Q11" s="50"/>
      <c r="R11" s="53">
        <f>IF(P11="","",T11*M11*LOOKUP(RIGHT($D$2,3),定数!$A$6:$A$13,定数!$B$6:$B$13))</f>
        <v>-3138.4949263502431</v>
      </c>
      <c r="S11" s="53"/>
      <c r="T11" s="54">
        <f>IF(P11="","",IF(G11="買",(P11-H11),(H11-P11))*IF(RIGHT($D$2,3)="JPY",100,10000))</f>
        <v>-60.999999999999943</v>
      </c>
      <c r="U11" s="54"/>
      <c r="V11" s="22">
        <f t="shared" si="1"/>
        <v>0</v>
      </c>
      <c r="W11">
        <f t="shared" si="2"/>
        <v>1</v>
      </c>
      <c r="X11" s="41">
        <f>IF(C11&lt;&gt;"",MAX(X10,C11),"")</f>
        <v>101186.44844517186</v>
      </c>
      <c r="Y11" s="42">
        <f>IF(X11&lt;&gt;"",1-(C11/X11),"")</f>
        <v>0</v>
      </c>
    </row>
    <row r="12" spans="2:25">
      <c r="B12" s="40">
        <v>4</v>
      </c>
      <c r="C12" s="49">
        <f t="shared" si="0"/>
        <v>98047.95351882161</v>
      </c>
      <c r="D12" s="49"/>
      <c r="E12" s="45">
        <v>2013</v>
      </c>
      <c r="F12" s="8">
        <v>43579</v>
      </c>
      <c r="G12" s="45" t="s">
        <v>3</v>
      </c>
      <c r="H12" s="50">
        <v>0.85209999999999997</v>
      </c>
      <c r="I12" s="50"/>
      <c r="J12" s="45">
        <v>12</v>
      </c>
      <c r="K12" s="51">
        <f t="shared" si="3"/>
        <v>2941.4386055646482</v>
      </c>
      <c r="L12" s="52"/>
      <c r="M12" s="6">
        <f>IF(J12="","",(K12/J12)/LOOKUP(RIGHT($D$2,3),定数!$A$6:$A$13,定数!$B$6:$B$13))</f>
        <v>1.6341325586470268</v>
      </c>
      <c r="N12" s="45">
        <v>2013</v>
      </c>
      <c r="O12" s="8">
        <v>43579</v>
      </c>
      <c r="P12" s="50">
        <v>0.85029999999999994</v>
      </c>
      <c r="Q12" s="50"/>
      <c r="R12" s="53">
        <f>IF(P12="","",T12*M12*LOOKUP(RIGHT($D$2,3),定数!$A$6:$A$13,定数!$B$6:$B$13))</f>
        <v>4412.1579083470306</v>
      </c>
      <c r="S12" s="53"/>
      <c r="T12" s="54">
        <f t="shared" ref="T12:T75" si="4">IF(P12="","",IF(G12="買",(P12-H12),(H12-P12))*IF(RIGHT($D$2,3)="JPY",100,10000))</f>
        <v>18.000000000000238</v>
      </c>
      <c r="U12" s="54"/>
      <c r="V12" s="22">
        <f t="shared" si="1"/>
        <v>1</v>
      </c>
      <c r="W12">
        <f t="shared" si="2"/>
        <v>0</v>
      </c>
      <c r="X12" s="41">
        <f t="shared" ref="X12:X75" si="5">IF(C12&lt;&gt;"",MAX(X11,C12),"")</f>
        <v>101186.44844517186</v>
      </c>
      <c r="Y12" s="42">
        <f t="shared" ref="Y12:Y75" si="6">IF(X12&lt;&gt;"",1-(C12/X12),"")</f>
        <v>3.1016949152542383E-2</v>
      </c>
    </row>
    <row r="13" spans="2:25">
      <c r="B13" s="40">
        <v>5</v>
      </c>
      <c r="C13" s="49">
        <f t="shared" si="0"/>
        <v>102460.11142716864</v>
      </c>
      <c r="D13" s="49"/>
      <c r="E13" s="45">
        <v>2013</v>
      </c>
      <c r="F13" s="8">
        <v>43591</v>
      </c>
      <c r="G13" s="45" t="s">
        <v>3</v>
      </c>
      <c r="H13" s="50">
        <v>0.84160000000000001</v>
      </c>
      <c r="I13" s="50"/>
      <c r="J13" s="45">
        <v>10</v>
      </c>
      <c r="K13" s="51">
        <f t="shared" si="3"/>
        <v>3073.8033428150588</v>
      </c>
      <c r="L13" s="52"/>
      <c r="M13" s="6">
        <f>IF(J13="","",(K13/J13)/LOOKUP(RIGHT($D$2,3),定数!$A$6:$A$13,定数!$B$6:$B$13))</f>
        <v>2.0492022285433724</v>
      </c>
      <c r="N13" s="45">
        <v>2013</v>
      </c>
      <c r="O13" s="8">
        <v>43591</v>
      </c>
      <c r="P13" s="50">
        <v>0.84289999999999998</v>
      </c>
      <c r="Q13" s="50"/>
      <c r="R13" s="53">
        <f>IF(P13="","",T13*M13*LOOKUP(RIGHT($D$2,3),定数!$A$6:$A$13,定数!$B$6:$B$13))</f>
        <v>-3995.9443456594772</v>
      </c>
      <c r="S13" s="53"/>
      <c r="T13" s="54">
        <f t="shared" si="4"/>
        <v>-12.999999999999678</v>
      </c>
      <c r="U13" s="54"/>
      <c r="V13" s="22">
        <f t="shared" si="1"/>
        <v>0</v>
      </c>
      <c r="W13">
        <f t="shared" si="2"/>
        <v>1</v>
      </c>
      <c r="X13" s="41">
        <f t="shared" si="5"/>
        <v>102460.11142716864</v>
      </c>
      <c r="Y13" s="42">
        <f t="shared" si="6"/>
        <v>0</v>
      </c>
    </row>
    <row r="14" spans="2:25">
      <c r="B14" s="40">
        <v>6</v>
      </c>
      <c r="C14" s="49">
        <f t="shared" si="0"/>
        <v>98464.167081509164</v>
      </c>
      <c r="D14" s="49"/>
      <c r="E14" s="45">
        <v>2013</v>
      </c>
      <c r="F14" s="8">
        <v>43619</v>
      </c>
      <c r="G14" s="45" t="s">
        <v>3</v>
      </c>
      <c r="H14" s="50">
        <v>0.85189999999999999</v>
      </c>
      <c r="I14" s="50"/>
      <c r="J14" s="45">
        <v>31</v>
      </c>
      <c r="K14" s="51">
        <f t="shared" si="3"/>
        <v>2953.9250124452747</v>
      </c>
      <c r="L14" s="52"/>
      <c r="M14" s="6">
        <f>IF(J14="","",(K14/J14)/LOOKUP(RIGHT($D$2,3),定数!$A$6:$A$13,定数!$B$6:$B$13))</f>
        <v>0.63525269084844616</v>
      </c>
      <c r="N14" s="45">
        <v>2013</v>
      </c>
      <c r="O14" s="8">
        <v>43620</v>
      </c>
      <c r="P14" s="50">
        <v>0.85529999999999995</v>
      </c>
      <c r="Q14" s="50"/>
      <c r="R14" s="53">
        <f>IF(P14="","",T14*M14*LOOKUP(RIGHT($D$2,3),定数!$A$6:$A$13,定数!$B$6:$B$13))</f>
        <v>-3239.7887233270362</v>
      </c>
      <c r="S14" s="53"/>
      <c r="T14" s="54">
        <f t="shared" si="4"/>
        <v>-33.999999999999588</v>
      </c>
      <c r="U14" s="54"/>
      <c r="V14" s="22">
        <f t="shared" si="1"/>
        <v>0</v>
      </c>
      <c r="W14">
        <f t="shared" si="2"/>
        <v>2</v>
      </c>
      <c r="X14" s="41">
        <f t="shared" si="5"/>
        <v>102460.11142716864</v>
      </c>
      <c r="Y14" s="42">
        <f t="shared" si="6"/>
        <v>3.8999999999999035E-2</v>
      </c>
    </row>
    <row r="15" spans="2:25">
      <c r="B15" s="40">
        <v>7</v>
      </c>
      <c r="C15" s="49">
        <f t="shared" si="0"/>
        <v>95224.378358182134</v>
      </c>
      <c r="D15" s="49"/>
      <c r="E15" s="45">
        <v>2013</v>
      </c>
      <c r="F15" s="8">
        <v>43640</v>
      </c>
      <c r="G15" s="45" t="s">
        <v>3</v>
      </c>
      <c r="H15" s="50">
        <v>0.84809999999999997</v>
      </c>
      <c r="I15" s="50"/>
      <c r="J15" s="45">
        <v>59</v>
      </c>
      <c r="K15" s="51">
        <f t="shared" si="3"/>
        <v>2856.7313507454637</v>
      </c>
      <c r="L15" s="52"/>
      <c r="M15" s="6">
        <f>IF(J15="","",(K15/J15)/LOOKUP(RIGHT($D$2,3),定数!$A$6:$A$13,定数!$B$6:$B$13))</f>
        <v>0.32279450290909195</v>
      </c>
      <c r="N15" s="45">
        <v>2013</v>
      </c>
      <c r="O15" s="8">
        <v>43643</v>
      </c>
      <c r="P15" s="50">
        <v>0.85419999999999996</v>
      </c>
      <c r="Q15" s="50"/>
      <c r="R15" s="53">
        <f>IF(P15="","",T15*M15*LOOKUP(RIGHT($D$2,3),定数!$A$6:$A$13,定数!$B$6:$B$13))</f>
        <v>-2953.5697016181889</v>
      </c>
      <c r="S15" s="53"/>
      <c r="T15" s="54">
        <f t="shared" si="4"/>
        <v>-60.999999999999943</v>
      </c>
      <c r="U15" s="54"/>
      <c r="V15" s="22">
        <f t="shared" si="1"/>
        <v>0</v>
      </c>
      <c r="W15">
        <f t="shared" si="2"/>
        <v>3</v>
      </c>
      <c r="X15" s="41">
        <f t="shared" si="5"/>
        <v>102460.11142716864</v>
      </c>
      <c r="Y15" s="42">
        <f t="shared" si="6"/>
        <v>7.0619999999998573E-2</v>
      </c>
    </row>
    <row r="16" spans="2:25">
      <c r="B16" s="40">
        <v>8</v>
      </c>
      <c r="C16" s="49">
        <f t="shared" si="0"/>
        <v>92270.808656563939</v>
      </c>
      <c r="D16" s="49"/>
      <c r="E16" s="45">
        <v>2013</v>
      </c>
      <c r="F16" s="8">
        <v>43641</v>
      </c>
      <c r="G16" s="45" t="s">
        <v>3</v>
      </c>
      <c r="H16" s="50">
        <v>0.84740000000000004</v>
      </c>
      <c r="I16" s="50"/>
      <c r="J16" s="45">
        <v>35</v>
      </c>
      <c r="K16" s="51">
        <f t="shared" si="3"/>
        <v>2768.1242596969182</v>
      </c>
      <c r="L16" s="52"/>
      <c r="M16" s="6">
        <f>IF(J16="","",(K16/J16)/LOOKUP(RIGHT($D$2,3),定数!$A$6:$A$13,定数!$B$6:$B$13))</f>
        <v>0.5272617637517939</v>
      </c>
      <c r="N16" s="45">
        <v>2013</v>
      </c>
      <c r="O16" s="8">
        <v>43643</v>
      </c>
      <c r="P16" s="50">
        <v>0.85119999999999996</v>
      </c>
      <c r="Q16" s="50"/>
      <c r="R16" s="53">
        <f>IF(P16="","",T16*M16*LOOKUP(RIGHT($D$2,3),定数!$A$6:$A$13,定数!$B$6:$B$13))</f>
        <v>-3005.3920533851579</v>
      </c>
      <c r="S16" s="53"/>
      <c r="T16" s="54">
        <f t="shared" si="4"/>
        <v>-37.999999999999147</v>
      </c>
      <c r="U16" s="54"/>
      <c r="V16" s="22">
        <f t="shared" si="1"/>
        <v>0</v>
      </c>
      <c r="W16">
        <f t="shared" si="2"/>
        <v>4</v>
      </c>
      <c r="X16" s="41">
        <f t="shared" si="5"/>
        <v>102460.11142716864</v>
      </c>
      <c r="Y16" s="42">
        <f t="shared" si="6"/>
        <v>9.9446532203388505E-2</v>
      </c>
    </row>
    <row r="17" spans="2:25">
      <c r="B17" s="40">
        <v>9</v>
      </c>
      <c r="C17" s="49">
        <f t="shared" si="0"/>
        <v>89265.416603178775</v>
      </c>
      <c r="D17" s="49"/>
      <c r="E17" s="45">
        <v>2013</v>
      </c>
      <c r="F17" s="8">
        <v>43671</v>
      </c>
      <c r="G17" s="45" t="s">
        <v>4</v>
      </c>
      <c r="H17" s="50">
        <v>0.86409999999999998</v>
      </c>
      <c r="I17" s="50"/>
      <c r="J17" s="45">
        <v>56</v>
      </c>
      <c r="K17" s="51">
        <f t="shared" si="3"/>
        <v>2677.9624980953631</v>
      </c>
      <c r="L17" s="52"/>
      <c r="M17" s="6">
        <f>IF(J17="","",(K17/J17)/LOOKUP(RIGHT($D$2,3),定数!$A$6:$A$13,定数!$B$6:$B$13))</f>
        <v>0.31880505929706704</v>
      </c>
      <c r="N17" s="45">
        <v>2013</v>
      </c>
      <c r="O17" s="8">
        <v>43677</v>
      </c>
      <c r="P17" s="50">
        <v>0.87239999999999995</v>
      </c>
      <c r="Q17" s="50"/>
      <c r="R17" s="53">
        <f>IF(P17="","",T17*M17*LOOKUP(RIGHT($D$2,3),定数!$A$6:$A$13,定数!$B$6:$B$13))</f>
        <v>3969.1229882484727</v>
      </c>
      <c r="S17" s="53"/>
      <c r="T17" s="54">
        <f t="shared" si="4"/>
        <v>82.999999999999744</v>
      </c>
      <c r="U17" s="54"/>
      <c r="V17" s="22">
        <f t="shared" si="1"/>
        <v>1</v>
      </c>
      <c r="W17">
        <f t="shared" si="2"/>
        <v>0</v>
      </c>
      <c r="X17" s="41">
        <f t="shared" si="5"/>
        <v>102460.11142716864</v>
      </c>
      <c r="Y17" s="42">
        <f t="shared" si="6"/>
        <v>0.12877884515447757</v>
      </c>
    </row>
    <row r="18" spans="2:25">
      <c r="B18" s="40">
        <v>10</v>
      </c>
      <c r="C18" s="49">
        <f t="shared" si="0"/>
        <v>93234.539591427252</v>
      </c>
      <c r="D18" s="49"/>
      <c r="E18" s="45">
        <v>2013</v>
      </c>
      <c r="F18" s="8">
        <v>43672</v>
      </c>
      <c r="G18" s="45" t="s">
        <v>4</v>
      </c>
      <c r="H18" s="50">
        <v>0.86380000000000001</v>
      </c>
      <c r="I18" s="50"/>
      <c r="J18" s="45">
        <v>31</v>
      </c>
      <c r="K18" s="51">
        <f t="shared" si="3"/>
        <v>2797.0361877428177</v>
      </c>
      <c r="L18" s="52"/>
      <c r="M18" s="6">
        <f>IF(J18="","",(K18/J18)/LOOKUP(RIGHT($D$2,3),定数!$A$6:$A$13,定数!$B$6:$B$13))</f>
        <v>0.60151315865436938</v>
      </c>
      <c r="N18" s="45">
        <v>2013</v>
      </c>
      <c r="O18" s="8">
        <v>43676</v>
      </c>
      <c r="P18" s="50">
        <v>0.86839999999999995</v>
      </c>
      <c r="Q18" s="50"/>
      <c r="R18" s="53">
        <f>IF(P18="","",T18*M18*LOOKUP(RIGHT($D$2,3),定数!$A$6:$A$13,定数!$B$6:$B$13))</f>
        <v>4150.4407947150921</v>
      </c>
      <c r="S18" s="53"/>
      <c r="T18" s="54">
        <f t="shared" si="4"/>
        <v>45.999999999999375</v>
      </c>
      <c r="U18" s="54"/>
      <c r="V18" s="22">
        <f t="shared" si="1"/>
        <v>2</v>
      </c>
      <c r="W18">
        <f t="shared" si="2"/>
        <v>0</v>
      </c>
      <c r="X18" s="41">
        <f t="shared" si="5"/>
        <v>102460.11142716864</v>
      </c>
      <c r="Y18" s="42">
        <f t="shared" si="6"/>
        <v>9.0040618805096284E-2</v>
      </c>
    </row>
    <row r="19" spans="2:25">
      <c r="B19" s="40">
        <v>11</v>
      </c>
      <c r="C19" s="49">
        <f t="shared" si="0"/>
        <v>97384.980386142342</v>
      </c>
      <c r="D19" s="49"/>
      <c r="E19" s="45">
        <v>2013</v>
      </c>
      <c r="F19" s="8">
        <v>43686</v>
      </c>
      <c r="G19" s="45" t="s">
        <v>3</v>
      </c>
      <c r="H19" s="50">
        <v>0.85940000000000005</v>
      </c>
      <c r="I19" s="50"/>
      <c r="J19" s="45">
        <v>22</v>
      </c>
      <c r="K19" s="51">
        <f t="shared" si="3"/>
        <v>2921.5494115842703</v>
      </c>
      <c r="L19" s="52"/>
      <c r="M19" s="6">
        <f>IF(J19="","",(K19/J19)/LOOKUP(RIGHT($D$2,3),定数!$A$6:$A$13,定数!$B$6:$B$13))</f>
        <v>0.88531800351038503</v>
      </c>
      <c r="N19" s="45">
        <v>2013</v>
      </c>
      <c r="O19" s="8">
        <v>43690</v>
      </c>
      <c r="P19" s="50">
        <v>0.85619999999999996</v>
      </c>
      <c r="Q19" s="50"/>
      <c r="R19" s="53">
        <f>IF(P19="","",T19*M19*LOOKUP(RIGHT($D$2,3),定数!$A$6:$A$13,定数!$B$6:$B$13))</f>
        <v>4249.5264168499698</v>
      </c>
      <c r="S19" s="53"/>
      <c r="T19" s="54">
        <f t="shared" si="4"/>
        <v>32.000000000000917</v>
      </c>
      <c r="U19" s="54"/>
      <c r="V19" s="22">
        <f t="shared" si="1"/>
        <v>3</v>
      </c>
      <c r="W19">
        <f t="shared" si="2"/>
        <v>0</v>
      </c>
      <c r="X19" s="41">
        <f t="shared" si="5"/>
        <v>102460.11142716864</v>
      </c>
      <c r="Y19" s="42">
        <f t="shared" si="6"/>
        <v>4.9532749577710922E-2</v>
      </c>
    </row>
    <row r="20" spans="2:25">
      <c r="B20" s="40">
        <v>12</v>
      </c>
      <c r="C20" s="49">
        <f t="shared" si="0"/>
        <v>101634.50680299231</v>
      </c>
      <c r="D20" s="49"/>
      <c r="E20" s="45">
        <v>2013</v>
      </c>
      <c r="F20" s="8">
        <v>43692</v>
      </c>
      <c r="G20" s="45" t="s">
        <v>3</v>
      </c>
      <c r="H20" s="50">
        <v>0.85240000000000005</v>
      </c>
      <c r="I20" s="50"/>
      <c r="J20" s="45">
        <v>42</v>
      </c>
      <c r="K20" s="51">
        <f t="shared" si="3"/>
        <v>3049.0352040897692</v>
      </c>
      <c r="L20" s="52"/>
      <c r="M20" s="6">
        <f>IF(J20="","",(K20/J20)/LOOKUP(RIGHT($D$2,3),定数!$A$6:$A$13,定数!$B$6:$B$13))</f>
        <v>0.48397384191901094</v>
      </c>
      <c r="N20" s="45">
        <v>2013</v>
      </c>
      <c r="O20" s="8">
        <v>43697</v>
      </c>
      <c r="P20" s="50">
        <v>0.85680000000000001</v>
      </c>
      <c r="Q20" s="50"/>
      <c r="R20" s="53">
        <f>IF(P20="","",T20*M20*LOOKUP(RIGHT($D$2,3),定数!$A$6:$A$13,定数!$B$6:$B$13))</f>
        <v>-3194.227356665443</v>
      </c>
      <c r="S20" s="53"/>
      <c r="T20" s="54">
        <f t="shared" si="4"/>
        <v>-43.999999999999595</v>
      </c>
      <c r="U20" s="54"/>
      <c r="V20" s="22">
        <f t="shared" si="1"/>
        <v>0</v>
      </c>
      <c r="W20">
        <f t="shared" si="2"/>
        <v>1</v>
      </c>
      <c r="X20" s="41">
        <f t="shared" si="5"/>
        <v>102460.11142716864</v>
      </c>
      <c r="Y20" s="42">
        <f t="shared" si="6"/>
        <v>8.0578150138279625E-3</v>
      </c>
    </row>
    <row r="21" spans="2:25">
      <c r="B21" s="40">
        <v>13</v>
      </c>
      <c r="C21" s="49">
        <f t="shared" si="0"/>
        <v>98440.279446326866</v>
      </c>
      <c r="D21" s="49"/>
      <c r="E21" s="45">
        <v>2013</v>
      </c>
      <c r="F21" s="8">
        <v>43700</v>
      </c>
      <c r="G21" s="45" t="s">
        <v>4</v>
      </c>
      <c r="H21" s="50">
        <v>0.85929999999999995</v>
      </c>
      <c r="I21" s="50"/>
      <c r="J21" s="45">
        <v>55</v>
      </c>
      <c r="K21" s="51">
        <f t="shared" si="3"/>
        <v>2953.2083833898059</v>
      </c>
      <c r="L21" s="52"/>
      <c r="M21" s="6">
        <f>IF(J21="","",(K21/J21)/LOOKUP(RIGHT($D$2,3),定数!$A$6:$A$13,定数!$B$6:$B$13))</f>
        <v>0.35796465253209769</v>
      </c>
      <c r="N21" s="45">
        <v>2013</v>
      </c>
      <c r="O21" s="8">
        <v>43706</v>
      </c>
      <c r="P21" s="50">
        <v>0.85350000000000004</v>
      </c>
      <c r="Q21" s="50"/>
      <c r="R21" s="53">
        <f>IF(P21="","",T21*M21*LOOKUP(RIGHT($D$2,3),定数!$A$6:$A$13,定数!$B$6:$B$13))</f>
        <v>-3114.2924770292047</v>
      </c>
      <c r="S21" s="53"/>
      <c r="T21" s="54">
        <f t="shared" si="4"/>
        <v>-57.999999999999162</v>
      </c>
      <c r="U21" s="54"/>
      <c r="V21" s="22">
        <f t="shared" si="1"/>
        <v>0</v>
      </c>
      <c r="W21">
        <f t="shared" si="2"/>
        <v>2</v>
      </c>
      <c r="X21" s="41">
        <f t="shared" si="5"/>
        <v>102460.11142716864</v>
      </c>
      <c r="Y21" s="42">
        <f t="shared" si="6"/>
        <v>3.9233140827678814E-2</v>
      </c>
    </row>
    <row r="22" spans="2:25">
      <c r="B22" s="40">
        <v>14</v>
      </c>
      <c r="C22" s="49">
        <f t="shared" si="0"/>
        <v>95325.986969297664</v>
      </c>
      <c r="D22" s="49"/>
      <c r="E22" s="45">
        <v>2013</v>
      </c>
      <c r="F22" s="8">
        <v>43721</v>
      </c>
      <c r="G22" s="45" t="s">
        <v>3</v>
      </c>
      <c r="H22" s="50">
        <v>0.84040000000000004</v>
      </c>
      <c r="I22" s="50"/>
      <c r="J22" s="45">
        <v>11</v>
      </c>
      <c r="K22" s="51">
        <f t="shared" si="3"/>
        <v>2859.7796090789298</v>
      </c>
      <c r="L22" s="52"/>
      <c r="M22" s="6">
        <f>IF(J22="","",(K22/J22)/LOOKUP(RIGHT($D$2,3),定数!$A$6:$A$13,定数!$B$6:$B$13))</f>
        <v>1.7331997630781393</v>
      </c>
      <c r="N22" s="45">
        <v>2013</v>
      </c>
      <c r="O22" s="8">
        <v>43721</v>
      </c>
      <c r="P22" s="50">
        <v>0.83879999999999999</v>
      </c>
      <c r="Q22" s="50"/>
      <c r="R22" s="53">
        <f>IF(P22="","",T22*M22*LOOKUP(RIGHT($D$2,3),定数!$A$6:$A$13,定数!$B$6:$B$13))</f>
        <v>4159.6794313876535</v>
      </c>
      <c r="S22" s="53"/>
      <c r="T22" s="54">
        <f t="shared" si="4"/>
        <v>16.000000000000458</v>
      </c>
      <c r="U22" s="54"/>
      <c r="V22" s="22">
        <f t="shared" si="1"/>
        <v>1</v>
      </c>
      <c r="W22">
        <f t="shared" si="2"/>
        <v>0</v>
      </c>
      <c r="X22" s="41">
        <f t="shared" si="5"/>
        <v>102460.11142716864</v>
      </c>
      <c r="Y22" s="42">
        <f t="shared" si="6"/>
        <v>6.9628310554220918E-2</v>
      </c>
    </row>
    <row r="23" spans="2:25">
      <c r="B23" s="40">
        <v>15</v>
      </c>
      <c r="C23" s="49">
        <f t="shared" si="0"/>
        <v>99485.666400685324</v>
      </c>
      <c r="D23" s="49"/>
      <c r="E23" s="45">
        <v>2013</v>
      </c>
      <c r="F23" s="8">
        <v>43763</v>
      </c>
      <c r="G23" s="45" t="s">
        <v>4</v>
      </c>
      <c r="H23" s="50">
        <v>0.85289999999999999</v>
      </c>
      <c r="I23" s="50"/>
      <c r="J23" s="45">
        <v>24</v>
      </c>
      <c r="K23" s="51">
        <f t="shared" si="3"/>
        <v>2984.5699920205598</v>
      </c>
      <c r="L23" s="52"/>
      <c r="M23" s="6">
        <f>IF(J23="","",(K23/J23)/LOOKUP(RIGHT($D$2,3),定数!$A$6:$A$13,定数!$B$6:$B$13))</f>
        <v>0.82904722000571107</v>
      </c>
      <c r="N23" s="45">
        <v>2013</v>
      </c>
      <c r="O23" s="8">
        <v>43767</v>
      </c>
      <c r="P23" s="50">
        <v>0.85650000000000004</v>
      </c>
      <c r="Q23" s="50"/>
      <c r="R23" s="53">
        <f>IF(P23="","",T23*M23*LOOKUP(RIGHT($D$2,3),定数!$A$6:$A$13,定数!$B$6:$B$13))</f>
        <v>4476.8549880308992</v>
      </c>
      <c r="S23" s="53"/>
      <c r="T23" s="54">
        <f t="shared" si="4"/>
        <v>36.000000000000476</v>
      </c>
      <c r="U23" s="54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102460.11142716864</v>
      </c>
      <c r="Y23" s="42">
        <f t="shared" si="6"/>
        <v>2.9030273196585688E-2</v>
      </c>
    </row>
    <row r="24" spans="2:25">
      <c r="B24" s="40">
        <v>16</v>
      </c>
      <c r="C24" s="49">
        <f t="shared" si="0"/>
        <v>103962.52138871622</v>
      </c>
      <c r="D24" s="49"/>
      <c r="E24" s="45">
        <v>2013</v>
      </c>
      <c r="F24" s="8">
        <v>43763</v>
      </c>
      <c r="G24" s="45" t="s">
        <v>4</v>
      </c>
      <c r="H24" s="50">
        <v>0.85419999999999996</v>
      </c>
      <c r="I24" s="50"/>
      <c r="J24" s="45">
        <v>17</v>
      </c>
      <c r="K24" s="51">
        <f t="shared" si="3"/>
        <v>3118.8756416614865</v>
      </c>
      <c r="L24" s="52"/>
      <c r="M24" s="6">
        <f>IF(J24="","",(K24/J24)/LOOKUP(RIGHT($D$2,3),定数!$A$6:$A$13,定数!$B$6:$B$13))</f>
        <v>1.2230884869260732</v>
      </c>
      <c r="N24" s="45">
        <v>2013</v>
      </c>
      <c r="O24" s="8">
        <v>43769</v>
      </c>
      <c r="P24" s="50">
        <v>0.85229999999999995</v>
      </c>
      <c r="Q24" s="50"/>
      <c r="R24" s="53">
        <f>IF(P24="","",T24*M24*LOOKUP(RIGHT($D$2,3),定数!$A$6:$A$13,定数!$B$6:$B$13))</f>
        <v>-3485.8021877393321</v>
      </c>
      <c r="S24" s="53"/>
      <c r="T24" s="54">
        <f t="shared" si="4"/>
        <v>-19.000000000000128</v>
      </c>
      <c r="U24" s="54"/>
      <c r="V24" t="str">
        <f t="shared" si="7"/>
        <v/>
      </c>
      <c r="W24">
        <f t="shared" si="2"/>
        <v>1</v>
      </c>
      <c r="X24" s="41">
        <f t="shared" si="5"/>
        <v>103962.52138871622</v>
      </c>
      <c r="Y24" s="42">
        <f t="shared" si="6"/>
        <v>0</v>
      </c>
    </row>
    <row r="25" spans="2:25">
      <c r="B25" s="40">
        <v>17</v>
      </c>
      <c r="C25" s="49">
        <f t="shared" si="0"/>
        <v>100476.71920097689</v>
      </c>
      <c r="D25" s="49"/>
      <c r="E25" s="45">
        <v>2013</v>
      </c>
      <c r="F25" s="8">
        <v>43797</v>
      </c>
      <c r="G25" s="45" t="s">
        <v>3</v>
      </c>
      <c r="H25" s="50">
        <v>0.83109999999999995</v>
      </c>
      <c r="I25" s="50"/>
      <c r="J25" s="45">
        <v>38</v>
      </c>
      <c r="K25" s="51">
        <f t="shared" si="3"/>
        <v>3014.3015760293065</v>
      </c>
      <c r="L25" s="52"/>
      <c r="M25" s="6">
        <f>IF(J25="","",(K25/J25)/LOOKUP(RIGHT($D$2,3),定数!$A$6:$A$13,定数!$B$6:$B$13))</f>
        <v>0.52882483789987833</v>
      </c>
      <c r="N25" s="45">
        <v>2013</v>
      </c>
      <c r="O25" s="8">
        <v>43801</v>
      </c>
      <c r="P25" s="50">
        <v>0.82540000000000002</v>
      </c>
      <c r="Q25" s="50"/>
      <c r="R25" s="53">
        <f>IF(P25="","",T25*M25*LOOKUP(RIGHT($D$2,3),定数!$A$6:$A$13,定数!$B$6:$B$13))</f>
        <v>4521.452364043902</v>
      </c>
      <c r="S25" s="53"/>
      <c r="T25" s="54">
        <f t="shared" si="4"/>
        <v>56.999999999999275</v>
      </c>
      <c r="U25" s="54"/>
      <c r="V25" t="str">
        <f t="shared" si="7"/>
        <v/>
      </c>
      <c r="W25">
        <f t="shared" si="2"/>
        <v>0</v>
      </c>
      <c r="X25" s="41">
        <f t="shared" si="5"/>
        <v>103962.52138871622</v>
      </c>
      <c r="Y25" s="42">
        <f t="shared" si="6"/>
        <v>3.3529411764706141E-2</v>
      </c>
    </row>
    <row r="26" spans="2:25">
      <c r="B26" s="40">
        <v>18</v>
      </c>
      <c r="C26" s="49">
        <f t="shared" si="0"/>
        <v>104998.17156502079</v>
      </c>
      <c r="D26" s="49"/>
      <c r="E26" s="45">
        <v>2013</v>
      </c>
      <c r="F26" s="8">
        <v>43825</v>
      </c>
      <c r="G26" s="45" t="s">
        <v>3</v>
      </c>
      <c r="H26" s="50">
        <v>0.83309999999999995</v>
      </c>
      <c r="I26" s="50"/>
      <c r="J26" s="45">
        <v>31</v>
      </c>
      <c r="K26" s="51">
        <f t="shared" si="3"/>
        <v>3149.9451469506234</v>
      </c>
      <c r="L26" s="52"/>
      <c r="M26" s="6">
        <f>IF(J26="","",(K26/J26)/LOOKUP(RIGHT($D$2,3),定数!$A$6:$A$13,定数!$B$6:$B$13))</f>
        <v>0.67740755848400502</v>
      </c>
      <c r="N26" s="45">
        <v>2013</v>
      </c>
      <c r="O26" s="8">
        <v>43826</v>
      </c>
      <c r="P26" s="50">
        <v>0.83650000000000002</v>
      </c>
      <c r="Q26" s="50"/>
      <c r="R26" s="53">
        <f>IF(P26="","",T26*M26*LOOKUP(RIGHT($D$2,3),定数!$A$6:$A$13,定数!$B$6:$B$13))</f>
        <v>-3454.7785482684963</v>
      </c>
      <c r="S26" s="53"/>
      <c r="T26" s="54">
        <f t="shared" si="4"/>
        <v>-34.000000000000696</v>
      </c>
      <c r="U26" s="54"/>
      <c r="V26" t="str">
        <f t="shared" si="7"/>
        <v/>
      </c>
      <c r="W26">
        <f t="shared" si="2"/>
        <v>1</v>
      </c>
      <c r="X26" s="41">
        <f t="shared" si="5"/>
        <v>104998.17156502079</v>
      </c>
      <c r="Y26" s="42">
        <f t="shared" si="6"/>
        <v>0</v>
      </c>
    </row>
    <row r="27" spans="2:25">
      <c r="B27" s="40">
        <v>19</v>
      </c>
      <c r="C27" s="49">
        <f t="shared" si="0"/>
        <v>101543.39301675229</v>
      </c>
      <c r="D27" s="49"/>
      <c r="E27" s="45">
        <v>2014</v>
      </c>
      <c r="F27" s="8">
        <v>43468</v>
      </c>
      <c r="G27" s="45" t="s">
        <v>3</v>
      </c>
      <c r="H27" s="50">
        <v>0.8276</v>
      </c>
      <c r="I27" s="50"/>
      <c r="J27" s="45">
        <v>38</v>
      </c>
      <c r="K27" s="51">
        <f t="shared" si="3"/>
        <v>3046.3017905025686</v>
      </c>
      <c r="L27" s="52"/>
      <c r="M27" s="6">
        <f>IF(J27="","",(K27/J27)/LOOKUP(RIGHT($D$2,3),定数!$A$6:$A$13,定数!$B$6:$B$13))</f>
        <v>0.53443891061448567</v>
      </c>
      <c r="N27" s="45">
        <v>2014</v>
      </c>
      <c r="O27" s="8">
        <v>43471</v>
      </c>
      <c r="P27" s="50">
        <v>0.83160000000000001</v>
      </c>
      <c r="Q27" s="50"/>
      <c r="R27" s="53">
        <f>IF(P27="","",T27*M27*LOOKUP(RIGHT($D$2,3),定数!$A$6:$A$13,定数!$B$6:$B$13))</f>
        <v>-3206.6334636869169</v>
      </c>
      <c r="S27" s="53"/>
      <c r="T27" s="54">
        <f t="shared" si="4"/>
        <v>-40.000000000000036</v>
      </c>
      <c r="U27" s="54"/>
      <c r="V27" t="str">
        <f t="shared" si="7"/>
        <v/>
      </c>
      <c r="W27">
        <f t="shared" si="2"/>
        <v>2</v>
      </c>
      <c r="X27" s="41">
        <f t="shared" si="5"/>
        <v>104998.17156502079</v>
      </c>
      <c r="Y27" s="42">
        <f t="shared" si="6"/>
        <v>3.290322580645233E-2</v>
      </c>
    </row>
    <row r="28" spans="2:25">
      <c r="B28" s="40">
        <v>20</v>
      </c>
      <c r="C28" s="49">
        <f t="shared" si="0"/>
        <v>98336.759553065378</v>
      </c>
      <c r="D28" s="49"/>
      <c r="E28" s="45">
        <v>2014</v>
      </c>
      <c r="F28" s="8">
        <v>43486</v>
      </c>
      <c r="G28" s="45" t="s">
        <v>3</v>
      </c>
      <c r="H28" s="50">
        <v>0.8246</v>
      </c>
      <c r="I28" s="50"/>
      <c r="J28" s="45">
        <v>14</v>
      </c>
      <c r="K28" s="51">
        <f t="shared" si="3"/>
        <v>2950.1027865919614</v>
      </c>
      <c r="L28" s="52"/>
      <c r="M28" s="6">
        <f>IF(J28="","",(K28/J28)/LOOKUP(RIGHT($D$2,3),定数!$A$6:$A$13,定数!$B$6:$B$13))</f>
        <v>1.4048108507580768</v>
      </c>
      <c r="N28" s="45">
        <v>2014</v>
      </c>
      <c r="O28" s="8">
        <v>43486</v>
      </c>
      <c r="P28" s="50">
        <v>0.8226</v>
      </c>
      <c r="Q28" s="50"/>
      <c r="R28" s="53">
        <f>IF(P28="","",T28*M28*LOOKUP(RIGHT($D$2,3),定数!$A$6:$A$13,定数!$B$6:$B$13))</f>
        <v>4214.4325522742338</v>
      </c>
      <c r="S28" s="53"/>
      <c r="T28" s="54">
        <f t="shared" si="4"/>
        <v>20.000000000000018</v>
      </c>
      <c r="U28" s="54"/>
      <c r="V28" t="str">
        <f t="shared" si="7"/>
        <v/>
      </c>
      <c r="W28">
        <f t="shared" si="2"/>
        <v>0</v>
      </c>
      <c r="X28" s="41">
        <f t="shared" si="5"/>
        <v>104998.17156502079</v>
      </c>
      <c r="Y28" s="42">
        <f t="shared" si="6"/>
        <v>6.3443123938880186E-2</v>
      </c>
    </row>
    <row r="29" spans="2:25">
      <c r="B29" s="40">
        <v>21</v>
      </c>
      <c r="C29" s="49">
        <f t="shared" si="0"/>
        <v>102551.19210533961</v>
      </c>
      <c r="D29" s="49"/>
      <c r="E29" s="45">
        <v>2014</v>
      </c>
      <c r="F29" s="8">
        <v>43489</v>
      </c>
      <c r="G29" s="45" t="s">
        <v>4</v>
      </c>
      <c r="H29" s="50">
        <v>0.83</v>
      </c>
      <c r="I29" s="50"/>
      <c r="J29" s="45">
        <v>90</v>
      </c>
      <c r="K29" s="51">
        <f t="shared" si="3"/>
        <v>3076.5357631601883</v>
      </c>
      <c r="L29" s="52"/>
      <c r="M29" s="6">
        <f>IF(J29="","",(K29/J29)/LOOKUP(RIGHT($D$2,3),定数!$A$6:$A$13,定数!$B$6:$B$13))</f>
        <v>0.22789153801186582</v>
      </c>
      <c r="N29" s="45">
        <v>2014</v>
      </c>
      <c r="O29" s="8">
        <v>43496</v>
      </c>
      <c r="P29" s="50">
        <v>0.82079999999999997</v>
      </c>
      <c r="Q29" s="50"/>
      <c r="R29" s="53">
        <f>IF(P29="","",T29*M29*LOOKUP(RIGHT($D$2,3),定数!$A$6:$A$13,定数!$B$6:$B$13))</f>
        <v>-3144.9032245637436</v>
      </c>
      <c r="S29" s="53"/>
      <c r="T29" s="54">
        <f t="shared" si="4"/>
        <v>-91.999999999999858</v>
      </c>
      <c r="U29" s="54"/>
      <c r="V29" t="str">
        <f t="shared" si="7"/>
        <v/>
      </c>
      <c r="W29">
        <f t="shared" si="2"/>
        <v>1</v>
      </c>
      <c r="X29" s="41">
        <f t="shared" si="5"/>
        <v>104998.17156502079</v>
      </c>
      <c r="Y29" s="42">
        <f t="shared" si="6"/>
        <v>2.3304972107689337E-2</v>
      </c>
    </row>
    <row r="30" spans="2:25">
      <c r="B30" s="40">
        <v>22</v>
      </c>
      <c r="C30" s="49">
        <f t="shared" si="0"/>
        <v>99406.288880775857</v>
      </c>
      <c r="D30" s="49"/>
      <c r="E30" s="45">
        <v>2014</v>
      </c>
      <c r="F30" s="8">
        <v>43598</v>
      </c>
      <c r="G30" s="45" t="s">
        <v>3</v>
      </c>
      <c r="H30" s="50">
        <v>0.81330000000000002</v>
      </c>
      <c r="I30" s="50"/>
      <c r="J30" s="45">
        <v>37</v>
      </c>
      <c r="K30" s="51">
        <f t="shared" si="3"/>
        <v>2982.1886664232757</v>
      </c>
      <c r="L30" s="52"/>
      <c r="M30" s="6">
        <f>IF(J30="","",(K30/J30)/LOOKUP(RIGHT($D$2,3),定数!$A$6:$A$13,定数!$B$6:$B$13))</f>
        <v>0.53733129124743706</v>
      </c>
      <c r="N30" s="45">
        <v>2014</v>
      </c>
      <c r="O30" s="8">
        <v>43599</v>
      </c>
      <c r="P30" s="50">
        <v>0.81730000000000003</v>
      </c>
      <c r="Q30" s="50"/>
      <c r="R30" s="53">
        <f>IF(P30="","",T30*M30*LOOKUP(RIGHT($D$2,3),定数!$A$6:$A$13,定数!$B$6:$B$13))</f>
        <v>-3223.9877474846253</v>
      </c>
      <c r="S30" s="53"/>
      <c r="T30" s="54">
        <f t="shared" si="4"/>
        <v>-40.000000000000036</v>
      </c>
      <c r="U30" s="54"/>
      <c r="V30" t="str">
        <f t="shared" si="7"/>
        <v/>
      </c>
      <c r="W30">
        <f t="shared" si="2"/>
        <v>2</v>
      </c>
      <c r="X30" s="41">
        <f t="shared" si="5"/>
        <v>104998.17156502079</v>
      </c>
      <c r="Y30" s="42">
        <f t="shared" si="6"/>
        <v>5.325695296305355E-2</v>
      </c>
    </row>
    <row r="31" spans="2:25">
      <c r="B31" s="40">
        <v>23</v>
      </c>
      <c r="C31" s="49">
        <f t="shared" si="0"/>
        <v>96182.301133291228</v>
      </c>
      <c r="D31" s="49"/>
      <c r="E31" s="45">
        <v>2014</v>
      </c>
      <c r="F31" s="8">
        <v>43613</v>
      </c>
      <c r="G31" s="45" t="s">
        <v>4</v>
      </c>
      <c r="H31" s="50">
        <v>0.81289999999999996</v>
      </c>
      <c r="I31" s="50"/>
      <c r="J31" s="45">
        <v>24</v>
      </c>
      <c r="K31" s="51">
        <f t="shared" si="3"/>
        <v>2885.4690339987369</v>
      </c>
      <c r="L31" s="52"/>
      <c r="M31" s="6">
        <f>IF(J31="","",(K31/J31)/LOOKUP(RIGHT($D$2,3),定数!$A$6:$A$13,定数!$B$6:$B$13))</f>
        <v>0.80151917611076029</v>
      </c>
      <c r="N31" s="45">
        <v>2014</v>
      </c>
      <c r="O31" s="8">
        <v>43619</v>
      </c>
      <c r="P31" s="50">
        <v>0.81030000000000002</v>
      </c>
      <c r="Q31" s="50"/>
      <c r="R31" s="53">
        <f>IF(P31="","",T31*M31*LOOKUP(RIGHT($D$2,3),定数!$A$6:$A$13,定数!$B$6:$B$13))</f>
        <v>-3125.9247868318876</v>
      </c>
      <c r="S31" s="53"/>
      <c r="T31" s="54">
        <f t="shared" si="4"/>
        <v>-25.999999999999357</v>
      </c>
      <c r="U31" s="54"/>
      <c r="V31" t="str">
        <f t="shared" si="7"/>
        <v/>
      </c>
      <c r="W31">
        <f t="shared" si="2"/>
        <v>3</v>
      </c>
      <c r="X31" s="41">
        <f t="shared" si="5"/>
        <v>104998.17156502079</v>
      </c>
      <c r="Y31" s="42">
        <f t="shared" si="6"/>
        <v>8.3962132866954531E-2</v>
      </c>
    </row>
    <row r="32" spans="2:25">
      <c r="B32" s="40">
        <v>24</v>
      </c>
      <c r="C32" s="49">
        <f t="shared" si="0"/>
        <v>93056.376346459336</v>
      </c>
      <c r="D32" s="49"/>
      <c r="E32" s="45">
        <v>2014</v>
      </c>
      <c r="F32" s="8">
        <v>43627</v>
      </c>
      <c r="G32" s="45" t="s">
        <v>3</v>
      </c>
      <c r="H32" s="50">
        <v>0.80500000000000005</v>
      </c>
      <c r="I32" s="50"/>
      <c r="J32" s="45">
        <v>25</v>
      </c>
      <c r="K32" s="51">
        <f t="shared" si="3"/>
        <v>2791.69129039378</v>
      </c>
      <c r="L32" s="52"/>
      <c r="M32" s="6">
        <f>IF(J32="","",(K32/J32)/LOOKUP(RIGHT($D$2,3),定数!$A$6:$A$13,定数!$B$6:$B$13))</f>
        <v>0.74445101077167464</v>
      </c>
      <c r="N32" s="45">
        <v>2014</v>
      </c>
      <c r="O32" s="8">
        <v>43629</v>
      </c>
      <c r="P32" s="50">
        <v>0.80130000000000001</v>
      </c>
      <c r="Q32" s="50"/>
      <c r="R32" s="53">
        <f>IF(P32="","",T32*M32*LOOKUP(RIGHT($D$2,3),定数!$A$6:$A$13,定数!$B$6:$B$13))</f>
        <v>4131.7031097828358</v>
      </c>
      <c r="S32" s="53"/>
      <c r="T32" s="54">
        <f t="shared" si="4"/>
        <v>37.000000000000369</v>
      </c>
      <c r="U32" s="54"/>
      <c r="V32" t="str">
        <f t="shared" si="7"/>
        <v/>
      </c>
      <c r="W32">
        <f t="shared" si="2"/>
        <v>0</v>
      </c>
      <c r="X32" s="41">
        <f t="shared" si="5"/>
        <v>104998.17156502079</v>
      </c>
      <c r="Y32" s="42">
        <f t="shared" si="6"/>
        <v>0.11373336354877783</v>
      </c>
    </row>
    <row r="33" spans="2:25">
      <c r="B33" s="40">
        <v>25</v>
      </c>
      <c r="C33" s="49">
        <f t="shared" si="0"/>
        <v>97188.079456242165</v>
      </c>
      <c r="D33" s="49"/>
      <c r="E33" s="45">
        <v>2014</v>
      </c>
      <c r="F33" s="8">
        <v>43628</v>
      </c>
      <c r="G33" s="45" t="s">
        <v>3</v>
      </c>
      <c r="H33" s="50">
        <v>0.80289999999999995</v>
      </c>
      <c r="I33" s="50"/>
      <c r="J33" s="45">
        <v>32</v>
      </c>
      <c r="K33" s="51">
        <f t="shared" si="3"/>
        <v>2915.642383687265</v>
      </c>
      <c r="L33" s="52"/>
      <c r="M33" s="6">
        <f>IF(J33="","",(K33/J33)/LOOKUP(RIGHT($D$2,3),定数!$A$6:$A$13,定数!$B$6:$B$13))</f>
        <v>0.60742549660151357</v>
      </c>
      <c r="N33" s="45">
        <v>2014</v>
      </c>
      <c r="O33" s="8">
        <v>43629</v>
      </c>
      <c r="P33" s="50">
        <v>0.79810000000000003</v>
      </c>
      <c r="Q33" s="50"/>
      <c r="R33" s="53">
        <f>IF(P33="","",T33*M33*LOOKUP(RIGHT($D$2,3),定数!$A$6:$A$13,定数!$B$6:$B$13))</f>
        <v>4373.4635755308209</v>
      </c>
      <c r="S33" s="53"/>
      <c r="T33" s="54">
        <f t="shared" si="4"/>
        <v>47.999999999999154</v>
      </c>
      <c r="U33" s="54"/>
      <c r="V33" t="str">
        <f t="shared" si="7"/>
        <v/>
      </c>
      <c r="W33">
        <f t="shared" si="2"/>
        <v>0</v>
      </c>
      <c r="X33" s="41">
        <f t="shared" si="5"/>
        <v>104998.17156502079</v>
      </c>
      <c r="Y33" s="42">
        <f t="shared" si="6"/>
        <v>7.4383124890343266E-2</v>
      </c>
    </row>
    <row r="34" spans="2:25">
      <c r="B34" s="40">
        <v>26</v>
      </c>
      <c r="C34" s="49">
        <f t="shared" si="0"/>
        <v>101561.54303177299</v>
      </c>
      <c r="D34" s="49"/>
      <c r="E34" s="45">
        <v>2014</v>
      </c>
      <c r="F34" s="8">
        <v>43629</v>
      </c>
      <c r="G34" s="45" t="s">
        <v>3</v>
      </c>
      <c r="H34" s="50">
        <v>0.80010000000000003</v>
      </c>
      <c r="I34" s="50"/>
      <c r="J34" s="45">
        <v>59</v>
      </c>
      <c r="K34" s="51">
        <f t="shared" si="3"/>
        <v>3046.8462909531895</v>
      </c>
      <c r="L34" s="52"/>
      <c r="M34" s="6">
        <f>IF(J34="","",(K34/J34)/LOOKUP(RIGHT($D$2,3),定数!$A$6:$A$13,定数!$B$6:$B$13))</f>
        <v>0.34427641705685758</v>
      </c>
      <c r="N34" s="45">
        <v>2014</v>
      </c>
      <c r="O34" s="8">
        <v>43661</v>
      </c>
      <c r="P34" s="50">
        <v>0.79120000000000001</v>
      </c>
      <c r="Q34" s="50"/>
      <c r="R34" s="53">
        <f>IF(P34="","",T34*M34*LOOKUP(RIGHT($D$2,3),定数!$A$6:$A$13,定数!$B$6:$B$13))</f>
        <v>4596.0901677090578</v>
      </c>
      <c r="S34" s="53"/>
      <c r="T34" s="54">
        <f t="shared" si="4"/>
        <v>89.000000000000185</v>
      </c>
      <c r="U34" s="54"/>
      <c r="V34" t="str">
        <f t="shared" si="7"/>
        <v/>
      </c>
      <c r="W34">
        <f t="shared" si="2"/>
        <v>0</v>
      </c>
      <c r="X34" s="41">
        <f t="shared" si="5"/>
        <v>104998.17156502079</v>
      </c>
      <c r="Y34" s="42">
        <f t="shared" si="6"/>
        <v>3.2730365510409309E-2</v>
      </c>
    </row>
    <row r="35" spans="2:25">
      <c r="B35" s="40">
        <v>27</v>
      </c>
      <c r="C35" s="49">
        <f t="shared" si="0"/>
        <v>106157.63319948205</v>
      </c>
      <c r="D35" s="49"/>
      <c r="E35" s="45">
        <v>2014</v>
      </c>
      <c r="F35" s="8">
        <v>43649</v>
      </c>
      <c r="G35" s="45" t="s">
        <v>3</v>
      </c>
      <c r="H35" s="50">
        <v>0.79430000000000001</v>
      </c>
      <c r="I35" s="50"/>
      <c r="J35" s="45">
        <v>27</v>
      </c>
      <c r="K35" s="51">
        <f t="shared" si="3"/>
        <v>3184.7289959844616</v>
      </c>
      <c r="L35" s="52"/>
      <c r="M35" s="6">
        <f>IF(J35="","",(K35/J35)/LOOKUP(RIGHT($D$2,3),定数!$A$6:$A$13,定数!$B$6:$B$13))</f>
        <v>0.78635283851468185</v>
      </c>
      <c r="N35" s="45">
        <v>2014</v>
      </c>
      <c r="O35" s="8">
        <v>43660</v>
      </c>
      <c r="P35" s="50">
        <v>0.79720000000000002</v>
      </c>
      <c r="Q35" s="50"/>
      <c r="R35" s="53">
        <f>IF(P35="","",T35*M35*LOOKUP(RIGHT($D$2,3),定数!$A$6:$A$13,定数!$B$6:$B$13))</f>
        <v>-3420.6348475388818</v>
      </c>
      <c r="S35" s="53"/>
      <c r="T35" s="54">
        <f t="shared" si="4"/>
        <v>-29.000000000000135</v>
      </c>
      <c r="U35" s="54"/>
      <c r="V35" t="str">
        <f t="shared" si="7"/>
        <v/>
      </c>
      <c r="W35">
        <f t="shared" si="2"/>
        <v>1</v>
      </c>
      <c r="X35" s="41">
        <f t="shared" si="5"/>
        <v>106157.63319948205</v>
      </c>
      <c r="Y35" s="42">
        <f t="shared" si="6"/>
        <v>0</v>
      </c>
    </row>
    <row r="36" spans="2:25">
      <c r="B36" s="40">
        <v>28</v>
      </c>
      <c r="C36" s="49">
        <f t="shared" si="0"/>
        <v>102736.99835194317</v>
      </c>
      <c r="D36" s="49"/>
      <c r="E36" s="45">
        <v>2014</v>
      </c>
      <c r="F36" s="8">
        <v>43679</v>
      </c>
      <c r="G36" s="45" t="s">
        <v>3</v>
      </c>
      <c r="H36" s="50">
        <v>0.79510000000000003</v>
      </c>
      <c r="I36" s="50"/>
      <c r="J36" s="45">
        <v>14</v>
      </c>
      <c r="K36" s="51">
        <f t="shared" si="3"/>
        <v>3082.1099505582952</v>
      </c>
      <c r="L36" s="52"/>
      <c r="M36" s="6">
        <f>IF(J36="","",(K36/J36)/LOOKUP(RIGHT($D$2,3),定数!$A$6:$A$13,定数!$B$6:$B$13))</f>
        <v>1.4676714050277597</v>
      </c>
      <c r="N36" s="45">
        <v>2014</v>
      </c>
      <c r="O36" s="8">
        <v>43706</v>
      </c>
      <c r="P36" s="50">
        <v>0.79310000000000003</v>
      </c>
      <c r="Q36" s="50"/>
      <c r="R36" s="53">
        <f>IF(P36="","",T36*M36*LOOKUP(RIGHT($D$2,3),定数!$A$6:$A$13,定数!$B$6:$B$13))</f>
        <v>4403.0142150832835</v>
      </c>
      <c r="S36" s="53"/>
      <c r="T36" s="54">
        <f t="shared" si="4"/>
        <v>20.000000000000018</v>
      </c>
      <c r="U36" s="54"/>
      <c r="V36" t="str">
        <f t="shared" si="7"/>
        <v/>
      </c>
      <c r="W36">
        <f t="shared" si="2"/>
        <v>0</v>
      </c>
      <c r="X36" s="41">
        <f t="shared" si="5"/>
        <v>106157.63319948205</v>
      </c>
      <c r="Y36" s="42">
        <f t="shared" si="6"/>
        <v>3.2222222222222374E-2</v>
      </c>
    </row>
    <row r="37" spans="2:25">
      <c r="B37" s="40">
        <v>29</v>
      </c>
      <c r="C37" s="49">
        <f t="shared" si="0"/>
        <v>107140.01256702645</v>
      </c>
      <c r="D37" s="49"/>
      <c r="E37" s="45">
        <v>2014</v>
      </c>
      <c r="F37" s="8">
        <v>43706</v>
      </c>
      <c r="G37" s="45" t="s">
        <v>3</v>
      </c>
      <c r="H37" s="50">
        <v>0.79210000000000003</v>
      </c>
      <c r="I37" s="50"/>
      <c r="J37" s="45">
        <v>34</v>
      </c>
      <c r="K37" s="51">
        <f t="shared" si="3"/>
        <v>3214.2003770107935</v>
      </c>
      <c r="L37" s="52"/>
      <c r="M37" s="6">
        <f>IF(J37="","",(K37/J37)/LOOKUP(RIGHT($D$2,3),定数!$A$6:$A$13,定数!$B$6:$B$13))</f>
        <v>0.63023536804133207</v>
      </c>
      <c r="N37" s="45">
        <v>2014</v>
      </c>
      <c r="O37" s="8">
        <v>43710</v>
      </c>
      <c r="P37" s="50">
        <v>0.79569999999999996</v>
      </c>
      <c r="Q37" s="50"/>
      <c r="R37" s="53">
        <f>IF(P37="","",T37*M37*LOOKUP(RIGHT($D$2,3),定数!$A$6:$A$13,定数!$B$6:$B$13))</f>
        <v>-3403.2709874231332</v>
      </c>
      <c r="S37" s="53"/>
      <c r="T37" s="54">
        <f t="shared" si="4"/>
        <v>-35.999999999999368</v>
      </c>
      <c r="U37" s="54"/>
      <c r="V37" t="str">
        <f t="shared" si="7"/>
        <v/>
      </c>
      <c r="W37">
        <f t="shared" si="2"/>
        <v>1</v>
      </c>
      <c r="X37" s="41">
        <f t="shared" si="5"/>
        <v>107140.01256702645</v>
      </c>
      <c r="Y37" s="42">
        <f t="shared" si="6"/>
        <v>0</v>
      </c>
    </row>
    <row r="38" spans="2:25">
      <c r="B38" s="40">
        <v>30</v>
      </c>
      <c r="C38" s="49">
        <f t="shared" si="0"/>
        <v>103736.74157960332</v>
      </c>
      <c r="D38" s="49"/>
      <c r="E38" s="45">
        <v>2014</v>
      </c>
      <c r="F38" s="8">
        <v>43730</v>
      </c>
      <c r="G38" s="45" t="s">
        <v>3</v>
      </c>
      <c r="H38" s="50">
        <v>0.78480000000000005</v>
      </c>
      <c r="I38" s="50"/>
      <c r="J38" s="45">
        <v>22</v>
      </c>
      <c r="K38" s="51">
        <f t="shared" si="3"/>
        <v>3112.1022473880994</v>
      </c>
      <c r="L38" s="52"/>
      <c r="M38" s="6">
        <f>IF(J38="","",(K38/J38)/LOOKUP(RIGHT($D$2,3),定数!$A$6:$A$13,定数!$B$6:$B$13))</f>
        <v>0.94306128708730286</v>
      </c>
      <c r="N38" s="45">
        <v>2014</v>
      </c>
      <c r="O38" s="8">
        <v>43731</v>
      </c>
      <c r="P38" s="50">
        <v>0.7873</v>
      </c>
      <c r="Q38" s="50"/>
      <c r="R38" s="53">
        <f>IF(P38="","",T38*M38*LOOKUP(RIGHT($D$2,3),定数!$A$6:$A$13,定数!$B$6:$B$13))</f>
        <v>-3536.4798265773106</v>
      </c>
      <c r="S38" s="53"/>
      <c r="T38" s="54">
        <f t="shared" si="4"/>
        <v>-24.999999999999467</v>
      </c>
      <c r="U38" s="54"/>
      <c r="V38" t="str">
        <f t="shared" si="7"/>
        <v/>
      </c>
      <c r="W38">
        <f t="shared" si="2"/>
        <v>2</v>
      </c>
      <c r="X38" s="41">
        <f t="shared" si="5"/>
        <v>107140.01256702645</v>
      </c>
      <c r="Y38" s="42">
        <f t="shared" si="6"/>
        <v>3.1764705882352362E-2</v>
      </c>
    </row>
    <row r="39" spans="2:25">
      <c r="B39" s="40">
        <v>31</v>
      </c>
      <c r="C39" s="49">
        <f t="shared" si="0"/>
        <v>100200.261753026</v>
      </c>
      <c r="D39" s="49"/>
      <c r="E39" s="45">
        <v>2014</v>
      </c>
      <c r="F39" s="8">
        <v>43732</v>
      </c>
      <c r="G39" s="45" t="s">
        <v>3</v>
      </c>
      <c r="H39" s="50">
        <v>0.78349999999999997</v>
      </c>
      <c r="I39" s="50"/>
      <c r="J39" s="45">
        <v>30</v>
      </c>
      <c r="K39" s="51">
        <f t="shared" si="3"/>
        <v>3006.0078525907802</v>
      </c>
      <c r="L39" s="52"/>
      <c r="M39" s="6">
        <f>IF(J39="","",(K39/J39)/LOOKUP(RIGHT($D$2,3),定数!$A$6:$A$13,定数!$B$6:$B$13))</f>
        <v>0.6680017450201734</v>
      </c>
      <c r="N39" s="45">
        <v>2014</v>
      </c>
      <c r="O39" s="8">
        <v>43733</v>
      </c>
      <c r="P39" s="50">
        <v>0.77910000000000001</v>
      </c>
      <c r="Q39" s="50"/>
      <c r="R39" s="53">
        <f>IF(P39="","",T39*M39*LOOKUP(RIGHT($D$2,3),定数!$A$6:$A$13,定数!$B$6:$B$13))</f>
        <v>4408.8115171331037</v>
      </c>
      <c r="S39" s="53"/>
      <c r="T39" s="54">
        <f t="shared" si="4"/>
        <v>43.999999999999595</v>
      </c>
      <c r="U39" s="54"/>
      <c r="V39" t="str">
        <f t="shared" si="7"/>
        <v/>
      </c>
      <c r="W39">
        <f t="shared" si="2"/>
        <v>0</v>
      </c>
      <c r="X39" s="41">
        <f t="shared" si="5"/>
        <v>107140.01256702645</v>
      </c>
      <c r="Y39" s="42">
        <f t="shared" si="6"/>
        <v>6.4772727272726094E-2</v>
      </c>
    </row>
    <row r="40" spans="2:25">
      <c r="B40" s="40">
        <v>32</v>
      </c>
      <c r="C40" s="49">
        <f t="shared" si="0"/>
        <v>104609.0732701591</v>
      </c>
      <c r="D40" s="49"/>
      <c r="E40" s="45">
        <v>2014</v>
      </c>
      <c r="F40" s="8">
        <v>43732</v>
      </c>
      <c r="G40" s="45" t="s">
        <v>3</v>
      </c>
      <c r="H40" s="50">
        <v>0.78169999999999995</v>
      </c>
      <c r="I40" s="50"/>
      <c r="J40" s="45">
        <v>13</v>
      </c>
      <c r="K40" s="51">
        <f t="shared" si="3"/>
        <v>3138.272198104773</v>
      </c>
      <c r="L40" s="52"/>
      <c r="M40" s="6">
        <f>IF(J40="","",(K40/J40)/LOOKUP(RIGHT($D$2,3),定数!$A$6:$A$13,定数!$B$6:$B$13))</f>
        <v>1.6093703580024477</v>
      </c>
      <c r="N40" s="45">
        <v>2014</v>
      </c>
      <c r="O40" s="8">
        <v>43738</v>
      </c>
      <c r="P40" s="50">
        <v>0.77980000000000005</v>
      </c>
      <c r="Q40" s="50"/>
      <c r="R40" s="53">
        <f>IF(P40="","",T40*M40*LOOKUP(RIGHT($D$2,3),定数!$A$6:$A$13,定数!$B$6:$B$13))</f>
        <v>4586.7055203067393</v>
      </c>
      <c r="S40" s="53"/>
      <c r="T40" s="54">
        <f t="shared" si="4"/>
        <v>18.999999999999019</v>
      </c>
      <c r="U40" s="54"/>
      <c r="V40" t="str">
        <f t="shared" si="7"/>
        <v/>
      </c>
      <c r="W40">
        <f t="shared" si="2"/>
        <v>0</v>
      </c>
      <c r="X40" s="41">
        <f t="shared" si="5"/>
        <v>107140.01256702645</v>
      </c>
      <c r="Y40" s="42">
        <f t="shared" si="6"/>
        <v>2.3622727272726407E-2</v>
      </c>
    </row>
    <row r="41" spans="2:25">
      <c r="B41" s="40">
        <v>33</v>
      </c>
      <c r="C41" s="49">
        <f t="shared" si="0"/>
        <v>109195.77879046585</v>
      </c>
      <c r="D41" s="49"/>
      <c r="E41" s="45">
        <v>2014</v>
      </c>
      <c r="F41" s="8">
        <v>43759</v>
      </c>
      <c r="G41" s="45" t="s">
        <v>3</v>
      </c>
      <c r="H41" s="50">
        <v>0.78879999999999995</v>
      </c>
      <c r="I41" s="50"/>
      <c r="J41" s="45">
        <v>52</v>
      </c>
      <c r="K41" s="51">
        <f t="shared" si="3"/>
        <v>3275.8733637139753</v>
      </c>
      <c r="L41" s="52"/>
      <c r="M41" s="6">
        <f>IF(J41="","",(K41/J41)/LOOKUP(RIGHT($D$2,3),定数!$A$6:$A$13,定数!$B$6:$B$13))</f>
        <v>0.41998376457871478</v>
      </c>
      <c r="N41" s="45">
        <v>2014</v>
      </c>
      <c r="O41" s="8">
        <v>43772</v>
      </c>
      <c r="P41" s="50">
        <v>0.78100000000000003</v>
      </c>
      <c r="Q41" s="50"/>
      <c r="R41" s="53">
        <f>IF(P41="","",T41*M41*LOOKUP(RIGHT($D$2,3),定数!$A$6:$A$13,定数!$B$6:$B$13))</f>
        <v>4913.8100455709109</v>
      </c>
      <c r="S41" s="53"/>
      <c r="T41" s="54">
        <f t="shared" si="4"/>
        <v>77.999999999999176</v>
      </c>
      <c r="U41" s="54"/>
      <c r="V41" t="str">
        <f t="shared" si="7"/>
        <v/>
      </c>
      <c r="W41">
        <f t="shared" si="2"/>
        <v>0</v>
      </c>
      <c r="X41" s="41">
        <f t="shared" si="5"/>
        <v>109195.77879046585</v>
      </c>
      <c r="Y41" s="42">
        <f t="shared" si="6"/>
        <v>0</v>
      </c>
    </row>
    <row r="42" spans="2:25">
      <c r="B42" s="40">
        <v>34</v>
      </c>
      <c r="C42" s="49">
        <f t="shared" si="0"/>
        <v>114109.58883603675</v>
      </c>
      <c r="D42" s="49"/>
      <c r="E42" s="45">
        <v>2014</v>
      </c>
      <c r="F42" s="8">
        <v>43794</v>
      </c>
      <c r="G42" s="45" t="s">
        <v>3</v>
      </c>
      <c r="H42" s="50">
        <v>0.79149999999999998</v>
      </c>
      <c r="I42" s="50"/>
      <c r="J42" s="45">
        <v>20</v>
      </c>
      <c r="K42" s="51">
        <f t="shared" si="3"/>
        <v>3423.2876650811027</v>
      </c>
      <c r="L42" s="52"/>
      <c r="M42" s="6">
        <f>IF(J42="","",(K42/J42)/LOOKUP(RIGHT($D$2,3),定数!$A$6:$A$13,定数!$B$6:$B$13))</f>
        <v>1.1410958883603677</v>
      </c>
      <c r="N42" s="45">
        <v>2014</v>
      </c>
      <c r="O42" s="8">
        <v>43794</v>
      </c>
      <c r="P42" s="50">
        <v>0.79369999999999996</v>
      </c>
      <c r="Q42" s="50"/>
      <c r="R42" s="53">
        <f>IF(P42="","",T42*M42*LOOKUP(RIGHT($D$2,3),定数!$A$6:$A$13,定数!$B$6:$B$13))</f>
        <v>-3765.6164315891788</v>
      </c>
      <c r="S42" s="53"/>
      <c r="T42" s="54">
        <f t="shared" si="4"/>
        <v>-21.999999999999797</v>
      </c>
      <c r="U42" s="54"/>
      <c r="V42" t="str">
        <f t="shared" si="7"/>
        <v/>
      </c>
      <c r="W42">
        <f t="shared" si="2"/>
        <v>1</v>
      </c>
      <c r="X42" s="41">
        <f t="shared" si="5"/>
        <v>114109.58883603675</v>
      </c>
      <c r="Y42" s="42">
        <f t="shared" si="6"/>
        <v>0</v>
      </c>
    </row>
    <row r="43" spans="2:25">
      <c r="B43" s="40">
        <v>35</v>
      </c>
      <c r="C43" s="49">
        <f t="shared" si="0"/>
        <v>110343.97240444757</v>
      </c>
      <c r="D43" s="49"/>
      <c r="E43" s="45">
        <v>2014</v>
      </c>
      <c r="F43" s="8">
        <v>43809</v>
      </c>
      <c r="G43" s="45" t="s">
        <v>4</v>
      </c>
      <c r="H43" s="50">
        <v>0.79210000000000003</v>
      </c>
      <c r="I43" s="50"/>
      <c r="J43" s="45">
        <v>36</v>
      </c>
      <c r="K43" s="51">
        <f t="shared" si="3"/>
        <v>3310.3191721334269</v>
      </c>
      <c r="L43" s="52"/>
      <c r="M43" s="6">
        <f>IF(J43="","",(K43/J43)/LOOKUP(RIGHT($D$2,3),定数!$A$6:$A$13,定数!$B$6:$B$13))</f>
        <v>0.61302206891359756</v>
      </c>
      <c r="N43" s="45">
        <v>2014</v>
      </c>
      <c r="O43" s="8">
        <v>43810</v>
      </c>
      <c r="P43" s="50">
        <v>0.78820000000000001</v>
      </c>
      <c r="Q43" s="50"/>
      <c r="R43" s="53">
        <f>IF(P43="","",T43*M43*LOOKUP(RIGHT($D$2,3),定数!$A$6:$A$13,定数!$B$6:$B$13))</f>
        <v>-3586.1791031445591</v>
      </c>
      <c r="S43" s="53"/>
      <c r="T43" s="54">
        <f t="shared" si="4"/>
        <v>-39.000000000000142</v>
      </c>
      <c r="U43" s="54"/>
      <c r="V43" t="str">
        <f t="shared" si="7"/>
        <v/>
      </c>
      <c r="W43">
        <f t="shared" si="2"/>
        <v>2</v>
      </c>
      <c r="X43" s="41">
        <f t="shared" si="5"/>
        <v>114109.58883603675</v>
      </c>
      <c r="Y43" s="42">
        <f t="shared" si="6"/>
        <v>3.2999999999999696E-2</v>
      </c>
    </row>
    <row r="44" spans="2:25">
      <c r="B44" s="40">
        <v>36</v>
      </c>
      <c r="C44" s="49">
        <f t="shared" si="0"/>
        <v>106757.79330130301</v>
      </c>
      <c r="D44" s="49"/>
      <c r="E44" s="45">
        <v>2014</v>
      </c>
      <c r="F44" s="8">
        <v>43818</v>
      </c>
      <c r="G44" s="45" t="s">
        <v>3</v>
      </c>
      <c r="H44" s="50">
        <v>0.7823</v>
      </c>
      <c r="I44" s="50"/>
      <c r="J44" s="45">
        <v>33</v>
      </c>
      <c r="K44" s="51">
        <f t="shared" si="3"/>
        <v>3202.7337990390902</v>
      </c>
      <c r="L44" s="52"/>
      <c r="M44" s="6">
        <f>IF(J44="","",(K44/J44)/LOOKUP(RIGHT($D$2,3),定数!$A$6:$A$13,定数!$B$6:$B$13))</f>
        <v>0.64701692909880615</v>
      </c>
      <c r="N44" s="45">
        <v>2014</v>
      </c>
      <c r="O44" s="8">
        <v>43822</v>
      </c>
      <c r="P44" s="50">
        <v>0.78580000000000005</v>
      </c>
      <c r="Q44" s="50"/>
      <c r="R44" s="53">
        <f>IF(P44="","",T44*M44*LOOKUP(RIGHT($D$2,3),定数!$A$6:$A$13,定数!$B$6:$B$13))</f>
        <v>-3396.8388777687887</v>
      </c>
      <c r="S44" s="53"/>
      <c r="T44" s="54">
        <f t="shared" si="4"/>
        <v>-35.000000000000583</v>
      </c>
      <c r="U44" s="54"/>
      <c r="V44" t="str">
        <f t="shared" si="7"/>
        <v/>
      </c>
      <c r="W44">
        <f t="shared" si="2"/>
        <v>3</v>
      </c>
      <c r="X44" s="41">
        <f t="shared" si="5"/>
        <v>114109.58883603675</v>
      </c>
      <c r="Y44" s="42">
        <f t="shared" si="6"/>
        <v>6.442749999999986E-2</v>
      </c>
    </row>
    <row r="45" spans="2:25">
      <c r="B45" s="40">
        <v>37</v>
      </c>
      <c r="C45" s="49">
        <f t="shared" si="0"/>
        <v>103360.95442353422</v>
      </c>
      <c r="D45" s="49"/>
      <c r="E45" s="45">
        <v>2014</v>
      </c>
      <c r="F45" s="8">
        <v>43829</v>
      </c>
      <c r="G45" s="45" t="s">
        <v>3</v>
      </c>
      <c r="H45" s="50">
        <v>0.78169999999999995</v>
      </c>
      <c r="I45" s="50"/>
      <c r="J45" s="45">
        <v>21</v>
      </c>
      <c r="K45" s="51">
        <f t="shared" si="3"/>
        <v>3100.8286327060264</v>
      </c>
      <c r="L45" s="52"/>
      <c r="M45" s="6">
        <f>IF(J45="","",(K45/J45)/LOOKUP(RIGHT($D$2,3),定数!$A$6:$A$13,定数!$B$6:$B$13))</f>
        <v>0.98439004212889714</v>
      </c>
      <c r="N45" s="45">
        <v>2014</v>
      </c>
      <c r="O45" s="8">
        <v>43829</v>
      </c>
      <c r="P45" s="50">
        <v>0.78400000000000003</v>
      </c>
      <c r="Q45" s="50"/>
      <c r="R45" s="53">
        <f>IF(P45="","",T45*M45*LOOKUP(RIGHT($D$2,3),定数!$A$6:$A$13,定数!$B$6:$B$13))</f>
        <v>-3396.1456453448127</v>
      </c>
      <c r="S45" s="53"/>
      <c r="T45" s="54">
        <f t="shared" si="4"/>
        <v>-23.000000000000796</v>
      </c>
      <c r="U45" s="54"/>
      <c r="V45" t="str">
        <f t="shared" si="7"/>
        <v/>
      </c>
      <c r="W45">
        <f t="shared" si="2"/>
        <v>4</v>
      </c>
      <c r="X45" s="41">
        <f t="shared" si="5"/>
        <v>114109.58883603675</v>
      </c>
      <c r="Y45" s="42">
        <f t="shared" si="6"/>
        <v>9.419571590909126E-2</v>
      </c>
    </row>
    <row r="46" spans="2:25">
      <c r="B46" s="40">
        <v>38</v>
      </c>
      <c r="C46" s="49">
        <f t="shared" si="0"/>
        <v>99964.808778189399</v>
      </c>
      <c r="D46" s="49"/>
      <c r="E46" s="45">
        <v>2014</v>
      </c>
      <c r="F46" s="8">
        <v>43829</v>
      </c>
      <c r="G46" s="45" t="s">
        <v>3</v>
      </c>
      <c r="H46" s="50">
        <v>0.78110000000000002</v>
      </c>
      <c r="I46" s="50"/>
      <c r="J46" s="45">
        <v>22</v>
      </c>
      <c r="K46" s="51">
        <f t="shared" si="3"/>
        <v>2998.944263345682</v>
      </c>
      <c r="L46" s="52"/>
      <c r="M46" s="6">
        <f>IF(J46="","",(K46/J46)/LOOKUP(RIGHT($D$2,3),定数!$A$6:$A$13,定数!$B$6:$B$13))</f>
        <v>0.90877098889263097</v>
      </c>
      <c r="N46" s="45">
        <v>2014</v>
      </c>
      <c r="O46" s="8">
        <v>43830</v>
      </c>
      <c r="P46" s="50">
        <v>0.77790000000000004</v>
      </c>
      <c r="Q46" s="50"/>
      <c r="R46" s="53">
        <f>IF(P46="","",T46*M46*LOOKUP(RIGHT($D$2,3),定数!$A$6:$A$13,定数!$B$6:$B$13))</f>
        <v>4362.1007466846022</v>
      </c>
      <c r="S46" s="53"/>
      <c r="T46" s="54">
        <f t="shared" si="4"/>
        <v>31.999999999999808</v>
      </c>
      <c r="U46" s="54"/>
      <c r="V46" t="str">
        <f t="shared" si="7"/>
        <v/>
      </c>
      <c r="W46">
        <f t="shared" si="2"/>
        <v>0</v>
      </c>
      <c r="X46" s="41">
        <f t="shared" si="5"/>
        <v>114109.58883603675</v>
      </c>
      <c r="Y46" s="42">
        <f t="shared" si="6"/>
        <v>0.12395785667207937</v>
      </c>
    </row>
    <row r="47" spans="2:25">
      <c r="B47" s="40">
        <v>39</v>
      </c>
      <c r="C47" s="49">
        <f t="shared" si="0"/>
        <v>104326.90952487401</v>
      </c>
      <c r="D47" s="49"/>
      <c r="E47" s="45">
        <v>2015</v>
      </c>
      <c r="F47" s="8">
        <v>43474</v>
      </c>
      <c r="G47" s="45" t="s">
        <v>3</v>
      </c>
      <c r="H47" s="50">
        <v>0.77959999999999996</v>
      </c>
      <c r="I47" s="50"/>
      <c r="J47" s="45">
        <v>26</v>
      </c>
      <c r="K47" s="51">
        <f t="shared" si="3"/>
        <v>3129.8072857462203</v>
      </c>
      <c r="L47" s="52"/>
      <c r="M47" s="6">
        <f>IF(J47="","",(K47/J47)/LOOKUP(RIGHT($D$2,3),定数!$A$6:$A$13,定数!$B$6:$B$13))</f>
        <v>0.80251468865287701</v>
      </c>
      <c r="N47" s="45">
        <v>2015</v>
      </c>
      <c r="O47" s="8">
        <v>43477</v>
      </c>
      <c r="P47" s="50">
        <v>0.78249999999999997</v>
      </c>
      <c r="Q47" s="50"/>
      <c r="R47" s="53">
        <f>IF(P47="","",T47*M47*LOOKUP(RIGHT($D$2,3),定数!$A$6:$A$13,定数!$B$6:$B$13))</f>
        <v>-3490.9388956400312</v>
      </c>
      <c r="S47" s="53"/>
      <c r="T47" s="54">
        <f t="shared" si="4"/>
        <v>-29.000000000000135</v>
      </c>
      <c r="U47" s="54"/>
      <c r="V47" t="str">
        <f t="shared" si="7"/>
        <v/>
      </c>
      <c r="W47">
        <f t="shared" si="2"/>
        <v>1</v>
      </c>
      <c r="X47" s="41">
        <f t="shared" si="5"/>
        <v>114109.58883603675</v>
      </c>
      <c r="Y47" s="42">
        <f t="shared" si="6"/>
        <v>8.5730563145043015E-2</v>
      </c>
    </row>
    <row r="48" spans="2:25">
      <c r="B48" s="40">
        <v>40</v>
      </c>
      <c r="C48" s="49">
        <f t="shared" si="0"/>
        <v>100835.97062923397</v>
      </c>
      <c r="D48" s="49"/>
      <c r="E48" s="45">
        <v>2015</v>
      </c>
      <c r="F48" s="8">
        <v>43491</v>
      </c>
      <c r="G48" s="45" t="s">
        <v>3</v>
      </c>
      <c r="H48" s="50">
        <v>0.74670000000000003</v>
      </c>
      <c r="I48" s="50"/>
      <c r="J48" s="45">
        <v>36</v>
      </c>
      <c r="K48" s="51">
        <f t="shared" si="3"/>
        <v>3025.079118877019</v>
      </c>
      <c r="L48" s="52"/>
      <c r="M48" s="6">
        <f>IF(J48="","",(K48/J48)/LOOKUP(RIGHT($D$2,3),定数!$A$6:$A$13,定数!$B$6:$B$13))</f>
        <v>0.56019983682907759</v>
      </c>
      <c r="N48" s="45">
        <v>2015</v>
      </c>
      <c r="O48" s="8">
        <v>43492</v>
      </c>
      <c r="P48" s="50">
        <v>0.75060000000000004</v>
      </c>
      <c r="Q48" s="50"/>
      <c r="R48" s="53">
        <f>IF(P48="","",T48*M48*LOOKUP(RIGHT($D$2,3),定数!$A$6:$A$13,定数!$B$6:$B$13))</f>
        <v>-3277.1690454501158</v>
      </c>
      <c r="S48" s="53"/>
      <c r="T48" s="54">
        <f t="shared" si="4"/>
        <v>-39.000000000000142</v>
      </c>
      <c r="U48" s="54"/>
      <c r="V48" t="str">
        <f t="shared" si="7"/>
        <v/>
      </c>
      <c r="W48">
        <f t="shared" si="2"/>
        <v>2</v>
      </c>
      <c r="X48" s="41">
        <f t="shared" si="5"/>
        <v>114109.58883603675</v>
      </c>
      <c r="Y48" s="42">
        <f t="shared" si="6"/>
        <v>0.11632342507057447</v>
      </c>
    </row>
    <row r="49" spans="2:25">
      <c r="B49" s="40">
        <v>41</v>
      </c>
      <c r="C49" s="49">
        <f t="shared" si="0"/>
        <v>97558.801583783847</v>
      </c>
      <c r="D49" s="49"/>
      <c r="E49" s="46">
        <v>2015</v>
      </c>
      <c r="F49" s="8">
        <v>43502</v>
      </c>
      <c r="G49" s="46" t="s">
        <v>3</v>
      </c>
      <c r="H49" s="50">
        <v>0.74329999999999996</v>
      </c>
      <c r="I49" s="50"/>
      <c r="J49" s="46">
        <v>48</v>
      </c>
      <c r="K49" s="51">
        <f t="shared" si="3"/>
        <v>2926.7640475135154</v>
      </c>
      <c r="L49" s="52"/>
      <c r="M49" s="6">
        <f>IF(J49="","",(K49/J49)/LOOKUP(RIGHT($D$2,3),定数!$A$6:$A$13,定数!$B$6:$B$13))</f>
        <v>0.40649500659909937</v>
      </c>
      <c r="N49" s="46">
        <v>2015</v>
      </c>
      <c r="O49" s="8">
        <v>43514</v>
      </c>
      <c r="P49" s="50">
        <v>0.73609999999999998</v>
      </c>
      <c r="Q49" s="50"/>
      <c r="R49" s="53">
        <f>IF(P49="","",T49*M49*LOOKUP(RIGHT($D$2,3),定数!$A$6:$A$13,定数!$B$6:$B$13))</f>
        <v>4390.1460712702637</v>
      </c>
      <c r="S49" s="53"/>
      <c r="T49" s="54">
        <f t="shared" si="4"/>
        <v>71.999999999999844</v>
      </c>
      <c r="U49" s="54"/>
      <c r="V49" t="str">
        <f t="shared" si="7"/>
        <v/>
      </c>
      <c r="W49">
        <f t="shared" si="2"/>
        <v>0</v>
      </c>
      <c r="X49" s="41">
        <f t="shared" si="5"/>
        <v>114109.58883603675</v>
      </c>
      <c r="Y49" s="42">
        <f t="shared" si="6"/>
        <v>0.14504291375578093</v>
      </c>
    </row>
    <row r="50" spans="2:25">
      <c r="B50" s="40">
        <v>42</v>
      </c>
      <c r="C50" s="49">
        <f t="shared" si="0"/>
        <v>101948.94765505411</v>
      </c>
      <c r="D50" s="49"/>
      <c r="E50" s="46">
        <v>2015</v>
      </c>
      <c r="F50" s="8">
        <v>43507</v>
      </c>
      <c r="G50" s="46" t="s">
        <v>3</v>
      </c>
      <c r="H50" s="50">
        <v>0.73960000000000004</v>
      </c>
      <c r="I50" s="50"/>
      <c r="J50" s="46">
        <v>30</v>
      </c>
      <c r="K50" s="51">
        <f t="shared" si="3"/>
        <v>3058.4684296516234</v>
      </c>
      <c r="L50" s="52"/>
      <c r="M50" s="6">
        <f>IF(J50="","",(K50/J50)/LOOKUP(RIGHT($D$2,3),定数!$A$6:$A$13,定数!$B$6:$B$13))</f>
        <v>0.67965965103369408</v>
      </c>
      <c r="N50" s="46">
        <v>2015</v>
      </c>
      <c r="O50" s="8">
        <v>43508</v>
      </c>
      <c r="P50" s="50">
        <v>0.74280000000000002</v>
      </c>
      <c r="Q50" s="50"/>
      <c r="R50" s="53">
        <f>IF(P50="","",T50*M50*LOOKUP(RIGHT($D$2,3),定数!$A$6:$A$13,定数!$B$6:$B$13))</f>
        <v>-3262.3663249617121</v>
      </c>
      <c r="S50" s="53"/>
      <c r="T50" s="54">
        <f t="shared" si="4"/>
        <v>-31.999999999999808</v>
      </c>
      <c r="U50" s="54"/>
      <c r="V50" t="str">
        <f t="shared" si="7"/>
        <v/>
      </c>
      <c r="W50">
        <f t="shared" si="2"/>
        <v>1</v>
      </c>
      <c r="X50" s="41">
        <f t="shared" si="5"/>
        <v>114109.58883603675</v>
      </c>
      <c r="Y50" s="42">
        <f t="shared" si="6"/>
        <v>0.10656984487479115</v>
      </c>
    </row>
    <row r="51" spans="2:25">
      <c r="B51" s="40">
        <v>43</v>
      </c>
      <c r="C51" s="49">
        <f t="shared" si="0"/>
        <v>98686.581330092406</v>
      </c>
      <c r="D51" s="49"/>
      <c r="E51" s="46">
        <v>2015</v>
      </c>
      <c r="F51" s="8">
        <v>43510</v>
      </c>
      <c r="G51" s="46" t="s">
        <v>3</v>
      </c>
      <c r="H51" s="50">
        <v>0.7389</v>
      </c>
      <c r="I51" s="50"/>
      <c r="J51" s="46">
        <v>26</v>
      </c>
      <c r="K51" s="51">
        <f t="shared" si="3"/>
        <v>2960.5974399027718</v>
      </c>
      <c r="L51" s="52"/>
      <c r="M51" s="6">
        <f>IF(J51="","",(K51/J51)/LOOKUP(RIGHT($D$2,3),定数!$A$6:$A$13,定数!$B$6:$B$13))</f>
        <v>0.75912754869301846</v>
      </c>
      <c r="N51" s="46">
        <v>2015</v>
      </c>
      <c r="O51" s="8">
        <v>43512</v>
      </c>
      <c r="P51" s="50">
        <v>0.74170000000000003</v>
      </c>
      <c r="Q51" s="50"/>
      <c r="R51" s="53">
        <f>IF(P51="","",T51*M51*LOOKUP(RIGHT($D$2,3),定数!$A$6:$A$13,定数!$B$6:$B$13))</f>
        <v>-3188.3357045107059</v>
      </c>
      <c r="S51" s="53"/>
      <c r="T51" s="54">
        <f t="shared" si="4"/>
        <v>-28.000000000000249</v>
      </c>
      <c r="U51" s="54"/>
      <c r="V51" t="str">
        <f t="shared" si="7"/>
        <v/>
      </c>
      <c r="W51">
        <f t="shared" si="2"/>
        <v>2</v>
      </c>
      <c r="X51" s="41">
        <f t="shared" si="5"/>
        <v>114109.58883603675</v>
      </c>
      <c r="Y51" s="42">
        <f t="shared" si="6"/>
        <v>0.1351596098387976</v>
      </c>
    </row>
    <row r="52" spans="2:25">
      <c r="B52" s="40">
        <v>44</v>
      </c>
      <c r="C52" s="49">
        <f t="shared" si="0"/>
        <v>95498.245625581694</v>
      </c>
      <c r="D52" s="49"/>
      <c r="E52" s="46">
        <v>2015</v>
      </c>
      <c r="F52" s="8">
        <v>43522</v>
      </c>
      <c r="G52" s="46" t="s">
        <v>3</v>
      </c>
      <c r="H52" s="50">
        <v>0.73119999999999996</v>
      </c>
      <c r="I52" s="50"/>
      <c r="J52" s="46">
        <v>23</v>
      </c>
      <c r="K52" s="51">
        <f t="shared" si="3"/>
        <v>2864.9473687674508</v>
      </c>
      <c r="L52" s="52"/>
      <c r="M52" s="6">
        <f>IF(J52="","",(K52/J52)/LOOKUP(RIGHT($D$2,3),定数!$A$6:$A$13,定数!$B$6:$B$13))</f>
        <v>0.83041952717897127</v>
      </c>
      <c r="N52" s="46">
        <v>2015</v>
      </c>
      <c r="O52" s="8">
        <v>43522</v>
      </c>
      <c r="P52" s="50">
        <v>0.7278</v>
      </c>
      <c r="Q52" s="50"/>
      <c r="R52" s="53">
        <f>IF(P52="","",T52*M52*LOOKUP(RIGHT($D$2,3),定数!$A$6:$A$13,定数!$B$6:$B$13))</f>
        <v>4235.139588612702</v>
      </c>
      <c r="S52" s="53"/>
      <c r="T52" s="54">
        <f t="shared" si="4"/>
        <v>33.999999999999588</v>
      </c>
      <c r="U52" s="54"/>
      <c r="V52" t="str">
        <f t="shared" si="7"/>
        <v/>
      </c>
      <c r="W52">
        <f t="shared" si="2"/>
        <v>0</v>
      </c>
      <c r="X52" s="41">
        <f t="shared" si="5"/>
        <v>114109.58883603675</v>
      </c>
      <c r="Y52" s="42">
        <f t="shared" si="6"/>
        <v>0.16310060705939067</v>
      </c>
    </row>
    <row r="53" spans="2:25">
      <c r="B53" s="40">
        <v>45</v>
      </c>
      <c r="C53" s="49">
        <f t="shared" si="0"/>
        <v>99733.385214194393</v>
      </c>
      <c r="D53" s="49"/>
      <c r="E53" s="46">
        <v>2015</v>
      </c>
      <c r="F53" s="8">
        <v>43529</v>
      </c>
      <c r="G53" s="46" t="s">
        <v>3</v>
      </c>
      <c r="H53" s="50">
        <v>0.72170000000000001</v>
      </c>
      <c r="I53" s="50"/>
      <c r="J53" s="46">
        <v>66</v>
      </c>
      <c r="K53" s="51">
        <f t="shared" si="3"/>
        <v>2992.0015564258315</v>
      </c>
      <c r="L53" s="52"/>
      <c r="M53" s="6">
        <f>IF(J53="","",(K53/J53)/LOOKUP(RIGHT($D$2,3),定数!$A$6:$A$13,定数!$B$6:$B$13))</f>
        <v>0.30222237943695268</v>
      </c>
      <c r="N53" s="46">
        <v>2015</v>
      </c>
      <c r="O53" s="8">
        <v>43534</v>
      </c>
      <c r="P53" s="50">
        <v>0.71179999999999999</v>
      </c>
      <c r="Q53" s="50"/>
      <c r="R53" s="53">
        <f>IF(P53="","",T53*M53*LOOKUP(RIGHT($D$2,3),定数!$A$6:$A$13,定数!$B$6:$B$13))</f>
        <v>4488.0023346387561</v>
      </c>
      <c r="S53" s="53"/>
      <c r="T53" s="54">
        <f t="shared" si="4"/>
        <v>99.000000000000199</v>
      </c>
      <c r="U53" s="54"/>
      <c r="V53" t="str">
        <f t="shared" si="7"/>
        <v/>
      </c>
      <c r="W53">
        <f t="shared" si="2"/>
        <v>0</v>
      </c>
      <c r="X53" s="41">
        <f t="shared" si="5"/>
        <v>114109.58883603675</v>
      </c>
      <c r="Y53" s="42">
        <f t="shared" si="6"/>
        <v>0.12598593832898153</v>
      </c>
    </row>
    <row r="54" spans="2:25">
      <c r="B54" s="40">
        <v>46</v>
      </c>
      <c r="C54" s="49">
        <f t="shared" si="0"/>
        <v>104221.38754883315</v>
      </c>
      <c r="D54" s="49"/>
      <c r="E54" s="46">
        <v>2015</v>
      </c>
      <c r="F54" s="8">
        <v>43533</v>
      </c>
      <c r="G54" s="46" t="s">
        <v>3</v>
      </c>
      <c r="H54" s="50">
        <v>0.71819999999999995</v>
      </c>
      <c r="I54" s="50"/>
      <c r="J54" s="46">
        <v>35</v>
      </c>
      <c r="K54" s="51">
        <f t="shared" si="3"/>
        <v>3126.6416264649947</v>
      </c>
      <c r="L54" s="52"/>
      <c r="M54" s="6">
        <f>IF(J54="","",(K54/J54)/LOOKUP(RIGHT($D$2,3),定数!$A$6:$A$13,定数!$B$6:$B$13))</f>
        <v>0.59555078599333233</v>
      </c>
      <c r="N54" s="46">
        <v>2015</v>
      </c>
      <c r="O54" s="8">
        <v>43534</v>
      </c>
      <c r="P54" s="50">
        <v>0.71309999999999996</v>
      </c>
      <c r="Q54" s="50"/>
      <c r="R54" s="53">
        <f>IF(P54="","",T54*M54*LOOKUP(RIGHT($D$2,3),定数!$A$6:$A$13,定数!$B$6:$B$13))</f>
        <v>4555.9635128489863</v>
      </c>
      <c r="S54" s="53"/>
      <c r="T54" s="54">
        <f t="shared" si="4"/>
        <v>50.999999999999936</v>
      </c>
      <c r="U54" s="54"/>
      <c r="V54" t="str">
        <f t="shared" si="7"/>
        <v/>
      </c>
      <c r="W54">
        <f t="shared" si="2"/>
        <v>0</v>
      </c>
      <c r="X54" s="41">
        <f t="shared" si="5"/>
        <v>114109.58883603675</v>
      </c>
      <c r="Y54" s="42">
        <f t="shared" si="6"/>
        <v>8.6655305553785533E-2</v>
      </c>
    </row>
    <row r="55" spans="2:25">
      <c r="B55" s="40">
        <v>47</v>
      </c>
      <c r="C55" s="49">
        <f t="shared" si="0"/>
        <v>108777.35106168214</v>
      </c>
      <c r="D55" s="49"/>
      <c r="E55" s="46">
        <v>2015</v>
      </c>
      <c r="F55" s="8">
        <v>43555</v>
      </c>
      <c r="G55" s="46" t="s">
        <v>3</v>
      </c>
      <c r="H55" s="50">
        <v>0.72970000000000002</v>
      </c>
      <c r="I55" s="50"/>
      <c r="J55" s="46">
        <v>22</v>
      </c>
      <c r="K55" s="51">
        <f t="shared" si="3"/>
        <v>3263.3205318504642</v>
      </c>
      <c r="L55" s="52"/>
      <c r="M55" s="6">
        <f>IF(J55="","",(K55/J55)/LOOKUP(RIGHT($D$2,3),定数!$A$6:$A$13,定数!$B$6:$B$13))</f>
        <v>0.98888500965165571</v>
      </c>
      <c r="N55" s="46">
        <v>2015</v>
      </c>
      <c r="O55" s="8">
        <v>43555</v>
      </c>
      <c r="P55" s="50">
        <v>0.72640000000000005</v>
      </c>
      <c r="Q55" s="50"/>
      <c r="R55" s="53">
        <f>IF(P55="","",T55*M55*LOOKUP(RIGHT($D$2,3),定数!$A$6:$A$13,定数!$B$6:$B$13))</f>
        <v>4894.9807977756509</v>
      </c>
      <c r="S55" s="53"/>
      <c r="T55" s="54">
        <f t="shared" si="4"/>
        <v>32.999999999999694</v>
      </c>
      <c r="U55" s="54"/>
      <c r="V55" t="str">
        <f t="shared" si="7"/>
        <v/>
      </c>
      <c r="W55">
        <f t="shared" si="2"/>
        <v>0</v>
      </c>
      <c r="X55" s="41">
        <f t="shared" si="5"/>
        <v>114109.58883603675</v>
      </c>
      <c r="Y55" s="42">
        <f t="shared" si="6"/>
        <v>4.6729094625136747E-2</v>
      </c>
    </row>
    <row r="56" spans="2:25">
      <c r="B56" s="40">
        <v>48</v>
      </c>
      <c r="C56" s="49">
        <f t="shared" si="0"/>
        <v>113672.3318594578</v>
      </c>
      <c r="D56" s="49"/>
      <c r="E56" s="46">
        <v>2015</v>
      </c>
      <c r="F56" s="8">
        <v>43563</v>
      </c>
      <c r="G56" s="46" t="s">
        <v>3</v>
      </c>
      <c r="H56" s="50">
        <v>0.72840000000000005</v>
      </c>
      <c r="I56" s="50"/>
      <c r="J56" s="46">
        <v>27</v>
      </c>
      <c r="K56" s="51">
        <f t="shared" si="3"/>
        <v>3410.1699557837337</v>
      </c>
      <c r="L56" s="52"/>
      <c r="M56" s="6">
        <f>IF(J56="","",(K56/J56)/LOOKUP(RIGHT($D$2,3),定数!$A$6:$A$13,定数!$B$6:$B$13))</f>
        <v>0.84201727303302065</v>
      </c>
      <c r="N56" s="46">
        <v>2015</v>
      </c>
      <c r="O56" s="8">
        <v>43563</v>
      </c>
      <c r="P56" s="50">
        <v>0.72440000000000004</v>
      </c>
      <c r="Q56" s="50"/>
      <c r="R56" s="53">
        <f>IF(P56="","",T56*M56*LOOKUP(RIGHT($D$2,3),定数!$A$6:$A$13,定数!$B$6:$B$13))</f>
        <v>5052.1036381981276</v>
      </c>
      <c r="S56" s="53"/>
      <c r="T56" s="54">
        <f t="shared" si="4"/>
        <v>40.000000000000036</v>
      </c>
      <c r="U56" s="54"/>
      <c r="V56" t="str">
        <f t="shared" si="7"/>
        <v/>
      </c>
      <c r="W56">
        <f t="shared" si="2"/>
        <v>0</v>
      </c>
      <c r="X56" s="41">
        <f t="shared" si="5"/>
        <v>114109.58883603675</v>
      </c>
      <c r="Y56" s="42">
        <f t="shared" si="6"/>
        <v>3.8319038832682617E-3</v>
      </c>
    </row>
    <row r="57" spans="2:25">
      <c r="B57" s="40">
        <v>49</v>
      </c>
      <c r="C57" s="49">
        <f t="shared" si="0"/>
        <v>118724.43549765593</v>
      </c>
      <c r="D57" s="49"/>
      <c r="E57" s="46">
        <v>2015</v>
      </c>
      <c r="F57" s="8">
        <v>43577</v>
      </c>
      <c r="G57" s="46" t="s">
        <v>3</v>
      </c>
      <c r="H57" s="50">
        <v>0.71209999999999996</v>
      </c>
      <c r="I57" s="50"/>
      <c r="J57" s="46">
        <v>83</v>
      </c>
      <c r="K57" s="51">
        <f t="shared" si="3"/>
        <v>3561.7330649296778</v>
      </c>
      <c r="L57" s="52"/>
      <c r="M57" s="6">
        <f>IF(J57="","",(K57/J57)/LOOKUP(RIGHT($D$2,3),定数!$A$6:$A$13,定数!$B$6:$B$13))</f>
        <v>0.28608297710278535</v>
      </c>
      <c r="N57" s="46">
        <v>2015</v>
      </c>
      <c r="O57" s="8">
        <v>43579</v>
      </c>
      <c r="P57" s="50">
        <v>0.72060000000000002</v>
      </c>
      <c r="Q57" s="50"/>
      <c r="R57" s="53">
        <f>IF(P57="","",T57*M57*LOOKUP(RIGHT($D$2,3),定数!$A$6:$A$13,定数!$B$6:$B$13))</f>
        <v>-3647.5579580605404</v>
      </c>
      <c r="S57" s="53"/>
      <c r="T57" s="54">
        <f t="shared" si="4"/>
        <v>-85.000000000000625</v>
      </c>
      <c r="U57" s="54"/>
      <c r="V57" t="str">
        <f t="shared" si="7"/>
        <v/>
      </c>
      <c r="W57">
        <f t="shared" si="2"/>
        <v>1</v>
      </c>
      <c r="X57" s="41">
        <f t="shared" si="5"/>
        <v>118724.43549765593</v>
      </c>
      <c r="Y57" s="42">
        <f t="shared" si="6"/>
        <v>0</v>
      </c>
    </row>
    <row r="58" spans="2:25">
      <c r="B58" s="40">
        <v>50</v>
      </c>
      <c r="C58" s="49">
        <f t="shared" si="0"/>
        <v>115076.87753959539</v>
      </c>
      <c r="D58" s="49"/>
      <c r="E58" s="46">
        <v>2015</v>
      </c>
      <c r="F58" s="8">
        <v>43597</v>
      </c>
      <c r="G58" s="46" t="s">
        <v>3</v>
      </c>
      <c r="H58" s="50">
        <v>0.71579999999999999</v>
      </c>
      <c r="I58" s="50"/>
      <c r="J58" s="46">
        <v>66</v>
      </c>
      <c r="K58" s="51">
        <f t="shared" si="3"/>
        <v>3452.3063261878615</v>
      </c>
      <c r="L58" s="52"/>
      <c r="M58" s="6">
        <f>IF(J58="","",(K58/J58)/LOOKUP(RIGHT($D$2,3),定数!$A$6:$A$13,定数!$B$6:$B$13))</f>
        <v>0.34871781072604663</v>
      </c>
      <c r="N58" s="46">
        <v>2015</v>
      </c>
      <c r="O58" s="8">
        <v>43599</v>
      </c>
      <c r="P58" s="50">
        <v>0.72260000000000002</v>
      </c>
      <c r="Q58" s="50"/>
      <c r="R58" s="53">
        <f>IF(P58="","",T58*M58*LOOKUP(RIGHT($D$2,3),定数!$A$6:$A$13,定数!$B$6:$B$13))</f>
        <v>-3556.9216694056909</v>
      </c>
      <c r="S58" s="53"/>
      <c r="T58" s="54">
        <f t="shared" si="4"/>
        <v>-68.000000000000284</v>
      </c>
      <c r="U58" s="54"/>
      <c r="V58" t="str">
        <f t="shared" si="7"/>
        <v/>
      </c>
      <c r="W58">
        <f t="shared" si="2"/>
        <v>2</v>
      </c>
      <c r="X58" s="41">
        <f t="shared" si="5"/>
        <v>118724.43549765593</v>
      </c>
      <c r="Y58" s="42">
        <f t="shared" si="6"/>
        <v>3.0722891566265287E-2</v>
      </c>
    </row>
    <row r="59" spans="2:25">
      <c r="B59" s="40">
        <v>51</v>
      </c>
      <c r="C59" s="49">
        <f t="shared" si="0"/>
        <v>111519.95587018969</v>
      </c>
      <c r="D59" s="49"/>
      <c r="E59" s="47">
        <v>2015</v>
      </c>
      <c r="F59" s="8">
        <v>43660</v>
      </c>
      <c r="G59" s="47" t="s">
        <v>3</v>
      </c>
      <c r="H59" s="50">
        <v>0.70669999999999999</v>
      </c>
      <c r="I59" s="50"/>
      <c r="J59" s="47">
        <v>68</v>
      </c>
      <c r="K59" s="51">
        <f t="shared" si="3"/>
        <v>3345.5986761056906</v>
      </c>
      <c r="L59" s="52"/>
      <c r="M59" s="6">
        <f>IF(J59="","",(K59/J59)/LOOKUP(RIGHT($D$2,3),定数!$A$6:$A$13,定数!$B$6:$B$13))</f>
        <v>0.32799987020644022</v>
      </c>
      <c r="N59" s="47">
        <v>2015</v>
      </c>
      <c r="O59" s="8">
        <v>43662</v>
      </c>
      <c r="P59" s="50">
        <v>0.6966</v>
      </c>
      <c r="Q59" s="50"/>
      <c r="R59" s="53">
        <f>IF(P59="","",T59*M59*LOOKUP(RIGHT($D$2,3),定数!$A$6:$A$13,定数!$B$6:$B$13))</f>
        <v>4969.1980336275674</v>
      </c>
      <c r="S59" s="53"/>
      <c r="T59" s="54">
        <f t="shared" si="4"/>
        <v>100.99999999999997</v>
      </c>
      <c r="U59" s="54"/>
      <c r="V59" t="str">
        <f t="shared" si="7"/>
        <v/>
      </c>
      <c r="W59">
        <f t="shared" si="2"/>
        <v>0</v>
      </c>
      <c r="X59" s="41">
        <f t="shared" si="5"/>
        <v>118724.43549765593</v>
      </c>
      <c r="Y59" s="42">
        <f t="shared" si="6"/>
        <v>6.0682365826944529E-2</v>
      </c>
    </row>
    <row r="60" spans="2:25">
      <c r="B60" s="40">
        <v>52</v>
      </c>
      <c r="C60" s="49">
        <f t="shared" si="0"/>
        <v>116489.15390381726</v>
      </c>
      <c r="D60" s="49"/>
      <c r="E60" s="47">
        <v>2015</v>
      </c>
      <c r="F60" s="8">
        <v>43684</v>
      </c>
      <c r="G60" s="47" t="s">
        <v>4</v>
      </c>
      <c r="H60" s="50">
        <v>0.70950000000000002</v>
      </c>
      <c r="I60" s="50"/>
      <c r="J60" s="47">
        <v>79</v>
      </c>
      <c r="K60" s="51">
        <f t="shared" si="3"/>
        <v>3494.6746171145178</v>
      </c>
      <c r="L60" s="52"/>
      <c r="M60" s="6">
        <f>IF(J60="","",(K60/J60)/LOOKUP(RIGHT($D$2,3),定数!$A$6:$A$13,定数!$B$6:$B$13))</f>
        <v>0.29490925038941074</v>
      </c>
      <c r="N60" s="47">
        <v>2015</v>
      </c>
      <c r="O60" s="8">
        <v>43698</v>
      </c>
      <c r="P60" s="50">
        <v>0.72130000000000005</v>
      </c>
      <c r="Q60" s="50"/>
      <c r="R60" s="53">
        <f>IF(P60="","",T60*M60*LOOKUP(RIGHT($D$2,3),定数!$A$6:$A$13,定数!$B$6:$B$13))</f>
        <v>5219.8937318925846</v>
      </c>
      <c r="S60" s="53"/>
      <c r="T60" s="54">
        <f t="shared" si="4"/>
        <v>118.00000000000033</v>
      </c>
      <c r="U60" s="54"/>
      <c r="V60" t="str">
        <f t="shared" si="7"/>
        <v/>
      </c>
      <c r="W60">
        <f t="shared" si="2"/>
        <v>0</v>
      </c>
      <c r="X60" s="41">
        <f t="shared" si="5"/>
        <v>118724.43549765593</v>
      </c>
      <c r="Y60" s="42">
        <f t="shared" si="6"/>
        <v>1.8827477127762782E-2</v>
      </c>
    </row>
    <row r="61" spans="2:25">
      <c r="B61" s="40">
        <v>53</v>
      </c>
      <c r="C61" s="49">
        <f t="shared" si="0"/>
        <v>121709.04763570985</v>
      </c>
      <c r="D61" s="49"/>
      <c r="E61" s="47">
        <v>2015</v>
      </c>
      <c r="F61" s="8">
        <v>43719</v>
      </c>
      <c r="G61" s="47" t="s">
        <v>4</v>
      </c>
      <c r="H61" s="50">
        <v>0.73550000000000004</v>
      </c>
      <c r="I61" s="50"/>
      <c r="J61" s="47">
        <v>61</v>
      </c>
      <c r="K61" s="51">
        <f t="shared" si="3"/>
        <v>3651.2714290712956</v>
      </c>
      <c r="L61" s="52"/>
      <c r="M61" s="6">
        <f>IF(J61="","",(K61/J61)/LOOKUP(RIGHT($D$2,3),定数!$A$6:$A$13,定数!$B$6:$B$13))</f>
        <v>0.39904605782199953</v>
      </c>
      <c r="N61" s="47">
        <v>2015</v>
      </c>
      <c r="O61" s="8">
        <v>43724</v>
      </c>
      <c r="P61" s="50">
        <v>0.72919999999999996</v>
      </c>
      <c r="Q61" s="50"/>
      <c r="R61" s="53">
        <f>IF(P61="","",T61*M61*LOOKUP(RIGHT($D$2,3),定数!$A$6:$A$13,定数!$B$6:$B$13))</f>
        <v>-3770.9852464179453</v>
      </c>
      <c r="S61" s="53"/>
      <c r="T61" s="54">
        <f t="shared" si="4"/>
        <v>-63.000000000000831</v>
      </c>
      <c r="U61" s="54"/>
      <c r="V61" t="str">
        <f t="shared" si="7"/>
        <v/>
      </c>
      <c r="W61">
        <f t="shared" si="2"/>
        <v>1</v>
      </c>
      <c r="X61" s="41">
        <f t="shared" si="5"/>
        <v>121709.04763570985</v>
      </c>
      <c r="Y61" s="42">
        <f t="shared" si="6"/>
        <v>0</v>
      </c>
    </row>
    <row r="62" spans="2:25">
      <c r="B62" s="40">
        <v>54</v>
      </c>
      <c r="C62" s="49">
        <f t="shared" si="0"/>
        <v>117938.06238929191</v>
      </c>
      <c r="D62" s="49"/>
      <c r="E62" s="47">
        <v>2015</v>
      </c>
      <c r="F62" s="8">
        <v>43772</v>
      </c>
      <c r="G62" s="47" t="s">
        <v>3</v>
      </c>
      <c r="H62" s="50">
        <v>0.71009999999999995</v>
      </c>
      <c r="I62" s="50"/>
      <c r="J62" s="47">
        <v>33</v>
      </c>
      <c r="K62" s="51">
        <f t="shared" si="3"/>
        <v>3538.1418716787571</v>
      </c>
      <c r="L62" s="52"/>
      <c r="M62" s="6">
        <f>IF(J62="","",(K62/J62)/LOOKUP(RIGHT($D$2,3),定数!$A$6:$A$13,定数!$B$6:$B$13))</f>
        <v>0.71477613569267817</v>
      </c>
      <c r="N62" s="47">
        <v>2015</v>
      </c>
      <c r="O62" s="8">
        <v>43774</v>
      </c>
      <c r="P62" s="50">
        <v>0.70509999999999995</v>
      </c>
      <c r="Q62" s="50"/>
      <c r="R62" s="53">
        <f>IF(P62="","",T62*M62*LOOKUP(RIGHT($D$2,3),定数!$A$6:$A$13,定数!$B$6:$B$13))</f>
        <v>5360.8210176950906</v>
      </c>
      <c r="S62" s="53"/>
      <c r="T62" s="54">
        <f t="shared" si="4"/>
        <v>50.000000000000043</v>
      </c>
      <c r="U62" s="54"/>
      <c r="V62" t="str">
        <f t="shared" si="7"/>
        <v/>
      </c>
      <c r="W62">
        <f t="shared" si="2"/>
        <v>0</v>
      </c>
      <c r="X62" s="41">
        <f t="shared" si="5"/>
        <v>121709.04763570985</v>
      </c>
      <c r="Y62" s="42">
        <f t="shared" si="6"/>
        <v>3.0983606557377419E-2</v>
      </c>
    </row>
    <row r="63" spans="2:25">
      <c r="B63" s="40">
        <v>55</v>
      </c>
      <c r="C63" s="49">
        <f t="shared" si="0"/>
        <v>123298.88340698701</v>
      </c>
      <c r="D63" s="49"/>
      <c r="E63" s="47">
        <v>2015</v>
      </c>
      <c r="F63" s="8">
        <v>43780</v>
      </c>
      <c r="G63" s="47" t="s">
        <v>3</v>
      </c>
      <c r="H63" s="50">
        <v>0.70499999999999996</v>
      </c>
      <c r="I63" s="50"/>
      <c r="J63" s="47">
        <v>52</v>
      </c>
      <c r="K63" s="51">
        <f t="shared" si="3"/>
        <v>3698.9665022096101</v>
      </c>
      <c r="L63" s="52"/>
      <c r="M63" s="6">
        <f>IF(J63="","",(K63/J63)/LOOKUP(RIGHT($D$2,3),定数!$A$6:$A$13,定数!$B$6:$B$13))</f>
        <v>0.47422647464225764</v>
      </c>
      <c r="N63" s="47">
        <v>2015</v>
      </c>
      <c r="O63" s="8">
        <v>43782</v>
      </c>
      <c r="P63" s="50">
        <v>0.71040000000000003</v>
      </c>
      <c r="Q63" s="50"/>
      <c r="R63" s="53">
        <f>IF(P63="","",T63*M63*LOOKUP(RIGHT($D$2,3),定数!$A$6:$A$13,定数!$B$6:$B$13))</f>
        <v>-3841.2344446023376</v>
      </c>
      <c r="S63" s="53"/>
      <c r="T63" s="54">
        <f t="shared" si="4"/>
        <v>-54.000000000000711</v>
      </c>
      <c r="U63" s="54"/>
      <c r="V63" t="str">
        <f t="shared" si="7"/>
        <v/>
      </c>
      <c r="W63">
        <f t="shared" si="2"/>
        <v>1</v>
      </c>
      <c r="X63" s="41">
        <f t="shared" si="5"/>
        <v>123298.88340698701</v>
      </c>
      <c r="Y63" s="42">
        <f t="shared" si="6"/>
        <v>0</v>
      </c>
    </row>
    <row r="64" spans="2:25">
      <c r="B64" s="40">
        <v>56</v>
      </c>
      <c r="C64" s="49">
        <f t="shared" si="0"/>
        <v>119457.64896238467</v>
      </c>
      <c r="D64" s="49"/>
      <c r="E64" s="47">
        <v>2015</v>
      </c>
      <c r="F64" s="8">
        <v>43785</v>
      </c>
      <c r="G64" s="47" t="s">
        <v>3</v>
      </c>
      <c r="H64" s="50">
        <v>0.7026</v>
      </c>
      <c r="I64" s="50"/>
      <c r="J64" s="47">
        <v>41</v>
      </c>
      <c r="K64" s="51">
        <f t="shared" si="3"/>
        <v>3583.7294688715401</v>
      </c>
      <c r="L64" s="52"/>
      <c r="M64" s="6">
        <f>IF(J64="","",(K64/J64)/LOOKUP(RIGHT($D$2,3),定数!$A$6:$A$13,定数!$B$6:$B$13))</f>
        <v>0.58272023884090085</v>
      </c>
      <c r="N64" s="47">
        <v>2015</v>
      </c>
      <c r="O64" s="8">
        <v>43793</v>
      </c>
      <c r="P64" s="50">
        <v>0.70689999999999997</v>
      </c>
      <c r="Q64" s="50"/>
      <c r="R64" s="53">
        <f>IF(P64="","",T64*M64*LOOKUP(RIGHT($D$2,3),定数!$A$6:$A$13,定数!$B$6:$B$13))</f>
        <v>-3758.5455405237844</v>
      </c>
      <c r="S64" s="53"/>
      <c r="T64" s="54">
        <f t="shared" si="4"/>
        <v>-42.999999999999702</v>
      </c>
      <c r="U64" s="54"/>
      <c r="V64" t="str">
        <f t="shared" si="7"/>
        <v/>
      </c>
      <c r="W64">
        <f t="shared" si="2"/>
        <v>2</v>
      </c>
      <c r="X64" s="41">
        <f t="shared" si="5"/>
        <v>123298.88340698701</v>
      </c>
      <c r="Y64" s="42">
        <f t="shared" si="6"/>
        <v>3.1153846153846532E-2</v>
      </c>
    </row>
    <row r="65" spans="2:25">
      <c r="B65" s="40">
        <v>57</v>
      </c>
      <c r="C65" s="49">
        <f t="shared" si="0"/>
        <v>115699.10342186088</v>
      </c>
      <c r="D65" s="49"/>
      <c r="E65" s="47">
        <v>2015</v>
      </c>
      <c r="F65" s="8">
        <v>43806</v>
      </c>
      <c r="G65" s="47" t="s">
        <v>4</v>
      </c>
      <c r="H65" s="50">
        <v>0.72070000000000001</v>
      </c>
      <c r="I65" s="50"/>
      <c r="J65" s="47">
        <v>43</v>
      </c>
      <c r="K65" s="51">
        <f t="shared" si="3"/>
        <v>3470.9731026558266</v>
      </c>
      <c r="L65" s="52"/>
      <c r="M65" s="6">
        <f>IF(J65="","",(K65/J65)/LOOKUP(RIGHT($D$2,3),定数!$A$6:$A$13,定数!$B$6:$B$13))</f>
        <v>0.53813536475284129</v>
      </c>
      <c r="N65" s="47">
        <v>2015</v>
      </c>
      <c r="O65" s="8">
        <v>43807</v>
      </c>
      <c r="P65" s="50">
        <v>0.72699999999999998</v>
      </c>
      <c r="Q65" s="50"/>
      <c r="R65" s="53">
        <f>IF(P65="","",T65*M65*LOOKUP(RIGHT($D$2,3),定数!$A$6:$A$13,定数!$B$6:$B$13))</f>
        <v>5085.3791969143276</v>
      </c>
      <c r="S65" s="53"/>
      <c r="T65" s="54">
        <f t="shared" si="4"/>
        <v>62.999999999999723</v>
      </c>
      <c r="U65" s="54"/>
      <c r="V65" t="str">
        <f t="shared" si="7"/>
        <v/>
      </c>
      <c r="W65">
        <f t="shared" si="2"/>
        <v>0</v>
      </c>
      <c r="X65" s="41">
        <f t="shared" si="5"/>
        <v>123298.88340698701</v>
      </c>
      <c r="Y65" s="42">
        <f t="shared" si="6"/>
        <v>6.1637054409005798E-2</v>
      </c>
    </row>
    <row r="66" spans="2:25">
      <c r="B66" s="40">
        <v>58</v>
      </c>
      <c r="C66" s="49">
        <f t="shared" si="0"/>
        <v>120784.48261877522</v>
      </c>
      <c r="D66" s="49"/>
      <c r="E66" s="47">
        <v>2016</v>
      </c>
      <c r="F66" s="8">
        <v>43479</v>
      </c>
      <c r="G66" s="47" t="s">
        <v>4</v>
      </c>
      <c r="H66" s="50">
        <v>0.755</v>
      </c>
      <c r="I66" s="50"/>
      <c r="J66" s="47">
        <v>51</v>
      </c>
      <c r="K66" s="51">
        <f t="shared" si="3"/>
        <v>3623.5344785632565</v>
      </c>
      <c r="L66" s="52"/>
      <c r="M66" s="6">
        <f>IF(J66="","",(K66/J66)/LOOKUP(RIGHT($D$2,3),定数!$A$6:$A$13,定数!$B$6:$B$13))</f>
        <v>0.47366463772068707</v>
      </c>
      <c r="N66" s="47">
        <v>2016</v>
      </c>
      <c r="O66" s="8">
        <v>43480</v>
      </c>
      <c r="P66" s="50">
        <v>0.76259999999999994</v>
      </c>
      <c r="Q66" s="50"/>
      <c r="R66" s="53">
        <f>IF(P66="","",T66*M66*LOOKUP(RIGHT($D$2,3),定数!$A$6:$A$13,定数!$B$6:$B$13))</f>
        <v>5399.7768700157903</v>
      </c>
      <c r="S66" s="53"/>
      <c r="T66" s="54">
        <f t="shared" si="4"/>
        <v>75.999999999999403</v>
      </c>
      <c r="U66" s="54"/>
      <c r="V66" t="str">
        <f t="shared" si="7"/>
        <v/>
      </c>
      <c r="W66">
        <f t="shared" si="2"/>
        <v>0</v>
      </c>
      <c r="X66" s="41">
        <f t="shared" si="5"/>
        <v>123298.88340698701</v>
      </c>
      <c r="Y66" s="42">
        <f t="shared" si="6"/>
        <v>2.0392729591169223E-2</v>
      </c>
    </row>
    <row r="67" spans="2:25">
      <c r="B67" s="40">
        <v>59</v>
      </c>
      <c r="C67" s="49">
        <f t="shared" si="0"/>
        <v>126184.25948879101</v>
      </c>
      <c r="D67" s="49"/>
      <c r="E67" s="47">
        <v>2016</v>
      </c>
      <c r="F67" s="8">
        <v>43505</v>
      </c>
      <c r="G67" s="47" t="s">
        <v>4</v>
      </c>
      <c r="H67" s="50">
        <v>0.78459999999999996</v>
      </c>
      <c r="I67" s="50"/>
      <c r="J67" s="47">
        <v>115</v>
      </c>
      <c r="K67" s="51">
        <f t="shared" si="3"/>
        <v>3785.52778466373</v>
      </c>
      <c r="L67" s="52"/>
      <c r="M67" s="6">
        <f>IF(J67="","",(K67/J67)/LOOKUP(RIGHT($D$2,3),定数!$A$6:$A$13,定数!$B$6:$B$13))</f>
        <v>0.21945088606746263</v>
      </c>
      <c r="N67" s="47">
        <v>2016</v>
      </c>
      <c r="O67" s="8">
        <v>43506</v>
      </c>
      <c r="P67" s="50">
        <v>0.77290000000000003</v>
      </c>
      <c r="Q67" s="50"/>
      <c r="R67" s="53">
        <f>IF(P67="","",T67*M67*LOOKUP(RIGHT($D$2,3),定数!$A$6:$A$13,定数!$B$6:$B$13))</f>
        <v>-3851.3630504839471</v>
      </c>
      <c r="S67" s="53"/>
      <c r="T67" s="54">
        <f t="shared" si="4"/>
        <v>-116.99999999999933</v>
      </c>
      <c r="U67" s="54"/>
      <c r="V67" t="str">
        <f t="shared" si="7"/>
        <v/>
      </c>
      <c r="W67">
        <f t="shared" si="2"/>
        <v>1</v>
      </c>
      <c r="X67" s="41">
        <f t="shared" si="5"/>
        <v>126184.25948879101</v>
      </c>
      <c r="Y67" s="42">
        <f t="shared" si="6"/>
        <v>0</v>
      </c>
    </row>
    <row r="68" spans="2:25">
      <c r="B68" s="40">
        <v>60</v>
      </c>
      <c r="C68" s="49">
        <f t="shared" si="0"/>
        <v>122332.89643830706</v>
      </c>
      <c r="D68" s="49"/>
      <c r="E68" s="47">
        <v>2016</v>
      </c>
      <c r="F68" s="8">
        <v>43526</v>
      </c>
      <c r="G68" s="47" t="s">
        <v>3</v>
      </c>
      <c r="H68" s="50">
        <v>0.77290000000000003</v>
      </c>
      <c r="I68" s="50"/>
      <c r="J68" s="47">
        <v>82</v>
      </c>
      <c r="K68" s="51">
        <f t="shared" si="3"/>
        <v>3669.9868931492115</v>
      </c>
      <c r="L68" s="52"/>
      <c r="M68" s="6">
        <f>IF(J68="","",(K68/J68)/LOOKUP(RIGHT($D$2,3),定数!$A$6:$A$13,定数!$B$6:$B$13))</f>
        <v>0.29837291814221234</v>
      </c>
      <c r="N68" s="47">
        <v>2016</v>
      </c>
      <c r="O68" s="8">
        <v>43534</v>
      </c>
      <c r="P68" s="50">
        <v>0.78129999999999999</v>
      </c>
      <c r="Q68" s="50"/>
      <c r="R68" s="53">
        <f>IF(P68="","",T68*M68*LOOKUP(RIGHT($D$2,3),定数!$A$6:$A$13,定数!$B$6:$B$13))</f>
        <v>-3759.4987685918591</v>
      </c>
      <c r="S68" s="53"/>
      <c r="T68" s="54">
        <f t="shared" si="4"/>
        <v>-83.999999999999631</v>
      </c>
      <c r="U68" s="54"/>
      <c r="V68" t="str">
        <f t="shared" si="7"/>
        <v/>
      </c>
      <c r="W68">
        <f t="shared" si="2"/>
        <v>2</v>
      </c>
      <c r="X68" s="41">
        <f t="shared" si="5"/>
        <v>126184.25948879101</v>
      </c>
      <c r="Y68" s="42">
        <f t="shared" si="6"/>
        <v>3.0521739130434655E-2</v>
      </c>
    </row>
    <row r="69" spans="2:25">
      <c r="B69" s="40">
        <v>61</v>
      </c>
      <c r="C69" s="49">
        <f t="shared" si="0"/>
        <v>118573.3976697152</v>
      </c>
      <c r="D69" s="49"/>
      <c r="E69" s="47">
        <v>2016</v>
      </c>
      <c r="F69" s="8">
        <v>43560</v>
      </c>
      <c r="G69" s="47" t="s">
        <v>4</v>
      </c>
      <c r="H69" s="50">
        <v>0.8024</v>
      </c>
      <c r="I69" s="50"/>
      <c r="J69" s="47">
        <v>44</v>
      </c>
      <c r="K69" s="51">
        <f t="shared" si="3"/>
        <v>3557.2019300914558</v>
      </c>
      <c r="L69" s="52"/>
      <c r="M69" s="6">
        <f>IF(J69="","",(K69/J69)/LOOKUP(RIGHT($D$2,3),定数!$A$6:$A$13,定数!$B$6:$B$13))</f>
        <v>0.53896998940779628</v>
      </c>
      <c r="N69" s="47">
        <v>2016</v>
      </c>
      <c r="O69" s="8">
        <v>43561</v>
      </c>
      <c r="P69" s="50">
        <v>0.80889999999999995</v>
      </c>
      <c r="Q69" s="50"/>
      <c r="R69" s="53">
        <f>IF(P69="","",T69*M69*LOOKUP(RIGHT($D$2,3),定数!$A$6:$A$13,定数!$B$6:$B$13))</f>
        <v>5254.957396725973</v>
      </c>
      <c r="S69" s="53"/>
      <c r="T69" s="54">
        <f t="shared" si="4"/>
        <v>64.999999999999503</v>
      </c>
      <c r="U69" s="54"/>
      <c r="V69" t="str">
        <f t="shared" si="7"/>
        <v/>
      </c>
      <c r="W69">
        <f t="shared" si="2"/>
        <v>0</v>
      </c>
      <c r="X69" s="41">
        <f t="shared" si="5"/>
        <v>126184.25948879101</v>
      </c>
      <c r="Y69" s="42">
        <f t="shared" si="6"/>
        <v>6.03154612937431E-2</v>
      </c>
    </row>
    <row r="70" spans="2:25">
      <c r="B70" s="40">
        <v>62</v>
      </c>
      <c r="C70" s="49">
        <f t="shared" si="0"/>
        <v>123828.35506644117</v>
      </c>
      <c r="D70" s="49"/>
      <c r="E70" s="47">
        <v>2016</v>
      </c>
      <c r="F70" s="8">
        <v>43577</v>
      </c>
      <c r="G70" s="47" t="s">
        <v>3</v>
      </c>
      <c r="H70" s="50">
        <v>0.78669999999999995</v>
      </c>
      <c r="I70" s="50"/>
      <c r="J70" s="47">
        <v>16</v>
      </c>
      <c r="K70" s="51">
        <f t="shared" si="3"/>
        <v>3714.8506519932353</v>
      </c>
      <c r="L70" s="52"/>
      <c r="M70" s="6">
        <f>IF(J70="","",(K70/J70)/LOOKUP(RIGHT($D$2,3),定数!$A$6:$A$13,定数!$B$6:$B$13))</f>
        <v>1.5478544383305146</v>
      </c>
      <c r="N70" s="47">
        <v>2016</v>
      </c>
      <c r="O70" s="8">
        <v>43577</v>
      </c>
      <c r="P70" s="50">
        <v>0.7843</v>
      </c>
      <c r="Q70" s="50"/>
      <c r="R70" s="53">
        <f>IF(P70="","",T70*M70*LOOKUP(RIGHT($D$2,3),定数!$A$6:$A$13,定数!$B$6:$B$13))</f>
        <v>5572.2759779897542</v>
      </c>
      <c r="S70" s="53"/>
      <c r="T70" s="54">
        <f t="shared" si="4"/>
        <v>23.999999999999577</v>
      </c>
      <c r="U70" s="54"/>
      <c r="V70" t="str">
        <f t="shared" si="7"/>
        <v/>
      </c>
      <c r="W70">
        <f t="shared" si="2"/>
        <v>0</v>
      </c>
      <c r="X70" s="41">
        <f t="shared" si="5"/>
        <v>126184.25948879101</v>
      </c>
      <c r="Y70" s="42">
        <f t="shared" si="6"/>
        <v>1.8670351055625201E-2</v>
      </c>
    </row>
    <row r="71" spans="2:25">
      <c r="B71" s="40">
        <v>63</v>
      </c>
      <c r="C71" s="49">
        <f t="shared" si="0"/>
        <v>129400.63104443093</v>
      </c>
      <c r="D71" s="49"/>
      <c r="E71" s="47">
        <v>2016</v>
      </c>
      <c r="F71" s="8">
        <v>43619</v>
      </c>
      <c r="G71" s="47" t="s">
        <v>4</v>
      </c>
      <c r="H71" s="50">
        <v>0.77849999999999997</v>
      </c>
      <c r="I71" s="50"/>
      <c r="J71" s="47">
        <v>65</v>
      </c>
      <c r="K71" s="51">
        <f t="shared" si="3"/>
        <v>3882.0189313329279</v>
      </c>
      <c r="L71" s="52"/>
      <c r="M71" s="6">
        <f>IF(J71="","",(K71/J71)/LOOKUP(RIGHT($D$2,3),定数!$A$6:$A$13,定数!$B$6:$B$13))</f>
        <v>0.39815578782901823</v>
      </c>
      <c r="N71" s="47">
        <v>2016</v>
      </c>
      <c r="O71" s="8">
        <v>43622</v>
      </c>
      <c r="P71" s="50">
        <v>0.78820000000000001</v>
      </c>
      <c r="Q71" s="50"/>
      <c r="R71" s="53">
        <f>IF(P71="","",T71*M71*LOOKUP(RIGHT($D$2,3),定数!$A$6:$A$13,定数!$B$6:$B$13))</f>
        <v>5793.1667129122407</v>
      </c>
      <c r="S71" s="53"/>
      <c r="T71" s="54">
        <f t="shared" si="4"/>
        <v>97.000000000000426</v>
      </c>
      <c r="U71" s="54"/>
      <c r="V71" t="str">
        <f t="shared" si="7"/>
        <v/>
      </c>
      <c r="W71">
        <f t="shared" si="2"/>
        <v>0</v>
      </c>
      <c r="X71" s="41">
        <f t="shared" si="5"/>
        <v>129400.63104443093</v>
      </c>
      <c r="Y71" s="42">
        <f t="shared" si="6"/>
        <v>0</v>
      </c>
    </row>
    <row r="72" spans="2:25">
      <c r="B72" s="40">
        <v>64</v>
      </c>
      <c r="C72" s="49">
        <f t="shared" si="0"/>
        <v>135193.79775734319</v>
      </c>
      <c r="D72" s="49"/>
      <c r="E72" s="47">
        <v>2016</v>
      </c>
      <c r="F72" s="8">
        <v>43675</v>
      </c>
      <c r="G72" s="47" t="s">
        <v>4</v>
      </c>
      <c r="H72" s="50">
        <v>0.84370000000000001</v>
      </c>
      <c r="I72" s="50"/>
      <c r="J72" s="47">
        <v>54</v>
      </c>
      <c r="K72" s="51">
        <f t="shared" si="3"/>
        <v>4055.8139327202953</v>
      </c>
      <c r="L72" s="52"/>
      <c r="M72" s="6">
        <f>IF(J72="","",(K72/J72)/LOOKUP(RIGHT($D$2,3),定数!$A$6:$A$13,定数!$B$6:$B$13))</f>
        <v>0.50071776947164148</v>
      </c>
      <c r="N72" s="47">
        <v>2016</v>
      </c>
      <c r="O72" s="8">
        <v>43680</v>
      </c>
      <c r="P72" s="50">
        <v>0.83809999999999996</v>
      </c>
      <c r="Q72" s="50"/>
      <c r="R72" s="53">
        <f>IF(P72="","",T72*M72*LOOKUP(RIGHT($D$2,3),定数!$A$6:$A$13,定数!$B$6:$B$13))</f>
        <v>-4206.0292635618262</v>
      </c>
      <c r="S72" s="53"/>
      <c r="T72" s="54">
        <f t="shared" si="4"/>
        <v>-56.000000000000497</v>
      </c>
      <c r="U72" s="54"/>
      <c r="V72" t="str">
        <f t="shared" si="7"/>
        <v/>
      </c>
      <c r="W72">
        <f t="shared" si="2"/>
        <v>1</v>
      </c>
      <c r="X72" s="41">
        <f t="shared" si="5"/>
        <v>135193.79775734319</v>
      </c>
      <c r="Y72" s="42">
        <f t="shared" si="6"/>
        <v>0</v>
      </c>
    </row>
    <row r="73" spans="2:25">
      <c r="B73" s="40">
        <v>65</v>
      </c>
      <c r="C73" s="49">
        <f t="shared" si="0"/>
        <v>130987.76849378136</v>
      </c>
      <c r="D73" s="49"/>
      <c r="E73" s="47">
        <v>2016</v>
      </c>
      <c r="F73" s="8">
        <v>43685</v>
      </c>
      <c r="G73" s="47" t="s">
        <v>4</v>
      </c>
      <c r="H73" s="50">
        <v>0.84870000000000001</v>
      </c>
      <c r="I73" s="50"/>
      <c r="J73" s="47">
        <v>17</v>
      </c>
      <c r="K73" s="51">
        <f t="shared" si="3"/>
        <v>3929.6330548134406</v>
      </c>
      <c r="L73" s="52"/>
      <c r="M73" s="6">
        <f>IF(J73="","",(K73/J73)/LOOKUP(RIGHT($D$2,3),定数!$A$6:$A$13,定数!$B$6:$B$13))</f>
        <v>1.5410325705150747</v>
      </c>
      <c r="N73" s="47">
        <v>2016</v>
      </c>
      <c r="O73" s="8">
        <v>43686</v>
      </c>
      <c r="P73" s="50">
        <v>0.85129999999999995</v>
      </c>
      <c r="Q73" s="50"/>
      <c r="R73" s="53">
        <f>IF(P73="","",T73*M73*LOOKUP(RIGHT($D$2,3),定数!$A$6:$A$13,定数!$B$6:$B$13))</f>
        <v>6010.0270250086432</v>
      </c>
      <c r="S73" s="53"/>
      <c r="T73" s="54">
        <f t="shared" si="4"/>
        <v>25.999999999999357</v>
      </c>
      <c r="U73" s="54"/>
      <c r="V73" t="str">
        <f t="shared" si="7"/>
        <v/>
      </c>
      <c r="W73">
        <f t="shared" si="2"/>
        <v>0</v>
      </c>
      <c r="X73" s="41">
        <f t="shared" si="5"/>
        <v>135193.79775734319</v>
      </c>
      <c r="Y73" s="42">
        <f t="shared" si="6"/>
        <v>3.1111111111111422E-2</v>
      </c>
    </row>
    <row r="74" spans="2:25">
      <c r="B74" s="40">
        <v>66</v>
      </c>
      <c r="C74" s="49">
        <f t="shared" ref="C74:C108" si="8">IF(R73="","",C73+R73)</f>
        <v>136997.79551878999</v>
      </c>
      <c r="D74" s="49"/>
      <c r="E74" s="47">
        <v>2016</v>
      </c>
      <c r="F74" s="8">
        <v>43689</v>
      </c>
      <c r="G74" s="47" t="s">
        <v>4</v>
      </c>
      <c r="H74" s="50">
        <v>0.86129999999999995</v>
      </c>
      <c r="I74" s="50"/>
      <c r="J74" s="47">
        <v>31</v>
      </c>
      <c r="K74" s="51">
        <f t="shared" si="3"/>
        <v>4109.9338655636993</v>
      </c>
      <c r="L74" s="52"/>
      <c r="M74" s="6">
        <f>IF(J74="","",(K74/J74)/LOOKUP(RIGHT($D$2,3),定数!$A$6:$A$13,定数!$B$6:$B$13))</f>
        <v>0.8838567452825159</v>
      </c>
      <c r="N74" s="47">
        <v>2016</v>
      </c>
      <c r="O74" s="8">
        <v>43692</v>
      </c>
      <c r="P74" s="50">
        <v>0.86599999999999999</v>
      </c>
      <c r="Q74" s="50"/>
      <c r="R74" s="53">
        <f>IF(P74="","",T74*M74*LOOKUP(RIGHT($D$2,3),定数!$A$6:$A$13,定数!$B$6:$B$13))</f>
        <v>6231.190054241787</v>
      </c>
      <c r="S74" s="53"/>
      <c r="T74" s="54">
        <f t="shared" si="4"/>
        <v>47.000000000000377</v>
      </c>
      <c r="U74" s="54"/>
      <c r="V74" t="str">
        <f t="shared" si="7"/>
        <v/>
      </c>
      <c r="W74">
        <f t="shared" si="7"/>
        <v>0</v>
      </c>
      <c r="X74" s="41">
        <f t="shared" si="5"/>
        <v>136997.79551878999</v>
      </c>
      <c r="Y74" s="42">
        <f t="shared" si="6"/>
        <v>0</v>
      </c>
    </row>
    <row r="75" spans="2:25">
      <c r="B75" s="40">
        <v>67</v>
      </c>
      <c r="C75" s="49">
        <f t="shared" si="8"/>
        <v>143228.98557303179</v>
      </c>
      <c r="D75" s="49"/>
      <c r="E75" s="47">
        <v>2016</v>
      </c>
      <c r="F75" s="8">
        <v>43728</v>
      </c>
      <c r="G75" s="47" t="s">
        <v>4</v>
      </c>
      <c r="H75" s="50">
        <v>0.86070000000000002</v>
      </c>
      <c r="I75" s="50"/>
      <c r="J75" s="47">
        <v>43</v>
      </c>
      <c r="K75" s="51">
        <f t="shared" ref="K75:K103" si="9">IF(J75="","",C75*0.03)</f>
        <v>4296.8695671909536</v>
      </c>
      <c r="L75" s="52"/>
      <c r="M75" s="6">
        <f>IF(J75="","",(K75/J75)/LOOKUP(RIGHT($D$2,3),定数!$A$6:$A$13,定数!$B$6:$B$13))</f>
        <v>0.66618132824665943</v>
      </c>
      <c r="N75" s="47">
        <v>2016</v>
      </c>
      <c r="O75" s="8">
        <v>43731</v>
      </c>
      <c r="P75" s="50">
        <v>0.86709999999999998</v>
      </c>
      <c r="Q75" s="50"/>
      <c r="R75" s="53">
        <f>IF(P75="","",T75*M75*LOOKUP(RIGHT($D$2,3),定数!$A$6:$A$13,定数!$B$6:$B$13))</f>
        <v>6395.3407511678924</v>
      </c>
      <c r="S75" s="53"/>
      <c r="T75" s="54">
        <f t="shared" si="4"/>
        <v>63.999999999999616</v>
      </c>
      <c r="U75" s="54"/>
      <c r="V75" t="str">
        <f t="shared" ref="V75:W90" si="10">IF(S75&lt;&gt;"",IF(S75&lt;0,1+V74,0),"")</f>
        <v/>
      </c>
      <c r="W75">
        <f t="shared" si="10"/>
        <v>0</v>
      </c>
      <c r="X75" s="41">
        <f t="shared" si="5"/>
        <v>143228.98557303179</v>
      </c>
      <c r="Y75" s="42">
        <f t="shared" si="6"/>
        <v>0</v>
      </c>
    </row>
    <row r="76" spans="2:25">
      <c r="B76" s="40">
        <v>68</v>
      </c>
      <c r="C76" s="49">
        <f t="shared" si="8"/>
        <v>149624.32632419968</v>
      </c>
      <c r="D76" s="49"/>
      <c r="E76" s="47">
        <v>2016</v>
      </c>
      <c r="F76" s="8">
        <v>43799</v>
      </c>
      <c r="G76" s="47" t="s">
        <v>3</v>
      </c>
      <c r="H76" s="50">
        <v>0.84540000000000004</v>
      </c>
      <c r="I76" s="50"/>
      <c r="J76" s="47">
        <v>122</v>
      </c>
      <c r="K76" s="51">
        <f t="shared" si="9"/>
        <v>4488.7297897259905</v>
      </c>
      <c r="L76" s="52"/>
      <c r="M76" s="6">
        <f>IF(J76="","",(K76/J76)/LOOKUP(RIGHT($D$2,3),定数!$A$6:$A$13,定数!$B$6:$B$13))</f>
        <v>0.24528578085934374</v>
      </c>
      <c r="N76" s="47">
        <v>2016</v>
      </c>
      <c r="O76" s="8">
        <v>43828</v>
      </c>
      <c r="P76" s="50">
        <v>0.85780000000000001</v>
      </c>
      <c r="Q76" s="50"/>
      <c r="R76" s="53">
        <f>IF(P76="","",T76*M76*LOOKUP(RIGHT($D$2,3),定数!$A$6:$A$13,定数!$B$6:$B$13))</f>
        <v>-4562.3155239837806</v>
      </c>
      <c r="S76" s="53"/>
      <c r="T76" s="54">
        <f t="shared" ref="T76:T108" si="11">IF(P76="","",IF(G76="買",(P76-H76),(H76-P76))*IF(RIGHT($D$2,3)="JPY",100,10000))</f>
        <v>-123.99999999999966</v>
      </c>
      <c r="U76" s="54"/>
      <c r="V76" t="str">
        <f t="shared" si="10"/>
        <v/>
      </c>
      <c r="W76">
        <f t="shared" si="10"/>
        <v>1</v>
      </c>
      <c r="X76" s="41">
        <f t="shared" ref="X76:X108" si="12">IF(C76&lt;&gt;"",MAX(X75,C76),"")</f>
        <v>149624.32632419968</v>
      </c>
      <c r="Y76" s="42">
        <f t="shared" ref="Y76:Y108" si="13">IF(X76&lt;&gt;"",1-(C76/X76),"")</f>
        <v>0</v>
      </c>
    </row>
    <row r="77" spans="2:25">
      <c r="B77" s="40">
        <v>69</v>
      </c>
      <c r="C77" s="49">
        <f t="shared" si="8"/>
        <v>145062.01080021588</v>
      </c>
      <c r="D77" s="49"/>
      <c r="E77" s="47">
        <v>2016</v>
      </c>
      <c r="F77" s="8">
        <v>43825</v>
      </c>
      <c r="G77" s="47" t="s">
        <v>4</v>
      </c>
      <c r="H77" s="50">
        <v>0.8528</v>
      </c>
      <c r="I77" s="50"/>
      <c r="J77" s="47">
        <v>29</v>
      </c>
      <c r="K77" s="51">
        <f t="shared" si="9"/>
        <v>4351.8603240064767</v>
      </c>
      <c r="L77" s="52"/>
      <c r="M77" s="6">
        <f>IF(J77="","",(K77/J77)/LOOKUP(RIGHT($D$2,3),定数!$A$6:$A$13,定数!$B$6:$B$13))</f>
        <v>1.000427660691144</v>
      </c>
      <c r="N77" s="47">
        <v>2016</v>
      </c>
      <c r="O77" s="8">
        <v>43827</v>
      </c>
      <c r="P77" s="50">
        <v>0.84960000000000002</v>
      </c>
      <c r="Q77" s="50"/>
      <c r="R77" s="53">
        <f>IF(P77="","",T77*M77*LOOKUP(RIGHT($D$2,3),定数!$A$6:$A$13,定数!$B$6:$B$13))</f>
        <v>-4802.0527713174624</v>
      </c>
      <c r="S77" s="53"/>
      <c r="T77" s="54">
        <f t="shared" si="11"/>
        <v>-31.999999999999808</v>
      </c>
      <c r="U77" s="54"/>
      <c r="V77" t="str">
        <f t="shared" si="10"/>
        <v/>
      </c>
      <c r="W77">
        <f t="shared" si="10"/>
        <v>2</v>
      </c>
      <c r="X77" s="41">
        <f t="shared" si="12"/>
        <v>149624.32632419968</v>
      </c>
      <c r="Y77" s="42">
        <f t="shared" si="13"/>
        <v>3.0491803278688501E-2</v>
      </c>
    </row>
    <row r="78" spans="2:25">
      <c r="B78" s="40">
        <v>70</v>
      </c>
      <c r="C78" s="49">
        <f t="shared" si="8"/>
        <v>140259.95802889843</v>
      </c>
      <c r="D78" s="49"/>
      <c r="E78" s="47">
        <v>2017</v>
      </c>
      <c r="F78" s="8">
        <v>43471</v>
      </c>
      <c r="G78" s="47" t="s">
        <v>4</v>
      </c>
      <c r="H78" s="50">
        <v>0.85899999999999999</v>
      </c>
      <c r="I78" s="50"/>
      <c r="J78" s="47">
        <v>46</v>
      </c>
      <c r="K78" s="51">
        <f t="shared" si="9"/>
        <v>4207.7987408669524</v>
      </c>
      <c r="L78" s="52"/>
      <c r="M78" s="6">
        <f>IF(J78="","",(K78/J78)/LOOKUP(RIGHT($D$2,3),定数!$A$6:$A$13,定数!$B$6:$B$13))</f>
        <v>0.6098259044734714</v>
      </c>
      <c r="N78" s="47">
        <v>2017</v>
      </c>
      <c r="O78" s="8">
        <v>43474</v>
      </c>
      <c r="P78" s="50">
        <v>0.8659</v>
      </c>
      <c r="Q78" s="50"/>
      <c r="R78" s="53">
        <f>IF(P78="","",T78*M78*LOOKUP(RIGHT($D$2,3),定数!$A$6:$A$13,定数!$B$6:$B$13))</f>
        <v>6311.698111300444</v>
      </c>
      <c r="S78" s="53"/>
      <c r="T78" s="54">
        <f t="shared" si="11"/>
        <v>69.000000000000171</v>
      </c>
      <c r="U78" s="54"/>
      <c r="V78" t="str">
        <f t="shared" si="10"/>
        <v/>
      </c>
      <c r="W78">
        <f t="shared" si="10"/>
        <v>0</v>
      </c>
      <c r="X78" s="41">
        <f t="shared" si="12"/>
        <v>149624.32632419968</v>
      </c>
      <c r="Y78" s="42">
        <f t="shared" si="13"/>
        <v>6.2585867721876465E-2</v>
      </c>
    </row>
    <row r="79" spans="2:25">
      <c r="B79" s="40">
        <v>71</v>
      </c>
      <c r="C79" s="49">
        <f t="shared" si="8"/>
        <v>146571.65614019887</v>
      </c>
      <c r="D79" s="49"/>
      <c r="E79" s="47">
        <v>2017</v>
      </c>
      <c r="F79" s="8">
        <v>43525</v>
      </c>
      <c r="G79" s="47" t="s">
        <v>4</v>
      </c>
      <c r="H79" s="50">
        <v>0.85609999999999997</v>
      </c>
      <c r="I79" s="50"/>
      <c r="J79" s="47">
        <v>51</v>
      </c>
      <c r="K79" s="51">
        <f t="shared" si="9"/>
        <v>4397.149684205966</v>
      </c>
      <c r="L79" s="52"/>
      <c r="M79" s="6">
        <f>IF(J79="","",(K79/J79)/LOOKUP(RIGHT($D$2,3),定数!$A$6:$A$13,定数!$B$6:$B$13))</f>
        <v>0.57479080839293673</v>
      </c>
      <c r="N79" s="47">
        <v>2017</v>
      </c>
      <c r="O79" s="8">
        <v>43527</v>
      </c>
      <c r="P79" s="50">
        <v>0.86370000000000002</v>
      </c>
      <c r="Q79" s="50"/>
      <c r="R79" s="53">
        <f>IF(P79="","",T79*M79*LOOKUP(RIGHT($D$2,3),定数!$A$6:$A$13,定数!$B$6:$B$13))</f>
        <v>6552.6152156795224</v>
      </c>
      <c r="S79" s="53"/>
      <c r="T79" s="54">
        <f t="shared" si="11"/>
        <v>76.000000000000512</v>
      </c>
      <c r="U79" s="54"/>
      <c r="V79" t="str">
        <f t="shared" si="10"/>
        <v/>
      </c>
      <c r="W79">
        <f t="shared" si="10"/>
        <v>0</v>
      </c>
      <c r="X79" s="41">
        <f t="shared" si="12"/>
        <v>149624.32632419968</v>
      </c>
      <c r="Y79" s="42">
        <f t="shared" si="13"/>
        <v>2.0402231769360846E-2</v>
      </c>
    </row>
    <row r="80" spans="2:25">
      <c r="B80" s="40">
        <v>72</v>
      </c>
      <c r="C80" s="49">
        <f t="shared" si="8"/>
        <v>153124.27135587839</v>
      </c>
      <c r="D80" s="49"/>
      <c r="E80" s="47">
        <v>2017</v>
      </c>
      <c r="F80" s="8">
        <v>43566</v>
      </c>
      <c r="G80" s="47" t="s">
        <v>3</v>
      </c>
      <c r="H80" s="50">
        <v>0.84950000000000003</v>
      </c>
      <c r="I80" s="50"/>
      <c r="J80" s="47">
        <v>51</v>
      </c>
      <c r="K80" s="51">
        <f t="shared" si="9"/>
        <v>4593.7281406763514</v>
      </c>
      <c r="L80" s="52"/>
      <c r="M80" s="6">
        <f>IF(J80="","",(K80/J80)/LOOKUP(RIGHT($D$2,3),定数!$A$6:$A$13,定数!$B$6:$B$13))</f>
        <v>0.60048733865050352</v>
      </c>
      <c r="N80" s="47">
        <v>2017</v>
      </c>
      <c r="O80" s="8">
        <v>43573</v>
      </c>
      <c r="P80" s="50">
        <v>0.84189999999999998</v>
      </c>
      <c r="Q80" s="50"/>
      <c r="R80" s="53">
        <f>IF(P80="","",T80*M80*LOOKUP(RIGHT($D$2,3),定数!$A$6:$A$13,定数!$B$6:$B$13))</f>
        <v>6845.5556606157861</v>
      </c>
      <c r="S80" s="53"/>
      <c r="T80" s="54">
        <f t="shared" si="11"/>
        <v>76.000000000000512</v>
      </c>
      <c r="U80" s="54"/>
      <c r="V80" t="str">
        <f t="shared" si="10"/>
        <v/>
      </c>
      <c r="W80">
        <f t="shared" si="10"/>
        <v>0</v>
      </c>
      <c r="X80" s="41">
        <f t="shared" si="12"/>
        <v>153124.27135587839</v>
      </c>
      <c r="Y80" s="42">
        <f t="shared" si="13"/>
        <v>0</v>
      </c>
    </row>
    <row r="81" spans="2:25">
      <c r="B81" s="40">
        <v>73</v>
      </c>
      <c r="C81" s="49">
        <f t="shared" si="8"/>
        <v>159969.82701649418</v>
      </c>
      <c r="D81" s="49"/>
      <c r="E81" s="47">
        <v>2017</v>
      </c>
      <c r="F81" s="8">
        <v>43572</v>
      </c>
      <c r="G81" s="47" t="s">
        <v>3</v>
      </c>
      <c r="H81" s="50">
        <v>0.8458</v>
      </c>
      <c r="I81" s="50"/>
      <c r="J81" s="47">
        <v>25</v>
      </c>
      <c r="K81" s="51">
        <f t="shared" si="9"/>
        <v>4799.0948104948247</v>
      </c>
      <c r="L81" s="52"/>
      <c r="M81" s="6">
        <f>IF(J81="","",(K81/J81)/LOOKUP(RIGHT($D$2,3),定数!$A$6:$A$13,定数!$B$6:$B$13))</f>
        <v>1.2797586161319532</v>
      </c>
      <c r="N81" s="47">
        <v>2017</v>
      </c>
      <c r="O81" s="8">
        <v>43573</v>
      </c>
      <c r="P81" s="50">
        <v>0.84209999999999996</v>
      </c>
      <c r="Q81" s="50"/>
      <c r="R81" s="53">
        <f>IF(P81="","",T81*M81*LOOKUP(RIGHT($D$2,3),定数!$A$6:$A$13,定数!$B$6:$B$13))</f>
        <v>7102.6603195324114</v>
      </c>
      <c r="S81" s="53"/>
      <c r="T81" s="54">
        <f t="shared" si="11"/>
        <v>37.000000000000369</v>
      </c>
      <c r="U81" s="54"/>
      <c r="V81" t="str">
        <f t="shared" si="10"/>
        <v/>
      </c>
      <c r="W81">
        <f t="shared" si="10"/>
        <v>0</v>
      </c>
      <c r="X81" s="41">
        <f t="shared" si="12"/>
        <v>159969.82701649418</v>
      </c>
      <c r="Y81" s="42">
        <f t="shared" si="13"/>
        <v>0</v>
      </c>
    </row>
    <row r="82" spans="2:25">
      <c r="B82" s="40">
        <v>74</v>
      </c>
      <c r="C82" s="49">
        <f t="shared" si="8"/>
        <v>167072.48733602659</v>
      </c>
      <c r="D82" s="49"/>
      <c r="E82" s="47">
        <v>2017</v>
      </c>
      <c r="F82" s="8">
        <v>43660</v>
      </c>
      <c r="G82" s="47" t="s">
        <v>3</v>
      </c>
      <c r="H82" s="50">
        <v>0.87409999999999999</v>
      </c>
      <c r="I82" s="50"/>
      <c r="J82" s="47">
        <v>74</v>
      </c>
      <c r="K82" s="51">
        <f t="shared" si="9"/>
        <v>5012.1746200807975</v>
      </c>
      <c r="L82" s="52"/>
      <c r="M82" s="6">
        <f>IF(J82="","",(K82/J82)/LOOKUP(RIGHT($D$2,3),定数!$A$6:$A$13,定数!$B$6:$B$13))</f>
        <v>0.45154726307034215</v>
      </c>
      <c r="N82" s="47">
        <v>2017</v>
      </c>
      <c r="O82" s="8">
        <v>43664</v>
      </c>
      <c r="P82" s="50">
        <v>0.88170000000000004</v>
      </c>
      <c r="Q82" s="50"/>
      <c r="R82" s="53">
        <f>IF(P82="","",T82*M82*LOOKUP(RIGHT($D$2,3),定数!$A$6:$A$13,定数!$B$6:$B$13))</f>
        <v>-5147.6387990019348</v>
      </c>
      <c r="S82" s="53"/>
      <c r="T82" s="54">
        <f t="shared" si="11"/>
        <v>-76.000000000000512</v>
      </c>
      <c r="U82" s="54"/>
      <c r="V82" t="str">
        <f t="shared" si="10"/>
        <v/>
      </c>
      <c r="W82">
        <f t="shared" si="10"/>
        <v>1</v>
      </c>
      <c r="X82" s="41">
        <f t="shared" si="12"/>
        <v>167072.48733602659</v>
      </c>
      <c r="Y82" s="42">
        <f t="shared" si="13"/>
        <v>0</v>
      </c>
    </row>
    <row r="83" spans="2:25">
      <c r="B83" s="40">
        <v>75</v>
      </c>
      <c r="C83" s="49">
        <f t="shared" si="8"/>
        <v>161924.84853702466</v>
      </c>
      <c r="D83" s="49"/>
      <c r="E83" s="47">
        <v>2017</v>
      </c>
      <c r="F83" s="8">
        <v>43701</v>
      </c>
      <c r="G83" s="47" t="s">
        <v>4</v>
      </c>
      <c r="H83" s="50">
        <v>0.92300000000000004</v>
      </c>
      <c r="I83" s="50"/>
      <c r="J83" s="47">
        <v>40</v>
      </c>
      <c r="K83" s="51">
        <f t="shared" si="9"/>
        <v>4857.7454561107397</v>
      </c>
      <c r="L83" s="52"/>
      <c r="M83" s="6">
        <f>IF(J83="","",(K83/J83)/LOOKUP(RIGHT($D$2,3),定数!$A$6:$A$13,定数!$B$6:$B$13))</f>
        <v>0.80962424268512323</v>
      </c>
      <c r="N83" s="47">
        <v>2017</v>
      </c>
      <c r="O83" s="8">
        <v>43706</v>
      </c>
      <c r="P83" s="50">
        <v>0.92889999999999995</v>
      </c>
      <c r="Q83" s="50"/>
      <c r="R83" s="53">
        <f>IF(P83="","",T83*M83*LOOKUP(RIGHT($D$2,3),定数!$A$6:$A$13,定数!$B$6:$B$13))</f>
        <v>7165.1745477632257</v>
      </c>
      <c r="S83" s="53"/>
      <c r="T83" s="54">
        <f t="shared" si="11"/>
        <v>58.999999999999055</v>
      </c>
      <c r="U83" s="54"/>
      <c r="V83" t="str">
        <f t="shared" si="10"/>
        <v/>
      </c>
      <c r="W83">
        <f t="shared" si="10"/>
        <v>0</v>
      </c>
      <c r="X83" s="41">
        <f t="shared" si="12"/>
        <v>167072.48733602659</v>
      </c>
      <c r="Y83" s="42">
        <f t="shared" si="13"/>
        <v>3.081081081081094E-2</v>
      </c>
    </row>
    <row r="84" spans="2:25">
      <c r="B84" s="40">
        <v>76</v>
      </c>
      <c r="C84" s="49">
        <f t="shared" si="8"/>
        <v>169090.02308478788</v>
      </c>
      <c r="D84" s="49"/>
      <c r="E84" s="47">
        <v>2017</v>
      </c>
      <c r="F84" s="8">
        <v>43705</v>
      </c>
      <c r="G84" s="47" t="s">
        <v>4</v>
      </c>
      <c r="H84" s="50">
        <v>0.92679999999999996</v>
      </c>
      <c r="I84" s="50"/>
      <c r="J84" s="47">
        <v>37</v>
      </c>
      <c r="K84" s="51">
        <f t="shared" si="9"/>
        <v>5072.7006925436363</v>
      </c>
      <c r="L84" s="52"/>
      <c r="M84" s="6">
        <f>IF(J84="","",(K84/J84)/LOOKUP(RIGHT($D$2,3),定数!$A$6:$A$13,定数!$B$6:$B$13))</f>
        <v>0.91400012478263726</v>
      </c>
      <c r="N84" s="47">
        <v>2017</v>
      </c>
      <c r="O84" s="8">
        <v>43707</v>
      </c>
      <c r="P84" s="50">
        <v>0.92279999999999995</v>
      </c>
      <c r="Q84" s="50"/>
      <c r="R84" s="53">
        <f>IF(P84="","",T84*M84*LOOKUP(RIGHT($D$2,3),定数!$A$6:$A$13,定数!$B$6:$B$13))</f>
        <v>-5484.0007486958293</v>
      </c>
      <c r="S84" s="53"/>
      <c r="T84" s="54">
        <f t="shared" si="11"/>
        <v>-40.000000000000036</v>
      </c>
      <c r="U84" s="54"/>
      <c r="V84" t="str">
        <f t="shared" si="10"/>
        <v/>
      </c>
      <c r="W84">
        <f t="shared" si="10"/>
        <v>1</v>
      </c>
      <c r="X84" s="41">
        <f t="shared" si="12"/>
        <v>169090.02308478788</v>
      </c>
      <c r="Y84" s="42">
        <f t="shared" si="13"/>
        <v>0</v>
      </c>
    </row>
    <row r="85" spans="2:25">
      <c r="B85" s="40">
        <v>77</v>
      </c>
      <c r="C85" s="49">
        <f t="shared" si="8"/>
        <v>163606.02233609205</v>
      </c>
      <c r="D85" s="49"/>
      <c r="E85" s="47">
        <v>2017</v>
      </c>
      <c r="F85" s="8">
        <v>43743</v>
      </c>
      <c r="G85" s="47" t="s">
        <v>4</v>
      </c>
      <c r="H85" s="50">
        <v>0.8881</v>
      </c>
      <c r="I85" s="50"/>
      <c r="J85" s="47">
        <v>30</v>
      </c>
      <c r="K85" s="51">
        <f t="shared" si="9"/>
        <v>4908.180670082761</v>
      </c>
      <c r="L85" s="52"/>
      <c r="M85" s="6">
        <f>IF(J85="","",(K85/J85)/LOOKUP(RIGHT($D$2,3),定数!$A$6:$A$13,定数!$B$6:$B$13))</f>
        <v>1.0907068155739468</v>
      </c>
      <c r="N85" s="47">
        <v>2017</v>
      </c>
      <c r="O85" s="8">
        <v>43743</v>
      </c>
      <c r="P85" s="50">
        <v>0.89259999999999995</v>
      </c>
      <c r="Q85" s="50"/>
      <c r="R85" s="53">
        <f>IF(P85="","",T85*M85*LOOKUP(RIGHT($D$2,3),定数!$A$6:$A$13,定数!$B$6:$B$13))</f>
        <v>7362.2710051240565</v>
      </c>
      <c r="S85" s="53"/>
      <c r="T85" s="54">
        <f t="shared" si="11"/>
        <v>44.999999999999488</v>
      </c>
      <c r="U85" s="54"/>
      <c r="V85" t="str">
        <f t="shared" si="10"/>
        <v/>
      </c>
      <c r="W85">
        <f t="shared" si="10"/>
        <v>0</v>
      </c>
      <c r="X85" s="41">
        <f t="shared" si="12"/>
        <v>169090.02308478788</v>
      </c>
      <c r="Y85" s="42">
        <f t="shared" si="13"/>
        <v>3.2432432432432545E-2</v>
      </c>
    </row>
    <row r="86" spans="2:25">
      <c r="B86" s="40">
        <v>78</v>
      </c>
      <c r="C86" s="49">
        <f t="shared" si="8"/>
        <v>170968.29334121611</v>
      </c>
      <c r="D86" s="49"/>
      <c r="E86" s="47">
        <v>2017</v>
      </c>
      <c r="F86" s="8">
        <v>43793</v>
      </c>
      <c r="G86" s="47" t="s">
        <v>4</v>
      </c>
      <c r="H86" s="50">
        <v>0.89239999999999997</v>
      </c>
      <c r="I86" s="50"/>
      <c r="J86" s="47">
        <v>31</v>
      </c>
      <c r="K86" s="51">
        <f t="shared" si="9"/>
        <v>5129.0488002364827</v>
      </c>
      <c r="L86" s="52"/>
      <c r="M86" s="6">
        <f>IF(J86="","",(K86/J86)/LOOKUP(RIGHT($D$2,3),定数!$A$6:$A$13,定数!$B$6:$B$13))</f>
        <v>1.1030212473626846</v>
      </c>
      <c r="N86" s="47">
        <v>2017</v>
      </c>
      <c r="O86" s="8">
        <v>43798</v>
      </c>
      <c r="P86" s="50">
        <v>0.8891</v>
      </c>
      <c r="Q86" s="50"/>
      <c r="R86" s="53">
        <f>IF(P86="","",T86*M86*LOOKUP(RIGHT($D$2,3),定数!$A$6:$A$13,定数!$B$6:$B$13))</f>
        <v>-5459.9551744452383</v>
      </c>
      <c r="S86" s="53"/>
      <c r="T86" s="54">
        <f t="shared" si="11"/>
        <v>-32.999999999999694</v>
      </c>
      <c r="U86" s="54"/>
      <c r="V86" t="str">
        <f t="shared" si="10"/>
        <v/>
      </c>
      <c r="W86">
        <f t="shared" si="10"/>
        <v>1</v>
      </c>
      <c r="X86" s="41">
        <f t="shared" si="12"/>
        <v>170968.29334121611</v>
      </c>
      <c r="Y86" s="42">
        <f t="shared" si="13"/>
        <v>0</v>
      </c>
    </row>
    <row r="87" spans="2:25">
      <c r="B87" s="40">
        <v>79</v>
      </c>
      <c r="C87" s="49">
        <f t="shared" si="8"/>
        <v>165508.33816677087</v>
      </c>
      <c r="D87" s="49"/>
      <c r="E87" s="47">
        <v>2017</v>
      </c>
      <c r="F87" s="8">
        <v>43819</v>
      </c>
      <c r="G87" s="47" t="s">
        <v>4</v>
      </c>
      <c r="H87" s="50">
        <v>0.88790000000000002</v>
      </c>
      <c r="I87" s="50"/>
      <c r="J87" s="47">
        <v>50</v>
      </c>
      <c r="K87" s="51">
        <f t="shared" si="9"/>
        <v>4965.2501450031259</v>
      </c>
      <c r="L87" s="52"/>
      <c r="M87" s="6">
        <f>IF(J87="","",(K87/J87)/LOOKUP(RIGHT($D$2,3),定数!$A$6:$A$13,定数!$B$6:$B$13))</f>
        <v>0.66203335266708341</v>
      </c>
      <c r="N87" s="47">
        <v>2018</v>
      </c>
      <c r="O87" s="8">
        <v>43489</v>
      </c>
      <c r="P87" s="50">
        <v>0.88270000000000004</v>
      </c>
      <c r="Q87" s="50"/>
      <c r="R87" s="53">
        <f>IF(P87="","",T87*M87*LOOKUP(RIGHT($D$2,3),定数!$A$6:$A$13,定数!$B$6:$B$13))</f>
        <v>-5163.8601508032334</v>
      </c>
      <c r="S87" s="53"/>
      <c r="T87" s="54">
        <f t="shared" si="11"/>
        <v>-51.999999999999822</v>
      </c>
      <c r="U87" s="54"/>
      <c r="V87" t="str">
        <f t="shared" si="10"/>
        <v/>
      </c>
      <c r="W87">
        <f t="shared" si="10"/>
        <v>2</v>
      </c>
      <c r="X87" s="41">
        <f t="shared" si="12"/>
        <v>170968.29334121611</v>
      </c>
      <c r="Y87" s="42">
        <f t="shared" si="13"/>
        <v>3.1935483870967452E-2</v>
      </c>
    </row>
    <row r="88" spans="2:25">
      <c r="B88" s="40">
        <v>80</v>
      </c>
      <c r="C88" s="49">
        <f t="shared" si="8"/>
        <v>160344.47801596764</v>
      </c>
      <c r="D88" s="49"/>
      <c r="E88" s="47">
        <v>2018</v>
      </c>
      <c r="F88" s="8">
        <v>43480</v>
      </c>
      <c r="G88" s="47" t="s">
        <v>4</v>
      </c>
      <c r="H88" s="50">
        <v>0.89029999999999998</v>
      </c>
      <c r="I88" s="50"/>
      <c r="J88" s="47">
        <v>30</v>
      </c>
      <c r="K88" s="51">
        <f t="shared" si="9"/>
        <v>4810.3343404790294</v>
      </c>
      <c r="L88" s="52"/>
      <c r="M88" s="6">
        <f>IF(J88="","",(K88/J88)/LOOKUP(RIGHT($D$2,3),定数!$A$6:$A$13,定数!$B$6:$B$13))</f>
        <v>1.0689631867731175</v>
      </c>
      <c r="N88" s="47">
        <v>2018</v>
      </c>
      <c r="O88" s="8">
        <v>43481</v>
      </c>
      <c r="P88" s="50">
        <v>0.8871</v>
      </c>
      <c r="Q88" s="50"/>
      <c r="R88" s="53">
        <f>IF(P88="","",T88*M88*LOOKUP(RIGHT($D$2,3),定数!$A$6:$A$13,定数!$B$6:$B$13))</f>
        <v>-5131.0232965109335</v>
      </c>
      <c r="S88" s="53"/>
      <c r="T88" s="54">
        <f t="shared" si="11"/>
        <v>-31.999999999999808</v>
      </c>
      <c r="U88" s="54"/>
      <c r="V88" t="str">
        <f t="shared" si="10"/>
        <v/>
      </c>
      <c r="W88">
        <f t="shared" si="10"/>
        <v>3</v>
      </c>
      <c r="X88" s="41">
        <f t="shared" si="12"/>
        <v>170968.29334121611</v>
      </c>
      <c r="Y88" s="42">
        <f t="shared" si="13"/>
        <v>6.2139096774193159E-2</v>
      </c>
    </row>
    <row r="89" spans="2:25">
      <c r="B89" s="40">
        <v>81</v>
      </c>
      <c r="C89" s="49">
        <f t="shared" si="8"/>
        <v>155213.4547194567</v>
      </c>
      <c r="D89" s="49"/>
      <c r="E89" s="48">
        <v>2018</v>
      </c>
      <c r="F89" s="8">
        <v>43489</v>
      </c>
      <c r="G89" s="48" t="s">
        <v>3</v>
      </c>
      <c r="H89" s="50">
        <v>0.87480000000000002</v>
      </c>
      <c r="I89" s="50"/>
      <c r="J89" s="48">
        <v>34</v>
      </c>
      <c r="K89" s="51">
        <f t="shared" si="9"/>
        <v>4656.4036415837008</v>
      </c>
      <c r="L89" s="52"/>
      <c r="M89" s="6">
        <f>IF(J89="","",(K89/J89)/LOOKUP(RIGHT($D$2,3),定数!$A$6:$A$13,定数!$B$6:$B$13))</f>
        <v>0.91302032187915705</v>
      </c>
      <c r="N89" s="48">
        <v>2018</v>
      </c>
      <c r="O89" s="8">
        <v>43490</v>
      </c>
      <c r="P89" s="50">
        <v>0.86980000000000002</v>
      </c>
      <c r="Q89" s="50"/>
      <c r="R89" s="53">
        <f>IF(P89="","",T89*M89*LOOKUP(RIGHT($D$2,3),定数!$A$6:$A$13,定数!$B$6:$B$13))</f>
        <v>6847.6524140936835</v>
      </c>
      <c r="S89" s="53"/>
      <c r="T89" s="54">
        <f t="shared" si="11"/>
        <v>50.000000000000043</v>
      </c>
      <c r="U89" s="54"/>
      <c r="V89" t="str">
        <f t="shared" si="10"/>
        <v/>
      </c>
      <c r="W89">
        <f t="shared" si="10"/>
        <v>0</v>
      </c>
      <c r="X89" s="41">
        <f t="shared" si="12"/>
        <v>170968.29334121611</v>
      </c>
      <c r="Y89" s="42">
        <f t="shared" si="13"/>
        <v>9.2150645677418819E-2</v>
      </c>
    </row>
    <row r="90" spans="2:25">
      <c r="B90" s="40">
        <v>82</v>
      </c>
      <c r="C90" s="49">
        <f t="shared" si="8"/>
        <v>162061.10713355039</v>
      </c>
      <c r="D90" s="49"/>
      <c r="E90" s="48">
        <v>2018</v>
      </c>
      <c r="F90" s="8">
        <v>43600</v>
      </c>
      <c r="G90" s="48" t="s">
        <v>3</v>
      </c>
      <c r="H90" s="50">
        <v>0.87819999999999998</v>
      </c>
      <c r="I90" s="50"/>
      <c r="J90" s="48">
        <v>34</v>
      </c>
      <c r="K90" s="51">
        <f t="shared" si="9"/>
        <v>4861.8332140065113</v>
      </c>
      <c r="L90" s="52"/>
      <c r="M90" s="6">
        <f>IF(J90="","",(K90/J90)/LOOKUP(RIGHT($D$2,3),定数!$A$6:$A$13,定数!$B$6:$B$13))</f>
        <v>0.95330063019735523</v>
      </c>
      <c r="N90" s="48">
        <v>2018</v>
      </c>
      <c r="O90" s="8">
        <v>43601</v>
      </c>
      <c r="P90" s="50">
        <v>0.87309999999999999</v>
      </c>
      <c r="Q90" s="50"/>
      <c r="R90" s="53">
        <f>IF(P90="","",T90*M90*LOOKUP(RIGHT($D$2,3),定数!$A$6:$A$13,定数!$B$6:$B$13))</f>
        <v>7292.7498210097583</v>
      </c>
      <c r="S90" s="53"/>
      <c r="T90" s="54">
        <f t="shared" si="11"/>
        <v>50.999999999999936</v>
      </c>
      <c r="U90" s="54"/>
      <c r="V90" t="str">
        <f t="shared" si="10"/>
        <v/>
      </c>
      <c r="W90">
        <f t="shared" si="10"/>
        <v>0</v>
      </c>
      <c r="X90" s="41">
        <f t="shared" si="12"/>
        <v>170968.29334121611</v>
      </c>
      <c r="Y90" s="42">
        <f t="shared" si="13"/>
        <v>5.2098468280834198E-2</v>
      </c>
    </row>
    <row r="91" spans="2:25">
      <c r="B91" s="40">
        <v>83</v>
      </c>
      <c r="C91" s="49">
        <f t="shared" si="8"/>
        <v>169353.85695456015</v>
      </c>
      <c r="D91" s="49"/>
      <c r="E91" s="48">
        <v>2018</v>
      </c>
      <c r="F91" s="8">
        <v>43601</v>
      </c>
      <c r="G91" s="48" t="s">
        <v>3</v>
      </c>
      <c r="H91" s="50">
        <v>0.873</v>
      </c>
      <c r="I91" s="50"/>
      <c r="J91" s="48">
        <v>50</v>
      </c>
      <c r="K91" s="51">
        <f t="shared" si="9"/>
        <v>5080.6157086368039</v>
      </c>
      <c r="L91" s="52"/>
      <c r="M91" s="6">
        <f>IF(J91="","",(K91/J91)/LOOKUP(RIGHT($D$2,3),定数!$A$6:$A$13,定数!$B$6:$B$13))</f>
        <v>0.67741542781824049</v>
      </c>
      <c r="N91" s="48">
        <v>2018</v>
      </c>
      <c r="O91" s="8">
        <v>43607</v>
      </c>
      <c r="P91" s="50">
        <v>0.87829999999999997</v>
      </c>
      <c r="Q91" s="50"/>
      <c r="R91" s="53">
        <f>IF(P91="","",T91*M91*LOOKUP(RIGHT($D$2,3),定数!$A$6:$A$13,定数!$B$6:$B$13))</f>
        <v>-5385.452651154983</v>
      </c>
      <c r="S91" s="53"/>
      <c r="T91" s="54">
        <f t="shared" si="11"/>
        <v>-52.999999999999716</v>
      </c>
      <c r="U91" s="54"/>
      <c r="V91" t="str">
        <f t="shared" ref="V91:W106" si="14">IF(S91&lt;&gt;"",IF(S91&lt;0,1+V90,0),"")</f>
        <v/>
      </c>
      <c r="W91">
        <f t="shared" si="14"/>
        <v>1</v>
      </c>
      <c r="X91" s="41">
        <f t="shared" si="12"/>
        <v>170968.29334121611</v>
      </c>
      <c r="Y91" s="42">
        <f t="shared" si="13"/>
        <v>9.4428993534718675E-3</v>
      </c>
    </row>
    <row r="92" spans="2:25">
      <c r="B92" s="40">
        <v>84</v>
      </c>
      <c r="C92" s="49">
        <f t="shared" si="8"/>
        <v>163968.40430340517</v>
      </c>
      <c r="D92" s="49"/>
      <c r="E92" s="48">
        <v>2018</v>
      </c>
      <c r="F92" s="8">
        <v>43746</v>
      </c>
      <c r="G92" s="48" t="s">
        <v>3</v>
      </c>
      <c r="H92" s="50">
        <v>0.87719999999999998</v>
      </c>
      <c r="I92" s="50"/>
      <c r="J92" s="48">
        <v>33</v>
      </c>
      <c r="K92" s="51">
        <f t="shared" si="9"/>
        <v>4919.052129102155</v>
      </c>
      <c r="L92" s="52"/>
      <c r="M92" s="6">
        <f>IF(J92="","",(K92/J92)/LOOKUP(RIGHT($D$2,3),定数!$A$6:$A$13,定数!$B$6:$B$13))</f>
        <v>0.99374790486912223</v>
      </c>
      <c r="N92" s="48">
        <v>2018</v>
      </c>
      <c r="O92" s="8">
        <v>43748</v>
      </c>
      <c r="P92" s="50">
        <v>0.87239999999999995</v>
      </c>
      <c r="Q92" s="50"/>
      <c r="R92" s="53">
        <f>IF(P92="","",T92*M92*LOOKUP(RIGHT($D$2,3),定数!$A$6:$A$13,定数!$B$6:$B$13))</f>
        <v>7154.9849150577193</v>
      </c>
      <c r="S92" s="53"/>
      <c r="T92" s="54">
        <f t="shared" si="11"/>
        <v>48.000000000000263</v>
      </c>
      <c r="U92" s="54"/>
      <c r="V92" t="str">
        <f t="shared" si="14"/>
        <v/>
      </c>
      <c r="W92">
        <f t="shared" si="14"/>
        <v>0</v>
      </c>
      <c r="X92" s="41">
        <f t="shared" si="12"/>
        <v>170968.29334121611</v>
      </c>
      <c r="Y92" s="42">
        <f t="shared" si="13"/>
        <v>4.0942615154031303E-2</v>
      </c>
    </row>
    <row r="93" spans="2:25">
      <c r="B93" s="40">
        <v>85</v>
      </c>
      <c r="C93" s="49">
        <f t="shared" si="8"/>
        <v>171123.38921846289</v>
      </c>
      <c r="D93" s="49"/>
      <c r="E93" s="48">
        <v>2018</v>
      </c>
      <c r="F93" s="8">
        <v>43763</v>
      </c>
      <c r="G93" s="48" t="s">
        <v>4</v>
      </c>
      <c r="H93" s="50">
        <v>0.88629999999999998</v>
      </c>
      <c r="I93" s="50"/>
      <c r="J93" s="48">
        <v>32</v>
      </c>
      <c r="K93" s="51">
        <f t="shared" si="9"/>
        <v>5133.7016765538865</v>
      </c>
      <c r="L93" s="52"/>
      <c r="M93" s="6">
        <f>IF(J93="","",(K93/J93)/LOOKUP(RIGHT($D$2,3),定数!$A$6:$A$13,定数!$B$6:$B$13))</f>
        <v>1.069521182615393</v>
      </c>
      <c r="N93" s="48">
        <v>2018</v>
      </c>
      <c r="O93" s="8">
        <v>43768</v>
      </c>
      <c r="P93" s="50">
        <v>0.8911</v>
      </c>
      <c r="Q93" s="50"/>
      <c r="R93" s="53">
        <f>IF(P93="","",T93*M93*LOOKUP(RIGHT($D$2,3),定数!$A$6:$A$13,定数!$B$6:$B$13))</f>
        <v>7700.5525148308716</v>
      </c>
      <c r="S93" s="53"/>
      <c r="T93" s="54">
        <f t="shared" si="11"/>
        <v>48.000000000000263</v>
      </c>
      <c r="U93" s="54"/>
      <c r="V93" t="str">
        <f t="shared" si="14"/>
        <v/>
      </c>
      <c r="W93">
        <f t="shared" si="14"/>
        <v>0</v>
      </c>
      <c r="X93" s="41">
        <f t="shared" si="12"/>
        <v>171123.38921846289</v>
      </c>
      <c r="Y93" s="42">
        <f t="shared" si="13"/>
        <v>0</v>
      </c>
    </row>
    <row r="94" spans="2:25">
      <c r="B94" s="40">
        <v>86</v>
      </c>
      <c r="C94" s="49">
        <f t="shared" si="8"/>
        <v>178823.94173329376</v>
      </c>
      <c r="D94" s="49"/>
      <c r="E94" s="48">
        <v>2018</v>
      </c>
      <c r="F94" s="8">
        <v>43764</v>
      </c>
      <c r="G94" s="48" t="s">
        <v>4</v>
      </c>
      <c r="H94" s="50">
        <v>0.8891</v>
      </c>
      <c r="I94" s="50"/>
      <c r="J94" s="48">
        <v>29</v>
      </c>
      <c r="K94" s="51">
        <f t="shared" si="9"/>
        <v>5364.7182519988128</v>
      </c>
      <c r="L94" s="52"/>
      <c r="M94" s="6">
        <f>IF(J94="","",(K94/J94)/LOOKUP(RIGHT($D$2,3),定数!$A$6:$A$13,定数!$B$6:$B$13))</f>
        <v>1.233268563677888</v>
      </c>
      <c r="N94" s="48">
        <v>2018</v>
      </c>
      <c r="O94" s="8">
        <v>43768</v>
      </c>
      <c r="P94" s="50">
        <v>0.89349999999999996</v>
      </c>
      <c r="Q94" s="50"/>
      <c r="R94" s="53">
        <f>IF(P94="","",T94*M94*LOOKUP(RIGHT($D$2,3),定数!$A$6:$A$13,定数!$B$6:$B$13))</f>
        <v>8139.5725202739859</v>
      </c>
      <c r="S94" s="53"/>
      <c r="T94" s="54">
        <f t="shared" si="11"/>
        <v>43.999999999999595</v>
      </c>
      <c r="U94" s="54"/>
      <c r="V94" t="str">
        <f t="shared" si="14"/>
        <v/>
      </c>
      <c r="W94">
        <f t="shared" si="14"/>
        <v>0</v>
      </c>
      <c r="X94" s="41">
        <f t="shared" si="12"/>
        <v>178823.94173329376</v>
      </c>
      <c r="Y94" s="42">
        <f t="shared" si="13"/>
        <v>0</v>
      </c>
    </row>
    <row r="95" spans="2:25">
      <c r="B95" s="40">
        <v>87</v>
      </c>
      <c r="C95" s="49">
        <f t="shared" si="8"/>
        <v>186963.51425356776</v>
      </c>
      <c r="D95" s="49"/>
      <c r="E95" s="48">
        <v>2018</v>
      </c>
      <c r="F95" s="8">
        <v>43785</v>
      </c>
      <c r="G95" s="48" t="s">
        <v>4</v>
      </c>
      <c r="H95" s="50">
        <v>0.89039999999999997</v>
      </c>
      <c r="I95" s="50"/>
      <c r="J95" s="48">
        <v>79</v>
      </c>
      <c r="K95" s="51">
        <f t="shared" si="9"/>
        <v>5608.9054276070328</v>
      </c>
      <c r="L95" s="52"/>
      <c r="M95" s="6">
        <f>IF(J95="","",(K95/J95)/LOOKUP(RIGHT($D$2,3),定数!$A$6:$A$13,定数!$B$6:$B$13))</f>
        <v>0.47332535254067787</v>
      </c>
      <c r="N95" s="48">
        <v>2018</v>
      </c>
      <c r="O95" s="8">
        <v>43797</v>
      </c>
      <c r="P95" s="50">
        <v>0.88239999999999996</v>
      </c>
      <c r="Q95" s="50"/>
      <c r="R95" s="53">
        <f>IF(P95="","",T95*M95*LOOKUP(RIGHT($D$2,3),定数!$A$6:$A$13,定数!$B$6:$B$13))</f>
        <v>-5679.9042304881386</v>
      </c>
      <c r="S95" s="53"/>
      <c r="T95" s="54">
        <f t="shared" si="11"/>
        <v>-80.000000000000071</v>
      </c>
      <c r="U95" s="54"/>
      <c r="V95" t="str">
        <f t="shared" si="14"/>
        <v/>
      </c>
      <c r="W95">
        <f t="shared" si="14"/>
        <v>1</v>
      </c>
      <c r="X95" s="41">
        <f t="shared" si="12"/>
        <v>186963.51425356776</v>
      </c>
      <c r="Y95" s="42">
        <f t="shared" si="13"/>
        <v>0</v>
      </c>
    </row>
    <row r="96" spans="2:25">
      <c r="B96" s="40">
        <v>88</v>
      </c>
      <c r="C96" s="49">
        <f t="shared" si="8"/>
        <v>181283.61002307961</v>
      </c>
      <c r="D96" s="49"/>
      <c r="E96" s="48">
        <v>2018</v>
      </c>
      <c r="F96" s="8">
        <v>43795</v>
      </c>
      <c r="G96" s="48" t="s">
        <v>3</v>
      </c>
      <c r="H96" s="50">
        <v>0.88390000000000002</v>
      </c>
      <c r="I96" s="50"/>
      <c r="J96" s="48">
        <v>27</v>
      </c>
      <c r="K96" s="51">
        <f t="shared" si="9"/>
        <v>5438.5083006923878</v>
      </c>
      <c r="L96" s="52"/>
      <c r="M96" s="6">
        <f>IF(J96="","",(K96/J96)/LOOKUP(RIGHT($D$2,3),定数!$A$6:$A$13,定数!$B$6:$B$13))</f>
        <v>1.3428415557265154</v>
      </c>
      <c r="N96" s="48">
        <v>2018</v>
      </c>
      <c r="O96" s="8">
        <v>43796</v>
      </c>
      <c r="P96" s="50">
        <v>0.88680000000000003</v>
      </c>
      <c r="Q96" s="50"/>
      <c r="R96" s="53">
        <f>IF(P96="","",T96*M96*LOOKUP(RIGHT($D$2,3),定数!$A$6:$A$13,定数!$B$6:$B$13))</f>
        <v>-5841.3607674103696</v>
      </c>
      <c r="S96" s="53"/>
      <c r="T96" s="54">
        <f t="shared" si="11"/>
        <v>-29.000000000000135</v>
      </c>
      <c r="U96" s="54"/>
      <c r="V96" t="str">
        <f t="shared" si="14"/>
        <v/>
      </c>
      <c r="W96">
        <f t="shared" si="14"/>
        <v>2</v>
      </c>
      <c r="X96" s="41">
        <f t="shared" si="12"/>
        <v>186963.51425356776</v>
      </c>
      <c r="Y96" s="42">
        <f t="shared" si="13"/>
        <v>3.0379746835443089E-2</v>
      </c>
    </row>
    <row r="97" spans="2:25">
      <c r="B97" s="40">
        <v>89</v>
      </c>
      <c r="C97" s="49">
        <f t="shared" si="8"/>
        <v>175442.24925566925</v>
      </c>
      <c r="D97" s="49"/>
      <c r="E97" s="48">
        <v>2018</v>
      </c>
      <c r="F97" s="8">
        <v>43825</v>
      </c>
      <c r="G97" s="48" t="s">
        <v>3</v>
      </c>
      <c r="H97" s="50">
        <v>0.8972</v>
      </c>
      <c r="I97" s="50"/>
      <c r="J97" s="48">
        <v>26</v>
      </c>
      <c r="K97" s="51">
        <f t="shared" si="9"/>
        <v>5263.2674776700769</v>
      </c>
      <c r="L97" s="52"/>
      <c r="M97" s="6">
        <f>IF(J97="","",(K97/J97)/LOOKUP(RIGHT($D$2,3),定数!$A$6:$A$13,定数!$B$6:$B$13))</f>
        <v>1.3495557635051478</v>
      </c>
      <c r="N97" s="48">
        <v>2018</v>
      </c>
      <c r="O97" s="8">
        <v>43825</v>
      </c>
      <c r="P97" s="50">
        <v>0.90010000000000001</v>
      </c>
      <c r="Q97" s="50"/>
      <c r="R97" s="53">
        <f>IF(P97="","",T97*M97*LOOKUP(RIGHT($D$2,3),定数!$A$6:$A$13,定数!$B$6:$B$13))</f>
        <v>-5870.5675712474203</v>
      </c>
      <c r="S97" s="53"/>
      <c r="T97" s="54">
        <f t="shared" si="11"/>
        <v>-29.000000000000135</v>
      </c>
      <c r="U97" s="54"/>
      <c r="V97" t="str">
        <f t="shared" si="14"/>
        <v/>
      </c>
      <c r="W97">
        <f t="shared" si="14"/>
        <v>3</v>
      </c>
      <c r="X97" s="41">
        <f t="shared" si="12"/>
        <v>186963.51425356776</v>
      </c>
      <c r="Y97" s="42">
        <f t="shared" si="13"/>
        <v>6.1623066104078972E-2</v>
      </c>
    </row>
    <row r="98" spans="2:25">
      <c r="B98" s="40">
        <v>90</v>
      </c>
      <c r="C98" s="49">
        <f t="shared" si="8"/>
        <v>169571.68168442181</v>
      </c>
      <c r="D98" s="49"/>
      <c r="E98" s="48">
        <v>2019</v>
      </c>
      <c r="F98" s="8">
        <v>43482</v>
      </c>
      <c r="G98" s="48" t="s">
        <v>3</v>
      </c>
      <c r="H98" s="50">
        <v>0.88170000000000004</v>
      </c>
      <c r="I98" s="50"/>
      <c r="J98" s="48">
        <v>51</v>
      </c>
      <c r="K98" s="51">
        <f t="shared" si="9"/>
        <v>5087.1504505326538</v>
      </c>
      <c r="L98" s="52"/>
      <c r="M98" s="6">
        <f>IF(J98="","",(K98/J98)/LOOKUP(RIGHT($D$2,3),定数!$A$6:$A$13,定数!$B$6:$B$13))</f>
        <v>0.66498698699773262</v>
      </c>
      <c r="N98" s="48">
        <v>2019</v>
      </c>
      <c r="O98" s="8">
        <v>43488</v>
      </c>
      <c r="P98" s="50">
        <v>0.87409999999999999</v>
      </c>
      <c r="Q98" s="50"/>
      <c r="R98" s="53">
        <f>IF(P98="","",T98*M98*LOOKUP(RIGHT($D$2,3),定数!$A$6:$A$13,定数!$B$6:$B$13))</f>
        <v>7580.8516517742028</v>
      </c>
      <c r="S98" s="53"/>
      <c r="T98" s="54">
        <f t="shared" si="11"/>
        <v>76.000000000000512</v>
      </c>
      <c r="U98" s="54"/>
      <c r="V98" t="str">
        <f t="shared" si="14"/>
        <v/>
      </c>
      <c r="W98">
        <f t="shared" si="14"/>
        <v>0</v>
      </c>
      <c r="X98" s="41">
        <f t="shared" si="12"/>
        <v>186963.51425356776</v>
      </c>
      <c r="Y98" s="42">
        <f t="shared" si="13"/>
        <v>9.3022601969058094E-2</v>
      </c>
    </row>
    <row r="99" spans="2:25">
      <c r="B99" s="40">
        <v>91</v>
      </c>
      <c r="C99" s="49">
        <f t="shared" si="8"/>
        <v>177152.53333619601</v>
      </c>
      <c r="D99" s="49"/>
      <c r="E99" s="48">
        <v>2019</v>
      </c>
      <c r="F99" s="8">
        <v>43563</v>
      </c>
      <c r="G99" s="48" t="s">
        <v>4</v>
      </c>
      <c r="H99" s="50">
        <v>0.86119999999999997</v>
      </c>
      <c r="I99" s="50"/>
      <c r="J99" s="48">
        <v>21</v>
      </c>
      <c r="K99" s="51">
        <f t="shared" si="9"/>
        <v>5314.57600008588</v>
      </c>
      <c r="L99" s="52"/>
      <c r="M99" s="6">
        <f>IF(J99="","",(K99/J99)/LOOKUP(RIGHT($D$2,3),定数!$A$6:$A$13,定数!$B$6:$B$13))</f>
        <v>1.6871669841542476</v>
      </c>
      <c r="N99" s="48">
        <v>2019</v>
      </c>
      <c r="O99" s="8">
        <v>43563</v>
      </c>
      <c r="P99" s="50">
        <v>0.86429999999999996</v>
      </c>
      <c r="Q99" s="50"/>
      <c r="R99" s="53">
        <f>IF(P99="","",T99*M99*LOOKUP(RIGHT($D$2,3),定数!$A$6:$A$13,定数!$B$6:$B$13))</f>
        <v>7845.3264763172292</v>
      </c>
      <c r="S99" s="53"/>
      <c r="T99" s="54">
        <f t="shared" si="11"/>
        <v>30.999999999999915</v>
      </c>
      <c r="U99" s="54"/>
      <c r="V99" t="str">
        <f t="shared" si="14"/>
        <v/>
      </c>
      <c r="W99">
        <f t="shared" si="14"/>
        <v>0</v>
      </c>
      <c r="X99" s="41">
        <f t="shared" si="12"/>
        <v>186963.51425356776</v>
      </c>
      <c r="Y99" s="42">
        <f t="shared" si="13"/>
        <v>5.2475377115909883E-2</v>
      </c>
    </row>
    <row r="100" spans="2:25">
      <c r="B100" s="40">
        <v>92</v>
      </c>
      <c r="C100" s="49">
        <f t="shared" si="8"/>
        <v>184997.85981251323</v>
      </c>
      <c r="D100" s="49"/>
      <c r="E100" s="48">
        <v>2019</v>
      </c>
      <c r="F100" s="8">
        <v>43564</v>
      </c>
      <c r="G100" s="48" t="s">
        <v>4</v>
      </c>
      <c r="H100" s="50">
        <v>0.86429999999999996</v>
      </c>
      <c r="I100" s="50"/>
      <c r="J100" s="48">
        <v>49</v>
      </c>
      <c r="K100" s="51">
        <f t="shared" si="9"/>
        <v>5549.9357943753967</v>
      </c>
      <c r="L100" s="52"/>
      <c r="M100" s="6">
        <f>IF(J100="","",(K100/J100)/LOOKUP(RIGHT($D$2,3),定数!$A$6:$A$13,定数!$B$6:$B$13))</f>
        <v>0.75509330535719676</v>
      </c>
      <c r="N100" s="48">
        <v>2019</v>
      </c>
      <c r="O100" s="8">
        <v>43565</v>
      </c>
      <c r="P100" s="50">
        <v>0.85919999999999996</v>
      </c>
      <c r="Q100" s="50"/>
      <c r="R100" s="53">
        <f>IF(P100="","",T100*M100*LOOKUP(RIGHT($D$2,3),定数!$A$6:$A$13,定数!$B$6:$B$13))</f>
        <v>-5776.463785982548</v>
      </c>
      <c r="S100" s="53"/>
      <c r="T100" s="54">
        <f t="shared" si="11"/>
        <v>-50.999999999999936</v>
      </c>
      <c r="U100" s="54"/>
      <c r="V100" t="str">
        <f t="shared" si="14"/>
        <v/>
      </c>
      <c r="W100">
        <f t="shared" si="14"/>
        <v>1</v>
      </c>
      <c r="X100" s="41">
        <f t="shared" si="12"/>
        <v>186963.51425356776</v>
      </c>
      <c r="Y100" s="42">
        <f t="shared" si="13"/>
        <v>1.0513572388186065E-2</v>
      </c>
    </row>
    <row r="101" spans="2:25">
      <c r="B101" s="40">
        <v>93</v>
      </c>
      <c r="C101" s="49">
        <f t="shared" si="8"/>
        <v>179221.39602653068</v>
      </c>
      <c r="D101" s="49"/>
      <c r="E101" s="48">
        <v>2019</v>
      </c>
      <c r="F101" s="8">
        <v>43596</v>
      </c>
      <c r="G101" s="48" t="s">
        <v>4</v>
      </c>
      <c r="H101" s="50">
        <v>0.86409999999999998</v>
      </c>
      <c r="I101" s="50"/>
      <c r="J101" s="48">
        <v>20</v>
      </c>
      <c r="K101" s="51">
        <f t="shared" si="9"/>
        <v>5376.6418807959199</v>
      </c>
      <c r="L101" s="52"/>
      <c r="M101" s="6">
        <f>IF(J101="","",(K101/J101)/LOOKUP(RIGHT($D$2,3),定数!$A$6:$A$13,定数!$B$6:$B$13))</f>
        <v>1.7922139602653067</v>
      </c>
      <c r="N101" s="48">
        <v>2019</v>
      </c>
      <c r="O101" s="8">
        <v>43598</v>
      </c>
      <c r="P101" s="50">
        <v>0.86709999999999998</v>
      </c>
      <c r="Q101" s="50"/>
      <c r="R101" s="53">
        <f>IF(P101="","",T101*M101*LOOKUP(RIGHT($D$2,3),定数!$A$6:$A$13,定数!$B$6:$B$13))</f>
        <v>8064.9628211938871</v>
      </c>
      <c r="S101" s="53"/>
      <c r="T101" s="54">
        <f t="shared" si="11"/>
        <v>30.000000000000028</v>
      </c>
      <c r="U101" s="54"/>
      <c r="V101" t="str">
        <f t="shared" si="14"/>
        <v/>
      </c>
      <c r="W101">
        <f t="shared" si="14"/>
        <v>0</v>
      </c>
      <c r="X101" s="41">
        <f t="shared" si="12"/>
        <v>186963.51425356776</v>
      </c>
      <c r="Y101" s="42">
        <f t="shared" si="13"/>
        <v>4.1409781250350775E-2</v>
      </c>
    </row>
    <row r="102" spans="2:25">
      <c r="B102" s="40">
        <v>94</v>
      </c>
      <c r="C102" s="49">
        <f t="shared" si="8"/>
        <v>187286.35884772456</v>
      </c>
      <c r="D102" s="49"/>
      <c r="E102" s="48">
        <v>2019</v>
      </c>
      <c r="F102" s="8">
        <v>43605</v>
      </c>
      <c r="G102" s="48" t="s">
        <v>4</v>
      </c>
      <c r="H102" s="50">
        <v>0.87770000000000004</v>
      </c>
      <c r="I102" s="50"/>
      <c r="J102" s="48">
        <v>27</v>
      </c>
      <c r="K102" s="51">
        <f t="shared" si="9"/>
        <v>5618.5907654317371</v>
      </c>
      <c r="L102" s="52"/>
      <c r="M102" s="6">
        <f>IF(J102="","",(K102/J102)/LOOKUP(RIGHT($D$2,3),定数!$A$6:$A$13,定数!$B$6:$B$13))</f>
        <v>1.3873063618349968</v>
      </c>
      <c r="N102" s="48">
        <v>2019</v>
      </c>
      <c r="O102" s="8">
        <v>43606</v>
      </c>
      <c r="P102" s="50">
        <v>0.87480000000000002</v>
      </c>
      <c r="Q102" s="50"/>
      <c r="R102" s="53">
        <f>IF(P102="","",T102*M102*LOOKUP(RIGHT($D$2,3),定数!$A$6:$A$13,定数!$B$6:$B$13))</f>
        <v>-6034.782673982264</v>
      </c>
      <c r="S102" s="53"/>
      <c r="T102" s="54">
        <f t="shared" si="11"/>
        <v>-29.000000000000135</v>
      </c>
      <c r="U102" s="54"/>
      <c r="V102" t="str">
        <f t="shared" si="14"/>
        <v/>
      </c>
      <c r="W102">
        <f t="shared" si="14"/>
        <v>1</v>
      </c>
      <c r="X102" s="41">
        <f t="shared" si="12"/>
        <v>187286.35884772456</v>
      </c>
      <c r="Y102" s="42">
        <f t="shared" si="13"/>
        <v>0</v>
      </c>
    </row>
    <row r="103" spans="2:25">
      <c r="B103" s="40">
        <v>95</v>
      </c>
      <c r="C103" s="49">
        <f t="shared" si="8"/>
        <v>181251.5761737423</v>
      </c>
      <c r="D103" s="49"/>
      <c r="E103" s="48">
        <v>2019</v>
      </c>
      <c r="F103" s="8">
        <v>43619</v>
      </c>
      <c r="G103" s="48" t="s">
        <v>4</v>
      </c>
      <c r="H103" s="50">
        <v>0.88700000000000001</v>
      </c>
      <c r="I103" s="50"/>
      <c r="J103" s="48">
        <v>44</v>
      </c>
      <c r="K103" s="51">
        <f t="shared" si="9"/>
        <v>5437.5472852122684</v>
      </c>
      <c r="L103" s="52"/>
      <c r="M103" s="6">
        <f>IF(J103="","",(K103/J103)/LOOKUP(RIGHT($D$2,3),定数!$A$6:$A$13,定数!$B$6:$B$13))</f>
        <v>0.82387080078973762</v>
      </c>
      <c r="N103" s="48">
        <v>2019</v>
      </c>
      <c r="O103" s="8">
        <v>43633</v>
      </c>
      <c r="P103" s="50">
        <v>0.89359999999999995</v>
      </c>
      <c r="Q103" s="50"/>
      <c r="R103" s="53">
        <f>IF(P103="","",T103*M103*LOOKUP(RIGHT($D$2,3),定数!$A$6:$A$13,定数!$B$6:$B$13))</f>
        <v>8156.3209278183267</v>
      </c>
      <c r="S103" s="53"/>
      <c r="T103" s="54">
        <f t="shared" si="11"/>
        <v>65.999999999999389</v>
      </c>
      <c r="U103" s="54"/>
      <c r="V103" t="str">
        <f t="shared" si="14"/>
        <v/>
      </c>
      <c r="W103">
        <f t="shared" si="14"/>
        <v>0</v>
      </c>
      <c r="X103" s="41">
        <f t="shared" si="12"/>
        <v>187286.35884772456</v>
      </c>
      <c r="Y103" s="42">
        <f t="shared" si="13"/>
        <v>3.2222222222222374E-2</v>
      </c>
    </row>
    <row r="104" spans="2:25">
      <c r="B104" s="40">
        <v>96</v>
      </c>
      <c r="C104" s="49">
        <f t="shared" si="8"/>
        <v>189407.89710156064</v>
      </c>
      <c r="D104" s="49"/>
      <c r="E104" s="40"/>
      <c r="F104" s="8"/>
      <c r="G104" s="40"/>
      <c r="H104" s="50"/>
      <c r="I104" s="50"/>
      <c r="J104" s="40"/>
      <c r="K104" s="51" t="str">
        <f t="shared" ref="K104:K108" si="15">IF(J104="","",C104*0.03)</f>
        <v/>
      </c>
      <c r="L104" s="52"/>
      <c r="M104" s="6" t="str">
        <f>IF(J104="","",(K104/J104)/LOOKUP(RIGHT($D$2,3),定数!$A$6:$A$13,定数!$B$6:$B$13))</f>
        <v/>
      </c>
      <c r="N104" s="40"/>
      <c r="O104" s="8"/>
      <c r="P104" s="50"/>
      <c r="Q104" s="50"/>
      <c r="R104" s="53" t="str">
        <f>IF(P104="","",T104*M104*LOOKUP(RIGHT($D$2,3),定数!$A$6:$A$13,定数!$B$6:$B$13))</f>
        <v/>
      </c>
      <c r="S104" s="53"/>
      <c r="T104" s="54" t="str">
        <f t="shared" si="11"/>
        <v/>
      </c>
      <c r="U104" s="54"/>
      <c r="V104" t="str">
        <f t="shared" si="14"/>
        <v/>
      </c>
      <c r="W104" t="str">
        <f t="shared" si="14"/>
        <v/>
      </c>
      <c r="X104" s="41">
        <f t="shared" si="12"/>
        <v>189407.89710156064</v>
      </c>
      <c r="Y104" s="42">
        <f t="shared" si="13"/>
        <v>0</v>
      </c>
    </row>
    <row r="105" spans="2:25">
      <c r="B105" s="40">
        <v>97</v>
      </c>
      <c r="C105" s="49" t="str">
        <f t="shared" si="8"/>
        <v/>
      </c>
      <c r="D105" s="49"/>
      <c r="E105" s="40"/>
      <c r="F105" s="8"/>
      <c r="G105" s="40"/>
      <c r="H105" s="50"/>
      <c r="I105" s="50"/>
      <c r="J105" s="40"/>
      <c r="K105" s="51" t="str">
        <f t="shared" si="15"/>
        <v/>
      </c>
      <c r="L105" s="52"/>
      <c r="M105" s="6" t="str">
        <f>IF(J105="","",(K105/J105)/LOOKUP(RIGHT($D$2,3),定数!$A$6:$A$13,定数!$B$6:$B$13))</f>
        <v/>
      </c>
      <c r="N105" s="40"/>
      <c r="O105" s="8"/>
      <c r="P105" s="50"/>
      <c r="Q105" s="50"/>
      <c r="R105" s="53" t="str">
        <f>IF(P105="","",T105*M105*LOOKUP(RIGHT($D$2,3),定数!$A$6:$A$13,定数!$B$6:$B$13))</f>
        <v/>
      </c>
      <c r="S105" s="53"/>
      <c r="T105" s="54" t="str">
        <f t="shared" si="11"/>
        <v/>
      </c>
      <c r="U105" s="54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49" t="str">
        <f t="shared" si="8"/>
        <v/>
      </c>
      <c r="D106" s="49"/>
      <c r="E106" s="40"/>
      <c r="F106" s="8"/>
      <c r="G106" s="40"/>
      <c r="H106" s="50"/>
      <c r="I106" s="50"/>
      <c r="J106" s="40"/>
      <c r="K106" s="51" t="str">
        <f t="shared" si="15"/>
        <v/>
      </c>
      <c r="L106" s="52"/>
      <c r="M106" s="6" t="str">
        <f>IF(J106="","",(K106/J106)/LOOKUP(RIGHT($D$2,3),定数!$A$6:$A$13,定数!$B$6:$B$13))</f>
        <v/>
      </c>
      <c r="N106" s="40"/>
      <c r="O106" s="8"/>
      <c r="P106" s="50"/>
      <c r="Q106" s="50"/>
      <c r="R106" s="53" t="str">
        <f>IF(P106="","",T106*M106*LOOKUP(RIGHT($D$2,3),定数!$A$6:$A$13,定数!$B$6:$B$13))</f>
        <v/>
      </c>
      <c r="S106" s="53"/>
      <c r="T106" s="54" t="str">
        <f t="shared" si="11"/>
        <v/>
      </c>
      <c r="U106" s="54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49" t="str">
        <f t="shared" si="8"/>
        <v/>
      </c>
      <c r="D107" s="49"/>
      <c r="E107" s="40"/>
      <c r="F107" s="8"/>
      <c r="G107" s="40"/>
      <c r="H107" s="50"/>
      <c r="I107" s="50"/>
      <c r="J107" s="40"/>
      <c r="K107" s="51" t="str">
        <f t="shared" si="15"/>
        <v/>
      </c>
      <c r="L107" s="52"/>
      <c r="M107" s="6" t="str">
        <f>IF(J107="","",(K107/J107)/LOOKUP(RIGHT($D$2,3),定数!$A$6:$A$13,定数!$B$6:$B$13))</f>
        <v/>
      </c>
      <c r="N107" s="40"/>
      <c r="O107" s="8"/>
      <c r="P107" s="50"/>
      <c r="Q107" s="50"/>
      <c r="R107" s="53" t="str">
        <f>IF(P107="","",T107*M107*LOOKUP(RIGHT($D$2,3),定数!$A$6:$A$13,定数!$B$6:$B$13))</f>
        <v/>
      </c>
      <c r="S107" s="53"/>
      <c r="T107" s="54" t="str">
        <f t="shared" si="11"/>
        <v/>
      </c>
      <c r="U107" s="5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49" t="str">
        <f t="shared" si="8"/>
        <v/>
      </c>
      <c r="D108" s="49"/>
      <c r="E108" s="40"/>
      <c r="F108" s="8"/>
      <c r="G108" s="40"/>
      <c r="H108" s="50"/>
      <c r="I108" s="50"/>
      <c r="J108" s="40"/>
      <c r="K108" s="51" t="str">
        <f t="shared" si="15"/>
        <v/>
      </c>
      <c r="L108" s="52"/>
      <c r="M108" s="6" t="str">
        <f>IF(J108="","",(K108/J108)/LOOKUP(RIGHT($D$2,3),定数!$A$6:$A$13,定数!$B$6:$B$13))</f>
        <v/>
      </c>
      <c r="N108" s="40"/>
      <c r="O108" s="8"/>
      <c r="P108" s="50"/>
      <c r="Q108" s="50"/>
      <c r="R108" s="53" t="str">
        <f>IF(P108="","",T108*M108*LOOKUP(RIGHT($D$2,3),定数!$A$6:$A$13,定数!$B$6:$B$13))</f>
        <v/>
      </c>
      <c r="S108" s="53"/>
      <c r="T108" s="54" t="str">
        <f t="shared" si="11"/>
        <v/>
      </c>
      <c r="U108" s="5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419" priority="205" stopIfTrue="1" operator="equal">
      <formula>"買"</formula>
    </cfRule>
    <cfRule type="cellIs" dxfId="418" priority="206" stopIfTrue="1" operator="equal">
      <formula>"売"</formula>
    </cfRule>
  </conditionalFormatting>
  <conditionalFormatting sqref="G9:G11 G14:G45 G47:G108">
    <cfRule type="cellIs" dxfId="417" priority="207" stopIfTrue="1" operator="equal">
      <formula>"買"</formula>
    </cfRule>
    <cfRule type="cellIs" dxfId="416" priority="208" stopIfTrue="1" operator="equal">
      <formula>"売"</formula>
    </cfRule>
  </conditionalFormatting>
  <conditionalFormatting sqref="G12">
    <cfRule type="cellIs" dxfId="415" priority="203" stopIfTrue="1" operator="equal">
      <formula>"買"</formula>
    </cfRule>
    <cfRule type="cellIs" dxfId="414" priority="204" stopIfTrue="1" operator="equal">
      <formula>"売"</formula>
    </cfRule>
  </conditionalFormatting>
  <conditionalFormatting sqref="G13">
    <cfRule type="cellIs" dxfId="413" priority="201" stopIfTrue="1" operator="equal">
      <formula>"買"</formula>
    </cfRule>
    <cfRule type="cellIs" dxfId="412" priority="202" stopIfTrue="1" operator="equal">
      <formula>"売"</formula>
    </cfRule>
  </conditionalFormatting>
  <conditionalFormatting sqref="G9">
    <cfRule type="cellIs" dxfId="411" priority="199" stopIfTrue="1" operator="equal">
      <formula>"買"</formula>
    </cfRule>
    <cfRule type="cellIs" dxfId="410" priority="200" stopIfTrue="1" operator="equal">
      <formula>"売"</formula>
    </cfRule>
  </conditionalFormatting>
  <conditionalFormatting sqref="G10">
    <cfRule type="cellIs" dxfId="409" priority="197" stopIfTrue="1" operator="equal">
      <formula>"買"</formula>
    </cfRule>
    <cfRule type="cellIs" dxfId="408" priority="198" stopIfTrue="1" operator="equal">
      <formula>"売"</formula>
    </cfRule>
  </conditionalFormatting>
  <conditionalFormatting sqref="G11">
    <cfRule type="cellIs" dxfId="407" priority="195" stopIfTrue="1" operator="equal">
      <formula>"買"</formula>
    </cfRule>
    <cfRule type="cellIs" dxfId="406" priority="196" stopIfTrue="1" operator="equal">
      <formula>"売"</formula>
    </cfRule>
  </conditionalFormatting>
  <conditionalFormatting sqref="G9">
    <cfRule type="cellIs" dxfId="405" priority="193" stopIfTrue="1" operator="equal">
      <formula>"買"</formula>
    </cfRule>
    <cfRule type="cellIs" dxfId="404" priority="194" stopIfTrue="1" operator="equal">
      <formula>"売"</formula>
    </cfRule>
  </conditionalFormatting>
  <conditionalFormatting sqref="G9">
    <cfRule type="cellIs" dxfId="403" priority="191" stopIfTrue="1" operator="equal">
      <formula>"買"</formula>
    </cfRule>
    <cfRule type="cellIs" dxfId="402" priority="192" stopIfTrue="1" operator="equal">
      <formula>"売"</formula>
    </cfRule>
  </conditionalFormatting>
  <conditionalFormatting sqref="G10">
    <cfRule type="cellIs" dxfId="401" priority="189" stopIfTrue="1" operator="equal">
      <formula>"買"</formula>
    </cfRule>
    <cfRule type="cellIs" dxfId="400" priority="190" stopIfTrue="1" operator="equal">
      <formula>"売"</formula>
    </cfRule>
  </conditionalFormatting>
  <conditionalFormatting sqref="G11">
    <cfRule type="cellIs" dxfId="399" priority="187" stopIfTrue="1" operator="equal">
      <formula>"買"</formula>
    </cfRule>
    <cfRule type="cellIs" dxfId="398" priority="188" stopIfTrue="1" operator="equal">
      <formula>"売"</formula>
    </cfRule>
  </conditionalFormatting>
  <conditionalFormatting sqref="G12">
    <cfRule type="cellIs" dxfId="397" priority="185" stopIfTrue="1" operator="equal">
      <formula>"買"</formula>
    </cfRule>
    <cfRule type="cellIs" dxfId="396" priority="186" stopIfTrue="1" operator="equal">
      <formula>"売"</formula>
    </cfRule>
  </conditionalFormatting>
  <conditionalFormatting sqref="G13">
    <cfRule type="cellIs" dxfId="395" priority="183" stopIfTrue="1" operator="equal">
      <formula>"買"</formula>
    </cfRule>
    <cfRule type="cellIs" dxfId="394" priority="184" stopIfTrue="1" operator="equal">
      <formula>"売"</formula>
    </cfRule>
  </conditionalFormatting>
  <conditionalFormatting sqref="G14">
    <cfRule type="cellIs" dxfId="393" priority="181" stopIfTrue="1" operator="equal">
      <formula>"買"</formula>
    </cfRule>
    <cfRule type="cellIs" dxfId="392" priority="182" stopIfTrue="1" operator="equal">
      <formula>"売"</formula>
    </cfRule>
  </conditionalFormatting>
  <conditionalFormatting sqref="G15">
    <cfRule type="cellIs" dxfId="391" priority="179" stopIfTrue="1" operator="equal">
      <formula>"買"</formula>
    </cfRule>
    <cfRule type="cellIs" dxfId="390" priority="180" stopIfTrue="1" operator="equal">
      <formula>"売"</formula>
    </cfRule>
  </conditionalFormatting>
  <conditionalFormatting sqref="G16">
    <cfRule type="cellIs" dxfId="389" priority="177" stopIfTrue="1" operator="equal">
      <formula>"買"</formula>
    </cfRule>
    <cfRule type="cellIs" dxfId="388" priority="178" stopIfTrue="1" operator="equal">
      <formula>"売"</formula>
    </cfRule>
  </conditionalFormatting>
  <conditionalFormatting sqref="G17">
    <cfRule type="cellIs" dxfId="387" priority="175" stopIfTrue="1" operator="equal">
      <formula>"買"</formula>
    </cfRule>
    <cfRule type="cellIs" dxfId="386" priority="176" stopIfTrue="1" operator="equal">
      <formula>"売"</formula>
    </cfRule>
  </conditionalFormatting>
  <conditionalFormatting sqref="G18">
    <cfRule type="cellIs" dxfId="385" priority="173" stopIfTrue="1" operator="equal">
      <formula>"買"</formula>
    </cfRule>
    <cfRule type="cellIs" dxfId="384" priority="174" stopIfTrue="1" operator="equal">
      <formula>"売"</formula>
    </cfRule>
  </conditionalFormatting>
  <conditionalFormatting sqref="G19">
    <cfRule type="cellIs" dxfId="383" priority="171" stopIfTrue="1" operator="equal">
      <formula>"買"</formula>
    </cfRule>
    <cfRule type="cellIs" dxfId="382" priority="172" stopIfTrue="1" operator="equal">
      <formula>"売"</formula>
    </cfRule>
  </conditionalFormatting>
  <conditionalFormatting sqref="G20">
    <cfRule type="cellIs" dxfId="381" priority="169" stopIfTrue="1" operator="equal">
      <formula>"買"</formula>
    </cfRule>
    <cfRule type="cellIs" dxfId="380" priority="170" stopIfTrue="1" operator="equal">
      <formula>"売"</formula>
    </cfRule>
  </conditionalFormatting>
  <conditionalFormatting sqref="G21">
    <cfRule type="cellIs" dxfId="379" priority="167" stopIfTrue="1" operator="equal">
      <formula>"買"</formula>
    </cfRule>
    <cfRule type="cellIs" dxfId="378" priority="168" stopIfTrue="1" operator="equal">
      <formula>"売"</formula>
    </cfRule>
  </conditionalFormatting>
  <conditionalFormatting sqref="G22">
    <cfRule type="cellIs" dxfId="377" priority="165" stopIfTrue="1" operator="equal">
      <formula>"買"</formula>
    </cfRule>
    <cfRule type="cellIs" dxfId="376" priority="166" stopIfTrue="1" operator="equal">
      <formula>"売"</formula>
    </cfRule>
  </conditionalFormatting>
  <conditionalFormatting sqref="G23">
    <cfRule type="cellIs" dxfId="375" priority="163" stopIfTrue="1" operator="equal">
      <formula>"買"</formula>
    </cfRule>
    <cfRule type="cellIs" dxfId="374" priority="164" stopIfTrue="1" operator="equal">
      <formula>"売"</formula>
    </cfRule>
  </conditionalFormatting>
  <conditionalFormatting sqref="G24">
    <cfRule type="cellIs" dxfId="373" priority="161" stopIfTrue="1" operator="equal">
      <formula>"買"</formula>
    </cfRule>
    <cfRule type="cellIs" dxfId="372" priority="162" stopIfTrue="1" operator="equal">
      <formula>"売"</formula>
    </cfRule>
  </conditionalFormatting>
  <conditionalFormatting sqref="G25">
    <cfRule type="cellIs" dxfId="371" priority="159" stopIfTrue="1" operator="equal">
      <formula>"買"</formula>
    </cfRule>
    <cfRule type="cellIs" dxfId="370" priority="160" stopIfTrue="1" operator="equal">
      <formula>"売"</formula>
    </cfRule>
  </conditionalFormatting>
  <conditionalFormatting sqref="G26">
    <cfRule type="cellIs" dxfId="369" priority="157" stopIfTrue="1" operator="equal">
      <formula>"買"</formula>
    </cfRule>
    <cfRule type="cellIs" dxfId="368" priority="158" stopIfTrue="1" operator="equal">
      <formula>"売"</formula>
    </cfRule>
  </conditionalFormatting>
  <conditionalFormatting sqref="G27">
    <cfRule type="cellIs" dxfId="367" priority="155" stopIfTrue="1" operator="equal">
      <formula>"買"</formula>
    </cfRule>
    <cfRule type="cellIs" dxfId="366" priority="156" stopIfTrue="1" operator="equal">
      <formula>"売"</formula>
    </cfRule>
  </conditionalFormatting>
  <conditionalFormatting sqref="G28">
    <cfRule type="cellIs" dxfId="365" priority="153" stopIfTrue="1" operator="equal">
      <formula>"買"</formula>
    </cfRule>
    <cfRule type="cellIs" dxfId="364" priority="154" stopIfTrue="1" operator="equal">
      <formula>"売"</formula>
    </cfRule>
  </conditionalFormatting>
  <conditionalFormatting sqref="G29">
    <cfRule type="cellIs" dxfId="363" priority="151" stopIfTrue="1" operator="equal">
      <formula>"買"</formula>
    </cfRule>
    <cfRule type="cellIs" dxfId="362" priority="152" stopIfTrue="1" operator="equal">
      <formula>"売"</formula>
    </cfRule>
  </conditionalFormatting>
  <conditionalFormatting sqref="G30">
    <cfRule type="cellIs" dxfId="361" priority="149" stopIfTrue="1" operator="equal">
      <formula>"買"</formula>
    </cfRule>
    <cfRule type="cellIs" dxfId="360" priority="150" stopIfTrue="1" operator="equal">
      <formula>"売"</formula>
    </cfRule>
  </conditionalFormatting>
  <conditionalFormatting sqref="G31">
    <cfRule type="cellIs" dxfId="359" priority="147" stopIfTrue="1" operator="equal">
      <formula>"買"</formula>
    </cfRule>
    <cfRule type="cellIs" dxfId="358" priority="148" stopIfTrue="1" operator="equal">
      <formula>"売"</formula>
    </cfRule>
  </conditionalFormatting>
  <conditionalFormatting sqref="G32">
    <cfRule type="cellIs" dxfId="357" priority="145" stopIfTrue="1" operator="equal">
      <formula>"買"</formula>
    </cfRule>
    <cfRule type="cellIs" dxfId="356" priority="146" stopIfTrue="1" operator="equal">
      <formula>"売"</formula>
    </cfRule>
  </conditionalFormatting>
  <conditionalFormatting sqref="G33">
    <cfRule type="cellIs" dxfId="355" priority="143" stopIfTrue="1" operator="equal">
      <formula>"買"</formula>
    </cfRule>
    <cfRule type="cellIs" dxfId="354" priority="144" stopIfTrue="1" operator="equal">
      <formula>"売"</formula>
    </cfRule>
  </conditionalFormatting>
  <conditionalFormatting sqref="G34">
    <cfRule type="cellIs" dxfId="353" priority="141" stopIfTrue="1" operator="equal">
      <formula>"買"</formula>
    </cfRule>
    <cfRule type="cellIs" dxfId="352" priority="142" stopIfTrue="1" operator="equal">
      <formula>"売"</formula>
    </cfRule>
  </conditionalFormatting>
  <conditionalFormatting sqref="G35">
    <cfRule type="cellIs" dxfId="351" priority="139" stopIfTrue="1" operator="equal">
      <formula>"買"</formula>
    </cfRule>
    <cfRule type="cellIs" dxfId="350" priority="140" stopIfTrue="1" operator="equal">
      <formula>"売"</formula>
    </cfRule>
  </conditionalFormatting>
  <conditionalFormatting sqref="G36">
    <cfRule type="cellIs" dxfId="349" priority="137" stopIfTrue="1" operator="equal">
      <formula>"買"</formula>
    </cfRule>
    <cfRule type="cellIs" dxfId="348" priority="138" stopIfTrue="1" operator="equal">
      <formula>"売"</formula>
    </cfRule>
  </conditionalFormatting>
  <conditionalFormatting sqref="G37">
    <cfRule type="cellIs" dxfId="347" priority="135" stopIfTrue="1" operator="equal">
      <formula>"買"</formula>
    </cfRule>
    <cfRule type="cellIs" dxfId="346" priority="136" stopIfTrue="1" operator="equal">
      <formula>"売"</formula>
    </cfRule>
  </conditionalFormatting>
  <conditionalFormatting sqref="G38">
    <cfRule type="cellIs" dxfId="345" priority="133" stopIfTrue="1" operator="equal">
      <formula>"買"</formula>
    </cfRule>
    <cfRule type="cellIs" dxfId="344" priority="134" stopIfTrue="1" operator="equal">
      <formula>"売"</formula>
    </cfRule>
  </conditionalFormatting>
  <conditionalFormatting sqref="G39">
    <cfRule type="cellIs" dxfId="343" priority="131" stopIfTrue="1" operator="equal">
      <formula>"買"</formula>
    </cfRule>
    <cfRule type="cellIs" dxfId="342" priority="132" stopIfTrue="1" operator="equal">
      <formula>"売"</formula>
    </cfRule>
  </conditionalFormatting>
  <conditionalFormatting sqref="G40">
    <cfRule type="cellIs" dxfId="341" priority="129" stopIfTrue="1" operator="equal">
      <formula>"買"</formula>
    </cfRule>
    <cfRule type="cellIs" dxfId="340" priority="130" stopIfTrue="1" operator="equal">
      <formula>"売"</formula>
    </cfRule>
  </conditionalFormatting>
  <conditionalFormatting sqref="G41">
    <cfRule type="cellIs" dxfId="339" priority="127" stopIfTrue="1" operator="equal">
      <formula>"買"</formula>
    </cfRule>
    <cfRule type="cellIs" dxfId="338" priority="128" stopIfTrue="1" operator="equal">
      <formula>"売"</formula>
    </cfRule>
  </conditionalFormatting>
  <conditionalFormatting sqref="G42">
    <cfRule type="cellIs" dxfId="337" priority="125" stopIfTrue="1" operator="equal">
      <formula>"買"</formula>
    </cfRule>
    <cfRule type="cellIs" dxfId="336" priority="126" stopIfTrue="1" operator="equal">
      <formula>"売"</formula>
    </cfRule>
  </conditionalFormatting>
  <conditionalFormatting sqref="G43">
    <cfRule type="cellIs" dxfId="335" priority="123" stopIfTrue="1" operator="equal">
      <formula>"買"</formula>
    </cfRule>
    <cfRule type="cellIs" dxfId="334" priority="124" stopIfTrue="1" operator="equal">
      <formula>"売"</formula>
    </cfRule>
  </conditionalFormatting>
  <conditionalFormatting sqref="G44">
    <cfRule type="cellIs" dxfId="333" priority="121" stopIfTrue="1" operator="equal">
      <formula>"買"</formula>
    </cfRule>
    <cfRule type="cellIs" dxfId="332" priority="122" stopIfTrue="1" operator="equal">
      <formula>"売"</formula>
    </cfRule>
  </conditionalFormatting>
  <conditionalFormatting sqref="G45">
    <cfRule type="cellIs" dxfId="331" priority="119" stopIfTrue="1" operator="equal">
      <formula>"買"</formula>
    </cfRule>
    <cfRule type="cellIs" dxfId="330" priority="120" stopIfTrue="1" operator="equal">
      <formula>"売"</formula>
    </cfRule>
  </conditionalFormatting>
  <conditionalFormatting sqref="G46">
    <cfRule type="cellIs" dxfId="329" priority="117" stopIfTrue="1" operator="equal">
      <formula>"買"</formula>
    </cfRule>
    <cfRule type="cellIs" dxfId="328" priority="118" stopIfTrue="1" operator="equal">
      <formula>"売"</formula>
    </cfRule>
  </conditionalFormatting>
  <conditionalFormatting sqref="G47">
    <cfRule type="cellIs" dxfId="327" priority="115" stopIfTrue="1" operator="equal">
      <formula>"買"</formula>
    </cfRule>
    <cfRule type="cellIs" dxfId="326" priority="116" stopIfTrue="1" operator="equal">
      <formula>"売"</formula>
    </cfRule>
  </conditionalFormatting>
  <conditionalFormatting sqref="G48">
    <cfRule type="cellIs" dxfId="325" priority="113" stopIfTrue="1" operator="equal">
      <formula>"買"</formula>
    </cfRule>
    <cfRule type="cellIs" dxfId="324" priority="114" stopIfTrue="1" operator="equal">
      <formula>"売"</formula>
    </cfRule>
  </conditionalFormatting>
  <conditionalFormatting sqref="G49">
    <cfRule type="cellIs" dxfId="323" priority="111" stopIfTrue="1" operator="equal">
      <formula>"買"</formula>
    </cfRule>
    <cfRule type="cellIs" dxfId="322" priority="112" stopIfTrue="1" operator="equal">
      <formula>"売"</formula>
    </cfRule>
  </conditionalFormatting>
  <conditionalFormatting sqref="G50">
    <cfRule type="cellIs" dxfId="321" priority="109" stopIfTrue="1" operator="equal">
      <formula>"買"</formula>
    </cfRule>
    <cfRule type="cellIs" dxfId="320" priority="110" stopIfTrue="1" operator="equal">
      <formula>"売"</formula>
    </cfRule>
  </conditionalFormatting>
  <conditionalFormatting sqref="G51">
    <cfRule type="cellIs" dxfId="319" priority="107" stopIfTrue="1" operator="equal">
      <formula>"買"</formula>
    </cfRule>
    <cfRule type="cellIs" dxfId="318" priority="108" stopIfTrue="1" operator="equal">
      <formula>"売"</formula>
    </cfRule>
  </conditionalFormatting>
  <conditionalFormatting sqref="G52">
    <cfRule type="cellIs" dxfId="317" priority="105" stopIfTrue="1" operator="equal">
      <formula>"買"</formula>
    </cfRule>
    <cfRule type="cellIs" dxfId="316" priority="106" stopIfTrue="1" operator="equal">
      <formula>"売"</formula>
    </cfRule>
  </conditionalFormatting>
  <conditionalFormatting sqref="G53">
    <cfRule type="cellIs" dxfId="315" priority="103" stopIfTrue="1" operator="equal">
      <formula>"買"</formula>
    </cfRule>
    <cfRule type="cellIs" dxfId="314" priority="104" stopIfTrue="1" operator="equal">
      <formula>"売"</formula>
    </cfRule>
  </conditionalFormatting>
  <conditionalFormatting sqref="G54">
    <cfRule type="cellIs" dxfId="313" priority="101" stopIfTrue="1" operator="equal">
      <formula>"買"</formula>
    </cfRule>
    <cfRule type="cellIs" dxfId="312" priority="102" stopIfTrue="1" operator="equal">
      <formula>"売"</formula>
    </cfRule>
  </conditionalFormatting>
  <conditionalFormatting sqref="G55">
    <cfRule type="cellIs" dxfId="311" priority="99" stopIfTrue="1" operator="equal">
      <formula>"買"</formula>
    </cfRule>
    <cfRule type="cellIs" dxfId="310" priority="100" stopIfTrue="1" operator="equal">
      <formula>"売"</formula>
    </cfRule>
  </conditionalFormatting>
  <conditionalFormatting sqref="G56">
    <cfRule type="cellIs" dxfId="309" priority="97" stopIfTrue="1" operator="equal">
      <formula>"買"</formula>
    </cfRule>
    <cfRule type="cellIs" dxfId="308" priority="98" stopIfTrue="1" operator="equal">
      <formula>"売"</formula>
    </cfRule>
  </conditionalFormatting>
  <conditionalFormatting sqref="G57">
    <cfRule type="cellIs" dxfId="307" priority="95" stopIfTrue="1" operator="equal">
      <formula>"買"</formula>
    </cfRule>
    <cfRule type="cellIs" dxfId="306" priority="96" stopIfTrue="1" operator="equal">
      <formula>"売"</formula>
    </cfRule>
  </conditionalFormatting>
  <conditionalFormatting sqref="G58">
    <cfRule type="cellIs" dxfId="305" priority="93" stopIfTrue="1" operator="equal">
      <formula>"買"</formula>
    </cfRule>
    <cfRule type="cellIs" dxfId="304" priority="94" stopIfTrue="1" operator="equal">
      <formula>"売"</formula>
    </cfRule>
  </conditionalFormatting>
  <conditionalFormatting sqref="G59">
    <cfRule type="cellIs" dxfId="303" priority="91" stopIfTrue="1" operator="equal">
      <formula>"買"</formula>
    </cfRule>
    <cfRule type="cellIs" dxfId="302" priority="92" stopIfTrue="1" operator="equal">
      <formula>"売"</formula>
    </cfRule>
  </conditionalFormatting>
  <conditionalFormatting sqref="G60">
    <cfRule type="cellIs" dxfId="301" priority="89" stopIfTrue="1" operator="equal">
      <formula>"買"</formula>
    </cfRule>
    <cfRule type="cellIs" dxfId="300" priority="90" stopIfTrue="1" operator="equal">
      <formula>"売"</formula>
    </cfRule>
  </conditionalFormatting>
  <conditionalFormatting sqref="G61">
    <cfRule type="cellIs" dxfId="299" priority="87" stopIfTrue="1" operator="equal">
      <formula>"買"</formula>
    </cfRule>
    <cfRule type="cellIs" dxfId="298" priority="88" stopIfTrue="1" operator="equal">
      <formula>"売"</formula>
    </cfRule>
  </conditionalFormatting>
  <conditionalFormatting sqref="G62">
    <cfRule type="cellIs" dxfId="297" priority="85" stopIfTrue="1" operator="equal">
      <formula>"買"</formula>
    </cfRule>
    <cfRule type="cellIs" dxfId="296" priority="86" stopIfTrue="1" operator="equal">
      <formula>"売"</formula>
    </cfRule>
  </conditionalFormatting>
  <conditionalFormatting sqref="G63">
    <cfRule type="cellIs" dxfId="295" priority="83" stopIfTrue="1" operator="equal">
      <formula>"買"</formula>
    </cfRule>
    <cfRule type="cellIs" dxfId="294" priority="84" stopIfTrue="1" operator="equal">
      <formula>"売"</formula>
    </cfRule>
  </conditionalFormatting>
  <conditionalFormatting sqref="G64">
    <cfRule type="cellIs" dxfId="293" priority="81" stopIfTrue="1" operator="equal">
      <formula>"買"</formula>
    </cfRule>
    <cfRule type="cellIs" dxfId="292" priority="82" stopIfTrue="1" operator="equal">
      <formula>"売"</formula>
    </cfRule>
  </conditionalFormatting>
  <conditionalFormatting sqref="G65">
    <cfRule type="cellIs" dxfId="291" priority="79" stopIfTrue="1" operator="equal">
      <formula>"買"</formula>
    </cfRule>
    <cfRule type="cellIs" dxfId="290" priority="80" stopIfTrue="1" operator="equal">
      <formula>"売"</formula>
    </cfRule>
  </conditionalFormatting>
  <conditionalFormatting sqref="G66">
    <cfRule type="cellIs" dxfId="289" priority="77" stopIfTrue="1" operator="equal">
      <formula>"買"</formula>
    </cfRule>
    <cfRule type="cellIs" dxfId="288" priority="78" stopIfTrue="1" operator="equal">
      <formula>"売"</formula>
    </cfRule>
  </conditionalFormatting>
  <conditionalFormatting sqref="G67">
    <cfRule type="cellIs" dxfId="287" priority="75" stopIfTrue="1" operator="equal">
      <formula>"買"</formula>
    </cfRule>
    <cfRule type="cellIs" dxfId="286" priority="76" stopIfTrue="1" operator="equal">
      <formula>"売"</formula>
    </cfRule>
  </conditionalFormatting>
  <conditionalFormatting sqref="G68">
    <cfRule type="cellIs" dxfId="285" priority="73" stopIfTrue="1" operator="equal">
      <formula>"買"</formula>
    </cfRule>
    <cfRule type="cellIs" dxfId="284" priority="74" stopIfTrue="1" operator="equal">
      <formula>"売"</formula>
    </cfRule>
  </conditionalFormatting>
  <conditionalFormatting sqref="G69">
    <cfRule type="cellIs" dxfId="283" priority="71" stopIfTrue="1" operator="equal">
      <formula>"買"</formula>
    </cfRule>
    <cfRule type="cellIs" dxfId="282" priority="72" stopIfTrue="1" operator="equal">
      <formula>"売"</formula>
    </cfRule>
  </conditionalFormatting>
  <conditionalFormatting sqref="G70">
    <cfRule type="cellIs" dxfId="281" priority="69" stopIfTrue="1" operator="equal">
      <formula>"買"</formula>
    </cfRule>
    <cfRule type="cellIs" dxfId="280" priority="70" stopIfTrue="1" operator="equal">
      <formula>"売"</formula>
    </cfRule>
  </conditionalFormatting>
  <conditionalFormatting sqref="G71">
    <cfRule type="cellIs" dxfId="279" priority="67" stopIfTrue="1" operator="equal">
      <formula>"買"</formula>
    </cfRule>
    <cfRule type="cellIs" dxfId="278" priority="68" stopIfTrue="1" operator="equal">
      <formula>"売"</formula>
    </cfRule>
  </conditionalFormatting>
  <conditionalFormatting sqref="G72">
    <cfRule type="cellIs" dxfId="277" priority="65" stopIfTrue="1" operator="equal">
      <formula>"買"</formula>
    </cfRule>
    <cfRule type="cellIs" dxfId="276" priority="66" stopIfTrue="1" operator="equal">
      <formula>"売"</formula>
    </cfRule>
  </conditionalFormatting>
  <conditionalFormatting sqref="G73">
    <cfRule type="cellIs" dxfId="275" priority="63" stopIfTrue="1" operator="equal">
      <formula>"買"</formula>
    </cfRule>
    <cfRule type="cellIs" dxfId="274" priority="64" stopIfTrue="1" operator="equal">
      <formula>"売"</formula>
    </cfRule>
  </conditionalFormatting>
  <conditionalFormatting sqref="G74">
    <cfRule type="cellIs" dxfId="273" priority="61" stopIfTrue="1" operator="equal">
      <formula>"買"</formula>
    </cfRule>
    <cfRule type="cellIs" dxfId="272" priority="62" stopIfTrue="1" operator="equal">
      <formula>"売"</formula>
    </cfRule>
  </conditionalFormatting>
  <conditionalFormatting sqref="G75">
    <cfRule type="cellIs" dxfId="271" priority="59" stopIfTrue="1" operator="equal">
      <formula>"買"</formula>
    </cfRule>
    <cfRule type="cellIs" dxfId="270" priority="60" stopIfTrue="1" operator="equal">
      <formula>"売"</formula>
    </cfRule>
  </conditionalFormatting>
  <conditionalFormatting sqref="G76">
    <cfRule type="cellIs" dxfId="269" priority="57" stopIfTrue="1" operator="equal">
      <formula>"買"</formula>
    </cfRule>
    <cfRule type="cellIs" dxfId="268" priority="58" stopIfTrue="1" operator="equal">
      <formula>"売"</formula>
    </cfRule>
  </conditionalFormatting>
  <conditionalFormatting sqref="G77">
    <cfRule type="cellIs" dxfId="267" priority="55" stopIfTrue="1" operator="equal">
      <formula>"買"</formula>
    </cfRule>
    <cfRule type="cellIs" dxfId="266" priority="56" stopIfTrue="1" operator="equal">
      <formula>"売"</formula>
    </cfRule>
  </conditionalFormatting>
  <conditionalFormatting sqref="G78">
    <cfRule type="cellIs" dxfId="265" priority="53" stopIfTrue="1" operator="equal">
      <formula>"買"</formula>
    </cfRule>
    <cfRule type="cellIs" dxfId="264" priority="54" stopIfTrue="1" operator="equal">
      <formula>"売"</formula>
    </cfRule>
  </conditionalFormatting>
  <conditionalFormatting sqref="G79">
    <cfRule type="cellIs" dxfId="263" priority="51" stopIfTrue="1" operator="equal">
      <formula>"買"</formula>
    </cfRule>
    <cfRule type="cellIs" dxfId="262" priority="52" stopIfTrue="1" operator="equal">
      <formula>"売"</formula>
    </cfRule>
  </conditionalFormatting>
  <conditionalFormatting sqref="G80">
    <cfRule type="cellIs" dxfId="261" priority="49" stopIfTrue="1" operator="equal">
      <formula>"買"</formula>
    </cfRule>
    <cfRule type="cellIs" dxfId="260" priority="50" stopIfTrue="1" operator="equal">
      <formula>"売"</formula>
    </cfRule>
  </conditionalFormatting>
  <conditionalFormatting sqref="G81">
    <cfRule type="cellIs" dxfId="259" priority="47" stopIfTrue="1" operator="equal">
      <formula>"買"</formula>
    </cfRule>
    <cfRule type="cellIs" dxfId="258" priority="48" stopIfTrue="1" operator="equal">
      <formula>"売"</formula>
    </cfRule>
  </conditionalFormatting>
  <conditionalFormatting sqref="G82">
    <cfRule type="cellIs" dxfId="257" priority="45" stopIfTrue="1" operator="equal">
      <formula>"買"</formula>
    </cfRule>
    <cfRule type="cellIs" dxfId="256" priority="46" stopIfTrue="1" operator="equal">
      <formula>"売"</formula>
    </cfRule>
  </conditionalFormatting>
  <conditionalFormatting sqref="G83">
    <cfRule type="cellIs" dxfId="255" priority="43" stopIfTrue="1" operator="equal">
      <formula>"買"</formula>
    </cfRule>
    <cfRule type="cellIs" dxfId="254" priority="44" stopIfTrue="1" operator="equal">
      <formula>"売"</formula>
    </cfRule>
  </conditionalFormatting>
  <conditionalFormatting sqref="G84">
    <cfRule type="cellIs" dxfId="253" priority="41" stopIfTrue="1" operator="equal">
      <formula>"買"</formula>
    </cfRule>
    <cfRule type="cellIs" dxfId="252" priority="42" stopIfTrue="1" operator="equal">
      <formula>"売"</formula>
    </cfRule>
  </conditionalFormatting>
  <conditionalFormatting sqref="G85">
    <cfRule type="cellIs" dxfId="251" priority="39" stopIfTrue="1" operator="equal">
      <formula>"買"</formula>
    </cfRule>
    <cfRule type="cellIs" dxfId="250" priority="40" stopIfTrue="1" operator="equal">
      <formula>"売"</formula>
    </cfRule>
  </conditionalFormatting>
  <conditionalFormatting sqref="G86">
    <cfRule type="cellIs" dxfId="249" priority="37" stopIfTrue="1" operator="equal">
      <formula>"買"</formula>
    </cfRule>
    <cfRule type="cellIs" dxfId="248" priority="38" stopIfTrue="1" operator="equal">
      <formula>"売"</formula>
    </cfRule>
  </conditionalFormatting>
  <conditionalFormatting sqref="G87">
    <cfRule type="cellIs" dxfId="247" priority="35" stopIfTrue="1" operator="equal">
      <formula>"買"</formula>
    </cfRule>
    <cfRule type="cellIs" dxfId="246" priority="36" stopIfTrue="1" operator="equal">
      <formula>"売"</formula>
    </cfRule>
  </conditionalFormatting>
  <conditionalFormatting sqref="G88">
    <cfRule type="cellIs" dxfId="245" priority="33" stopIfTrue="1" operator="equal">
      <formula>"買"</formula>
    </cfRule>
    <cfRule type="cellIs" dxfId="244" priority="34" stopIfTrue="1" operator="equal">
      <formula>"売"</formula>
    </cfRule>
  </conditionalFormatting>
  <conditionalFormatting sqref="G89">
    <cfRule type="cellIs" dxfId="243" priority="31" stopIfTrue="1" operator="equal">
      <formula>"買"</formula>
    </cfRule>
    <cfRule type="cellIs" dxfId="242" priority="32" stopIfTrue="1" operator="equal">
      <formula>"売"</formula>
    </cfRule>
  </conditionalFormatting>
  <conditionalFormatting sqref="G90">
    <cfRule type="cellIs" dxfId="241" priority="29" stopIfTrue="1" operator="equal">
      <formula>"買"</formula>
    </cfRule>
    <cfRule type="cellIs" dxfId="240" priority="30" stopIfTrue="1" operator="equal">
      <formula>"売"</formula>
    </cfRule>
  </conditionalFormatting>
  <conditionalFormatting sqref="G91">
    <cfRule type="cellIs" dxfId="239" priority="27" stopIfTrue="1" operator="equal">
      <formula>"買"</formula>
    </cfRule>
    <cfRule type="cellIs" dxfId="238" priority="28" stopIfTrue="1" operator="equal">
      <formula>"売"</formula>
    </cfRule>
  </conditionalFormatting>
  <conditionalFormatting sqref="G92">
    <cfRule type="cellIs" dxfId="237" priority="25" stopIfTrue="1" operator="equal">
      <formula>"買"</formula>
    </cfRule>
    <cfRule type="cellIs" dxfId="236" priority="26" stopIfTrue="1" operator="equal">
      <formula>"売"</formula>
    </cfRule>
  </conditionalFormatting>
  <conditionalFormatting sqref="G93">
    <cfRule type="cellIs" dxfId="235" priority="23" stopIfTrue="1" operator="equal">
      <formula>"買"</formula>
    </cfRule>
    <cfRule type="cellIs" dxfId="234" priority="24" stopIfTrue="1" operator="equal">
      <formula>"売"</formula>
    </cfRule>
  </conditionalFormatting>
  <conditionalFormatting sqref="G93">
    <cfRule type="cellIs" dxfId="233" priority="21" stopIfTrue="1" operator="equal">
      <formula>"買"</formula>
    </cfRule>
    <cfRule type="cellIs" dxfId="232" priority="22" stopIfTrue="1" operator="equal">
      <formula>"売"</formula>
    </cfRule>
  </conditionalFormatting>
  <conditionalFormatting sqref="G94">
    <cfRule type="cellIs" dxfId="231" priority="19" stopIfTrue="1" operator="equal">
      <formula>"買"</formula>
    </cfRule>
    <cfRule type="cellIs" dxfId="230" priority="20" stopIfTrue="1" operator="equal">
      <formula>"売"</formula>
    </cfRule>
  </conditionalFormatting>
  <conditionalFormatting sqref="G95">
    <cfRule type="cellIs" dxfId="229" priority="17" stopIfTrue="1" operator="equal">
      <formula>"買"</formula>
    </cfRule>
    <cfRule type="cellIs" dxfId="228" priority="18" stopIfTrue="1" operator="equal">
      <formula>"売"</formula>
    </cfRule>
  </conditionalFormatting>
  <conditionalFormatting sqref="G96">
    <cfRule type="cellIs" dxfId="227" priority="15" stopIfTrue="1" operator="equal">
      <formula>"買"</formula>
    </cfRule>
    <cfRule type="cellIs" dxfId="226" priority="16" stopIfTrue="1" operator="equal">
      <formula>"売"</formula>
    </cfRule>
  </conditionalFormatting>
  <conditionalFormatting sqref="G97">
    <cfRule type="cellIs" dxfId="225" priority="13" stopIfTrue="1" operator="equal">
      <formula>"買"</formula>
    </cfRule>
    <cfRule type="cellIs" dxfId="224" priority="14" stopIfTrue="1" operator="equal">
      <formula>"売"</formula>
    </cfRule>
  </conditionalFormatting>
  <conditionalFormatting sqref="G98">
    <cfRule type="cellIs" dxfId="223" priority="11" stopIfTrue="1" operator="equal">
      <formula>"買"</formula>
    </cfRule>
    <cfRule type="cellIs" dxfId="222" priority="12" stopIfTrue="1" operator="equal">
      <formula>"売"</formula>
    </cfRule>
  </conditionalFormatting>
  <conditionalFormatting sqref="G99">
    <cfRule type="cellIs" dxfId="221" priority="9" stopIfTrue="1" operator="equal">
      <formula>"買"</formula>
    </cfRule>
    <cfRule type="cellIs" dxfId="220" priority="10" stopIfTrue="1" operator="equal">
      <formula>"売"</formula>
    </cfRule>
  </conditionalFormatting>
  <conditionalFormatting sqref="G100">
    <cfRule type="cellIs" dxfId="219" priority="7" stopIfTrue="1" operator="equal">
      <formula>"買"</formula>
    </cfRule>
    <cfRule type="cellIs" dxfId="218" priority="8" stopIfTrue="1" operator="equal">
      <formula>"売"</formula>
    </cfRule>
  </conditionalFormatting>
  <conditionalFormatting sqref="G101">
    <cfRule type="cellIs" dxfId="217" priority="5" stopIfTrue="1" operator="equal">
      <formula>"買"</formula>
    </cfRule>
    <cfRule type="cellIs" dxfId="216" priority="6" stopIfTrue="1" operator="equal">
      <formula>"売"</formula>
    </cfRule>
  </conditionalFormatting>
  <conditionalFormatting sqref="G102">
    <cfRule type="cellIs" dxfId="215" priority="3" stopIfTrue="1" operator="equal">
      <formula>"買"</formula>
    </cfRule>
    <cfRule type="cellIs" dxfId="214" priority="4" stopIfTrue="1" operator="equal">
      <formula>"売"</formula>
    </cfRule>
  </conditionalFormatting>
  <conditionalFormatting sqref="G103">
    <cfRule type="cellIs" dxfId="213" priority="1" stopIfTrue="1" operator="equal">
      <formula>"買"</formula>
    </cfRule>
    <cfRule type="cellIs" dxfId="21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7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5" t="s">
        <v>5</v>
      </c>
      <c r="C2" s="75"/>
      <c r="D2" s="86" t="s">
        <v>65</v>
      </c>
      <c r="E2" s="86"/>
      <c r="F2" s="75" t="s">
        <v>6</v>
      </c>
      <c r="G2" s="75"/>
      <c r="H2" s="78" t="s">
        <v>66</v>
      </c>
      <c r="I2" s="78"/>
      <c r="J2" s="75" t="s">
        <v>7</v>
      </c>
      <c r="K2" s="75"/>
      <c r="L2" s="85">
        <v>100000</v>
      </c>
      <c r="M2" s="86"/>
      <c r="N2" s="75" t="s">
        <v>8</v>
      </c>
      <c r="O2" s="75"/>
      <c r="P2" s="80">
        <f>SUM(L2,D4)</f>
        <v>170914.61626786753</v>
      </c>
      <c r="Q2" s="78"/>
      <c r="R2" s="1"/>
      <c r="S2" s="1"/>
      <c r="T2" s="1"/>
    </row>
    <row r="3" spans="2:25" ht="57" customHeight="1">
      <c r="B3" s="75" t="s">
        <v>9</v>
      </c>
      <c r="C3" s="75"/>
      <c r="D3" s="87" t="s">
        <v>67</v>
      </c>
      <c r="E3" s="87"/>
      <c r="F3" s="87"/>
      <c r="G3" s="87"/>
      <c r="H3" s="87"/>
      <c r="I3" s="87"/>
      <c r="J3" s="75" t="s">
        <v>10</v>
      </c>
      <c r="K3" s="75"/>
      <c r="L3" s="87" t="s">
        <v>60</v>
      </c>
      <c r="M3" s="88"/>
      <c r="N3" s="88"/>
      <c r="O3" s="88"/>
      <c r="P3" s="88"/>
      <c r="Q3" s="88"/>
      <c r="R3" s="1"/>
      <c r="S3" s="1"/>
    </row>
    <row r="4" spans="2:25">
      <c r="B4" s="75" t="s">
        <v>11</v>
      </c>
      <c r="C4" s="75"/>
      <c r="D4" s="76">
        <f>SUM($R$9:$S$993)</f>
        <v>70914.616267867532</v>
      </c>
      <c r="E4" s="76"/>
      <c r="F4" s="75" t="s">
        <v>12</v>
      </c>
      <c r="G4" s="75"/>
      <c r="H4" s="77">
        <f>SUM($T$9:$U$108)</f>
        <v>174.99999999999636</v>
      </c>
      <c r="I4" s="78"/>
      <c r="J4" s="79" t="s">
        <v>57</v>
      </c>
      <c r="K4" s="79"/>
      <c r="L4" s="80">
        <f>MAX($C$9:$D$990)-C9</f>
        <v>84300.798413004988</v>
      </c>
      <c r="M4" s="80"/>
      <c r="N4" s="79" t="s">
        <v>56</v>
      </c>
      <c r="O4" s="79"/>
      <c r="P4" s="81">
        <f>MAX(Y:Y)</f>
        <v>0.21596370542240872</v>
      </c>
      <c r="Q4" s="81"/>
      <c r="R4" s="1"/>
      <c r="S4" s="1"/>
      <c r="T4" s="1"/>
    </row>
    <row r="5" spans="2:25">
      <c r="B5" s="36" t="s">
        <v>15</v>
      </c>
      <c r="C5" s="2">
        <f>COUNTIF($R$9:$R$990,"&gt;0")</f>
        <v>40</v>
      </c>
      <c r="D5" s="37" t="s">
        <v>16</v>
      </c>
      <c r="E5" s="15">
        <f>COUNTIF($R$9:$R$990,"&lt;0")</f>
        <v>55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0.42105263157894735</v>
      </c>
      <c r="J5" s="82" t="s">
        <v>19</v>
      </c>
      <c r="K5" s="75"/>
      <c r="L5" s="83">
        <f>MAX(V9:V993)</f>
        <v>3</v>
      </c>
      <c r="M5" s="84"/>
      <c r="N5" s="17" t="s">
        <v>20</v>
      </c>
      <c r="O5" s="9"/>
      <c r="P5" s="83">
        <f>MAX(W9:W993)</f>
        <v>6</v>
      </c>
      <c r="Q5" s="84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61</v>
      </c>
      <c r="N6" s="12"/>
      <c r="O6" s="12"/>
      <c r="P6" s="10"/>
      <c r="Q6" s="7"/>
      <c r="R6" s="1"/>
      <c r="S6" s="1"/>
      <c r="T6" s="1"/>
    </row>
    <row r="7" spans="2:25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 t="s">
        <v>24</v>
      </c>
      <c r="K7" s="65"/>
      <c r="L7" s="66"/>
      <c r="M7" s="67" t="s">
        <v>25</v>
      </c>
      <c r="N7" s="68" t="s">
        <v>26</v>
      </c>
      <c r="O7" s="69"/>
      <c r="P7" s="69"/>
      <c r="Q7" s="70"/>
      <c r="R7" s="71" t="s">
        <v>27</v>
      </c>
      <c r="S7" s="71"/>
      <c r="T7" s="71"/>
      <c r="U7" s="71"/>
    </row>
    <row r="8" spans="2:25">
      <c r="B8" s="56"/>
      <c r="C8" s="59"/>
      <c r="D8" s="60"/>
      <c r="E8" s="18" t="s">
        <v>28</v>
      </c>
      <c r="F8" s="18" t="s">
        <v>29</v>
      </c>
      <c r="G8" s="18" t="s">
        <v>30</v>
      </c>
      <c r="H8" s="72" t="s">
        <v>31</v>
      </c>
      <c r="I8" s="63"/>
      <c r="J8" s="4" t="s">
        <v>32</v>
      </c>
      <c r="K8" s="73" t="s">
        <v>33</v>
      </c>
      <c r="L8" s="66"/>
      <c r="M8" s="67"/>
      <c r="N8" s="5" t="s">
        <v>28</v>
      </c>
      <c r="O8" s="5" t="s">
        <v>29</v>
      </c>
      <c r="P8" s="74" t="s">
        <v>31</v>
      </c>
      <c r="Q8" s="70"/>
      <c r="R8" s="71" t="s">
        <v>34</v>
      </c>
      <c r="S8" s="71"/>
      <c r="T8" s="71" t="s">
        <v>32</v>
      </c>
      <c r="U8" s="71"/>
      <c r="Y8" t="s">
        <v>55</v>
      </c>
    </row>
    <row r="9" spans="2:25">
      <c r="B9" s="35">
        <v>1</v>
      </c>
      <c r="C9" s="49">
        <f>L2</f>
        <v>100000</v>
      </c>
      <c r="D9" s="49"/>
      <c r="E9" s="43">
        <v>2013</v>
      </c>
      <c r="F9" s="8">
        <v>43531</v>
      </c>
      <c r="G9" s="45" t="s">
        <v>4</v>
      </c>
      <c r="H9" s="50">
        <v>0.87280000000000002</v>
      </c>
      <c r="I9" s="50"/>
      <c r="J9" s="43">
        <v>94</v>
      </c>
      <c r="K9" s="49">
        <f>IF(J9="","",C9*0.03)</f>
        <v>3000</v>
      </c>
      <c r="L9" s="49"/>
      <c r="M9" s="6">
        <f>IF(J9="","",(K9/J9)/LOOKUP(RIGHT($D$2,3),定数!$A$6:$A$13,定数!$B$6:$B$13))</f>
        <v>0.21276595744680851</v>
      </c>
      <c r="N9" s="43">
        <v>2013</v>
      </c>
      <c r="O9" s="8">
        <v>43538</v>
      </c>
      <c r="P9" s="50">
        <v>0.86319999999999997</v>
      </c>
      <c r="Q9" s="50"/>
      <c r="R9" s="53">
        <f>IF(P9="","",T9*M9*LOOKUP(RIGHT($D$2,3),定数!$A$6:$A$13,定数!$B$6:$B$13))</f>
        <v>-3063.829787234059</v>
      </c>
      <c r="S9" s="53"/>
      <c r="T9" s="54">
        <f>IF(P9="","",IF(G9="買",(P9-H9),(H9-P9))*IF(RIGHT($D$2,3)="JPY",100,10000))</f>
        <v>-96.000000000000526</v>
      </c>
      <c r="U9" s="54"/>
      <c r="V9" s="1">
        <f>IF(T9&lt;&gt;"",IF(T9&gt;0,1+V8,0),"")</f>
        <v>0</v>
      </c>
      <c r="W9">
        <f>IF(T9&lt;&gt;"",IF(T9&lt;0,1+W8,0),"")</f>
        <v>1</v>
      </c>
    </row>
    <row r="10" spans="2:25">
      <c r="B10" s="35">
        <v>2</v>
      </c>
      <c r="C10" s="49">
        <f t="shared" ref="C10:C73" si="0">IF(R9="","",C9+R9)</f>
        <v>96936.170212765937</v>
      </c>
      <c r="D10" s="49"/>
      <c r="E10" s="45">
        <v>2013</v>
      </c>
      <c r="F10" s="8">
        <v>43551</v>
      </c>
      <c r="G10" s="45" t="s">
        <v>3</v>
      </c>
      <c r="H10" s="50">
        <v>0.84699999999999998</v>
      </c>
      <c r="I10" s="50"/>
      <c r="J10" s="45">
        <v>13</v>
      </c>
      <c r="K10" s="51">
        <f>IF(J10="","",C10*0.03)</f>
        <v>2908.0851063829782</v>
      </c>
      <c r="L10" s="52"/>
      <c r="M10" s="6">
        <f>IF(J10="","",(K10/J10)/LOOKUP(RIGHT($D$2,3),定数!$A$6:$A$13,定数!$B$6:$B$13))</f>
        <v>1.4913256955810146</v>
      </c>
      <c r="N10" s="45">
        <v>2013</v>
      </c>
      <c r="O10" s="8">
        <v>43551</v>
      </c>
      <c r="P10" s="50">
        <v>0.84440000000000004</v>
      </c>
      <c r="Q10" s="50"/>
      <c r="R10" s="53">
        <f>IF(P10="","",T10*M10*LOOKUP(RIGHT($D$2,3),定数!$A$6:$A$13,定数!$B$6:$B$13))</f>
        <v>5816.1702127658127</v>
      </c>
      <c r="S10" s="53"/>
      <c r="T10" s="54">
        <f>IF(P10="","",IF(G10="買",(P10-H10),(H10-P10))*IF(RIGHT($D$2,3)="JPY",100,10000))</f>
        <v>25.999999999999357</v>
      </c>
      <c r="U10" s="54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35">
        <v>3</v>
      </c>
      <c r="C11" s="49">
        <f t="shared" ref="C11:C16" si="3">IF(R10="","",C10+R10)</f>
        <v>102752.34042553174</v>
      </c>
      <c r="D11" s="49"/>
      <c r="E11" s="45">
        <v>2013</v>
      </c>
      <c r="F11" s="8">
        <v>43571</v>
      </c>
      <c r="G11" s="45" t="s">
        <v>4</v>
      </c>
      <c r="H11" s="50">
        <v>0.85819999999999996</v>
      </c>
      <c r="I11" s="50"/>
      <c r="J11" s="45">
        <v>59</v>
      </c>
      <c r="K11" s="51">
        <f t="shared" ref="K11:K74" si="4">IF(J11="","",C11*0.03)</f>
        <v>3082.5702127659524</v>
      </c>
      <c r="L11" s="52"/>
      <c r="M11" s="6">
        <f>IF(J11="","",(K11/J11)/LOOKUP(RIGHT($D$2,3),定数!$A$6:$A$13,定数!$B$6:$B$13))</f>
        <v>0.34831301839163303</v>
      </c>
      <c r="N11" s="45">
        <v>2013</v>
      </c>
      <c r="O11" s="8">
        <v>43574</v>
      </c>
      <c r="P11" s="50">
        <v>0.85209999999999997</v>
      </c>
      <c r="Q11" s="50"/>
      <c r="R11" s="53">
        <f>IF(P11="","",T11*M11*LOOKUP(RIGHT($D$2,3),定数!$A$6:$A$13,定数!$B$6:$B$13))</f>
        <v>-3187.0641182834393</v>
      </c>
      <c r="S11" s="53"/>
      <c r="T11" s="54">
        <f>IF(P11="","",IF(G11="買",(P11-H11),(H11-P11))*IF(RIGHT($D$2,3)="JPY",100,10000))</f>
        <v>-60.999999999999943</v>
      </c>
      <c r="U11" s="54"/>
      <c r="V11" s="22">
        <f t="shared" si="1"/>
        <v>0</v>
      </c>
      <c r="W11">
        <f t="shared" si="2"/>
        <v>1</v>
      </c>
      <c r="X11" s="41">
        <f>IF(C11&lt;&gt;"",MAX(X10,C11),"")</f>
        <v>102752.34042553174</v>
      </c>
      <c r="Y11" s="42">
        <f>IF(X11&lt;&gt;"",1-(C11/X11),"")</f>
        <v>0</v>
      </c>
    </row>
    <row r="12" spans="2:25">
      <c r="B12" s="35">
        <v>4</v>
      </c>
      <c r="C12" s="49">
        <f t="shared" si="3"/>
        <v>99565.276307248307</v>
      </c>
      <c r="D12" s="49"/>
      <c r="E12" s="45">
        <v>2013</v>
      </c>
      <c r="F12" s="8">
        <v>43579</v>
      </c>
      <c r="G12" s="45" t="s">
        <v>3</v>
      </c>
      <c r="H12" s="50">
        <v>0.85209999999999997</v>
      </c>
      <c r="I12" s="50"/>
      <c r="J12" s="45">
        <v>12</v>
      </c>
      <c r="K12" s="51">
        <f t="shared" si="4"/>
        <v>2986.958289217449</v>
      </c>
      <c r="L12" s="52"/>
      <c r="M12" s="6">
        <f>IF(J12="","",(K12/J12)/LOOKUP(RIGHT($D$2,3),定数!$A$6:$A$13,定数!$B$6:$B$13))</f>
        <v>1.6594212717874717</v>
      </c>
      <c r="N12" s="45">
        <v>2013</v>
      </c>
      <c r="O12" s="8">
        <v>43579</v>
      </c>
      <c r="P12" s="50">
        <v>0.84970000000000001</v>
      </c>
      <c r="Q12" s="50"/>
      <c r="R12" s="53">
        <f>IF(P12="","",T12*M12*LOOKUP(RIGHT($D$2,3),定数!$A$6:$A$13,定数!$B$6:$B$13))</f>
        <v>5973.9165784347924</v>
      </c>
      <c r="S12" s="53"/>
      <c r="T12" s="54">
        <f t="shared" ref="T12:T75" si="5">IF(P12="","",IF(G12="買",(P12-H12),(H12-P12))*IF(RIGHT($D$2,3)="JPY",100,10000))</f>
        <v>23.999999999999577</v>
      </c>
      <c r="U12" s="54"/>
      <c r="V12" s="22">
        <f t="shared" si="1"/>
        <v>1</v>
      </c>
      <c r="W12">
        <f t="shared" si="2"/>
        <v>0</v>
      </c>
      <c r="X12" s="41">
        <f t="shared" ref="X12:X75" si="6">IF(C12&lt;&gt;"",MAX(X11,C12),"")</f>
        <v>102752.34042553174</v>
      </c>
      <c r="Y12" s="42">
        <f t="shared" ref="Y12:Y75" si="7">IF(X12&lt;&gt;"",1-(C12/X12),"")</f>
        <v>3.1016949152542272E-2</v>
      </c>
    </row>
    <row r="13" spans="2:25">
      <c r="B13" s="35">
        <v>5</v>
      </c>
      <c r="C13" s="49">
        <f t="shared" si="3"/>
        <v>105539.19288568309</v>
      </c>
      <c r="D13" s="49"/>
      <c r="E13" s="45">
        <v>2013</v>
      </c>
      <c r="F13" s="8">
        <v>43591</v>
      </c>
      <c r="G13" s="45" t="s">
        <v>3</v>
      </c>
      <c r="H13" s="50">
        <v>0.84160000000000001</v>
      </c>
      <c r="I13" s="50"/>
      <c r="J13" s="45">
        <v>10</v>
      </c>
      <c r="K13" s="51">
        <f t="shared" si="4"/>
        <v>3166.1757865704926</v>
      </c>
      <c r="L13" s="52"/>
      <c r="M13" s="6">
        <f>IF(J13="","",(K13/J13)/LOOKUP(RIGHT($D$2,3),定数!$A$6:$A$13,定数!$B$6:$B$13))</f>
        <v>2.1107838577136615</v>
      </c>
      <c r="N13" s="45">
        <v>2013</v>
      </c>
      <c r="O13" s="8">
        <v>43591</v>
      </c>
      <c r="P13" s="50">
        <v>0.84289999999999998</v>
      </c>
      <c r="Q13" s="50"/>
      <c r="R13" s="53">
        <f>IF(P13="","",T13*M13*LOOKUP(RIGHT($D$2,3),定数!$A$6:$A$13,定数!$B$6:$B$13))</f>
        <v>-4116.0285225415382</v>
      </c>
      <c r="S13" s="53"/>
      <c r="T13" s="54">
        <f t="shared" si="5"/>
        <v>-12.999999999999678</v>
      </c>
      <c r="U13" s="54"/>
      <c r="V13" s="22">
        <f t="shared" si="1"/>
        <v>0</v>
      </c>
      <c r="W13">
        <f t="shared" si="2"/>
        <v>1</v>
      </c>
      <c r="X13" s="41">
        <f t="shared" si="6"/>
        <v>105539.19288568309</v>
      </c>
      <c r="Y13" s="42">
        <f t="shared" si="7"/>
        <v>0</v>
      </c>
    </row>
    <row r="14" spans="2:25">
      <c r="B14" s="35">
        <v>6</v>
      </c>
      <c r="C14" s="49">
        <f t="shared" si="3"/>
        <v>101423.16436314155</v>
      </c>
      <c r="D14" s="49"/>
      <c r="E14" s="45">
        <v>2013</v>
      </c>
      <c r="F14" s="8">
        <v>43619</v>
      </c>
      <c r="G14" s="45" t="s">
        <v>3</v>
      </c>
      <c r="H14" s="50">
        <v>0.85189999999999999</v>
      </c>
      <c r="I14" s="50"/>
      <c r="J14" s="45">
        <v>31</v>
      </c>
      <c r="K14" s="51">
        <f t="shared" si="4"/>
        <v>3042.6949308942462</v>
      </c>
      <c r="L14" s="52"/>
      <c r="M14" s="6">
        <f>IF(J14="","",(K14/J14)/LOOKUP(RIGHT($D$2,3),定数!$A$6:$A$13,定数!$B$6:$B$13))</f>
        <v>0.65434299589123579</v>
      </c>
      <c r="N14" s="45">
        <v>2013</v>
      </c>
      <c r="O14" s="8">
        <v>43620</v>
      </c>
      <c r="P14" s="50">
        <v>0.85529999999999995</v>
      </c>
      <c r="Q14" s="50"/>
      <c r="R14" s="53">
        <f>IF(P14="","",T14*M14*LOOKUP(RIGHT($D$2,3),定数!$A$6:$A$13,定数!$B$6:$B$13))</f>
        <v>-3337.1492790452621</v>
      </c>
      <c r="S14" s="53"/>
      <c r="T14" s="54">
        <f t="shared" si="5"/>
        <v>-33.999999999999588</v>
      </c>
      <c r="U14" s="54"/>
      <c r="V14" s="22">
        <f t="shared" si="1"/>
        <v>0</v>
      </c>
      <c r="W14">
        <f t="shared" si="2"/>
        <v>2</v>
      </c>
      <c r="X14" s="41">
        <f t="shared" si="6"/>
        <v>105539.19288568309</v>
      </c>
      <c r="Y14" s="42">
        <f t="shared" si="7"/>
        <v>3.8999999999999035E-2</v>
      </c>
    </row>
    <row r="15" spans="2:25">
      <c r="B15" s="35">
        <v>7</v>
      </c>
      <c r="C15" s="49">
        <f t="shared" si="3"/>
        <v>98086.015084096289</v>
      </c>
      <c r="D15" s="49"/>
      <c r="E15" s="45">
        <v>2013</v>
      </c>
      <c r="F15" s="8">
        <v>43640</v>
      </c>
      <c r="G15" s="45" t="s">
        <v>3</v>
      </c>
      <c r="H15" s="50">
        <v>0.84809999999999997</v>
      </c>
      <c r="I15" s="50"/>
      <c r="J15" s="45">
        <v>59</v>
      </c>
      <c r="K15" s="51">
        <f t="shared" si="4"/>
        <v>2942.5804525228887</v>
      </c>
      <c r="L15" s="52"/>
      <c r="M15" s="6">
        <f>IF(J15="","",(K15/J15)/LOOKUP(RIGHT($D$2,3),定数!$A$6:$A$13,定数!$B$6:$B$13))</f>
        <v>0.33249496638676707</v>
      </c>
      <c r="N15" s="45">
        <v>2013</v>
      </c>
      <c r="O15" s="8">
        <v>43643</v>
      </c>
      <c r="P15" s="50">
        <v>0.85419999999999996</v>
      </c>
      <c r="Q15" s="50"/>
      <c r="R15" s="53">
        <f>IF(P15="","",T15*M15*LOOKUP(RIGHT($D$2,3),定数!$A$6:$A$13,定数!$B$6:$B$13))</f>
        <v>-3042.3289424389159</v>
      </c>
      <c r="S15" s="53"/>
      <c r="T15" s="54">
        <f t="shared" si="5"/>
        <v>-60.999999999999943</v>
      </c>
      <c r="U15" s="54"/>
      <c r="V15" s="22">
        <f t="shared" si="1"/>
        <v>0</v>
      </c>
      <c r="W15">
        <f t="shared" si="2"/>
        <v>3</v>
      </c>
      <c r="X15" s="41">
        <f t="shared" si="6"/>
        <v>105539.19288568309</v>
      </c>
      <c r="Y15" s="42">
        <f t="shared" si="7"/>
        <v>7.0619999999998684E-2</v>
      </c>
    </row>
    <row r="16" spans="2:25">
      <c r="B16" s="35">
        <v>8</v>
      </c>
      <c r="C16" s="49">
        <f t="shared" si="3"/>
        <v>95043.686141657367</v>
      </c>
      <c r="D16" s="49"/>
      <c r="E16" s="45">
        <v>2013</v>
      </c>
      <c r="F16" s="8">
        <v>43641</v>
      </c>
      <c r="G16" s="45" t="s">
        <v>3</v>
      </c>
      <c r="H16" s="50">
        <v>0.84740000000000004</v>
      </c>
      <c r="I16" s="50"/>
      <c r="J16" s="45">
        <v>35</v>
      </c>
      <c r="K16" s="51">
        <f t="shared" si="4"/>
        <v>2851.3105842497207</v>
      </c>
      <c r="L16" s="52"/>
      <c r="M16" s="6">
        <f>IF(J16="","",(K16/J16)/LOOKUP(RIGHT($D$2,3),定数!$A$6:$A$13,定数!$B$6:$B$13))</f>
        <v>0.54310677795232776</v>
      </c>
      <c r="N16" s="45">
        <v>2013</v>
      </c>
      <c r="O16" s="8">
        <v>43643</v>
      </c>
      <c r="P16" s="50">
        <v>0.85119999999999996</v>
      </c>
      <c r="Q16" s="50"/>
      <c r="R16" s="53">
        <f>IF(P16="","",T16*M16*LOOKUP(RIGHT($D$2,3),定数!$A$6:$A$13,定数!$B$6:$B$13))</f>
        <v>-3095.708634328199</v>
      </c>
      <c r="S16" s="53"/>
      <c r="T16" s="54">
        <f t="shared" si="5"/>
        <v>-37.999999999999147</v>
      </c>
      <c r="U16" s="54"/>
      <c r="V16" s="22">
        <f t="shared" si="1"/>
        <v>0</v>
      </c>
      <c r="W16">
        <f t="shared" si="2"/>
        <v>4</v>
      </c>
      <c r="X16" s="41">
        <f t="shared" si="6"/>
        <v>105539.19288568309</v>
      </c>
      <c r="Y16" s="42">
        <f t="shared" si="7"/>
        <v>9.9446532203388616E-2</v>
      </c>
    </row>
    <row r="17" spans="2:25">
      <c r="B17" s="35">
        <v>9</v>
      </c>
      <c r="C17" s="49">
        <f t="shared" si="0"/>
        <v>91947.977507329168</v>
      </c>
      <c r="D17" s="49"/>
      <c r="E17" s="45">
        <v>2013</v>
      </c>
      <c r="F17" s="8">
        <v>43671</v>
      </c>
      <c r="G17" s="45" t="s">
        <v>4</v>
      </c>
      <c r="H17" s="50">
        <v>0.86409999999999998</v>
      </c>
      <c r="I17" s="50"/>
      <c r="J17" s="45">
        <v>56</v>
      </c>
      <c r="K17" s="51">
        <f t="shared" si="4"/>
        <v>2758.4393252198747</v>
      </c>
      <c r="L17" s="52"/>
      <c r="M17" s="6">
        <f>IF(J17="","",(K17/J17)/LOOKUP(RIGHT($D$2,3),定数!$A$6:$A$13,定数!$B$6:$B$13))</f>
        <v>0.32838563395474696</v>
      </c>
      <c r="N17" s="45">
        <v>2013</v>
      </c>
      <c r="O17" s="8">
        <v>43677</v>
      </c>
      <c r="P17" s="50">
        <v>0.87529999999999997</v>
      </c>
      <c r="Q17" s="50"/>
      <c r="R17" s="53">
        <f>IF(P17="","",T17*M17*LOOKUP(RIGHT($D$2,3),定数!$A$6:$A$13,定数!$B$6:$B$13))</f>
        <v>5516.8786504397431</v>
      </c>
      <c r="S17" s="53"/>
      <c r="T17" s="54">
        <f t="shared" si="5"/>
        <v>111.99999999999987</v>
      </c>
      <c r="U17" s="54"/>
      <c r="V17" s="22">
        <f t="shared" si="1"/>
        <v>1</v>
      </c>
      <c r="W17">
        <f t="shared" si="2"/>
        <v>0</v>
      </c>
      <c r="X17" s="41">
        <f t="shared" si="6"/>
        <v>105539.19288568309</v>
      </c>
      <c r="Y17" s="42">
        <f t="shared" si="7"/>
        <v>0.12877884515447757</v>
      </c>
    </row>
    <row r="18" spans="2:25">
      <c r="B18" s="35">
        <v>10</v>
      </c>
      <c r="C18" s="49">
        <f t="shared" si="0"/>
        <v>97464.856157768911</v>
      </c>
      <c r="D18" s="49"/>
      <c r="E18" s="45">
        <v>2013</v>
      </c>
      <c r="F18" s="8">
        <v>43672</v>
      </c>
      <c r="G18" s="45" t="s">
        <v>4</v>
      </c>
      <c r="H18" s="50">
        <v>0.86380000000000001</v>
      </c>
      <c r="I18" s="50"/>
      <c r="J18" s="45">
        <v>31</v>
      </c>
      <c r="K18" s="51">
        <f t="shared" si="4"/>
        <v>2923.9456847330671</v>
      </c>
      <c r="L18" s="52"/>
      <c r="M18" s="6">
        <f>IF(J18="","",(K18/J18)/LOOKUP(RIGHT($D$2,3),定数!$A$6:$A$13,定数!$B$6:$B$13))</f>
        <v>0.62880552359850905</v>
      </c>
      <c r="N18" s="45">
        <v>2013</v>
      </c>
      <c r="O18" s="8">
        <v>43676</v>
      </c>
      <c r="P18" s="50">
        <v>0.87</v>
      </c>
      <c r="Q18" s="50"/>
      <c r="R18" s="53">
        <f>IF(P18="","",T18*M18*LOOKUP(RIGHT($D$2,3),定数!$A$6:$A$13,定数!$B$6:$B$13))</f>
        <v>5847.8913694661187</v>
      </c>
      <c r="S18" s="53"/>
      <c r="T18" s="54">
        <f t="shared" si="5"/>
        <v>61.999999999999829</v>
      </c>
      <c r="U18" s="54"/>
      <c r="V18" s="22">
        <f t="shared" si="1"/>
        <v>2</v>
      </c>
      <c r="W18">
        <f t="shared" si="2"/>
        <v>0</v>
      </c>
      <c r="X18" s="41">
        <f t="shared" si="6"/>
        <v>105539.19288568309</v>
      </c>
      <c r="Y18" s="42">
        <f t="shared" si="7"/>
        <v>7.6505575863746289E-2</v>
      </c>
    </row>
    <row r="19" spans="2:25">
      <c r="B19" s="35">
        <v>11</v>
      </c>
      <c r="C19" s="49">
        <f t="shared" si="0"/>
        <v>103312.74752723503</v>
      </c>
      <c r="D19" s="49"/>
      <c r="E19" s="45">
        <v>2013</v>
      </c>
      <c r="F19" s="8">
        <v>43686</v>
      </c>
      <c r="G19" s="45" t="s">
        <v>3</v>
      </c>
      <c r="H19" s="50">
        <v>0.85940000000000005</v>
      </c>
      <c r="I19" s="50"/>
      <c r="J19" s="45">
        <v>22</v>
      </c>
      <c r="K19" s="51">
        <f t="shared" si="4"/>
        <v>3099.3824258170507</v>
      </c>
      <c r="L19" s="52"/>
      <c r="M19" s="6">
        <f>IF(J19="","",(K19/J19)/LOOKUP(RIGHT($D$2,3),定数!$A$6:$A$13,定数!$B$6:$B$13))</f>
        <v>0.93920679570213661</v>
      </c>
      <c r="N19" s="45">
        <v>2013</v>
      </c>
      <c r="O19" s="8">
        <v>43690</v>
      </c>
      <c r="P19" s="50">
        <v>0.85509999999999997</v>
      </c>
      <c r="Q19" s="50"/>
      <c r="R19" s="53">
        <f>IF(P19="","",T19*M19*LOOKUP(RIGHT($D$2,3),定数!$A$6:$A$13,定数!$B$6:$B$13))</f>
        <v>6057.8838322788961</v>
      </c>
      <c r="S19" s="53"/>
      <c r="T19" s="54">
        <f t="shared" si="5"/>
        <v>43.000000000000817</v>
      </c>
      <c r="U19" s="54"/>
      <c r="V19" s="22">
        <f t="shared" si="1"/>
        <v>3</v>
      </c>
      <c r="W19">
        <f t="shared" si="2"/>
        <v>0</v>
      </c>
      <c r="X19" s="41">
        <f t="shared" si="6"/>
        <v>105539.19288568309</v>
      </c>
      <c r="Y19" s="42">
        <f t="shared" si="7"/>
        <v>2.109591041557124E-2</v>
      </c>
    </row>
    <row r="20" spans="2:25">
      <c r="B20" s="35">
        <v>12</v>
      </c>
      <c r="C20" s="49">
        <f t="shared" si="0"/>
        <v>109370.63135951392</v>
      </c>
      <c r="D20" s="49"/>
      <c r="E20" s="45">
        <v>2013</v>
      </c>
      <c r="F20" s="8">
        <v>43692</v>
      </c>
      <c r="G20" s="45" t="s">
        <v>3</v>
      </c>
      <c r="H20" s="50">
        <v>0.85240000000000005</v>
      </c>
      <c r="I20" s="50"/>
      <c r="J20" s="45">
        <v>42</v>
      </c>
      <c r="K20" s="51">
        <f t="shared" si="4"/>
        <v>3281.1189407854176</v>
      </c>
      <c r="L20" s="52"/>
      <c r="M20" s="6">
        <f>IF(J20="","",(K20/J20)/LOOKUP(RIGHT($D$2,3),定数!$A$6:$A$13,定数!$B$6:$B$13))</f>
        <v>0.52081253028339958</v>
      </c>
      <c r="N20" s="45">
        <v>2013</v>
      </c>
      <c r="O20" s="8">
        <v>43697</v>
      </c>
      <c r="P20" s="50">
        <v>0.85680000000000001</v>
      </c>
      <c r="Q20" s="50"/>
      <c r="R20" s="53">
        <f>IF(P20="","",T20*M20*LOOKUP(RIGHT($D$2,3),定数!$A$6:$A$13,定数!$B$6:$B$13))</f>
        <v>-3437.3626998704053</v>
      </c>
      <c r="S20" s="53"/>
      <c r="T20" s="54">
        <f t="shared" si="5"/>
        <v>-43.999999999999595</v>
      </c>
      <c r="U20" s="54"/>
      <c r="V20" s="22">
        <f t="shared" si="1"/>
        <v>0</v>
      </c>
      <c r="W20">
        <f t="shared" si="2"/>
        <v>1</v>
      </c>
      <c r="X20" s="41">
        <f t="shared" si="6"/>
        <v>109370.63135951392</v>
      </c>
      <c r="Y20" s="42">
        <f t="shared" si="7"/>
        <v>0</v>
      </c>
    </row>
    <row r="21" spans="2:25">
      <c r="B21" s="35">
        <v>13</v>
      </c>
      <c r="C21" s="49">
        <f t="shared" si="0"/>
        <v>105933.26865964352</v>
      </c>
      <c r="D21" s="49"/>
      <c r="E21" s="45">
        <v>2013</v>
      </c>
      <c r="F21" s="8">
        <v>43700</v>
      </c>
      <c r="G21" s="45" t="s">
        <v>4</v>
      </c>
      <c r="H21" s="50">
        <v>0.85929999999999995</v>
      </c>
      <c r="I21" s="50"/>
      <c r="J21" s="45">
        <v>55</v>
      </c>
      <c r="K21" s="51">
        <f t="shared" si="4"/>
        <v>3177.9980597893054</v>
      </c>
      <c r="L21" s="52"/>
      <c r="M21" s="6">
        <f>IF(J21="","",(K21/J21)/LOOKUP(RIGHT($D$2,3),定数!$A$6:$A$13,定数!$B$6:$B$13))</f>
        <v>0.38521188603506734</v>
      </c>
      <c r="N21" s="45">
        <v>2013</v>
      </c>
      <c r="O21" s="8">
        <v>43706</v>
      </c>
      <c r="P21" s="50">
        <v>0.85350000000000004</v>
      </c>
      <c r="Q21" s="50"/>
      <c r="R21" s="53">
        <f>IF(P21="","",T21*M21*LOOKUP(RIGHT($D$2,3),定数!$A$6:$A$13,定数!$B$6:$B$13))</f>
        <v>-3351.3434085050371</v>
      </c>
      <c r="S21" s="53"/>
      <c r="T21" s="54">
        <f t="shared" si="5"/>
        <v>-57.999999999999162</v>
      </c>
      <c r="U21" s="54"/>
      <c r="V21" s="22">
        <f t="shared" si="1"/>
        <v>0</v>
      </c>
      <c r="W21">
        <f t="shared" si="2"/>
        <v>2</v>
      </c>
      <c r="X21" s="41">
        <f t="shared" si="6"/>
        <v>109370.63135951392</v>
      </c>
      <c r="Y21" s="42">
        <f t="shared" si="7"/>
        <v>3.1428571428571028E-2</v>
      </c>
    </row>
    <row r="22" spans="2:25">
      <c r="B22" s="35">
        <v>14</v>
      </c>
      <c r="C22" s="49">
        <f t="shared" si="0"/>
        <v>102581.92525113848</v>
      </c>
      <c r="D22" s="49"/>
      <c r="E22" s="45">
        <v>2013</v>
      </c>
      <c r="F22" s="8">
        <v>43721</v>
      </c>
      <c r="G22" s="45" t="s">
        <v>3</v>
      </c>
      <c r="H22" s="50">
        <v>0.84040000000000004</v>
      </c>
      <c r="I22" s="50"/>
      <c r="J22" s="45">
        <v>11</v>
      </c>
      <c r="K22" s="51">
        <f t="shared" si="4"/>
        <v>3077.4577575341546</v>
      </c>
      <c r="L22" s="52"/>
      <c r="M22" s="6">
        <f>IF(J22="","",(K22/J22)/LOOKUP(RIGHT($D$2,3),定数!$A$6:$A$13,定数!$B$6:$B$13))</f>
        <v>1.8651259136570635</v>
      </c>
      <c r="N22" s="45">
        <v>2013</v>
      </c>
      <c r="O22" s="8">
        <v>43721</v>
      </c>
      <c r="P22" s="50">
        <v>0.83819999999999995</v>
      </c>
      <c r="Q22" s="50"/>
      <c r="R22" s="53">
        <f>IF(P22="","",T22*M22*LOOKUP(RIGHT($D$2,3),定数!$A$6:$A$13,定数!$B$6:$B$13))</f>
        <v>6154.9155150685638</v>
      </c>
      <c r="S22" s="53"/>
      <c r="T22" s="54">
        <f t="shared" si="5"/>
        <v>22.000000000000909</v>
      </c>
      <c r="U22" s="54"/>
      <c r="V22" s="22">
        <f t="shared" si="1"/>
        <v>1</v>
      </c>
      <c r="W22">
        <f t="shared" si="2"/>
        <v>0</v>
      </c>
      <c r="X22" s="41">
        <f t="shared" si="6"/>
        <v>109370.63135951392</v>
      </c>
      <c r="Y22" s="42">
        <f t="shared" si="7"/>
        <v>6.2070649350648543E-2</v>
      </c>
    </row>
    <row r="23" spans="2:25">
      <c r="B23" s="35">
        <v>15</v>
      </c>
      <c r="C23" s="49">
        <f t="shared" si="0"/>
        <v>108736.84076620705</v>
      </c>
      <c r="D23" s="49"/>
      <c r="E23" s="45">
        <v>2013</v>
      </c>
      <c r="F23" s="8">
        <v>43763</v>
      </c>
      <c r="G23" s="45" t="s">
        <v>4</v>
      </c>
      <c r="H23" s="50">
        <v>0.85289999999999999</v>
      </c>
      <c r="I23" s="50"/>
      <c r="J23" s="45">
        <v>24</v>
      </c>
      <c r="K23" s="51">
        <f t="shared" si="4"/>
        <v>3262.1052229862116</v>
      </c>
      <c r="L23" s="52"/>
      <c r="M23" s="6">
        <f>IF(J23="","",(K23/J23)/LOOKUP(RIGHT($D$2,3),定数!$A$6:$A$13,定数!$B$6:$B$13))</f>
        <v>0.90614033971839203</v>
      </c>
      <c r="N23" s="45">
        <v>2013</v>
      </c>
      <c r="O23" s="8">
        <v>43767</v>
      </c>
      <c r="P23" s="50">
        <v>0.85780000000000001</v>
      </c>
      <c r="Q23" s="50"/>
      <c r="R23" s="53">
        <f>IF(P23="","",T23*M23*LOOKUP(RIGHT($D$2,3),定数!$A$6:$A$13,定数!$B$6:$B$13))</f>
        <v>6660.131496930203</v>
      </c>
      <c r="S23" s="53"/>
      <c r="T23" s="54">
        <f t="shared" si="5"/>
        <v>49.000000000000156</v>
      </c>
      <c r="U23" s="54"/>
      <c r="V23" t="str">
        <f t="shared" ref="V23:W74" si="8">IF(S23&lt;&gt;"",IF(S23&lt;0,1+V22,0),"")</f>
        <v/>
      </c>
      <c r="W23">
        <f t="shared" si="2"/>
        <v>0</v>
      </c>
      <c r="X23" s="41">
        <f t="shared" si="6"/>
        <v>109370.63135951392</v>
      </c>
      <c r="Y23" s="42">
        <f t="shared" si="7"/>
        <v>5.7948883116850647E-3</v>
      </c>
    </row>
    <row r="24" spans="2:25">
      <c r="B24" s="35">
        <v>16</v>
      </c>
      <c r="C24" s="49">
        <f t="shared" si="0"/>
        <v>115396.97226313726</v>
      </c>
      <c r="D24" s="49"/>
      <c r="E24" s="45">
        <v>2013</v>
      </c>
      <c r="F24" s="8">
        <v>43763</v>
      </c>
      <c r="G24" s="45" t="s">
        <v>4</v>
      </c>
      <c r="H24" s="50">
        <v>0.85419999999999996</v>
      </c>
      <c r="I24" s="50"/>
      <c r="J24" s="45">
        <v>17</v>
      </c>
      <c r="K24" s="51">
        <f t="shared" si="4"/>
        <v>3461.9091678941177</v>
      </c>
      <c r="L24" s="52"/>
      <c r="M24" s="6">
        <f>IF(J24="","",(K24/J24)/LOOKUP(RIGHT($D$2,3),定数!$A$6:$A$13,定数!$B$6:$B$13))</f>
        <v>1.3576114383898501</v>
      </c>
      <c r="N24" s="45">
        <v>2013</v>
      </c>
      <c r="O24" s="8">
        <v>43769</v>
      </c>
      <c r="P24" s="50">
        <v>0.85229999999999995</v>
      </c>
      <c r="Q24" s="50"/>
      <c r="R24" s="53">
        <f>IF(P24="","",T24*M24*LOOKUP(RIGHT($D$2,3),定数!$A$6:$A$13,定数!$B$6:$B$13))</f>
        <v>-3869.1925994110989</v>
      </c>
      <c r="S24" s="53"/>
      <c r="T24" s="54">
        <f t="shared" si="5"/>
        <v>-19.000000000000128</v>
      </c>
      <c r="U24" s="54"/>
      <c r="V24" t="str">
        <f t="shared" si="8"/>
        <v/>
      </c>
      <c r="W24">
        <f t="shared" si="2"/>
        <v>1</v>
      </c>
      <c r="X24" s="41">
        <f t="shared" si="6"/>
        <v>115396.97226313726</v>
      </c>
      <c r="Y24" s="42">
        <f t="shared" si="7"/>
        <v>0</v>
      </c>
    </row>
    <row r="25" spans="2:25">
      <c r="B25" s="35">
        <v>17</v>
      </c>
      <c r="C25" s="49">
        <f t="shared" si="0"/>
        <v>111527.77966372616</v>
      </c>
      <c r="D25" s="49"/>
      <c r="E25" s="45">
        <v>2013</v>
      </c>
      <c r="F25" s="8">
        <v>43797</v>
      </c>
      <c r="G25" s="45" t="s">
        <v>3</v>
      </c>
      <c r="H25" s="50">
        <v>0.83109999999999995</v>
      </c>
      <c r="I25" s="50"/>
      <c r="J25" s="45">
        <v>38</v>
      </c>
      <c r="K25" s="51">
        <f t="shared" si="4"/>
        <v>3345.8333899117847</v>
      </c>
      <c r="L25" s="52"/>
      <c r="M25" s="6">
        <f>IF(J25="","",(K25/J25)/LOOKUP(RIGHT($D$2,3),定数!$A$6:$A$13,定数!$B$6:$B$13))</f>
        <v>0.58698831401961138</v>
      </c>
      <c r="N25" s="45">
        <v>2013</v>
      </c>
      <c r="O25" s="8">
        <v>43804</v>
      </c>
      <c r="P25" s="50">
        <v>0.83520000000000005</v>
      </c>
      <c r="Q25" s="50"/>
      <c r="R25" s="53">
        <f>IF(P25="","",T25*M25*LOOKUP(RIGHT($D$2,3),定数!$A$6:$A$13,定数!$B$6:$B$13))</f>
        <v>-3609.978131220701</v>
      </c>
      <c r="S25" s="53"/>
      <c r="T25" s="54">
        <f t="shared" si="5"/>
        <v>-41.000000000001037</v>
      </c>
      <c r="U25" s="54"/>
      <c r="V25" t="str">
        <f t="shared" si="8"/>
        <v/>
      </c>
      <c r="W25">
        <f t="shared" si="2"/>
        <v>2</v>
      </c>
      <c r="X25" s="41">
        <f t="shared" si="6"/>
        <v>115396.97226313726</v>
      </c>
      <c r="Y25" s="42">
        <f t="shared" si="7"/>
        <v>3.352941176470603E-2</v>
      </c>
    </row>
    <row r="26" spans="2:25">
      <c r="B26" s="35">
        <v>18</v>
      </c>
      <c r="C26" s="49">
        <f t="shared" si="0"/>
        <v>107917.80153250546</v>
      </c>
      <c r="D26" s="49"/>
      <c r="E26" s="45">
        <v>2013</v>
      </c>
      <c r="F26" s="8">
        <v>43825</v>
      </c>
      <c r="G26" s="45" t="s">
        <v>3</v>
      </c>
      <c r="H26" s="50">
        <v>0.83309999999999995</v>
      </c>
      <c r="I26" s="50"/>
      <c r="J26" s="45">
        <v>31</v>
      </c>
      <c r="K26" s="51">
        <f t="shared" si="4"/>
        <v>3237.5340459751637</v>
      </c>
      <c r="L26" s="52"/>
      <c r="M26" s="6">
        <f>IF(J26="","",(K26/J26)/LOOKUP(RIGHT($D$2,3),定数!$A$6:$A$13,定数!$B$6:$B$13))</f>
        <v>0.69624388085487399</v>
      </c>
      <c r="N26" s="45">
        <v>2013</v>
      </c>
      <c r="O26" s="8">
        <v>43826</v>
      </c>
      <c r="P26" s="50">
        <v>0.83650000000000002</v>
      </c>
      <c r="Q26" s="50"/>
      <c r="R26" s="53">
        <f>IF(P26="","",T26*M26*LOOKUP(RIGHT($D$2,3),定数!$A$6:$A$13,定数!$B$6:$B$13))</f>
        <v>-3550.8437923599299</v>
      </c>
      <c r="S26" s="53"/>
      <c r="T26" s="54">
        <f t="shared" si="5"/>
        <v>-34.000000000000696</v>
      </c>
      <c r="U26" s="54"/>
      <c r="V26" t="str">
        <f t="shared" si="8"/>
        <v/>
      </c>
      <c r="W26">
        <f t="shared" si="2"/>
        <v>3</v>
      </c>
      <c r="X26" s="41">
        <f t="shared" si="6"/>
        <v>115396.97226313726</v>
      </c>
      <c r="Y26" s="42">
        <f t="shared" si="7"/>
        <v>6.4812538699691391E-2</v>
      </c>
    </row>
    <row r="27" spans="2:25">
      <c r="B27" s="35">
        <v>19</v>
      </c>
      <c r="C27" s="49">
        <f t="shared" si="0"/>
        <v>104366.95774014553</v>
      </c>
      <c r="D27" s="49"/>
      <c r="E27" s="45">
        <v>2014</v>
      </c>
      <c r="F27" s="8">
        <v>43468</v>
      </c>
      <c r="G27" s="45" t="s">
        <v>3</v>
      </c>
      <c r="H27" s="50">
        <v>0.8276</v>
      </c>
      <c r="I27" s="50"/>
      <c r="J27" s="45">
        <v>38</v>
      </c>
      <c r="K27" s="51">
        <f t="shared" si="4"/>
        <v>3131.008732204366</v>
      </c>
      <c r="L27" s="52"/>
      <c r="M27" s="6">
        <f>IF(J27="","",(K27/J27)/LOOKUP(RIGHT($D$2,3),定数!$A$6:$A$13,定数!$B$6:$B$13))</f>
        <v>0.54929977757971327</v>
      </c>
      <c r="N27" s="45">
        <v>2014</v>
      </c>
      <c r="O27" s="8">
        <v>43471</v>
      </c>
      <c r="P27" s="50">
        <v>0.83160000000000001</v>
      </c>
      <c r="Q27" s="50"/>
      <c r="R27" s="53">
        <f>IF(P27="","",T27*M27*LOOKUP(RIGHT($D$2,3),定数!$A$6:$A$13,定数!$B$6:$B$13))</f>
        <v>-3295.7986654782826</v>
      </c>
      <c r="S27" s="53"/>
      <c r="T27" s="54">
        <f t="shared" si="5"/>
        <v>-40.000000000000036</v>
      </c>
      <c r="U27" s="54"/>
      <c r="V27" t="str">
        <f t="shared" si="8"/>
        <v/>
      </c>
      <c r="W27">
        <f t="shared" si="2"/>
        <v>4</v>
      </c>
      <c r="X27" s="41">
        <f t="shared" si="6"/>
        <v>115396.97226313726</v>
      </c>
      <c r="Y27" s="42">
        <f t="shared" si="7"/>
        <v>9.5583222910218257E-2</v>
      </c>
    </row>
    <row r="28" spans="2:25">
      <c r="B28" s="35">
        <v>20</v>
      </c>
      <c r="C28" s="49">
        <f t="shared" si="0"/>
        <v>101071.15907466724</v>
      </c>
      <c r="D28" s="49"/>
      <c r="E28" s="45">
        <v>2014</v>
      </c>
      <c r="F28" s="8">
        <v>43486</v>
      </c>
      <c r="G28" s="45" t="s">
        <v>3</v>
      </c>
      <c r="H28" s="50">
        <v>0.8246</v>
      </c>
      <c r="I28" s="50"/>
      <c r="J28" s="45">
        <v>14</v>
      </c>
      <c r="K28" s="51">
        <f t="shared" si="4"/>
        <v>3032.1347722400174</v>
      </c>
      <c r="L28" s="52"/>
      <c r="M28" s="6">
        <f>IF(J28="","",(K28/J28)/LOOKUP(RIGHT($D$2,3),定数!$A$6:$A$13,定数!$B$6:$B$13))</f>
        <v>1.4438737010666749</v>
      </c>
      <c r="N28" s="45">
        <v>2014</v>
      </c>
      <c r="O28" s="8">
        <v>43486</v>
      </c>
      <c r="P28" s="50">
        <v>0.82189999999999996</v>
      </c>
      <c r="Q28" s="50"/>
      <c r="R28" s="53">
        <f>IF(P28="","",T28*M28*LOOKUP(RIGHT($D$2,3),定数!$A$6:$A$13,定数!$B$6:$B$13))</f>
        <v>5847.6884893201104</v>
      </c>
      <c r="S28" s="53"/>
      <c r="T28" s="54">
        <f t="shared" si="5"/>
        <v>27.000000000000355</v>
      </c>
      <c r="U28" s="54"/>
      <c r="V28" t="str">
        <f t="shared" si="8"/>
        <v/>
      </c>
      <c r="W28">
        <f t="shared" si="2"/>
        <v>0</v>
      </c>
      <c r="X28" s="41">
        <f t="shared" si="6"/>
        <v>115396.97226313726</v>
      </c>
      <c r="Y28" s="42">
        <f t="shared" si="7"/>
        <v>0.12414375271305356</v>
      </c>
    </row>
    <row r="29" spans="2:25">
      <c r="B29" s="35">
        <v>21</v>
      </c>
      <c r="C29" s="49">
        <f t="shared" si="0"/>
        <v>106918.84756398735</v>
      </c>
      <c r="D29" s="49"/>
      <c r="E29" s="45">
        <v>2014</v>
      </c>
      <c r="F29" s="8">
        <v>43489</v>
      </c>
      <c r="G29" s="45" t="s">
        <v>4</v>
      </c>
      <c r="H29" s="50">
        <v>0.83</v>
      </c>
      <c r="I29" s="50"/>
      <c r="J29" s="45">
        <v>90</v>
      </c>
      <c r="K29" s="51">
        <f t="shared" si="4"/>
        <v>3207.5654269196202</v>
      </c>
      <c r="L29" s="52"/>
      <c r="M29" s="6">
        <f>IF(J29="","",(K29/J29)/LOOKUP(RIGHT($D$2,3),定数!$A$6:$A$13,定数!$B$6:$B$13))</f>
        <v>0.23759743903108296</v>
      </c>
      <c r="N29" s="45">
        <v>2014</v>
      </c>
      <c r="O29" s="8">
        <v>43496</v>
      </c>
      <c r="P29" s="50">
        <v>0.82079999999999997</v>
      </c>
      <c r="Q29" s="50"/>
      <c r="R29" s="53">
        <f>IF(P29="","",T29*M29*LOOKUP(RIGHT($D$2,3),定数!$A$6:$A$13,定数!$B$6:$B$13))</f>
        <v>-3278.8446586289397</v>
      </c>
      <c r="S29" s="53"/>
      <c r="T29" s="54">
        <f t="shared" si="5"/>
        <v>-91.999999999999858</v>
      </c>
      <c r="U29" s="54"/>
      <c r="V29" t="str">
        <f t="shared" si="8"/>
        <v/>
      </c>
      <c r="W29">
        <f t="shared" si="2"/>
        <v>1</v>
      </c>
      <c r="X29" s="41">
        <f t="shared" si="6"/>
        <v>115396.97226313726</v>
      </c>
      <c r="Y29" s="42">
        <f t="shared" si="7"/>
        <v>7.3469212691451014E-2</v>
      </c>
    </row>
    <row r="30" spans="2:25">
      <c r="B30" s="35">
        <v>22</v>
      </c>
      <c r="C30" s="49">
        <f t="shared" si="0"/>
        <v>103640.00290535841</v>
      </c>
      <c r="D30" s="49"/>
      <c r="E30" s="45">
        <v>2014</v>
      </c>
      <c r="F30" s="8">
        <v>43598</v>
      </c>
      <c r="G30" s="45" t="s">
        <v>3</v>
      </c>
      <c r="H30" s="50">
        <v>0.81330000000000002</v>
      </c>
      <c r="I30" s="50"/>
      <c r="J30" s="45">
        <v>37</v>
      </c>
      <c r="K30" s="51">
        <f t="shared" si="4"/>
        <v>3109.2000871607524</v>
      </c>
      <c r="L30" s="52"/>
      <c r="M30" s="6">
        <f>IF(J30="","",(K30/J30)/LOOKUP(RIGHT($D$2,3),定数!$A$6:$A$13,定数!$B$6:$B$13))</f>
        <v>0.56021623192085623</v>
      </c>
      <c r="N30" s="45">
        <v>2014</v>
      </c>
      <c r="O30" s="8">
        <v>43599</v>
      </c>
      <c r="P30" s="50">
        <v>0.81730000000000003</v>
      </c>
      <c r="Q30" s="50"/>
      <c r="R30" s="53">
        <f>IF(P30="","",T30*M30*LOOKUP(RIGHT($D$2,3),定数!$A$6:$A$13,定数!$B$6:$B$13))</f>
        <v>-3361.29739152514</v>
      </c>
      <c r="S30" s="53"/>
      <c r="T30" s="54">
        <f t="shared" si="5"/>
        <v>-40.000000000000036</v>
      </c>
      <c r="U30" s="54"/>
      <c r="V30" t="str">
        <f t="shared" si="8"/>
        <v/>
      </c>
      <c r="W30">
        <f t="shared" si="2"/>
        <v>2</v>
      </c>
      <c r="X30" s="41">
        <f t="shared" si="6"/>
        <v>115396.97226313726</v>
      </c>
      <c r="Y30" s="42">
        <f t="shared" si="7"/>
        <v>0.10188282350224642</v>
      </c>
    </row>
    <row r="31" spans="2:25">
      <c r="B31" s="35">
        <v>23</v>
      </c>
      <c r="C31" s="49">
        <f t="shared" si="0"/>
        <v>100278.70551383328</v>
      </c>
      <c r="D31" s="49"/>
      <c r="E31" s="45">
        <v>2014</v>
      </c>
      <c r="F31" s="8">
        <v>43613</v>
      </c>
      <c r="G31" s="45" t="s">
        <v>4</v>
      </c>
      <c r="H31" s="50">
        <v>0.81289999999999996</v>
      </c>
      <c r="I31" s="50"/>
      <c r="J31" s="45">
        <v>24</v>
      </c>
      <c r="K31" s="51">
        <f t="shared" si="4"/>
        <v>3008.3611654149981</v>
      </c>
      <c r="L31" s="52"/>
      <c r="M31" s="6">
        <f>IF(J31="","",(K31/J31)/LOOKUP(RIGHT($D$2,3),定数!$A$6:$A$13,定数!$B$6:$B$13))</f>
        <v>0.83565587928194385</v>
      </c>
      <c r="N31" s="45">
        <v>2014</v>
      </c>
      <c r="O31" s="8">
        <v>43619</v>
      </c>
      <c r="P31" s="50">
        <v>0.81030000000000002</v>
      </c>
      <c r="Q31" s="50"/>
      <c r="R31" s="53">
        <f>IF(P31="","",T31*M31*LOOKUP(RIGHT($D$2,3),定数!$A$6:$A$13,定数!$B$6:$B$13))</f>
        <v>-3259.0579291995004</v>
      </c>
      <c r="S31" s="53"/>
      <c r="T31" s="54">
        <f t="shared" si="5"/>
        <v>-25.999999999999357</v>
      </c>
      <c r="U31" s="54"/>
      <c r="V31" t="str">
        <f t="shared" si="8"/>
        <v/>
      </c>
      <c r="W31">
        <f t="shared" si="2"/>
        <v>3</v>
      </c>
      <c r="X31" s="41">
        <f t="shared" si="6"/>
        <v>115396.97226313726</v>
      </c>
      <c r="Y31" s="42">
        <f t="shared" si="7"/>
        <v>0.13101094814541681</v>
      </c>
    </row>
    <row r="32" spans="2:25">
      <c r="B32" s="35">
        <v>24</v>
      </c>
      <c r="C32" s="49">
        <f t="shared" si="0"/>
        <v>97019.647584633785</v>
      </c>
      <c r="D32" s="49"/>
      <c r="E32" s="45">
        <v>2014</v>
      </c>
      <c r="F32" s="8">
        <v>43627</v>
      </c>
      <c r="G32" s="45" t="s">
        <v>3</v>
      </c>
      <c r="H32" s="50">
        <v>0.80500000000000005</v>
      </c>
      <c r="I32" s="50"/>
      <c r="J32" s="45">
        <v>25</v>
      </c>
      <c r="K32" s="51">
        <f t="shared" si="4"/>
        <v>2910.5894275390133</v>
      </c>
      <c r="L32" s="52"/>
      <c r="M32" s="6">
        <f>IF(J32="","",(K32/J32)/LOOKUP(RIGHT($D$2,3),定数!$A$6:$A$13,定数!$B$6:$B$13))</f>
        <v>0.77615718067707018</v>
      </c>
      <c r="N32" s="45">
        <v>2014</v>
      </c>
      <c r="O32" s="8">
        <v>43629</v>
      </c>
      <c r="P32" s="50">
        <v>0.80010000000000003</v>
      </c>
      <c r="Q32" s="50"/>
      <c r="R32" s="53">
        <f>IF(P32="","",T32*M32*LOOKUP(RIGHT($D$2,3),定数!$A$6:$A$13,定数!$B$6:$B$13))</f>
        <v>5704.7552779764837</v>
      </c>
      <c r="S32" s="53"/>
      <c r="T32" s="54">
        <f t="shared" si="5"/>
        <v>49.000000000000156</v>
      </c>
      <c r="U32" s="54"/>
      <c r="V32" t="str">
        <f t="shared" si="8"/>
        <v/>
      </c>
      <c r="W32">
        <f t="shared" si="2"/>
        <v>0</v>
      </c>
      <c r="X32" s="41">
        <f t="shared" si="6"/>
        <v>115396.97226313726</v>
      </c>
      <c r="Y32" s="42">
        <f t="shared" si="7"/>
        <v>0.15925309233068996</v>
      </c>
    </row>
    <row r="33" spans="2:25">
      <c r="B33" s="35">
        <v>25</v>
      </c>
      <c r="C33" s="49">
        <f t="shared" si="0"/>
        <v>102724.40286261027</v>
      </c>
      <c r="D33" s="49"/>
      <c r="E33" s="45">
        <v>2014</v>
      </c>
      <c r="F33" s="8">
        <v>43628</v>
      </c>
      <c r="G33" s="45" t="s">
        <v>3</v>
      </c>
      <c r="H33" s="50">
        <v>0.80289999999999995</v>
      </c>
      <c r="I33" s="50"/>
      <c r="J33" s="45">
        <v>32</v>
      </c>
      <c r="K33" s="51">
        <f t="shared" si="4"/>
        <v>3081.7320858783078</v>
      </c>
      <c r="L33" s="52"/>
      <c r="M33" s="6">
        <f>IF(J33="","",(K33/J33)/LOOKUP(RIGHT($D$2,3),定数!$A$6:$A$13,定数!$B$6:$B$13))</f>
        <v>0.64202751789131407</v>
      </c>
      <c r="N33" s="45">
        <v>2014</v>
      </c>
      <c r="O33" s="8">
        <v>43632</v>
      </c>
      <c r="P33" s="50">
        <v>0.79649999999999999</v>
      </c>
      <c r="Q33" s="50"/>
      <c r="R33" s="53">
        <f>IF(P33="","",T33*M33*LOOKUP(RIGHT($D$2,3),定数!$A$6:$A$13,定数!$B$6:$B$13))</f>
        <v>6163.4641717565773</v>
      </c>
      <c r="S33" s="53"/>
      <c r="T33" s="54">
        <f t="shared" si="5"/>
        <v>63.999999999999616</v>
      </c>
      <c r="U33" s="54"/>
      <c r="V33" t="str">
        <f t="shared" si="8"/>
        <v/>
      </c>
      <c r="W33">
        <f t="shared" si="2"/>
        <v>0</v>
      </c>
      <c r="X33" s="41">
        <f t="shared" si="6"/>
        <v>115396.97226313726</v>
      </c>
      <c r="Y33" s="42">
        <f t="shared" si="7"/>
        <v>0.10981717415973447</v>
      </c>
    </row>
    <row r="34" spans="2:25">
      <c r="B34" s="35">
        <v>26</v>
      </c>
      <c r="C34" s="49">
        <f t="shared" si="0"/>
        <v>108887.86703436685</v>
      </c>
      <c r="D34" s="49"/>
      <c r="E34" s="45">
        <v>2014</v>
      </c>
      <c r="F34" s="8">
        <v>43629</v>
      </c>
      <c r="G34" s="45" t="s">
        <v>3</v>
      </c>
      <c r="H34" s="50">
        <v>0.80010000000000003</v>
      </c>
      <c r="I34" s="50"/>
      <c r="J34" s="45">
        <v>59</v>
      </c>
      <c r="K34" s="51">
        <f t="shared" si="4"/>
        <v>3266.6360110310052</v>
      </c>
      <c r="L34" s="52"/>
      <c r="M34" s="6">
        <f>IF(J34="","",(K34/J34)/LOOKUP(RIGHT($D$2,3),定数!$A$6:$A$13,定数!$B$6:$B$13))</f>
        <v>0.36911141367581979</v>
      </c>
      <c r="N34" s="45">
        <v>2014</v>
      </c>
      <c r="O34" s="8">
        <v>43669</v>
      </c>
      <c r="P34" s="50">
        <v>0.78820000000000001</v>
      </c>
      <c r="Q34" s="50"/>
      <c r="R34" s="53">
        <f>IF(P34="","",T34*M34*LOOKUP(RIGHT($D$2,3),定数!$A$6:$A$13,定数!$B$6:$B$13))</f>
        <v>6588.638734113395</v>
      </c>
      <c r="S34" s="53"/>
      <c r="T34" s="54">
        <f t="shared" si="5"/>
        <v>119.00000000000021</v>
      </c>
      <c r="U34" s="54"/>
      <c r="V34" t="str">
        <f t="shared" si="8"/>
        <v/>
      </c>
      <c r="W34">
        <f t="shared" si="2"/>
        <v>0</v>
      </c>
      <c r="X34" s="41">
        <f t="shared" si="6"/>
        <v>115396.97226313726</v>
      </c>
      <c r="Y34" s="42">
        <f t="shared" si="7"/>
        <v>5.6406204609318777E-2</v>
      </c>
    </row>
    <row r="35" spans="2:25">
      <c r="B35" s="35">
        <v>27</v>
      </c>
      <c r="C35" s="49">
        <f t="shared" si="0"/>
        <v>115476.50576848025</v>
      </c>
      <c r="D35" s="49"/>
      <c r="E35" s="45">
        <v>2014</v>
      </c>
      <c r="F35" s="8">
        <v>43649</v>
      </c>
      <c r="G35" s="45" t="s">
        <v>3</v>
      </c>
      <c r="H35" s="50">
        <v>0.79430000000000001</v>
      </c>
      <c r="I35" s="50"/>
      <c r="J35" s="45">
        <v>27</v>
      </c>
      <c r="K35" s="51">
        <f t="shared" si="4"/>
        <v>3464.2951730544073</v>
      </c>
      <c r="L35" s="52"/>
      <c r="M35" s="6">
        <f>IF(J35="","",(K35/J35)/LOOKUP(RIGHT($D$2,3),定数!$A$6:$A$13,定数!$B$6:$B$13))</f>
        <v>0.85538152421096469</v>
      </c>
      <c r="N35" s="45">
        <v>2014</v>
      </c>
      <c r="O35" s="8">
        <v>43660</v>
      </c>
      <c r="P35" s="50">
        <v>0.79720000000000002</v>
      </c>
      <c r="Q35" s="50"/>
      <c r="R35" s="53">
        <f>IF(P35="","",T35*M35*LOOKUP(RIGHT($D$2,3),定数!$A$6:$A$13,定数!$B$6:$B$13))</f>
        <v>-3720.9096303177134</v>
      </c>
      <c r="S35" s="53"/>
      <c r="T35" s="54">
        <f t="shared" si="5"/>
        <v>-29.000000000000135</v>
      </c>
      <c r="U35" s="54"/>
      <c r="V35" t="str">
        <f t="shared" si="8"/>
        <v/>
      </c>
      <c r="W35">
        <f t="shared" si="2"/>
        <v>1</v>
      </c>
      <c r="X35" s="41">
        <f t="shared" si="6"/>
        <v>115476.50576848025</v>
      </c>
      <c r="Y35" s="42">
        <f t="shared" si="7"/>
        <v>0</v>
      </c>
    </row>
    <row r="36" spans="2:25">
      <c r="B36" s="35">
        <v>28</v>
      </c>
      <c r="C36" s="49">
        <f t="shared" si="0"/>
        <v>111755.59613816254</v>
      </c>
      <c r="D36" s="49"/>
      <c r="E36" s="45">
        <v>2014</v>
      </c>
      <c r="F36" s="8">
        <v>43679</v>
      </c>
      <c r="G36" s="45" t="s">
        <v>3</v>
      </c>
      <c r="H36" s="50">
        <v>0.79510000000000003</v>
      </c>
      <c r="I36" s="50"/>
      <c r="J36" s="45">
        <v>14</v>
      </c>
      <c r="K36" s="51">
        <f t="shared" si="4"/>
        <v>3352.6678841448761</v>
      </c>
      <c r="L36" s="52"/>
      <c r="M36" s="6">
        <f>IF(J36="","",(K36/J36)/LOOKUP(RIGHT($D$2,3),定数!$A$6:$A$13,定数!$B$6:$B$13))</f>
        <v>1.5965085162594648</v>
      </c>
      <c r="N36" s="45">
        <v>2014</v>
      </c>
      <c r="O36" s="8">
        <v>43706</v>
      </c>
      <c r="P36" s="50">
        <v>0.79239999999999999</v>
      </c>
      <c r="Q36" s="50"/>
      <c r="R36" s="53">
        <f>IF(P36="","",T36*M36*LOOKUP(RIGHT($D$2,3),定数!$A$6:$A$13,定数!$B$6:$B$13))</f>
        <v>6465.8594908509176</v>
      </c>
      <c r="S36" s="53"/>
      <c r="T36" s="54">
        <f t="shared" si="5"/>
        <v>27.000000000000355</v>
      </c>
      <c r="U36" s="54"/>
      <c r="V36" t="str">
        <f t="shared" si="8"/>
        <v/>
      </c>
      <c r="W36">
        <f t="shared" si="2"/>
        <v>0</v>
      </c>
      <c r="X36" s="41">
        <f t="shared" si="6"/>
        <v>115476.50576848025</v>
      </c>
      <c r="Y36" s="42">
        <f t="shared" si="7"/>
        <v>3.2222222222222263E-2</v>
      </c>
    </row>
    <row r="37" spans="2:25">
      <c r="B37" s="35">
        <v>29</v>
      </c>
      <c r="C37" s="49">
        <f t="shared" si="0"/>
        <v>118221.45562901345</v>
      </c>
      <c r="D37" s="49"/>
      <c r="E37" s="45">
        <v>2014</v>
      </c>
      <c r="F37" s="8">
        <v>43706</v>
      </c>
      <c r="G37" s="45" t="s">
        <v>3</v>
      </c>
      <c r="H37" s="50">
        <v>0.79210000000000003</v>
      </c>
      <c r="I37" s="50"/>
      <c r="J37" s="45">
        <v>34</v>
      </c>
      <c r="K37" s="51">
        <f t="shared" si="4"/>
        <v>3546.6436688704034</v>
      </c>
      <c r="L37" s="52"/>
      <c r="M37" s="6">
        <f>IF(J37="","",(K37/J37)/LOOKUP(RIGHT($D$2,3),定数!$A$6:$A$13,定数!$B$6:$B$13))</f>
        <v>0.69542032722949088</v>
      </c>
      <c r="N37" s="45">
        <v>2014</v>
      </c>
      <c r="O37" s="8">
        <v>43710</v>
      </c>
      <c r="P37" s="50">
        <v>0.79569999999999996</v>
      </c>
      <c r="Q37" s="50"/>
      <c r="R37" s="53">
        <f>IF(P37="","",T37*M37*LOOKUP(RIGHT($D$2,3),定数!$A$6:$A$13,定数!$B$6:$B$13))</f>
        <v>-3755.2697670391849</v>
      </c>
      <c r="S37" s="53"/>
      <c r="T37" s="54">
        <f t="shared" si="5"/>
        <v>-35.999999999999368</v>
      </c>
      <c r="U37" s="54"/>
      <c r="V37" t="str">
        <f t="shared" si="8"/>
        <v/>
      </c>
      <c r="W37">
        <f t="shared" si="2"/>
        <v>1</v>
      </c>
      <c r="X37" s="41">
        <f t="shared" si="6"/>
        <v>118221.45562901345</v>
      </c>
      <c r="Y37" s="42">
        <f t="shared" si="7"/>
        <v>0</v>
      </c>
    </row>
    <row r="38" spans="2:25">
      <c r="B38" s="35">
        <v>30</v>
      </c>
      <c r="C38" s="49">
        <f t="shared" si="0"/>
        <v>114466.18586197427</v>
      </c>
      <c r="D38" s="49"/>
      <c r="E38" s="45">
        <v>2014</v>
      </c>
      <c r="F38" s="8">
        <v>43730</v>
      </c>
      <c r="G38" s="45" t="s">
        <v>3</v>
      </c>
      <c r="H38" s="50">
        <v>0.78480000000000005</v>
      </c>
      <c r="I38" s="50"/>
      <c r="J38" s="45">
        <v>22</v>
      </c>
      <c r="K38" s="51">
        <f t="shared" si="4"/>
        <v>3433.985575859228</v>
      </c>
      <c r="L38" s="52"/>
      <c r="M38" s="6">
        <f>IF(J38="","",(K38/J38)/LOOKUP(RIGHT($D$2,3),定数!$A$6:$A$13,定数!$B$6:$B$13))</f>
        <v>1.0406016896543115</v>
      </c>
      <c r="N38" s="45">
        <v>2014</v>
      </c>
      <c r="O38" s="8">
        <v>43731</v>
      </c>
      <c r="P38" s="50">
        <v>0.7873</v>
      </c>
      <c r="Q38" s="50"/>
      <c r="R38" s="53">
        <f>IF(P38="","",T38*M38*LOOKUP(RIGHT($D$2,3),定数!$A$6:$A$13,定数!$B$6:$B$13))</f>
        <v>-3902.2563362035853</v>
      </c>
      <c r="S38" s="53"/>
      <c r="T38" s="54">
        <f t="shared" si="5"/>
        <v>-24.999999999999467</v>
      </c>
      <c r="U38" s="54"/>
      <c r="V38" t="str">
        <f t="shared" si="8"/>
        <v/>
      </c>
      <c r="W38">
        <f t="shared" si="2"/>
        <v>2</v>
      </c>
      <c r="X38" s="41">
        <f t="shared" si="6"/>
        <v>118221.45562901345</v>
      </c>
      <c r="Y38" s="42">
        <f t="shared" si="7"/>
        <v>3.1764705882352362E-2</v>
      </c>
    </row>
    <row r="39" spans="2:25">
      <c r="B39" s="35">
        <v>31</v>
      </c>
      <c r="C39" s="49">
        <f t="shared" si="0"/>
        <v>110563.92952577068</v>
      </c>
      <c r="D39" s="49"/>
      <c r="E39" s="45">
        <v>2014</v>
      </c>
      <c r="F39" s="8">
        <v>43732</v>
      </c>
      <c r="G39" s="45" t="s">
        <v>3</v>
      </c>
      <c r="H39" s="50">
        <v>0.78349999999999997</v>
      </c>
      <c r="I39" s="50"/>
      <c r="J39" s="45">
        <v>30</v>
      </c>
      <c r="K39" s="51">
        <f t="shared" si="4"/>
        <v>3316.9178857731204</v>
      </c>
      <c r="L39" s="52"/>
      <c r="M39" s="6">
        <f>IF(J39="","",(K39/J39)/LOOKUP(RIGHT($D$2,3),定数!$A$6:$A$13,定数!$B$6:$B$13))</f>
        <v>0.73709286350513781</v>
      </c>
      <c r="N39" s="45">
        <v>2014</v>
      </c>
      <c r="O39" s="8">
        <v>43738</v>
      </c>
      <c r="P39" s="50">
        <v>0.77749999999999997</v>
      </c>
      <c r="Q39" s="50"/>
      <c r="R39" s="53">
        <f>IF(P39="","",T39*M39*LOOKUP(RIGHT($D$2,3),定数!$A$6:$A$13,定数!$B$6:$B$13))</f>
        <v>6633.8357715462462</v>
      </c>
      <c r="S39" s="53"/>
      <c r="T39" s="54">
        <f t="shared" si="5"/>
        <v>60.000000000000057</v>
      </c>
      <c r="U39" s="54"/>
      <c r="V39" t="str">
        <f t="shared" si="8"/>
        <v/>
      </c>
      <c r="W39">
        <f t="shared" si="2"/>
        <v>0</v>
      </c>
      <c r="X39" s="41">
        <f t="shared" si="6"/>
        <v>118221.45562901345</v>
      </c>
      <c r="Y39" s="42">
        <f t="shared" si="7"/>
        <v>6.4772727272725983E-2</v>
      </c>
    </row>
    <row r="40" spans="2:25">
      <c r="B40" s="35">
        <v>32</v>
      </c>
      <c r="C40" s="49">
        <f t="shared" si="0"/>
        <v>117197.76529731693</v>
      </c>
      <c r="D40" s="49"/>
      <c r="E40" s="45">
        <v>2014</v>
      </c>
      <c r="F40" s="8">
        <v>43732</v>
      </c>
      <c r="G40" s="45" t="s">
        <v>3</v>
      </c>
      <c r="H40" s="50">
        <v>0.78169999999999995</v>
      </c>
      <c r="I40" s="50"/>
      <c r="J40" s="45">
        <v>13</v>
      </c>
      <c r="K40" s="51">
        <f t="shared" si="4"/>
        <v>3515.9329589195077</v>
      </c>
      <c r="L40" s="52"/>
      <c r="M40" s="6">
        <f>IF(J40="","",(K40/J40)/LOOKUP(RIGHT($D$2,3),定数!$A$6:$A$13,定数!$B$6:$B$13))</f>
        <v>1.8030425430356449</v>
      </c>
      <c r="N40" s="45">
        <v>2014</v>
      </c>
      <c r="O40" s="8">
        <v>43740</v>
      </c>
      <c r="P40" s="50">
        <v>0.78320000000000001</v>
      </c>
      <c r="Q40" s="50"/>
      <c r="R40" s="53">
        <f>IF(P40="","",T40*M40*LOOKUP(RIGHT($D$2,3),定数!$A$6:$A$13,定数!$B$6:$B$13))</f>
        <v>-4056.8457218303547</v>
      </c>
      <c r="S40" s="53"/>
      <c r="T40" s="54">
        <f t="shared" si="5"/>
        <v>-15.000000000000568</v>
      </c>
      <c r="U40" s="54"/>
      <c r="V40" t="str">
        <f t="shared" si="8"/>
        <v/>
      </c>
      <c r="W40">
        <f t="shared" si="2"/>
        <v>1</v>
      </c>
      <c r="X40" s="41">
        <f t="shared" si="6"/>
        <v>118221.45562901345</v>
      </c>
      <c r="Y40" s="42">
        <f t="shared" si="7"/>
        <v>8.6590909090894508E-3</v>
      </c>
    </row>
    <row r="41" spans="2:25">
      <c r="B41" s="35">
        <v>33</v>
      </c>
      <c r="C41" s="49">
        <f t="shared" si="0"/>
        <v>113140.91957548658</v>
      </c>
      <c r="D41" s="49"/>
      <c r="E41" s="45">
        <v>2014</v>
      </c>
      <c r="F41" s="8">
        <v>43759</v>
      </c>
      <c r="G41" s="45" t="s">
        <v>3</v>
      </c>
      <c r="H41" s="50">
        <v>0.78879999999999995</v>
      </c>
      <c r="I41" s="50"/>
      <c r="J41" s="45">
        <v>52</v>
      </c>
      <c r="K41" s="51">
        <f t="shared" si="4"/>
        <v>3394.2275872645973</v>
      </c>
      <c r="L41" s="52"/>
      <c r="M41" s="6">
        <f>IF(J41="","",(K41/J41)/LOOKUP(RIGHT($D$2,3),定数!$A$6:$A$13,定数!$B$6:$B$13))</f>
        <v>0.43515738298264067</v>
      </c>
      <c r="N41" s="45">
        <v>2014</v>
      </c>
      <c r="O41" s="8">
        <v>43782</v>
      </c>
      <c r="P41" s="50">
        <v>0.79420000000000002</v>
      </c>
      <c r="Q41" s="50"/>
      <c r="R41" s="53">
        <f>IF(P41="","",T41*M41*LOOKUP(RIGHT($D$2,3),定数!$A$6:$A$13,定数!$B$6:$B$13))</f>
        <v>-3524.7748021594357</v>
      </c>
      <c r="S41" s="53"/>
      <c r="T41" s="54">
        <f t="shared" si="5"/>
        <v>-54.000000000000711</v>
      </c>
      <c r="U41" s="54"/>
      <c r="V41" t="str">
        <f t="shared" si="8"/>
        <v/>
      </c>
      <c r="W41">
        <f t="shared" si="2"/>
        <v>2</v>
      </c>
      <c r="X41" s="41">
        <f t="shared" si="6"/>
        <v>118221.45562901345</v>
      </c>
      <c r="Y41" s="42">
        <f t="shared" si="7"/>
        <v>4.2974737762237702E-2</v>
      </c>
    </row>
    <row r="42" spans="2:25">
      <c r="B42" s="35">
        <v>34</v>
      </c>
      <c r="C42" s="49">
        <f t="shared" si="0"/>
        <v>109616.14477332715</v>
      </c>
      <c r="D42" s="49"/>
      <c r="E42" s="45">
        <v>2014</v>
      </c>
      <c r="F42" s="8">
        <v>43794</v>
      </c>
      <c r="G42" s="45" t="s">
        <v>3</v>
      </c>
      <c r="H42" s="50">
        <v>0.79149999999999998</v>
      </c>
      <c r="I42" s="50"/>
      <c r="J42" s="45">
        <v>20</v>
      </c>
      <c r="K42" s="51">
        <f t="shared" si="4"/>
        <v>3288.4843431998142</v>
      </c>
      <c r="L42" s="52"/>
      <c r="M42" s="6">
        <f>IF(J42="","",(K42/J42)/LOOKUP(RIGHT($D$2,3),定数!$A$6:$A$13,定数!$B$6:$B$13))</f>
        <v>1.0961614477332715</v>
      </c>
      <c r="N42" s="45">
        <v>2014</v>
      </c>
      <c r="O42" s="8">
        <v>43794</v>
      </c>
      <c r="P42" s="50">
        <v>0.79369999999999996</v>
      </c>
      <c r="Q42" s="50"/>
      <c r="R42" s="53">
        <f>IF(P42="","",T42*M42*LOOKUP(RIGHT($D$2,3),定数!$A$6:$A$13,定数!$B$6:$B$13))</f>
        <v>-3617.3327775197627</v>
      </c>
      <c r="S42" s="53"/>
      <c r="T42" s="54">
        <f t="shared" si="5"/>
        <v>-21.999999999999797</v>
      </c>
      <c r="U42" s="54"/>
      <c r="V42" t="str">
        <f t="shared" si="8"/>
        <v/>
      </c>
      <c r="W42">
        <f t="shared" si="2"/>
        <v>3</v>
      </c>
      <c r="X42" s="41">
        <f t="shared" si="6"/>
        <v>118221.45562901345</v>
      </c>
      <c r="Y42" s="42">
        <f t="shared" si="7"/>
        <v>7.2789755547337576E-2</v>
      </c>
    </row>
    <row r="43" spans="2:25">
      <c r="B43" s="35">
        <v>35</v>
      </c>
      <c r="C43" s="49">
        <f t="shared" si="0"/>
        <v>105998.81199580738</v>
      </c>
      <c r="D43" s="49"/>
      <c r="E43" s="45">
        <v>2014</v>
      </c>
      <c r="F43" s="8">
        <v>43809</v>
      </c>
      <c r="G43" s="45" t="s">
        <v>4</v>
      </c>
      <c r="H43" s="50">
        <v>0.79210000000000003</v>
      </c>
      <c r="I43" s="50"/>
      <c r="J43" s="45">
        <v>36</v>
      </c>
      <c r="K43" s="51">
        <f t="shared" si="4"/>
        <v>3179.9643598742214</v>
      </c>
      <c r="L43" s="52"/>
      <c r="M43" s="6">
        <f>IF(J43="","",(K43/J43)/LOOKUP(RIGHT($D$2,3),定数!$A$6:$A$13,定数!$B$6:$B$13))</f>
        <v>0.58888228886559657</v>
      </c>
      <c r="N43" s="45">
        <v>2014</v>
      </c>
      <c r="O43" s="8">
        <v>43810</v>
      </c>
      <c r="P43" s="50">
        <v>0.78820000000000001</v>
      </c>
      <c r="Q43" s="50"/>
      <c r="R43" s="53">
        <f>IF(P43="","",T43*M43*LOOKUP(RIGHT($D$2,3),定数!$A$6:$A$13,定数!$B$6:$B$13))</f>
        <v>-3444.9613898637526</v>
      </c>
      <c r="S43" s="53"/>
      <c r="T43" s="54">
        <f t="shared" si="5"/>
        <v>-39.000000000000142</v>
      </c>
      <c r="U43" s="54"/>
      <c r="V43" t="str">
        <f t="shared" si="8"/>
        <v/>
      </c>
      <c r="W43">
        <f t="shared" si="2"/>
        <v>4</v>
      </c>
      <c r="X43" s="41">
        <f t="shared" si="6"/>
        <v>118221.45562901345</v>
      </c>
      <c r="Y43" s="42">
        <f t="shared" si="7"/>
        <v>0.10338769361427513</v>
      </c>
    </row>
    <row r="44" spans="2:25">
      <c r="B44" s="35">
        <v>36</v>
      </c>
      <c r="C44" s="49">
        <f t="shared" si="0"/>
        <v>102553.85060594363</v>
      </c>
      <c r="D44" s="49"/>
      <c r="E44" s="45">
        <v>2014</v>
      </c>
      <c r="F44" s="8">
        <v>43818</v>
      </c>
      <c r="G44" s="45" t="s">
        <v>3</v>
      </c>
      <c r="H44" s="50">
        <v>0.7823</v>
      </c>
      <c r="I44" s="50"/>
      <c r="J44" s="45">
        <v>33</v>
      </c>
      <c r="K44" s="51">
        <f t="shared" si="4"/>
        <v>3076.6155181783088</v>
      </c>
      <c r="L44" s="52"/>
      <c r="M44" s="6">
        <f>IF(J44="","",(K44/J44)/LOOKUP(RIGHT($D$2,3),定数!$A$6:$A$13,定数!$B$6:$B$13))</f>
        <v>0.62153848852087046</v>
      </c>
      <c r="N44" s="45">
        <v>2014</v>
      </c>
      <c r="O44" s="8">
        <v>43822</v>
      </c>
      <c r="P44" s="50">
        <v>0.78580000000000005</v>
      </c>
      <c r="Q44" s="50"/>
      <c r="R44" s="53">
        <f>IF(P44="","",T44*M44*LOOKUP(RIGHT($D$2,3),定数!$A$6:$A$13,定数!$B$6:$B$13))</f>
        <v>-3263.0770647346244</v>
      </c>
      <c r="S44" s="53"/>
      <c r="T44" s="54">
        <f t="shared" si="5"/>
        <v>-35.000000000000583</v>
      </c>
      <c r="U44" s="54"/>
      <c r="V44" t="str">
        <f t="shared" si="8"/>
        <v/>
      </c>
      <c r="W44">
        <f t="shared" si="2"/>
        <v>5</v>
      </c>
      <c r="X44" s="41">
        <f t="shared" si="6"/>
        <v>118221.45562901345</v>
      </c>
      <c r="Y44" s="42">
        <f t="shared" si="7"/>
        <v>0.13252759357181132</v>
      </c>
    </row>
    <row r="45" spans="2:25">
      <c r="B45" s="35">
        <v>37</v>
      </c>
      <c r="C45" s="49">
        <f t="shared" si="0"/>
        <v>99290.773541209011</v>
      </c>
      <c r="D45" s="49"/>
      <c r="E45" s="45">
        <v>2014</v>
      </c>
      <c r="F45" s="8">
        <v>43829</v>
      </c>
      <c r="G45" s="45" t="s">
        <v>3</v>
      </c>
      <c r="H45" s="50">
        <v>0.78169999999999995</v>
      </c>
      <c r="I45" s="50"/>
      <c r="J45" s="45">
        <v>21</v>
      </c>
      <c r="K45" s="51">
        <f t="shared" si="4"/>
        <v>2978.72320623627</v>
      </c>
      <c r="L45" s="52"/>
      <c r="M45" s="6">
        <f>IF(J45="","",(K45/J45)/LOOKUP(RIGHT($D$2,3),定数!$A$6:$A$13,定数!$B$6:$B$13))</f>
        <v>0.94562641467818098</v>
      </c>
      <c r="N45" s="45">
        <v>2014</v>
      </c>
      <c r="O45" s="8">
        <v>43829</v>
      </c>
      <c r="P45" s="50">
        <v>0.78400000000000003</v>
      </c>
      <c r="Q45" s="50"/>
      <c r="R45" s="53">
        <f>IF(P45="","",T45*M45*LOOKUP(RIGHT($D$2,3),定数!$A$6:$A$13,定数!$B$6:$B$13))</f>
        <v>-3262.4111306398372</v>
      </c>
      <c r="S45" s="53"/>
      <c r="T45" s="54">
        <f t="shared" si="5"/>
        <v>-23.000000000000796</v>
      </c>
      <c r="U45" s="54"/>
      <c r="V45" t="str">
        <f t="shared" si="8"/>
        <v/>
      </c>
      <c r="W45">
        <f t="shared" si="2"/>
        <v>6</v>
      </c>
      <c r="X45" s="41">
        <f t="shared" si="6"/>
        <v>118221.45562901345</v>
      </c>
      <c r="Y45" s="42">
        <f t="shared" si="7"/>
        <v>0.16012898832179956</v>
      </c>
    </row>
    <row r="46" spans="2:25">
      <c r="B46" s="35">
        <v>38</v>
      </c>
      <c r="C46" s="49">
        <f t="shared" si="0"/>
        <v>96028.362410569171</v>
      </c>
      <c r="D46" s="49"/>
      <c r="E46" s="45">
        <v>2014</v>
      </c>
      <c r="F46" s="8">
        <v>43829</v>
      </c>
      <c r="G46" s="45" t="s">
        <v>3</v>
      </c>
      <c r="H46" s="50">
        <v>0.78110000000000002</v>
      </c>
      <c r="I46" s="50"/>
      <c r="J46" s="45">
        <v>22</v>
      </c>
      <c r="K46" s="51">
        <f t="shared" si="4"/>
        <v>2880.8508723170748</v>
      </c>
      <c r="L46" s="52"/>
      <c r="M46" s="6">
        <f>IF(J46="","",(K46/J46)/LOOKUP(RIGHT($D$2,3),定数!$A$6:$A$13,定数!$B$6:$B$13))</f>
        <v>0.872985112823356</v>
      </c>
      <c r="N46" s="45">
        <v>2014</v>
      </c>
      <c r="O46" s="8">
        <v>43830</v>
      </c>
      <c r="P46" s="50">
        <v>0.77680000000000005</v>
      </c>
      <c r="Q46" s="50"/>
      <c r="R46" s="53">
        <f>IF(P46="","",T46*M46*LOOKUP(RIGHT($D$2,3),定数!$A$6:$A$13,定数!$B$6:$B$13))</f>
        <v>5630.7539777106067</v>
      </c>
      <c r="S46" s="53"/>
      <c r="T46" s="54">
        <f t="shared" si="5"/>
        <v>42.999999999999702</v>
      </c>
      <c r="U46" s="54"/>
      <c r="V46" t="str">
        <f t="shared" si="8"/>
        <v/>
      </c>
      <c r="W46">
        <f t="shared" si="2"/>
        <v>0</v>
      </c>
      <c r="X46" s="41">
        <f t="shared" si="6"/>
        <v>118221.45562901345</v>
      </c>
      <c r="Y46" s="42">
        <f t="shared" si="7"/>
        <v>0.1877247501340843</v>
      </c>
    </row>
    <row r="47" spans="2:25">
      <c r="B47" s="35">
        <v>39</v>
      </c>
      <c r="C47" s="49">
        <f t="shared" si="0"/>
        <v>101659.11638827977</v>
      </c>
      <c r="D47" s="49"/>
      <c r="E47" s="45">
        <v>2015</v>
      </c>
      <c r="F47" s="8">
        <v>43474</v>
      </c>
      <c r="G47" s="45" t="s">
        <v>3</v>
      </c>
      <c r="H47" s="50">
        <v>0.77959999999999996</v>
      </c>
      <c r="I47" s="50"/>
      <c r="J47" s="45">
        <v>26</v>
      </c>
      <c r="K47" s="51">
        <f t="shared" si="4"/>
        <v>3049.7734916483928</v>
      </c>
      <c r="L47" s="52"/>
      <c r="M47" s="6">
        <f>IF(J47="","",(K47/J47)/LOOKUP(RIGHT($D$2,3),定数!$A$6:$A$13,定数!$B$6:$B$13))</f>
        <v>0.78199320298676733</v>
      </c>
      <c r="N47" s="45">
        <v>2015</v>
      </c>
      <c r="O47" s="8">
        <v>43477</v>
      </c>
      <c r="P47" s="50">
        <v>0.78249999999999997</v>
      </c>
      <c r="Q47" s="50"/>
      <c r="R47" s="53">
        <f>IF(P47="","",T47*M47*LOOKUP(RIGHT($D$2,3),定数!$A$6:$A$13,定数!$B$6:$B$13))</f>
        <v>-3401.6704329924537</v>
      </c>
      <c r="S47" s="53"/>
      <c r="T47" s="54">
        <f t="shared" si="5"/>
        <v>-29.000000000000135</v>
      </c>
      <c r="U47" s="54"/>
      <c r="V47" t="str">
        <f t="shared" si="8"/>
        <v/>
      </c>
      <c r="W47">
        <f t="shared" si="2"/>
        <v>1</v>
      </c>
      <c r="X47" s="41">
        <f t="shared" si="6"/>
        <v>118221.45562901345</v>
      </c>
      <c r="Y47" s="42">
        <f t="shared" si="7"/>
        <v>0.14009588321012867</v>
      </c>
    </row>
    <row r="48" spans="2:25">
      <c r="B48" s="35">
        <v>40</v>
      </c>
      <c r="C48" s="49">
        <f t="shared" si="0"/>
        <v>98257.445955287316</v>
      </c>
      <c r="D48" s="49"/>
      <c r="E48" s="45">
        <v>2015</v>
      </c>
      <c r="F48" s="8">
        <v>43491</v>
      </c>
      <c r="G48" s="45" t="s">
        <v>3</v>
      </c>
      <c r="H48" s="50">
        <v>0.74670000000000003</v>
      </c>
      <c r="I48" s="50"/>
      <c r="J48" s="45">
        <v>36</v>
      </c>
      <c r="K48" s="51">
        <f t="shared" si="4"/>
        <v>2947.7233786586194</v>
      </c>
      <c r="L48" s="52"/>
      <c r="M48" s="6">
        <f>IF(J48="","",(K48/J48)/LOOKUP(RIGHT($D$2,3),定数!$A$6:$A$13,定数!$B$6:$B$13))</f>
        <v>0.54587469975159619</v>
      </c>
      <c r="N48" s="45">
        <v>2015</v>
      </c>
      <c r="O48" s="8">
        <v>43492</v>
      </c>
      <c r="P48" s="50">
        <v>0.75060000000000004</v>
      </c>
      <c r="Q48" s="50"/>
      <c r="R48" s="53">
        <f>IF(P48="","",T48*M48*LOOKUP(RIGHT($D$2,3),定数!$A$6:$A$13,定数!$B$6:$B$13))</f>
        <v>-3193.3669935468492</v>
      </c>
      <c r="S48" s="53"/>
      <c r="T48" s="54">
        <f t="shared" si="5"/>
        <v>-39.000000000000142</v>
      </c>
      <c r="U48" s="54"/>
      <c r="V48" t="str">
        <f t="shared" si="8"/>
        <v/>
      </c>
      <c r="W48">
        <f t="shared" si="2"/>
        <v>2</v>
      </c>
      <c r="X48" s="41">
        <f t="shared" si="6"/>
        <v>118221.45562901345</v>
      </c>
      <c r="Y48" s="42">
        <f t="shared" si="7"/>
        <v>0.16886959788732836</v>
      </c>
    </row>
    <row r="49" spans="2:25">
      <c r="B49" s="35">
        <v>41</v>
      </c>
      <c r="C49" s="49">
        <f t="shared" si="0"/>
        <v>95064.078961740466</v>
      </c>
      <c r="D49" s="49"/>
      <c r="E49" s="46">
        <v>2015</v>
      </c>
      <c r="F49" s="8">
        <v>43502</v>
      </c>
      <c r="G49" s="46" t="s">
        <v>3</v>
      </c>
      <c r="H49" s="50">
        <v>0.74329999999999996</v>
      </c>
      <c r="I49" s="50"/>
      <c r="J49" s="46">
        <v>48</v>
      </c>
      <c r="K49" s="51">
        <f t="shared" si="4"/>
        <v>2851.9223688522138</v>
      </c>
      <c r="L49" s="52"/>
      <c r="M49" s="6">
        <f>IF(J49="","",(K49/J49)/LOOKUP(RIGHT($D$2,3),定数!$A$6:$A$13,定数!$B$6:$B$13))</f>
        <v>0.39610032900725189</v>
      </c>
      <c r="N49" s="46">
        <v>2015</v>
      </c>
      <c r="O49" s="8">
        <v>43519</v>
      </c>
      <c r="P49" s="50">
        <v>0.73370000000000002</v>
      </c>
      <c r="Q49" s="50"/>
      <c r="R49" s="53">
        <f>IF(P49="","",T49*M49*LOOKUP(RIGHT($D$2,3),定数!$A$6:$A$13,定数!$B$6:$B$13))</f>
        <v>5703.8447377043931</v>
      </c>
      <c r="S49" s="53"/>
      <c r="T49" s="54">
        <f t="shared" si="5"/>
        <v>95.999999999999417</v>
      </c>
      <c r="U49" s="54"/>
      <c r="V49" t="str">
        <f t="shared" si="8"/>
        <v/>
      </c>
      <c r="W49">
        <f t="shared" si="2"/>
        <v>0</v>
      </c>
      <c r="X49" s="41">
        <f t="shared" si="6"/>
        <v>118221.45562901345</v>
      </c>
      <c r="Y49" s="42">
        <f t="shared" si="7"/>
        <v>0.19588133595599033</v>
      </c>
    </row>
    <row r="50" spans="2:25">
      <c r="B50" s="35">
        <v>42</v>
      </c>
      <c r="C50" s="49">
        <f t="shared" si="0"/>
        <v>100767.92369944486</v>
      </c>
      <c r="D50" s="49"/>
      <c r="E50" s="46">
        <v>2015</v>
      </c>
      <c r="F50" s="8">
        <v>43507</v>
      </c>
      <c r="G50" s="46" t="s">
        <v>3</v>
      </c>
      <c r="H50" s="50">
        <v>0.73960000000000004</v>
      </c>
      <c r="I50" s="50"/>
      <c r="J50" s="46">
        <v>30</v>
      </c>
      <c r="K50" s="51">
        <f t="shared" si="4"/>
        <v>3023.0377109833457</v>
      </c>
      <c r="L50" s="52"/>
      <c r="M50" s="6">
        <f>IF(J50="","",(K50/J50)/LOOKUP(RIGHT($D$2,3),定数!$A$6:$A$13,定数!$B$6:$B$13))</f>
        <v>0.67178615799629915</v>
      </c>
      <c r="N50" s="46">
        <v>2015</v>
      </c>
      <c r="O50" s="8">
        <v>43508</v>
      </c>
      <c r="P50" s="50">
        <v>0.74280000000000002</v>
      </c>
      <c r="Q50" s="50"/>
      <c r="R50" s="53">
        <f>IF(P50="","",T50*M50*LOOKUP(RIGHT($D$2,3),定数!$A$6:$A$13,定数!$B$6:$B$13))</f>
        <v>-3224.5735583822166</v>
      </c>
      <c r="S50" s="53"/>
      <c r="T50" s="54">
        <f t="shared" si="5"/>
        <v>-31.999999999999808</v>
      </c>
      <c r="U50" s="54"/>
      <c r="V50" t="str">
        <f t="shared" si="8"/>
        <v/>
      </c>
      <c r="W50">
        <f t="shared" si="2"/>
        <v>1</v>
      </c>
      <c r="X50" s="41">
        <f t="shared" si="6"/>
        <v>118221.45562901345</v>
      </c>
      <c r="Y50" s="42">
        <f t="shared" si="7"/>
        <v>0.14763421611335004</v>
      </c>
    </row>
    <row r="51" spans="2:25">
      <c r="B51" s="35">
        <v>43</v>
      </c>
      <c r="C51" s="49">
        <f t="shared" si="0"/>
        <v>97543.350141062649</v>
      </c>
      <c r="D51" s="49"/>
      <c r="E51" s="46">
        <v>2015</v>
      </c>
      <c r="F51" s="8">
        <v>43510</v>
      </c>
      <c r="G51" s="46" t="s">
        <v>3</v>
      </c>
      <c r="H51" s="50">
        <v>0.7389</v>
      </c>
      <c r="I51" s="50"/>
      <c r="J51" s="46">
        <v>26</v>
      </c>
      <c r="K51" s="51">
        <f t="shared" si="4"/>
        <v>2926.3005042318791</v>
      </c>
      <c r="L51" s="52"/>
      <c r="M51" s="6">
        <f>IF(J51="","",(K51/J51)/LOOKUP(RIGHT($D$2,3),定数!$A$6:$A$13,定数!$B$6:$B$13))</f>
        <v>0.75033346262355882</v>
      </c>
      <c r="N51" s="46">
        <v>2015</v>
      </c>
      <c r="O51" s="8">
        <v>43512</v>
      </c>
      <c r="P51" s="50">
        <v>0.74170000000000003</v>
      </c>
      <c r="Q51" s="50"/>
      <c r="R51" s="53">
        <f>IF(P51="","",T51*M51*LOOKUP(RIGHT($D$2,3),定数!$A$6:$A$13,定数!$B$6:$B$13))</f>
        <v>-3151.400543018975</v>
      </c>
      <c r="S51" s="53"/>
      <c r="T51" s="54">
        <f t="shared" si="5"/>
        <v>-28.000000000000249</v>
      </c>
      <c r="U51" s="54"/>
      <c r="V51" t="str">
        <f t="shared" si="8"/>
        <v/>
      </c>
      <c r="W51">
        <f t="shared" si="2"/>
        <v>2</v>
      </c>
      <c r="X51" s="41">
        <f t="shared" si="6"/>
        <v>118221.45562901345</v>
      </c>
      <c r="Y51" s="42">
        <f t="shared" si="7"/>
        <v>0.17490992119772264</v>
      </c>
    </row>
    <row r="52" spans="2:25">
      <c r="B52" s="35">
        <v>44</v>
      </c>
      <c r="C52" s="49">
        <f t="shared" si="0"/>
        <v>94391.949598043677</v>
      </c>
      <c r="D52" s="49"/>
      <c r="E52" s="46">
        <v>2015</v>
      </c>
      <c r="F52" s="8">
        <v>43522</v>
      </c>
      <c r="G52" s="46" t="s">
        <v>3</v>
      </c>
      <c r="H52" s="50">
        <v>0.73119999999999996</v>
      </c>
      <c r="I52" s="50"/>
      <c r="J52" s="46">
        <v>23</v>
      </c>
      <c r="K52" s="51">
        <f t="shared" si="4"/>
        <v>2831.7584879413102</v>
      </c>
      <c r="L52" s="52"/>
      <c r="M52" s="6">
        <f>IF(J52="","",(K52/J52)/LOOKUP(RIGHT($D$2,3),定数!$A$6:$A$13,定数!$B$6:$B$13))</f>
        <v>0.82079956172211899</v>
      </c>
      <c r="N52" s="46">
        <v>2015</v>
      </c>
      <c r="O52" s="8">
        <v>43522</v>
      </c>
      <c r="P52" s="50">
        <v>0.72660000000000002</v>
      </c>
      <c r="Q52" s="50"/>
      <c r="R52" s="53">
        <f>IF(P52="","",T52*M52*LOOKUP(RIGHT($D$2,3),定数!$A$6:$A$13,定数!$B$6:$B$13))</f>
        <v>5663.5169758825441</v>
      </c>
      <c r="S52" s="53"/>
      <c r="T52" s="54">
        <f t="shared" si="5"/>
        <v>45.999999999999375</v>
      </c>
      <c r="U52" s="54"/>
      <c r="V52" t="str">
        <f t="shared" si="8"/>
        <v/>
      </c>
      <c r="W52">
        <f t="shared" si="2"/>
        <v>0</v>
      </c>
      <c r="X52" s="41">
        <f t="shared" si="6"/>
        <v>118221.45562901345</v>
      </c>
      <c r="Y52" s="42">
        <f t="shared" si="7"/>
        <v>0.20156667758979641</v>
      </c>
    </row>
    <row r="53" spans="2:25">
      <c r="B53" s="35">
        <v>45</v>
      </c>
      <c r="C53" s="49">
        <f t="shared" si="0"/>
        <v>100055.46657392623</v>
      </c>
      <c r="D53" s="49"/>
      <c r="E53" s="46">
        <v>2015</v>
      </c>
      <c r="F53" s="8">
        <v>43529</v>
      </c>
      <c r="G53" s="46" t="s">
        <v>3</v>
      </c>
      <c r="H53" s="50">
        <v>0.72170000000000001</v>
      </c>
      <c r="I53" s="50"/>
      <c r="J53" s="46">
        <v>66</v>
      </c>
      <c r="K53" s="51">
        <f t="shared" si="4"/>
        <v>3001.6639972177868</v>
      </c>
      <c r="L53" s="52"/>
      <c r="M53" s="6">
        <f>IF(J53="","",(K53/J53)/LOOKUP(RIGHT($D$2,3),定数!$A$6:$A$13,定数!$B$6:$B$13))</f>
        <v>0.30319838355735218</v>
      </c>
      <c r="N53" s="46">
        <v>2015</v>
      </c>
      <c r="O53" s="8">
        <v>43535</v>
      </c>
      <c r="P53" s="50">
        <v>0.70850000000000002</v>
      </c>
      <c r="Q53" s="50"/>
      <c r="R53" s="53">
        <f>IF(P53="","",T53*M53*LOOKUP(RIGHT($D$2,3),定数!$A$6:$A$13,定数!$B$6:$B$13))</f>
        <v>6003.3279944355681</v>
      </c>
      <c r="S53" s="53"/>
      <c r="T53" s="54">
        <f t="shared" si="5"/>
        <v>131.99999999999989</v>
      </c>
      <c r="U53" s="54"/>
      <c r="V53" t="str">
        <f t="shared" si="8"/>
        <v/>
      </c>
      <c r="W53">
        <f t="shared" si="2"/>
        <v>0</v>
      </c>
      <c r="X53" s="41">
        <f t="shared" si="6"/>
        <v>118221.45562901345</v>
      </c>
      <c r="Y53" s="42">
        <f t="shared" si="7"/>
        <v>0.15366067824518481</v>
      </c>
    </row>
    <row r="54" spans="2:25">
      <c r="B54" s="35">
        <v>46</v>
      </c>
      <c r="C54" s="49">
        <f t="shared" si="0"/>
        <v>106058.7945683618</v>
      </c>
      <c r="D54" s="49"/>
      <c r="E54" s="46">
        <v>2015</v>
      </c>
      <c r="F54" s="8">
        <v>43533</v>
      </c>
      <c r="G54" s="46" t="s">
        <v>3</v>
      </c>
      <c r="H54" s="50">
        <v>0.71819999999999995</v>
      </c>
      <c r="I54" s="50"/>
      <c r="J54" s="46">
        <v>35</v>
      </c>
      <c r="K54" s="51">
        <f t="shared" si="4"/>
        <v>3181.7638370508539</v>
      </c>
      <c r="L54" s="52"/>
      <c r="M54" s="6">
        <f>IF(J54="","",(K54/J54)/LOOKUP(RIGHT($D$2,3),定数!$A$6:$A$13,定数!$B$6:$B$13))</f>
        <v>0.6060502546763531</v>
      </c>
      <c r="N54" s="46">
        <v>2015</v>
      </c>
      <c r="O54" s="8">
        <v>43534</v>
      </c>
      <c r="P54" s="50">
        <v>0.71130000000000004</v>
      </c>
      <c r="Q54" s="50"/>
      <c r="R54" s="53">
        <f>IF(P54="","",T54*M54*LOOKUP(RIGHT($D$2,3),定数!$A$6:$A$13,定数!$B$6:$B$13))</f>
        <v>6272.6201359001689</v>
      </c>
      <c r="S54" s="53"/>
      <c r="T54" s="54">
        <f t="shared" si="5"/>
        <v>68.999999999999062</v>
      </c>
      <c r="U54" s="54"/>
      <c r="V54" t="str">
        <f t="shared" si="8"/>
        <v/>
      </c>
      <c r="W54">
        <f t="shared" si="2"/>
        <v>0</v>
      </c>
      <c r="X54" s="41">
        <f t="shared" si="6"/>
        <v>118221.45562901345</v>
      </c>
      <c r="Y54" s="42">
        <f t="shared" si="7"/>
        <v>0.1028803189398958</v>
      </c>
    </row>
    <row r="55" spans="2:25">
      <c r="B55" s="35">
        <v>47</v>
      </c>
      <c r="C55" s="49">
        <f t="shared" si="0"/>
        <v>112331.41470426197</v>
      </c>
      <c r="D55" s="49"/>
      <c r="E55" s="46">
        <v>2015</v>
      </c>
      <c r="F55" s="8">
        <v>43555</v>
      </c>
      <c r="G55" s="46" t="s">
        <v>3</v>
      </c>
      <c r="H55" s="50">
        <v>0.72970000000000002</v>
      </c>
      <c r="I55" s="50"/>
      <c r="J55" s="46">
        <v>22</v>
      </c>
      <c r="K55" s="51">
        <f t="shared" si="4"/>
        <v>3369.9424411278592</v>
      </c>
      <c r="L55" s="52"/>
      <c r="M55" s="6">
        <f>IF(J55="","",(K55/J55)/LOOKUP(RIGHT($D$2,3),定数!$A$6:$A$13,定数!$B$6:$B$13))</f>
        <v>1.0211946791296542</v>
      </c>
      <c r="N55" s="46">
        <v>2015</v>
      </c>
      <c r="O55" s="8">
        <v>43555</v>
      </c>
      <c r="P55" s="50">
        <v>0.72529999999999994</v>
      </c>
      <c r="Q55" s="50"/>
      <c r="R55" s="53">
        <f>IF(P55="","",T55*M55*LOOKUP(RIGHT($D$2,3),定数!$A$6:$A$13,定数!$B$6:$B$13))</f>
        <v>6739.8848822558257</v>
      </c>
      <c r="S55" s="53"/>
      <c r="T55" s="54">
        <f t="shared" si="5"/>
        <v>44.000000000000703</v>
      </c>
      <c r="U55" s="54"/>
      <c r="V55" t="str">
        <f t="shared" si="8"/>
        <v/>
      </c>
      <c r="W55">
        <f t="shared" si="2"/>
        <v>0</v>
      </c>
      <c r="X55" s="41">
        <f t="shared" si="6"/>
        <v>118221.45562901345</v>
      </c>
      <c r="Y55" s="42">
        <f t="shared" si="7"/>
        <v>4.9822097802913246E-2</v>
      </c>
    </row>
    <row r="56" spans="2:25">
      <c r="B56" s="35">
        <v>48</v>
      </c>
      <c r="C56" s="49">
        <f t="shared" si="0"/>
        <v>119071.29958651779</v>
      </c>
      <c r="D56" s="49"/>
      <c r="E56" s="46">
        <v>2015</v>
      </c>
      <c r="F56" s="8">
        <v>43563</v>
      </c>
      <c r="G56" s="46" t="s">
        <v>3</v>
      </c>
      <c r="H56" s="50">
        <v>0.72840000000000005</v>
      </c>
      <c r="I56" s="50"/>
      <c r="J56" s="46">
        <v>27</v>
      </c>
      <c r="K56" s="51">
        <f t="shared" si="4"/>
        <v>3572.1389875955338</v>
      </c>
      <c r="L56" s="52"/>
      <c r="M56" s="6">
        <f>IF(J56="","",(K56/J56)/LOOKUP(RIGHT($D$2,3),定数!$A$6:$A$13,定数!$B$6:$B$13))</f>
        <v>0.88200962656679849</v>
      </c>
      <c r="N56" s="46">
        <v>2015</v>
      </c>
      <c r="O56" s="8">
        <v>43563</v>
      </c>
      <c r="P56" s="50">
        <v>0.72299999999999998</v>
      </c>
      <c r="Q56" s="50"/>
      <c r="R56" s="53">
        <f>IF(P56="","",T56*M56*LOOKUP(RIGHT($D$2,3),定数!$A$6:$A$13,定数!$B$6:$B$13))</f>
        <v>7144.2779751911612</v>
      </c>
      <c r="S56" s="53"/>
      <c r="T56" s="54">
        <f t="shared" si="5"/>
        <v>54.000000000000711</v>
      </c>
      <c r="U56" s="54"/>
      <c r="V56" t="str">
        <f t="shared" si="8"/>
        <v/>
      </c>
      <c r="W56">
        <f t="shared" si="2"/>
        <v>0</v>
      </c>
      <c r="X56" s="41">
        <f t="shared" si="6"/>
        <v>119071.29958651779</v>
      </c>
      <c r="Y56" s="42">
        <f t="shared" si="7"/>
        <v>0</v>
      </c>
    </row>
    <row r="57" spans="2:25">
      <c r="B57" s="35">
        <v>49</v>
      </c>
      <c r="C57" s="49">
        <f t="shared" si="0"/>
        <v>126215.57756170895</v>
      </c>
      <c r="D57" s="49"/>
      <c r="E57" s="46">
        <v>2015</v>
      </c>
      <c r="F57" s="8">
        <v>43577</v>
      </c>
      <c r="G57" s="46" t="s">
        <v>3</v>
      </c>
      <c r="H57" s="50">
        <v>0.71209999999999996</v>
      </c>
      <c r="I57" s="50"/>
      <c r="J57" s="46">
        <v>83</v>
      </c>
      <c r="K57" s="51">
        <f t="shared" si="4"/>
        <v>3786.4673268512684</v>
      </c>
      <c r="L57" s="52"/>
      <c r="M57" s="6">
        <f>IF(J57="","",(K57/J57)/LOOKUP(RIGHT($D$2,3),定数!$A$6:$A$13,定数!$B$6:$B$13))</f>
        <v>0.30413392183544324</v>
      </c>
      <c r="N57" s="46">
        <v>2015</v>
      </c>
      <c r="O57" s="8">
        <v>43579</v>
      </c>
      <c r="P57" s="50">
        <v>0.72060000000000002</v>
      </c>
      <c r="Q57" s="50"/>
      <c r="R57" s="53">
        <f>IF(P57="","",T57*M57*LOOKUP(RIGHT($D$2,3),定数!$A$6:$A$13,定数!$B$6:$B$13))</f>
        <v>-3877.7075034019299</v>
      </c>
      <c r="S57" s="53"/>
      <c r="T57" s="54">
        <f t="shared" si="5"/>
        <v>-85.000000000000625</v>
      </c>
      <c r="U57" s="54"/>
      <c r="V57" t="str">
        <f t="shared" si="8"/>
        <v/>
      </c>
      <c r="W57">
        <f t="shared" si="2"/>
        <v>1</v>
      </c>
      <c r="X57" s="41">
        <f t="shared" si="6"/>
        <v>126215.57756170895</v>
      </c>
      <c r="Y57" s="42">
        <f t="shared" si="7"/>
        <v>0</v>
      </c>
    </row>
    <row r="58" spans="2:25">
      <c r="B58" s="35">
        <v>50</v>
      </c>
      <c r="C58" s="49">
        <f t="shared" si="0"/>
        <v>122337.87005830702</v>
      </c>
      <c r="D58" s="49"/>
      <c r="E58" s="46">
        <v>2015</v>
      </c>
      <c r="F58" s="8">
        <v>43597</v>
      </c>
      <c r="G58" s="46" t="s">
        <v>3</v>
      </c>
      <c r="H58" s="50">
        <v>0.71579999999999999</v>
      </c>
      <c r="I58" s="50"/>
      <c r="J58" s="46">
        <v>66</v>
      </c>
      <c r="K58" s="51">
        <f t="shared" si="4"/>
        <v>3670.1361017492104</v>
      </c>
      <c r="L58" s="52"/>
      <c r="M58" s="6">
        <f>IF(J58="","",(K58/J58)/LOOKUP(RIGHT($D$2,3),定数!$A$6:$A$13,定数!$B$6:$B$13))</f>
        <v>0.37072081835850612</v>
      </c>
      <c r="N58" s="46">
        <v>2015</v>
      </c>
      <c r="O58" s="8">
        <v>43599</v>
      </c>
      <c r="P58" s="50">
        <v>0.72260000000000002</v>
      </c>
      <c r="Q58" s="50"/>
      <c r="R58" s="53">
        <f>IF(P58="","",T58*M58*LOOKUP(RIGHT($D$2,3),定数!$A$6:$A$13,定数!$B$6:$B$13))</f>
        <v>-3781.3523472567781</v>
      </c>
      <c r="S58" s="53"/>
      <c r="T58" s="54">
        <f t="shared" si="5"/>
        <v>-68.000000000000284</v>
      </c>
      <c r="U58" s="54"/>
      <c r="V58" t="str">
        <f t="shared" si="8"/>
        <v/>
      </c>
      <c r="W58">
        <f t="shared" si="2"/>
        <v>2</v>
      </c>
      <c r="X58" s="41">
        <f t="shared" si="6"/>
        <v>126215.57756170895</v>
      </c>
      <c r="Y58" s="42">
        <f t="shared" si="7"/>
        <v>3.0722891566265287E-2</v>
      </c>
    </row>
    <row r="59" spans="2:25">
      <c r="B59" s="35">
        <v>51</v>
      </c>
      <c r="C59" s="49">
        <f t="shared" si="0"/>
        <v>118556.51771105024</v>
      </c>
      <c r="D59" s="49"/>
      <c r="E59" s="47">
        <v>2015</v>
      </c>
      <c r="F59" s="8">
        <v>43660</v>
      </c>
      <c r="G59" s="47" t="s">
        <v>3</v>
      </c>
      <c r="H59" s="50">
        <v>0.70669999999999999</v>
      </c>
      <c r="I59" s="50"/>
      <c r="J59" s="47">
        <v>68</v>
      </c>
      <c r="K59" s="51">
        <f t="shared" si="4"/>
        <v>3556.695531331507</v>
      </c>
      <c r="L59" s="52"/>
      <c r="M59" s="6">
        <f>IF(J59="","",(K59/J59)/LOOKUP(RIGHT($D$2,3),定数!$A$6:$A$13,定数!$B$6:$B$13))</f>
        <v>0.34869564032661832</v>
      </c>
      <c r="N59" s="47">
        <v>2015</v>
      </c>
      <c r="O59" s="8">
        <v>43673</v>
      </c>
      <c r="P59" s="50">
        <v>0.7137</v>
      </c>
      <c r="Q59" s="50"/>
      <c r="R59" s="53">
        <f>IF(P59="","",T59*M59*LOOKUP(RIGHT($D$2,3),定数!$A$6:$A$13,定数!$B$6:$B$13))</f>
        <v>-3661.3042234294953</v>
      </c>
      <c r="S59" s="53"/>
      <c r="T59" s="54">
        <f t="shared" si="5"/>
        <v>-70.000000000000057</v>
      </c>
      <c r="U59" s="54"/>
      <c r="V59" t="str">
        <f t="shared" si="8"/>
        <v/>
      </c>
      <c r="W59">
        <f t="shared" si="2"/>
        <v>3</v>
      </c>
      <c r="X59" s="41">
        <f t="shared" si="6"/>
        <v>126215.57756170895</v>
      </c>
      <c r="Y59" s="42">
        <f t="shared" si="7"/>
        <v>6.0682365826944529E-2</v>
      </c>
    </row>
    <row r="60" spans="2:25">
      <c r="B60" s="35">
        <v>52</v>
      </c>
      <c r="C60" s="49">
        <f t="shared" si="0"/>
        <v>114895.21348762074</v>
      </c>
      <c r="D60" s="49"/>
      <c r="E60" s="47">
        <v>2015</v>
      </c>
      <c r="F60" s="8">
        <v>43684</v>
      </c>
      <c r="G60" s="47" t="s">
        <v>4</v>
      </c>
      <c r="H60" s="50">
        <v>0.70950000000000002</v>
      </c>
      <c r="I60" s="50"/>
      <c r="J60" s="47">
        <v>79</v>
      </c>
      <c r="K60" s="51">
        <f t="shared" si="4"/>
        <v>3446.8564046286219</v>
      </c>
      <c r="L60" s="52"/>
      <c r="M60" s="6">
        <f>IF(J60="","",(K60/J60)/LOOKUP(RIGHT($D$2,3),定数!$A$6:$A$13,定数!$B$6:$B$13))</f>
        <v>0.29087395819650819</v>
      </c>
      <c r="N60" s="47">
        <v>2015</v>
      </c>
      <c r="O60" s="8">
        <v>43701</v>
      </c>
      <c r="P60" s="50">
        <v>0.72529999999999994</v>
      </c>
      <c r="Q60" s="50"/>
      <c r="R60" s="53">
        <f>IF(P60="","",T60*M60*LOOKUP(RIGHT($D$2,3),定数!$A$6:$A$13,定数!$B$6:$B$13))</f>
        <v>6893.712809257212</v>
      </c>
      <c r="S60" s="53"/>
      <c r="T60" s="54">
        <f t="shared" si="5"/>
        <v>157.99999999999926</v>
      </c>
      <c r="U60" s="54"/>
      <c r="V60" t="str">
        <f t="shared" si="8"/>
        <v/>
      </c>
      <c r="W60">
        <f t="shared" si="2"/>
        <v>0</v>
      </c>
      <c r="X60" s="41">
        <f t="shared" si="6"/>
        <v>126215.57756170895</v>
      </c>
      <c r="Y60" s="42">
        <f t="shared" si="7"/>
        <v>8.9690704529347798E-2</v>
      </c>
    </row>
    <row r="61" spans="2:25">
      <c r="B61" s="35">
        <v>53</v>
      </c>
      <c r="C61" s="49">
        <f t="shared" si="0"/>
        <v>121788.92629687795</v>
      </c>
      <c r="D61" s="49"/>
      <c r="E61" s="47">
        <v>2015</v>
      </c>
      <c r="F61" s="8">
        <v>43719</v>
      </c>
      <c r="G61" s="47" t="s">
        <v>4</v>
      </c>
      <c r="H61" s="50">
        <v>0.73550000000000004</v>
      </c>
      <c r="I61" s="50"/>
      <c r="J61" s="47">
        <v>61</v>
      </c>
      <c r="K61" s="51">
        <f t="shared" si="4"/>
        <v>3653.6677889063385</v>
      </c>
      <c r="L61" s="52"/>
      <c r="M61" s="6">
        <f>IF(J61="","",(K61/J61)/LOOKUP(RIGHT($D$2,3),定数!$A$6:$A$13,定数!$B$6:$B$13))</f>
        <v>0.39930795507173095</v>
      </c>
      <c r="N61" s="47">
        <v>2015</v>
      </c>
      <c r="O61" s="8">
        <v>43724</v>
      </c>
      <c r="P61" s="50">
        <v>0.72919999999999996</v>
      </c>
      <c r="Q61" s="50"/>
      <c r="R61" s="53">
        <f>IF(P61="","",T61*M61*LOOKUP(RIGHT($D$2,3),定数!$A$6:$A$13,定数!$B$6:$B$13))</f>
        <v>-3773.460175427907</v>
      </c>
      <c r="S61" s="53"/>
      <c r="T61" s="54">
        <f t="shared" si="5"/>
        <v>-63.000000000000831</v>
      </c>
      <c r="U61" s="54"/>
      <c r="V61" t="str">
        <f t="shared" si="8"/>
        <v/>
      </c>
      <c r="W61">
        <f t="shared" si="2"/>
        <v>1</v>
      </c>
      <c r="X61" s="41">
        <f t="shared" si="6"/>
        <v>126215.57756170895</v>
      </c>
      <c r="Y61" s="42">
        <f t="shared" si="7"/>
        <v>3.5072146801108928E-2</v>
      </c>
    </row>
    <row r="62" spans="2:25">
      <c r="B62" s="35">
        <v>54</v>
      </c>
      <c r="C62" s="49">
        <f t="shared" si="0"/>
        <v>118015.46612145004</v>
      </c>
      <c r="D62" s="49"/>
      <c r="E62" s="47">
        <v>2015</v>
      </c>
      <c r="F62" s="8">
        <v>43772</v>
      </c>
      <c r="G62" s="47" t="s">
        <v>3</v>
      </c>
      <c r="H62" s="50">
        <v>0.71009999999999995</v>
      </c>
      <c r="I62" s="50"/>
      <c r="J62" s="47">
        <v>33</v>
      </c>
      <c r="K62" s="51">
        <f t="shared" si="4"/>
        <v>3540.4639836435008</v>
      </c>
      <c r="L62" s="52"/>
      <c r="M62" s="6">
        <f>IF(J62="","",(K62/J62)/LOOKUP(RIGHT($D$2,3),定数!$A$6:$A$13,定数!$B$6:$B$13))</f>
        <v>0.71524524922090926</v>
      </c>
      <c r="N62" s="47">
        <v>2015</v>
      </c>
      <c r="O62" s="8">
        <v>43774</v>
      </c>
      <c r="P62" s="50">
        <v>0.71360000000000001</v>
      </c>
      <c r="Q62" s="50"/>
      <c r="R62" s="53">
        <f>IF(P62="","",T62*M62*LOOKUP(RIGHT($D$2,3),定数!$A$6:$A$13,定数!$B$6:$B$13))</f>
        <v>-3755.0375584098365</v>
      </c>
      <c r="S62" s="53"/>
      <c r="T62" s="54">
        <f t="shared" si="5"/>
        <v>-35.000000000000583</v>
      </c>
      <c r="U62" s="54"/>
      <c r="V62" t="str">
        <f t="shared" si="8"/>
        <v/>
      </c>
      <c r="W62">
        <f t="shared" si="2"/>
        <v>2</v>
      </c>
      <c r="X62" s="41">
        <f t="shared" si="6"/>
        <v>126215.57756170895</v>
      </c>
      <c r="Y62" s="42">
        <f t="shared" si="7"/>
        <v>6.4969091760878284E-2</v>
      </c>
    </row>
    <row r="63" spans="2:25">
      <c r="B63" s="35">
        <v>55</v>
      </c>
      <c r="C63" s="49">
        <f t="shared" si="0"/>
        <v>114260.4285630402</v>
      </c>
      <c r="D63" s="49"/>
      <c r="E63" s="47">
        <v>2015</v>
      </c>
      <c r="F63" s="8">
        <v>43780</v>
      </c>
      <c r="G63" s="47" t="s">
        <v>3</v>
      </c>
      <c r="H63" s="50">
        <v>0.70499999999999996</v>
      </c>
      <c r="I63" s="50"/>
      <c r="J63" s="47">
        <v>52</v>
      </c>
      <c r="K63" s="51">
        <f t="shared" si="4"/>
        <v>3427.8128568912057</v>
      </c>
      <c r="L63" s="52"/>
      <c r="M63" s="6">
        <f>IF(J63="","",(K63/J63)/LOOKUP(RIGHT($D$2,3),定数!$A$6:$A$13,定数!$B$6:$B$13))</f>
        <v>0.43946318678092383</v>
      </c>
      <c r="N63" s="47">
        <v>2015</v>
      </c>
      <c r="O63" s="8">
        <v>43782</v>
      </c>
      <c r="P63" s="50">
        <v>0.71040000000000003</v>
      </c>
      <c r="Q63" s="50"/>
      <c r="R63" s="53">
        <f>IF(P63="","",T63*M63*LOOKUP(RIGHT($D$2,3),定数!$A$6:$A$13,定数!$B$6:$B$13))</f>
        <v>-3559.6518129255301</v>
      </c>
      <c r="S63" s="53"/>
      <c r="T63" s="54">
        <f t="shared" si="5"/>
        <v>-54.000000000000711</v>
      </c>
      <c r="U63" s="54"/>
      <c r="V63" t="str">
        <f t="shared" si="8"/>
        <v/>
      </c>
      <c r="W63">
        <f t="shared" si="2"/>
        <v>3</v>
      </c>
      <c r="X63" s="41">
        <f t="shared" si="6"/>
        <v>126215.57756170895</v>
      </c>
      <c r="Y63" s="42">
        <f t="shared" si="7"/>
        <v>9.4720075204850818E-2</v>
      </c>
    </row>
    <row r="64" spans="2:25">
      <c r="B64" s="35">
        <v>56</v>
      </c>
      <c r="C64" s="49">
        <f t="shared" si="0"/>
        <v>110700.77675011467</v>
      </c>
      <c r="D64" s="49"/>
      <c r="E64" s="47">
        <v>2015</v>
      </c>
      <c r="F64" s="8">
        <v>43785</v>
      </c>
      <c r="G64" s="47" t="s">
        <v>3</v>
      </c>
      <c r="H64" s="50">
        <v>0.7026</v>
      </c>
      <c r="I64" s="50"/>
      <c r="J64" s="47">
        <v>41</v>
      </c>
      <c r="K64" s="51">
        <f t="shared" si="4"/>
        <v>3321.0233025034399</v>
      </c>
      <c r="L64" s="52"/>
      <c r="M64" s="6">
        <f>IF(J64="","",(K64/J64)/LOOKUP(RIGHT($D$2,3),定数!$A$6:$A$13,定数!$B$6:$B$13))</f>
        <v>0.54000378902494961</v>
      </c>
      <c r="N64" s="47">
        <v>2015</v>
      </c>
      <c r="O64" s="8">
        <v>43793</v>
      </c>
      <c r="P64" s="50">
        <v>0.70689999999999997</v>
      </c>
      <c r="Q64" s="50"/>
      <c r="R64" s="53">
        <f>IF(P64="","",T64*M64*LOOKUP(RIGHT($D$2,3),定数!$A$6:$A$13,定数!$B$6:$B$13))</f>
        <v>-3483.0244392109007</v>
      </c>
      <c r="S64" s="53"/>
      <c r="T64" s="54">
        <f t="shared" si="5"/>
        <v>-42.999999999999702</v>
      </c>
      <c r="U64" s="54"/>
      <c r="V64" t="str">
        <f t="shared" si="8"/>
        <v/>
      </c>
      <c r="W64">
        <f t="shared" si="2"/>
        <v>4</v>
      </c>
      <c r="X64" s="41">
        <f t="shared" si="6"/>
        <v>126215.57756170895</v>
      </c>
      <c r="Y64" s="42">
        <f t="shared" si="7"/>
        <v>0.12292302670808464</v>
      </c>
    </row>
    <row r="65" spans="2:25">
      <c r="B65" s="35">
        <v>57</v>
      </c>
      <c r="C65" s="49">
        <f t="shared" si="0"/>
        <v>107217.75231090377</v>
      </c>
      <c r="D65" s="49"/>
      <c r="E65" s="47">
        <v>2015</v>
      </c>
      <c r="F65" s="8">
        <v>43806</v>
      </c>
      <c r="G65" s="47" t="s">
        <v>4</v>
      </c>
      <c r="H65" s="50">
        <v>0.72070000000000001</v>
      </c>
      <c r="I65" s="50"/>
      <c r="J65" s="47">
        <v>43</v>
      </c>
      <c r="K65" s="51">
        <f t="shared" si="4"/>
        <v>3216.5325693271129</v>
      </c>
      <c r="L65" s="52"/>
      <c r="M65" s="6">
        <f>IF(J65="","",(K65/J65)/LOOKUP(RIGHT($D$2,3),定数!$A$6:$A$13,定数!$B$6:$B$13))</f>
        <v>0.49868722005071514</v>
      </c>
      <c r="N65" s="47">
        <v>2015</v>
      </c>
      <c r="O65" s="8">
        <v>43813</v>
      </c>
      <c r="P65" s="50">
        <v>0.72919999999999996</v>
      </c>
      <c r="Q65" s="50"/>
      <c r="R65" s="53">
        <f>IF(P65="","",T65*M65*LOOKUP(RIGHT($D$2,3),定数!$A$6:$A$13,定数!$B$6:$B$13))</f>
        <v>6358.2620556465818</v>
      </c>
      <c r="S65" s="53"/>
      <c r="T65" s="54">
        <f t="shared" si="5"/>
        <v>84.999999999999517</v>
      </c>
      <c r="U65" s="54"/>
      <c r="V65" t="str">
        <f t="shared" si="8"/>
        <v/>
      </c>
      <c r="W65">
        <f t="shared" si="2"/>
        <v>0</v>
      </c>
      <c r="X65" s="41">
        <f t="shared" si="6"/>
        <v>126215.57756170895</v>
      </c>
      <c r="Y65" s="42">
        <f t="shared" si="7"/>
        <v>0.1505188631848301</v>
      </c>
    </row>
    <row r="66" spans="2:25">
      <c r="B66" s="35">
        <v>58</v>
      </c>
      <c r="C66" s="49">
        <f t="shared" si="0"/>
        <v>113576.01436655036</v>
      </c>
      <c r="D66" s="49"/>
      <c r="E66" s="47">
        <v>2016</v>
      </c>
      <c r="F66" s="8">
        <v>43479</v>
      </c>
      <c r="G66" s="47" t="s">
        <v>4</v>
      </c>
      <c r="H66" s="50">
        <v>0.755</v>
      </c>
      <c r="I66" s="50"/>
      <c r="J66" s="47">
        <v>51</v>
      </c>
      <c r="K66" s="51">
        <f t="shared" si="4"/>
        <v>3407.2804309965104</v>
      </c>
      <c r="L66" s="52"/>
      <c r="M66" s="6">
        <f>IF(J66="","",(K66/J66)/LOOKUP(RIGHT($D$2,3),定数!$A$6:$A$13,定数!$B$6:$B$13))</f>
        <v>0.44539613477078566</v>
      </c>
      <c r="N66" s="47">
        <v>2016</v>
      </c>
      <c r="O66" s="8">
        <v>43480</v>
      </c>
      <c r="P66" s="50">
        <v>0.7651</v>
      </c>
      <c r="Q66" s="50"/>
      <c r="R66" s="53">
        <f>IF(P66="","",T66*M66*LOOKUP(RIGHT($D$2,3),定数!$A$6:$A$13,定数!$B$6:$B$13))</f>
        <v>6747.7514417774</v>
      </c>
      <c r="S66" s="53"/>
      <c r="T66" s="54">
        <f t="shared" si="5"/>
        <v>100.99999999999997</v>
      </c>
      <c r="U66" s="54"/>
      <c r="V66" t="str">
        <f t="shared" si="8"/>
        <v/>
      </c>
      <c r="W66">
        <f t="shared" si="2"/>
        <v>0</v>
      </c>
      <c r="X66" s="41">
        <f t="shared" si="6"/>
        <v>126215.57756170895</v>
      </c>
      <c r="Y66" s="42">
        <f t="shared" si="7"/>
        <v>0.1001426562341633</v>
      </c>
    </row>
    <row r="67" spans="2:25">
      <c r="B67" s="35">
        <v>59</v>
      </c>
      <c r="C67" s="49">
        <f t="shared" si="0"/>
        <v>120323.76580832776</v>
      </c>
      <c r="D67" s="49"/>
      <c r="E67" s="47">
        <v>2016</v>
      </c>
      <c r="F67" s="8">
        <v>43505</v>
      </c>
      <c r="G67" s="47" t="s">
        <v>4</v>
      </c>
      <c r="H67" s="50">
        <v>0.78459999999999996</v>
      </c>
      <c r="I67" s="50"/>
      <c r="J67" s="47">
        <v>115</v>
      </c>
      <c r="K67" s="51">
        <f t="shared" si="4"/>
        <v>3609.7129742498328</v>
      </c>
      <c r="L67" s="52"/>
      <c r="M67" s="6">
        <f>IF(J67="","",(K67/J67)/LOOKUP(RIGHT($D$2,3),定数!$A$6:$A$13,定数!$B$6:$B$13))</f>
        <v>0.20925872314491784</v>
      </c>
      <c r="N67" s="47">
        <v>2016</v>
      </c>
      <c r="O67" s="8">
        <v>43506</v>
      </c>
      <c r="P67" s="50">
        <v>0.77290000000000003</v>
      </c>
      <c r="Q67" s="50"/>
      <c r="R67" s="53">
        <f>IF(P67="","",T67*M67*LOOKUP(RIGHT($D$2,3),定数!$A$6:$A$13,定数!$B$6:$B$13))</f>
        <v>-3672.4905911932874</v>
      </c>
      <c r="S67" s="53"/>
      <c r="T67" s="54">
        <f t="shared" si="5"/>
        <v>-116.99999999999933</v>
      </c>
      <c r="U67" s="54"/>
      <c r="V67" t="str">
        <f t="shared" si="8"/>
        <v/>
      </c>
      <c r="W67">
        <f t="shared" si="2"/>
        <v>1</v>
      </c>
      <c r="X67" s="41">
        <f t="shared" si="6"/>
        <v>126215.57756170895</v>
      </c>
      <c r="Y67" s="42">
        <f t="shared" si="7"/>
        <v>4.6680543457487067E-2</v>
      </c>
    </row>
    <row r="68" spans="2:25">
      <c r="B68" s="35">
        <v>60</v>
      </c>
      <c r="C68" s="49">
        <f t="shared" si="0"/>
        <v>116651.27521713448</v>
      </c>
      <c r="D68" s="49"/>
      <c r="E68" s="47">
        <v>2016</v>
      </c>
      <c r="F68" s="8">
        <v>43526</v>
      </c>
      <c r="G68" s="47" t="s">
        <v>3</v>
      </c>
      <c r="H68" s="50">
        <v>0.77290000000000003</v>
      </c>
      <c r="I68" s="50"/>
      <c r="J68" s="47">
        <v>82</v>
      </c>
      <c r="K68" s="51">
        <f t="shared" si="4"/>
        <v>3499.5382565140339</v>
      </c>
      <c r="L68" s="52"/>
      <c r="M68" s="6">
        <f>IF(J68="","",(K68/J68)/LOOKUP(RIGHT($D$2,3),定数!$A$6:$A$13,定数!$B$6:$B$13))</f>
        <v>0.28451530540764502</v>
      </c>
      <c r="N68" s="47">
        <v>2016</v>
      </c>
      <c r="O68" s="8">
        <v>43534</v>
      </c>
      <c r="P68" s="50">
        <v>0.78129999999999999</v>
      </c>
      <c r="Q68" s="50"/>
      <c r="R68" s="53">
        <f>IF(P68="","",T68*M68*LOOKUP(RIGHT($D$2,3),定数!$A$6:$A$13,定数!$B$6:$B$13))</f>
        <v>-3584.8928481363118</v>
      </c>
      <c r="S68" s="53"/>
      <c r="T68" s="54">
        <f t="shared" si="5"/>
        <v>-83.999999999999631</v>
      </c>
      <c r="U68" s="54"/>
      <c r="V68" t="str">
        <f t="shared" si="8"/>
        <v/>
      </c>
      <c r="W68">
        <f t="shared" si="2"/>
        <v>2</v>
      </c>
      <c r="X68" s="41">
        <f t="shared" si="6"/>
        <v>126215.57756170895</v>
      </c>
      <c r="Y68" s="42">
        <f t="shared" si="7"/>
        <v>7.5777511218045324E-2</v>
      </c>
    </row>
    <row r="69" spans="2:25">
      <c r="B69" s="35">
        <v>61</v>
      </c>
      <c r="C69" s="49">
        <f t="shared" si="0"/>
        <v>113066.38236899817</v>
      </c>
      <c r="D69" s="49"/>
      <c r="E69" s="47">
        <v>2016</v>
      </c>
      <c r="F69" s="8">
        <v>43560</v>
      </c>
      <c r="G69" s="47" t="s">
        <v>4</v>
      </c>
      <c r="H69" s="50">
        <v>0.8024</v>
      </c>
      <c r="I69" s="50"/>
      <c r="J69" s="47">
        <v>44</v>
      </c>
      <c r="K69" s="51">
        <f t="shared" si="4"/>
        <v>3391.991471069945</v>
      </c>
      <c r="L69" s="52"/>
      <c r="M69" s="6">
        <f>IF(J69="","",(K69/J69)/LOOKUP(RIGHT($D$2,3),定数!$A$6:$A$13,定数!$B$6:$B$13))</f>
        <v>0.51393810167726439</v>
      </c>
      <c r="N69" s="47">
        <v>2016</v>
      </c>
      <c r="O69" s="8">
        <v>43562</v>
      </c>
      <c r="P69" s="50">
        <v>0.81120000000000003</v>
      </c>
      <c r="Q69" s="50"/>
      <c r="R69" s="53">
        <f>IF(P69="","",T69*M69*LOOKUP(RIGHT($D$2,3),定数!$A$6:$A$13,定数!$B$6:$B$13))</f>
        <v>6783.9829421399136</v>
      </c>
      <c r="S69" s="53"/>
      <c r="T69" s="54">
        <f t="shared" si="5"/>
        <v>88.000000000000298</v>
      </c>
      <c r="U69" s="54"/>
      <c r="V69" t="str">
        <f t="shared" si="8"/>
        <v/>
      </c>
      <c r="W69">
        <f t="shared" si="2"/>
        <v>0</v>
      </c>
      <c r="X69" s="41">
        <f t="shared" si="6"/>
        <v>126215.57756170895</v>
      </c>
      <c r="Y69" s="42">
        <f t="shared" si="7"/>
        <v>0.10418044623914924</v>
      </c>
    </row>
    <row r="70" spans="2:25">
      <c r="B70" s="35">
        <v>62</v>
      </c>
      <c r="C70" s="49">
        <f t="shared" si="0"/>
        <v>119850.36531113808</v>
      </c>
      <c r="D70" s="49"/>
      <c r="E70" s="47">
        <v>2016</v>
      </c>
      <c r="F70" s="8">
        <v>43577</v>
      </c>
      <c r="G70" s="47" t="s">
        <v>3</v>
      </c>
      <c r="H70" s="50">
        <v>0.78669999999999995</v>
      </c>
      <c r="I70" s="50"/>
      <c r="J70" s="47">
        <v>16</v>
      </c>
      <c r="K70" s="51">
        <f t="shared" si="4"/>
        <v>3595.5109593341426</v>
      </c>
      <c r="L70" s="52"/>
      <c r="M70" s="6">
        <f>IF(J70="","",(K70/J70)/LOOKUP(RIGHT($D$2,3),定数!$A$6:$A$13,定数!$B$6:$B$13))</f>
        <v>1.498129566389226</v>
      </c>
      <c r="N70" s="47">
        <v>2016</v>
      </c>
      <c r="O70" s="8">
        <v>43577</v>
      </c>
      <c r="P70" s="50">
        <v>0.78349999999999997</v>
      </c>
      <c r="Q70" s="50"/>
      <c r="R70" s="53">
        <f>IF(P70="","",T70*M70*LOOKUP(RIGHT($D$2,3),定数!$A$6:$A$13,定数!$B$6:$B$13))</f>
        <v>7191.0219186682425</v>
      </c>
      <c r="S70" s="53"/>
      <c r="T70" s="54">
        <f t="shared" si="5"/>
        <v>31.999999999999808</v>
      </c>
      <c r="U70" s="54"/>
      <c r="V70" t="str">
        <f t="shared" si="8"/>
        <v/>
      </c>
      <c r="W70">
        <f t="shared" si="2"/>
        <v>0</v>
      </c>
      <c r="X70" s="41">
        <f t="shared" si="6"/>
        <v>126215.57756170895</v>
      </c>
      <c r="Y70" s="42">
        <f t="shared" si="7"/>
        <v>5.0431273013497924E-2</v>
      </c>
    </row>
    <row r="71" spans="2:25">
      <c r="B71" s="35">
        <v>63</v>
      </c>
      <c r="C71" s="49">
        <f t="shared" si="0"/>
        <v>127041.38722980632</v>
      </c>
      <c r="D71" s="49"/>
      <c r="E71" s="47">
        <v>2016</v>
      </c>
      <c r="F71" s="8">
        <v>43619</v>
      </c>
      <c r="G71" s="47" t="s">
        <v>4</v>
      </c>
      <c r="H71" s="50">
        <v>0.77849999999999997</v>
      </c>
      <c r="I71" s="50"/>
      <c r="J71" s="47">
        <v>65</v>
      </c>
      <c r="K71" s="51">
        <f t="shared" si="4"/>
        <v>3811.2416168941895</v>
      </c>
      <c r="L71" s="52"/>
      <c r="M71" s="6">
        <f>IF(J71="","",(K71/J71)/LOOKUP(RIGHT($D$2,3),定数!$A$6:$A$13,定数!$B$6:$B$13))</f>
        <v>0.39089657609171174</v>
      </c>
      <c r="N71" s="47">
        <v>2016</v>
      </c>
      <c r="O71" s="8">
        <v>43627</v>
      </c>
      <c r="P71" s="50">
        <v>0.79139999999999999</v>
      </c>
      <c r="Q71" s="50"/>
      <c r="R71" s="53">
        <f>IF(P71="","",T71*M71*LOOKUP(RIGHT($D$2,3),定数!$A$6:$A$13,定数!$B$6:$B$13))</f>
        <v>7563.8487473746354</v>
      </c>
      <c r="S71" s="53"/>
      <c r="T71" s="54">
        <f t="shared" si="5"/>
        <v>129.00000000000023</v>
      </c>
      <c r="U71" s="54"/>
      <c r="V71" t="str">
        <f t="shared" si="8"/>
        <v/>
      </c>
      <c r="W71">
        <f t="shared" si="2"/>
        <v>0</v>
      </c>
      <c r="X71" s="41">
        <f t="shared" si="6"/>
        <v>127041.38722980632</v>
      </c>
      <c r="Y71" s="42">
        <f t="shared" si="7"/>
        <v>0</v>
      </c>
    </row>
    <row r="72" spans="2:25">
      <c r="B72" s="35">
        <v>64</v>
      </c>
      <c r="C72" s="49">
        <f t="shared" si="0"/>
        <v>134605.23597718094</v>
      </c>
      <c r="D72" s="49"/>
      <c r="E72" s="47">
        <v>2016</v>
      </c>
      <c r="F72" s="8">
        <v>43675</v>
      </c>
      <c r="G72" s="47" t="s">
        <v>4</v>
      </c>
      <c r="H72" s="50">
        <v>0.84370000000000001</v>
      </c>
      <c r="I72" s="50"/>
      <c r="J72" s="47">
        <v>54</v>
      </c>
      <c r="K72" s="51">
        <f t="shared" si="4"/>
        <v>4038.1570793154283</v>
      </c>
      <c r="L72" s="52"/>
      <c r="M72" s="6">
        <f>IF(J72="","",(K72/J72)/LOOKUP(RIGHT($D$2,3),定数!$A$6:$A$13,定数!$B$6:$B$13))</f>
        <v>0.49853791102659606</v>
      </c>
      <c r="N72" s="47">
        <v>2016</v>
      </c>
      <c r="O72" s="8">
        <v>43680</v>
      </c>
      <c r="P72" s="50">
        <v>0.83809999999999996</v>
      </c>
      <c r="Q72" s="50"/>
      <c r="R72" s="53">
        <f>IF(P72="","",T72*M72*LOOKUP(RIGHT($D$2,3),定数!$A$6:$A$13,定数!$B$6:$B$13))</f>
        <v>-4187.7184526234441</v>
      </c>
      <c r="S72" s="53"/>
      <c r="T72" s="54">
        <f t="shared" si="5"/>
        <v>-56.000000000000497</v>
      </c>
      <c r="U72" s="54"/>
      <c r="V72" t="str">
        <f t="shared" si="8"/>
        <v/>
      </c>
      <c r="W72">
        <f t="shared" si="2"/>
        <v>1</v>
      </c>
      <c r="X72" s="41">
        <f t="shared" si="6"/>
        <v>134605.23597718094</v>
      </c>
      <c r="Y72" s="42">
        <f t="shared" si="7"/>
        <v>0</v>
      </c>
    </row>
    <row r="73" spans="2:25">
      <c r="B73" s="35">
        <v>65</v>
      </c>
      <c r="C73" s="49">
        <f t="shared" si="0"/>
        <v>130417.51752455749</v>
      </c>
      <c r="D73" s="49"/>
      <c r="E73" s="47">
        <v>2016</v>
      </c>
      <c r="F73" s="8">
        <v>43685</v>
      </c>
      <c r="G73" s="47" t="s">
        <v>4</v>
      </c>
      <c r="H73" s="50">
        <v>0.84870000000000001</v>
      </c>
      <c r="I73" s="50"/>
      <c r="J73" s="47">
        <v>17</v>
      </c>
      <c r="K73" s="51">
        <f t="shared" si="4"/>
        <v>3912.5255257367248</v>
      </c>
      <c r="L73" s="52"/>
      <c r="M73" s="6">
        <f>IF(J73="","",(K73/J73)/LOOKUP(RIGHT($D$2,3),定数!$A$6:$A$13,定数!$B$6:$B$13))</f>
        <v>1.5343237355830293</v>
      </c>
      <c r="N73" s="47">
        <v>2016</v>
      </c>
      <c r="O73" s="8">
        <v>43686</v>
      </c>
      <c r="P73" s="50">
        <v>0.85219999999999996</v>
      </c>
      <c r="Q73" s="50"/>
      <c r="R73" s="53">
        <f>IF(P73="","",T73*M73*LOOKUP(RIGHT($D$2,3),定数!$A$6:$A$13,定数!$B$6:$B$13))</f>
        <v>8055.1996118107827</v>
      </c>
      <c r="S73" s="53"/>
      <c r="T73" s="54">
        <f t="shared" si="5"/>
        <v>34.999999999999474</v>
      </c>
      <c r="U73" s="54"/>
      <c r="V73" t="str">
        <f t="shared" si="8"/>
        <v/>
      </c>
      <c r="W73">
        <f t="shared" si="2"/>
        <v>0</v>
      </c>
      <c r="X73" s="41">
        <f t="shared" si="6"/>
        <v>134605.23597718094</v>
      </c>
      <c r="Y73" s="42">
        <f t="shared" si="7"/>
        <v>3.1111111111111422E-2</v>
      </c>
    </row>
    <row r="74" spans="2:25">
      <c r="B74" s="35">
        <v>66</v>
      </c>
      <c r="C74" s="49">
        <f t="shared" ref="C74:C108" si="9">IF(R73="","",C73+R73)</f>
        <v>138472.71713636827</v>
      </c>
      <c r="D74" s="49"/>
      <c r="E74" s="47">
        <v>2016</v>
      </c>
      <c r="F74" s="8">
        <v>43689</v>
      </c>
      <c r="G74" s="47" t="s">
        <v>4</v>
      </c>
      <c r="H74" s="50">
        <v>0.86129999999999995</v>
      </c>
      <c r="I74" s="50"/>
      <c r="J74" s="47">
        <v>31</v>
      </c>
      <c r="K74" s="51">
        <f t="shared" si="4"/>
        <v>4154.1815140910476</v>
      </c>
      <c r="L74" s="52"/>
      <c r="M74" s="6">
        <f>IF(J74="","",(K74/J74)/LOOKUP(RIGHT($D$2,3),定数!$A$6:$A$13,定数!$B$6:$B$13))</f>
        <v>0.89337236862173064</v>
      </c>
      <c r="N74" s="47">
        <v>2016</v>
      </c>
      <c r="O74" s="8">
        <v>43692</v>
      </c>
      <c r="P74" s="50">
        <v>0.86760000000000004</v>
      </c>
      <c r="Q74" s="50"/>
      <c r="R74" s="53">
        <f>IF(P74="","",T74*M74*LOOKUP(RIGHT($D$2,3),定数!$A$6:$A$13,定数!$B$6:$B$13))</f>
        <v>8442.3688834754666</v>
      </c>
      <c r="S74" s="53"/>
      <c r="T74" s="54">
        <f t="shared" si="5"/>
        <v>63.000000000000831</v>
      </c>
      <c r="U74" s="54"/>
      <c r="V74" t="str">
        <f t="shared" si="8"/>
        <v/>
      </c>
      <c r="W74">
        <f t="shared" si="8"/>
        <v>0</v>
      </c>
      <c r="X74" s="41">
        <f t="shared" si="6"/>
        <v>138472.71713636827</v>
      </c>
      <c r="Y74" s="42">
        <f t="shared" si="7"/>
        <v>0</v>
      </c>
    </row>
    <row r="75" spans="2:25">
      <c r="B75" s="35">
        <v>67</v>
      </c>
      <c r="C75" s="49">
        <f t="shared" si="9"/>
        <v>146915.08601984373</v>
      </c>
      <c r="D75" s="49"/>
      <c r="E75" s="47">
        <v>2016</v>
      </c>
      <c r="F75" s="8">
        <v>43728</v>
      </c>
      <c r="G75" s="47" t="s">
        <v>4</v>
      </c>
      <c r="H75" s="50">
        <v>0.86070000000000002</v>
      </c>
      <c r="I75" s="50"/>
      <c r="J75" s="47">
        <v>43</v>
      </c>
      <c r="K75" s="51">
        <f t="shared" ref="K75:K103" si="10">IF(J75="","",C75*0.03)</f>
        <v>4407.4525805953117</v>
      </c>
      <c r="L75" s="52"/>
      <c r="M75" s="6">
        <f>IF(J75="","",(K75/J75)/LOOKUP(RIGHT($D$2,3),定数!$A$6:$A$13,定数!$B$6:$B$13))</f>
        <v>0.68332598148764523</v>
      </c>
      <c r="N75" s="47">
        <v>2016</v>
      </c>
      <c r="O75" s="8">
        <v>43734</v>
      </c>
      <c r="P75" s="50">
        <v>0.86929999999999996</v>
      </c>
      <c r="Q75" s="50"/>
      <c r="R75" s="53">
        <f>IF(P75="","",T75*M75*LOOKUP(RIGHT($D$2,3),定数!$A$6:$A$13,定数!$B$6:$B$13))</f>
        <v>8814.9051611905634</v>
      </c>
      <c r="S75" s="53"/>
      <c r="T75" s="54">
        <f t="shared" si="5"/>
        <v>85.999999999999403</v>
      </c>
      <c r="U75" s="54"/>
      <c r="V75" t="str">
        <f t="shared" ref="V75:W90" si="11">IF(S75&lt;&gt;"",IF(S75&lt;0,1+V74,0),"")</f>
        <v/>
      </c>
      <c r="W75">
        <f t="shared" si="11"/>
        <v>0</v>
      </c>
      <c r="X75" s="41">
        <f t="shared" si="6"/>
        <v>146915.08601984373</v>
      </c>
      <c r="Y75" s="42">
        <f t="shared" si="7"/>
        <v>0</v>
      </c>
    </row>
    <row r="76" spans="2:25">
      <c r="B76" s="35">
        <v>68</v>
      </c>
      <c r="C76" s="49">
        <f t="shared" si="9"/>
        <v>155729.9911810343</v>
      </c>
      <c r="D76" s="49"/>
      <c r="E76" s="47">
        <v>2016</v>
      </c>
      <c r="F76" s="8">
        <v>43799</v>
      </c>
      <c r="G76" s="47" t="s">
        <v>3</v>
      </c>
      <c r="H76" s="50">
        <v>0.84540000000000004</v>
      </c>
      <c r="I76" s="50"/>
      <c r="J76" s="47">
        <v>122</v>
      </c>
      <c r="K76" s="51">
        <f t="shared" si="10"/>
        <v>4671.8997354310286</v>
      </c>
      <c r="L76" s="52"/>
      <c r="M76" s="6">
        <f>IF(J76="","",(K76/J76)/LOOKUP(RIGHT($D$2,3),定数!$A$6:$A$13,定数!$B$6:$B$13))</f>
        <v>0.25529506750989228</v>
      </c>
      <c r="N76" s="47">
        <v>2016</v>
      </c>
      <c r="O76" s="8">
        <v>43828</v>
      </c>
      <c r="P76" s="50">
        <v>0.85780000000000001</v>
      </c>
      <c r="Q76" s="50"/>
      <c r="R76" s="53">
        <f>IF(P76="","",T76*M76*LOOKUP(RIGHT($D$2,3),定数!$A$6:$A$13,定数!$B$6:$B$13))</f>
        <v>-4748.488255683983</v>
      </c>
      <c r="S76" s="53"/>
      <c r="T76" s="54">
        <f t="shared" ref="T76:T108" si="12">IF(P76="","",IF(G76="買",(P76-H76),(H76-P76))*IF(RIGHT($D$2,3)="JPY",100,10000))</f>
        <v>-123.99999999999966</v>
      </c>
      <c r="U76" s="54"/>
      <c r="V76" t="str">
        <f t="shared" si="11"/>
        <v/>
      </c>
      <c r="W76">
        <f t="shared" si="11"/>
        <v>1</v>
      </c>
      <c r="X76" s="41">
        <f t="shared" ref="X76:X108" si="13">IF(C76&lt;&gt;"",MAX(X75,C76),"")</f>
        <v>155729.9911810343</v>
      </c>
      <c r="Y76" s="42">
        <f t="shared" ref="Y76:Y108" si="14">IF(X76&lt;&gt;"",1-(C76/X76),"")</f>
        <v>0</v>
      </c>
    </row>
    <row r="77" spans="2:25">
      <c r="B77" s="35">
        <v>69</v>
      </c>
      <c r="C77" s="49">
        <f t="shared" si="9"/>
        <v>150981.50292535033</v>
      </c>
      <c r="D77" s="49"/>
      <c r="E77" s="47">
        <v>2016</v>
      </c>
      <c r="F77" s="8">
        <v>43825</v>
      </c>
      <c r="G77" s="47" t="s">
        <v>4</v>
      </c>
      <c r="H77" s="50">
        <v>0.8528</v>
      </c>
      <c r="I77" s="50"/>
      <c r="J77" s="47">
        <v>29</v>
      </c>
      <c r="K77" s="51">
        <f t="shared" si="10"/>
        <v>4529.4450877605095</v>
      </c>
      <c r="L77" s="52"/>
      <c r="M77" s="6">
        <f>IF(J77="","",(K77/J77)/LOOKUP(RIGHT($D$2,3),定数!$A$6:$A$13,定数!$B$6:$B$13))</f>
        <v>1.0412517443127607</v>
      </c>
      <c r="N77" s="47">
        <v>2016</v>
      </c>
      <c r="O77" s="8">
        <v>43827</v>
      </c>
      <c r="P77" s="50">
        <v>0.84960000000000002</v>
      </c>
      <c r="Q77" s="50"/>
      <c r="R77" s="53">
        <f>IF(P77="","",T77*M77*LOOKUP(RIGHT($D$2,3),定数!$A$6:$A$13,定数!$B$6:$B$13))</f>
        <v>-4998.0083727012216</v>
      </c>
      <c r="S77" s="53"/>
      <c r="T77" s="54">
        <f t="shared" si="12"/>
        <v>-31.999999999999808</v>
      </c>
      <c r="U77" s="54"/>
      <c r="V77" t="str">
        <f t="shared" si="11"/>
        <v/>
      </c>
      <c r="W77">
        <f t="shared" si="11"/>
        <v>2</v>
      </c>
      <c r="X77" s="41">
        <f t="shared" si="13"/>
        <v>155729.9911810343</v>
      </c>
      <c r="Y77" s="42">
        <f t="shared" si="14"/>
        <v>3.049180327868839E-2</v>
      </c>
    </row>
    <row r="78" spans="2:25">
      <c r="B78" s="35">
        <v>70</v>
      </c>
      <c r="C78" s="49">
        <f t="shared" si="9"/>
        <v>145983.49455264912</v>
      </c>
      <c r="D78" s="49"/>
      <c r="E78" s="47">
        <v>2017</v>
      </c>
      <c r="F78" s="8">
        <v>43471</v>
      </c>
      <c r="G78" s="47" t="s">
        <v>4</v>
      </c>
      <c r="H78" s="50">
        <v>0.85899999999999999</v>
      </c>
      <c r="I78" s="50"/>
      <c r="J78" s="47">
        <v>46</v>
      </c>
      <c r="K78" s="51">
        <f t="shared" si="10"/>
        <v>4379.5048365794737</v>
      </c>
      <c r="L78" s="52"/>
      <c r="M78" s="6">
        <f>IF(J78="","",(K78/J78)/LOOKUP(RIGHT($D$2,3),定数!$A$6:$A$13,定数!$B$6:$B$13))</f>
        <v>0.63471084588108306</v>
      </c>
      <c r="N78" s="47">
        <v>2017</v>
      </c>
      <c r="O78" s="8">
        <v>43474</v>
      </c>
      <c r="P78" s="50">
        <v>0.86819999999999997</v>
      </c>
      <c r="Q78" s="50"/>
      <c r="R78" s="53">
        <f>IF(P78="","",T78*M78*LOOKUP(RIGHT($D$2,3),定数!$A$6:$A$13,定数!$B$6:$B$13))</f>
        <v>8759.0096731589329</v>
      </c>
      <c r="S78" s="53"/>
      <c r="T78" s="54">
        <f t="shared" si="12"/>
        <v>91.999999999999858</v>
      </c>
      <c r="U78" s="54"/>
      <c r="V78" t="str">
        <f t="shared" si="11"/>
        <v/>
      </c>
      <c r="W78">
        <f t="shared" si="11"/>
        <v>0</v>
      </c>
      <c r="X78" s="41">
        <f t="shared" si="13"/>
        <v>155729.9911810343</v>
      </c>
      <c r="Y78" s="42">
        <f t="shared" si="14"/>
        <v>6.2585867721876354E-2</v>
      </c>
    </row>
    <row r="79" spans="2:25">
      <c r="B79" s="35">
        <v>71</v>
      </c>
      <c r="C79" s="49">
        <f t="shared" si="9"/>
        <v>154742.50422580805</v>
      </c>
      <c r="D79" s="49"/>
      <c r="E79" s="47">
        <v>2017</v>
      </c>
      <c r="F79" s="8">
        <v>43525</v>
      </c>
      <c r="G79" s="47" t="s">
        <v>4</v>
      </c>
      <c r="H79" s="50">
        <v>0.85609999999999997</v>
      </c>
      <c r="I79" s="50"/>
      <c r="J79" s="47">
        <v>51</v>
      </c>
      <c r="K79" s="51">
        <f t="shared" si="10"/>
        <v>4642.2751267742415</v>
      </c>
      <c r="L79" s="52"/>
      <c r="M79" s="6">
        <f>IF(J79="","",(K79/J79)/LOOKUP(RIGHT($D$2,3),定数!$A$6:$A$13,定数!$B$6:$B$13))</f>
        <v>0.6068333499051296</v>
      </c>
      <c r="N79" s="47">
        <v>2017</v>
      </c>
      <c r="O79" s="8">
        <v>43530</v>
      </c>
      <c r="P79" s="50">
        <v>0.86629999999999996</v>
      </c>
      <c r="Q79" s="50"/>
      <c r="R79" s="53">
        <f>IF(P79="","",T79*M79*LOOKUP(RIGHT($D$2,3),定数!$A$6:$A$13,定数!$B$6:$B$13))</f>
        <v>9284.550253548472</v>
      </c>
      <c r="S79" s="53"/>
      <c r="T79" s="54">
        <f t="shared" si="12"/>
        <v>101.99999999999987</v>
      </c>
      <c r="U79" s="54"/>
      <c r="V79" t="str">
        <f t="shared" si="11"/>
        <v/>
      </c>
      <c r="W79">
        <f t="shared" si="11"/>
        <v>0</v>
      </c>
      <c r="X79" s="41">
        <f t="shared" si="13"/>
        <v>155729.9911810343</v>
      </c>
      <c r="Y79" s="42">
        <f t="shared" si="14"/>
        <v>6.3410197851890837E-3</v>
      </c>
    </row>
    <row r="80" spans="2:25">
      <c r="B80" s="35">
        <v>72</v>
      </c>
      <c r="C80" s="49">
        <f t="shared" si="9"/>
        <v>164027.05447935654</v>
      </c>
      <c r="D80" s="49"/>
      <c r="E80" s="47">
        <v>2017</v>
      </c>
      <c r="F80" s="8">
        <v>43566</v>
      </c>
      <c r="G80" s="47" t="s">
        <v>3</v>
      </c>
      <c r="H80" s="50">
        <v>0.84950000000000003</v>
      </c>
      <c r="I80" s="50"/>
      <c r="J80" s="47">
        <v>51</v>
      </c>
      <c r="K80" s="51">
        <f t="shared" si="10"/>
        <v>4920.811634380696</v>
      </c>
      <c r="L80" s="52"/>
      <c r="M80" s="6">
        <f>IF(J80="","",(K80/J80)/LOOKUP(RIGHT($D$2,3),定数!$A$6:$A$13,定数!$B$6:$B$13))</f>
        <v>0.6432433508994374</v>
      </c>
      <c r="N80" s="47">
        <v>2017</v>
      </c>
      <c r="O80" s="8">
        <v>43573</v>
      </c>
      <c r="P80" s="50">
        <v>0.83930000000000005</v>
      </c>
      <c r="Q80" s="50"/>
      <c r="R80" s="53">
        <f>IF(P80="","",T80*M80*LOOKUP(RIGHT($D$2,3),定数!$A$6:$A$13,定数!$B$6:$B$13))</f>
        <v>9841.623268761381</v>
      </c>
      <c r="S80" s="53"/>
      <c r="T80" s="54">
        <f t="shared" si="12"/>
        <v>101.99999999999987</v>
      </c>
      <c r="U80" s="54"/>
      <c r="V80" t="str">
        <f t="shared" si="11"/>
        <v/>
      </c>
      <c r="W80">
        <f t="shared" si="11"/>
        <v>0</v>
      </c>
      <c r="X80" s="41">
        <f t="shared" si="13"/>
        <v>164027.05447935654</v>
      </c>
      <c r="Y80" s="42">
        <f t="shared" si="14"/>
        <v>0</v>
      </c>
    </row>
    <row r="81" spans="2:25">
      <c r="B81" s="35">
        <v>73</v>
      </c>
      <c r="C81" s="49">
        <f t="shared" si="9"/>
        <v>173868.67774811792</v>
      </c>
      <c r="D81" s="49"/>
      <c r="E81" s="47">
        <v>2017</v>
      </c>
      <c r="F81" s="8">
        <v>43572</v>
      </c>
      <c r="G81" s="47" t="s">
        <v>3</v>
      </c>
      <c r="H81" s="50">
        <v>0.8458</v>
      </c>
      <c r="I81" s="50"/>
      <c r="J81" s="47">
        <v>25</v>
      </c>
      <c r="K81" s="51">
        <f t="shared" si="10"/>
        <v>5216.0603324435369</v>
      </c>
      <c r="L81" s="52"/>
      <c r="M81" s="6">
        <f>IF(J81="","",(K81/J81)/LOOKUP(RIGHT($D$2,3),定数!$A$6:$A$13,定数!$B$6:$B$13))</f>
        <v>1.3909494219849432</v>
      </c>
      <c r="N81" s="47">
        <v>2017</v>
      </c>
      <c r="O81" s="8">
        <v>43573</v>
      </c>
      <c r="P81" s="50">
        <v>0.84079999999999999</v>
      </c>
      <c r="Q81" s="50"/>
      <c r="R81" s="53">
        <f>IF(P81="","",T81*M81*LOOKUP(RIGHT($D$2,3),定数!$A$6:$A$13,定数!$B$6:$B$13))</f>
        <v>10432.120664887083</v>
      </c>
      <c r="S81" s="53"/>
      <c r="T81" s="54">
        <f t="shared" si="12"/>
        <v>50.000000000000043</v>
      </c>
      <c r="U81" s="54"/>
      <c r="V81" t="str">
        <f t="shared" si="11"/>
        <v/>
      </c>
      <c r="W81">
        <f t="shared" si="11"/>
        <v>0</v>
      </c>
      <c r="X81" s="41">
        <f t="shared" si="13"/>
        <v>173868.67774811792</v>
      </c>
      <c r="Y81" s="42">
        <f t="shared" si="14"/>
        <v>0</v>
      </c>
    </row>
    <row r="82" spans="2:25">
      <c r="B82" s="35">
        <v>74</v>
      </c>
      <c r="C82" s="49">
        <f t="shared" si="9"/>
        <v>184300.79841300499</v>
      </c>
      <c r="D82" s="49"/>
      <c r="E82" s="47">
        <v>2017</v>
      </c>
      <c r="F82" s="8">
        <v>43660</v>
      </c>
      <c r="G82" s="47" t="s">
        <v>3</v>
      </c>
      <c r="H82" s="50">
        <v>0.87409999999999999</v>
      </c>
      <c r="I82" s="50"/>
      <c r="J82" s="47">
        <v>74</v>
      </c>
      <c r="K82" s="51">
        <f t="shared" si="10"/>
        <v>5529.0239523901491</v>
      </c>
      <c r="L82" s="52"/>
      <c r="M82" s="6">
        <f>IF(J82="","",(K82/J82)/LOOKUP(RIGHT($D$2,3),定数!$A$6:$A$13,定数!$B$6:$B$13))</f>
        <v>0.49811026598109454</v>
      </c>
      <c r="N82" s="47">
        <v>2017</v>
      </c>
      <c r="O82" s="8">
        <v>43664</v>
      </c>
      <c r="P82" s="50">
        <v>0.88170000000000004</v>
      </c>
      <c r="Q82" s="50"/>
      <c r="R82" s="53">
        <f>IF(P82="","",T82*M82*LOOKUP(RIGHT($D$2,3),定数!$A$6:$A$13,定数!$B$6:$B$13))</f>
        <v>-5678.4570321845158</v>
      </c>
      <c r="S82" s="53"/>
      <c r="T82" s="54">
        <f t="shared" si="12"/>
        <v>-76.000000000000512</v>
      </c>
      <c r="U82" s="54"/>
      <c r="V82" t="str">
        <f t="shared" si="11"/>
        <v/>
      </c>
      <c r="W82">
        <f t="shared" si="11"/>
        <v>1</v>
      </c>
      <c r="X82" s="41">
        <f t="shared" si="13"/>
        <v>184300.79841300499</v>
      </c>
      <c r="Y82" s="42">
        <f t="shared" si="14"/>
        <v>0</v>
      </c>
    </row>
    <row r="83" spans="2:25">
      <c r="B83" s="35">
        <v>75</v>
      </c>
      <c r="C83" s="49">
        <f t="shared" si="9"/>
        <v>178622.34138082046</v>
      </c>
      <c r="D83" s="49"/>
      <c r="E83" s="47">
        <v>2017</v>
      </c>
      <c r="F83" s="8">
        <v>43701</v>
      </c>
      <c r="G83" s="47" t="s">
        <v>4</v>
      </c>
      <c r="H83" s="50">
        <v>0.92300000000000004</v>
      </c>
      <c r="I83" s="50"/>
      <c r="J83" s="47">
        <v>40</v>
      </c>
      <c r="K83" s="51">
        <f t="shared" si="10"/>
        <v>5358.6702414246138</v>
      </c>
      <c r="L83" s="52"/>
      <c r="M83" s="6">
        <f>IF(J83="","",(K83/J83)/LOOKUP(RIGHT($D$2,3),定数!$A$6:$A$13,定数!$B$6:$B$13))</f>
        <v>0.89311170690410224</v>
      </c>
      <c r="N83" s="47">
        <v>2017</v>
      </c>
      <c r="O83" s="8">
        <v>43708</v>
      </c>
      <c r="P83" s="50">
        <v>0.91879999999999995</v>
      </c>
      <c r="Q83" s="50"/>
      <c r="R83" s="53">
        <f>IF(P83="","",T83*M83*LOOKUP(RIGHT($D$2,3),定数!$A$6:$A$13,定数!$B$6:$B$13))</f>
        <v>-5626.6037534959687</v>
      </c>
      <c r="S83" s="53"/>
      <c r="T83" s="54">
        <f t="shared" si="12"/>
        <v>-42.000000000000924</v>
      </c>
      <c r="U83" s="54"/>
      <c r="V83" t="str">
        <f t="shared" si="11"/>
        <v/>
      </c>
      <c r="W83">
        <f t="shared" si="11"/>
        <v>2</v>
      </c>
      <c r="X83" s="41">
        <f t="shared" si="13"/>
        <v>184300.79841300499</v>
      </c>
      <c r="Y83" s="42">
        <f t="shared" si="14"/>
        <v>3.0810810810811051E-2</v>
      </c>
    </row>
    <row r="84" spans="2:25">
      <c r="B84" s="35">
        <v>76</v>
      </c>
      <c r="C84" s="49">
        <f t="shared" si="9"/>
        <v>172995.7376273245</v>
      </c>
      <c r="D84" s="49"/>
      <c r="E84" s="47">
        <v>2017</v>
      </c>
      <c r="F84" s="8">
        <v>43705</v>
      </c>
      <c r="G84" s="47" t="s">
        <v>4</v>
      </c>
      <c r="H84" s="50">
        <v>0.92679999999999996</v>
      </c>
      <c r="I84" s="50"/>
      <c r="J84" s="47">
        <v>37</v>
      </c>
      <c r="K84" s="51">
        <f t="shared" si="10"/>
        <v>5189.8721288197348</v>
      </c>
      <c r="L84" s="52"/>
      <c r="M84" s="6">
        <f>IF(J84="","",(K84/J84)/LOOKUP(RIGHT($D$2,3),定数!$A$6:$A$13,定数!$B$6:$B$13))</f>
        <v>0.93511209528283512</v>
      </c>
      <c r="N84" s="47">
        <v>2017</v>
      </c>
      <c r="O84" s="8">
        <v>43707</v>
      </c>
      <c r="P84" s="50">
        <v>0.92279999999999995</v>
      </c>
      <c r="Q84" s="50"/>
      <c r="R84" s="53">
        <f>IF(P84="","",T84*M84*LOOKUP(RIGHT($D$2,3),定数!$A$6:$A$13,定数!$B$6:$B$13))</f>
        <v>-5610.6725716970159</v>
      </c>
      <c r="S84" s="53"/>
      <c r="T84" s="54">
        <f t="shared" si="12"/>
        <v>-40.000000000000036</v>
      </c>
      <c r="U84" s="54"/>
      <c r="V84" t="str">
        <f t="shared" si="11"/>
        <v/>
      </c>
      <c r="W84">
        <f t="shared" si="11"/>
        <v>3</v>
      </c>
      <c r="X84" s="41">
        <f t="shared" si="13"/>
        <v>184300.79841300499</v>
      </c>
      <c r="Y84" s="42">
        <f t="shared" si="14"/>
        <v>6.1340270270271113E-2</v>
      </c>
    </row>
    <row r="85" spans="2:25">
      <c r="B85" s="35">
        <v>77</v>
      </c>
      <c r="C85" s="49">
        <f t="shared" si="9"/>
        <v>167385.06505562749</v>
      </c>
      <c r="D85" s="49"/>
      <c r="E85" s="47">
        <v>2017</v>
      </c>
      <c r="F85" s="8">
        <v>43743</v>
      </c>
      <c r="G85" s="47" t="s">
        <v>4</v>
      </c>
      <c r="H85" s="50">
        <v>0.8881</v>
      </c>
      <c r="I85" s="50"/>
      <c r="J85" s="47">
        <v>30</v>
      </c>
      <c r="K85" s="51">
        <f t="shared" si="10"/>
        <v>5021.5519516688246</v>
      </c>
      <c r="L85" s="52"/>
      <c r="M85" s="6">
        <f>IF(J85="","",(K85/J85)/LOOKUP(RIGHT($D$2,3),定数!$A$6:$A$13,定数!$B$6:$B$13))</f>
        <v>1.1159004337041831</v>
      </c>
      <c r="N85" s="47">
        <v>2017</v>
      </c>
      <c r="O85" s="8">
        <v>43744</v>
      </c>
      <c r="P85" s="50">
        <v>0.89410000000000001</v>
      </c>
      <c r="Q85" s="50"/>
      <c r="R85" s="53">
        <f>IF(P85="","",T85*M85*LOOKUP(RIGHT($D$2,3),定数!$A$6:$A$13,定数!$B$6:$B$13))</f>
        <v>10043.103903337658</v>
      </c>
      <c r="S85" s="53"/>
      <c r="T85" s="54">
        <f t="shared" si="12"/>
        <v>60.000000000000057</v>
      </c>
      <c r="U85" s="54"/>
      <c r="V85" t="str">
        <f t="shared" si="11"/>
        <v/>
      </c>
      <c r="W85">
        <f t="shared" si="11"/>
        <v>0</v>
      </c>
      <c r="X85" s="41">
        <f t="shared" si="13"/>
        <v>184300.79841300499</v>
      </c>
      <c r="Y85" s="42">
        <f t="shared" si="14"/>
        <v>9.1783288531775864E-2</v>
      </c>
    </row>
    <row r="86" spans="2:25">
      <c r="B86" s="35">
        <v>78</v>
      </c>
      <c r="C86" s="49">
        <f t="shared" si="9"/>
        <v>177428.16895896517</v>
      </c>
      <c r="D86" s="49"/>
      <c r="E86" s="47">
        <v>2017</v>
      </c>
      <c r="F86" s="8">
        <v>43793</v>
      </c>
      <c r="G86" s="47" t="s">
        <v>4</v>
      </c>
      <c r="H86" s="50">
        <v>0.89239999999999997</v>
      </c>
      <c r="I86" s="50"/>
      <c r="J86" s="47">
        <v>31</v>
      </c>
      <c r="K86" s="51">
        <f t="shared" si="10"/>
        <v>5322.8450687689547</v>
      </c>
      <c r="L86" s="52"/>
      <c r="M86" s="6">
        <f>IF(J86="","",(K86/J86)/LOOKUP(RIGHT($D$2,3),定数!$A$6:$A$13,定数!$B$6:$B$13))</f>
        <v>1.1446978642513881</v>
      </c>
      <c r="N86" s="47">
        <v>2017</v>
      </c>
      <c r="O86" s="8">
        <v>43798</v>
      </c>
      <c r="P86" s="50">
        <v>0.8891</v>
      </c>
      <c r="Q86" s="50"/>
      <c r="R86" s="53">
        <f>IF(P86="","",T86*M86*LOOKUP(RIGHT($D$2,3),定数!$A$6:$A$13,定数!$B$6:$B$13))</f>
        <v>-5666.254428044318</v>
      </c>
      <c r="S86" s="53"/>
      <c r="T86" s="54">
        <f t="shared" si="12"/>
        <v>-32.999999999999694</v>
      </c>
      <c r="U86" s="54"/>
      <c r="V86" t="str">
        <f t="shared" si="11"/>
        <v/>
      </c>
      <c r="W86">
        <f t="shared" si="11"/>
        <v>1</v>
      </c>
      <c r="X86" s="41">
        <f t="shared" si="13"/>
        <v>184300.79841300499</v>
      </c>
      <c r="Y86" s="42">
        <f t="shared" si="14"/>
        <v>3.7290285843682325E-2</v>
      </c>
    </row>
    <row r="87" spans="2:25">
      <c r="B87" s="35">
        <v>79</v>
      </c>
      <c r="C87" s="49">
        <f t="shared" si="9"/>
        <v>171761.91453092085</v>
      </c>
      <c r="D87" s="49"/>
      <c r="E87" s="47">
        <v>2017</v>
      </c>
      <c r="F87" s="8">
        <v>43819</v>
      </c>
      <c r="G87" s="47" t="s">
        <v>4</v>
      </c>
      <c r="H87" s="50">
        <v>0.88790000000000002</v>
      </c>
      <c r="I87" s="50"/>
      <c r="J87" s="47">
        <v>50</v>
      </c>
      <c r="K87" s="51">
        <f t="shared" si="10"/>
        <v>5152.8574359276254</v>
      </c>
      <c r="L87" s="52"/>
      <c r="M87" s="6">
        <f>IF(J87="","",(K87/J87)/LOOKUP(RIGHT($D$2,3),定数!$A$6:$A$13,定数!$B$6:$B$13))</f>
        <v>0.6870476581236834</v>
      </c>
      <c r="N87" s="47">
        <v>2018</v>
      </c>
      <c r="O87" s="8">
        <v>43489</v>
      </c>
      <c r="P87" s="50">
        <v>0.88270000000000004</v>
      </c>
      <c r="Q87" s="50"/>
      <c r="R87" s="53">
        <f>IF(P87="","",T87*M87*LOOKUP(RIGHT($D$2,3),定数!$A$6:$A$13,定数!$B$6:$B$13))</f>
        <v>-5358.9717333647122</v>
      </c>
      <c r="S87" s="53"/>
      <c r="T87" s="54">
        <f t="shared" si="12"/>
        <v>-51.999999999999822</v>
      </c>
      <c r="U87" s="54"/>
      <c r="V87" t="str">
        <f t="shared" si="11"/>
        <v/>
      </c>
      <c r="W87">
        <f t="shared" si="11"/>
        <v>2</v>
      </c>
      <c r="X87" s="41">
        <f t="shared" si="13"/>
        <v>184300.79841300499</v>
      </c>
      <c r="Y87" s="42">
        <f t="shared" si="14"/>
        <v>6.8034886392544958E-2</v>
      </c>
    </row>
    <row r="88" spans="2:25">
      <c r="B88" s="35">
        <v>80</v>
      </c>
      <c r="C88" s="49">
        <f t="shared" si="9"/>
        <v>166402.94279755614</v>
      </c>
      <c r="D88" s="49"/>
      <c r="E88" s="47">
        <v>2018</v>
      </c>
      <c r="F88" s="8">
        <v>43480</v>
      </c>
      <c r="G88" s="47" t="s">
        <v>4</v>
      </c>
      <c r="H88" s="50">
        <v>0.89029999999999998</v>
      </c>
      <c r="I88" s="50"/>
      <c r="J88" s="47">
        <v>30</v>
      </c>
      <c r="K88" s="51">
        <f t="shared" si="10"/>
        <v>4992.0882839266842</v>
      </c>
      <c r="L88" s="52"/>
      <c r="M88" s="6">
        <f>IF(J88="","",(K88/J88)/LOOKUP(RIGHT($D$2,3),定数!$A$6:$A$13,定数!$B$6:$B$13))</f>
        <v>1.1093529519837075</v>
      </c>
      <c r="N88" s="47">
        <v>2018</v>
      </c>
      <c r="O88" s="8">
        <v>43481</v>
      </c>
      <c r="P88" s="50">
        <v>0.8871</v>
      </c>
      <c r="Q88" s="50"/>
      <c r="R88" s="53">
        <f>IF(P88="","",T88*M88*LOOKUP(RIGHT($D$2,3),定数!$A$6:$A$13,定数!$B$6:$B$13))</f>
        <v>-5324.8941695217645</v>
      </c>
      <c r="S88" s="53"/>
      <c r="T88" s="54">
        <f t="shared" si="12"/>
        <v>-31.999999999999808</v>
      </c>
      <c r="U88" s="54"/>
      <c r="V88" t="str">
        <f t="shared" si="11"/>
        <v/>
      </c>
      <c r="W88">
        <f t="shared" si="11"/>
        <v>3</v>
      </c>
      <c r="X88" s="41">
        <f t="shared" si="13"/>
        <v>184300.79841300499</v>
      </c>
      <c r="Y88" s="42">
        <f t="shared" si="14"/>
        <v>9.7112197937097466E-2</v>
      </c>
    </row>
    <row r="89" spans="2:25">
      <c r="B89" s="35">
        <v>81</v>
      </c>
      <c r="C89" s="49">
        <f t="shared" si="9"/>
        <v>161078.04862803439</v>
      </c>
      <c r="D89" s="49"/>
      <c r="E89" s="48">
        <v>2018</v>
      </c>
      <c r="F89" s="8">
        <v>43489</v>
      </c>
      <c r="G89" s="48" t="s">
        <v>3</v>
      </c>
      <c r="H89" s="50">
        <v>0.87480000000000002</v>
      </c>
      <c r="I89" s="50"/>
      <c r="J89" s="48">
        <v>34</v>
      </c>
      <c r="K89" s="51">
        <f t="shared" si="10"/>
        <v>4832.3414588410315</v>
      </c>
      <c r="L89" s="52"/>
      <c r="M89" s="6">
        <f>IF(J89="","",(K89/J89)/LOOKUP(RIGHT($D$2,3),定数!$A$6:$A$13,定数!$B$6:$B$13))</f>
        <v>0.94751793310608456</v>
      </c>
      <c r="N89" s="48">
        <v>2018</v>
      </c>
      <c r="O89" s="8">
        <v>43491</v>
      </c>
      <c r="P89" s="50">
        <v>0.87839999999999996</v>
      </c>
      <c r="Q89" s="50"/>
      <c r="R89" s="53">
        <f>IF(P89="","",T89*M89*LOOKUP(RIGHT($D$2,3),定数!$A$6:$A$13,定数!$B$6:$B$13))</f>
        <v>-5116.5968387727671</v>
      </c>
      <c r="S89" s="53"/>
      <c r="T89" s="54">
        <f t="shared" si="12"/>
        <v>-35.999999999999368</v>
      </c>
      <c r="U89" s="54"/>
      <c r="V89" t="str">
        <f t="shared" si="11"/>
        <v/>
      </c>
      <c r="W89">
        <f t="shared" si="11"/>
        <v>4</v>
      </c>
      <c r="X89" s="41">
        <f t="shared" si="13"/>
        <v>184300.79841300499</v>
      </c>
      <c r="Y89" s="42">
        <f t="shared" si="14"/>
        <v>0.12600460760311016</v>
      </c>
    </row>
    <row r="90" spans="2:25">
      <c r="B90" s="35">
        <v>82</v>
      </c>
      <c r="C90" s="49">
        <f t="shared" si="9"/>
        <v>155961.45178926163</v>
      </c>
      <c r="D90" s="49"/>
      <c r="E90" s="48">
        <v>2018</v>
      </c>
      <c r="F90" s="8">
        <v>43600</v>
      </c>
      <c r="G90" s="48" t="s">
        <v>3</v>
      </c>
      <c r="H90" s="50">
        <v>0.87819999999999998</v>
      </c>
      <c r="I90" s="50"/>
      <c r="J90" s="48">
        <v>34</v>
      </c>
      <c r="K90" s="51">
        <f t="shared" si="10"/>
        <v>4678.8435536778488</v>
      </c>
      <c r="L90" s="52"/>
      <c r="M90" s="6">
        <f>IF(J90="","",(K90/J90)/LOOKUP(RIGHT($D$2,3),定数!$A$6:$A$13,定数!$B$6:$B$13))</f>
        <v>0.9174203046427154</v>
      </c>
      <c r="N90" s="48">
        <v>2018</v>
      </c>
      <c r="O90" s="8">
        <v>43602</v>
      </c>
      <c r="P90" s="50">
        <v>0.87139999999999995</v>
      </c>
      <c r="Q90" s="50"/>
      <c r="R90" s="53">
        <f>IF(P90="","",T90*M90*LOOKUP(RIGHT($D$2,3),定数!$A$6:$A$13,定数!$B$6:$B$13))</f>
        <v>9357.6871073557359</v>
      </c>
      <c r="S90" s="53"/>
      <c r="T90" s="54">
        <f t="shared" si="12"/>
        <v>68.000000000000284</v>
      </c>
      <c r="U90" s="54"/>
      <c r="V90" t="str">
        <f t="shared" si="11"/>
        <v/>
      </c>
      <c r="W90">
        <f t="shared" si="11"/>
        <v>0</v>
      </c>
      <c r="X90" s="41">
        <f t="shared" si="13"/>
        <v>184300.79841300499</v>
      </c>
      <c r="Y90" s="42">
        <f t="shared" si="14"/>
        <v>0.1537668141851285</v>
      </c>
    </row>
    <row r="91" spans="2:25">
      <c r="B91" s="35">
        <v>83</v>
      </c>
      <c r="C91" s="49">
        <f t="shared" si="9"/>
        <v>165319.13889661737</v>
      </c>
      <c r="D91" s="49"/>
      <c r="E91" s="48">
        <v>2018</v>
      </c>
      <c r="F91" s="8">
        <v>43601</v>
      </c>
      <c r="G91" s="48" t="s">
        <v>3</v>
      </c>
      <c r="H91" s="50">
        <v>0.873</v>
      </c>
      <c r="I91" s="50"/>
      <c r="J91" s="48">
        <v>50</v>
      </c>
      <c r="K91" s="51">
        <f t="shared" si="10"/>
        <v>4959.5741668985211</v>
      </c>
      <c r="L91" s="52"/>
      <c r="M91" s="6">
        <f>IF(J91="","",(K91/J91)/LOOKUP(RIGHT($D$2,3),定数!$A$6:$A$13,定数!$B$6:$B$13))</f>
        <v>0.66127655558646947</v>
      </c>
      <c r="N91" s="48">
        <v>2018</v>
      </c>
      <c r="O91" s="8">
        <v>43607</v>
      </c>
      <c r="P91" s="50">
        <v>0.87829999999999997</v>
      </c>
      <c r="Q91" s="50"/>
      <c r="R91" s="53">
        <f>IF(P91="","",T91*M91*LOOKUP(RIGHT($D$2,3),定数!$A$6:$A$13,定数!$B$6:$B$13))</f>
        <v>-5257.1486169124046</v>
      </c>
      <c r="S91" s="53"/>
      <c r="T91" s="54">
        <f t="shared" si="12"/>
        <v>-52.999999999999716</v>
      </c>
      <c r="U91" s="54"/>
      <c r="V91" t="str">
        <f t="shared" ref="V91:W106" si="15">IF(S91&lt;&gt;"",IF(S91&lt;0,1+V90,0),"")</f>
        <v/>
      </c>
      <c r="W91">
        <f t="shared" si="15"/>
        <v>1</v>
      </c>
      <c r="X91" s="41">
        <f t="shared" si="13"/>
        <v>184300.79841300499</v>
      </c>
      <c r="Y91" s="42">
        <f t="shared" si="14"/>
        <v>0.10299282303623591</v>
      </c>
    </row>
    <row r="92" spans="2:25">
      <c r="B92" s="35">
        <v>84</v>
      </c>
      <c r="C92" s="49">
        <f t="shared" si="9"/>
        <v>160061.99027970497</v>
      </c>
      <c r="D92" s="49"/>
      <c r="E92" s="48">
        <v>2018</v>
      </c>
      <c r="F92" s="8">
        <v>43746</v>
      </c>
      <c r="G92" s="48" t="s">
        <v>3</v>
      </c>
      <c r="H92" s="50">
        <v>0.87719999999999998</v>
      </c>
      <c r="I92" s="50"/>
      <c r="J92" s="48">
        <v>33</v>
      </c>
      <c r="K92" s="51">
        <f t="shared" si="10"/>
        <v>4801.8597083911491</v>
      </c>
      <c r="L92" s="52"/>
      <c r="M92" s="6">
        <f>IF(J92="","",(K92/J92)/LOOKUP(RIGHT($D$2,3),定数!$A$6:$A$13,定数!$B$6:$B$13))</f>
        <v>0.97007266836184824</v>
      </c>
      <c r="N92" s="48">
        <v>2018</v>
      </c>
      <c r="O92" s="8">
        <v>43753</v>
      </c>
      <c r="P92" s="50">
        <v>0.88060000000000005</v>
      </c>
      <c r="Q92" s="50"/>
      <c r="R92" s="53">
        <f>IF(P92="","",T92*M92*LOOKUP(RIGHT($D$2,3),定数!$A$6:$A$13,定数!$B$6:$B$13))</f>
        <v>-4947.3706086455277</v>
      </c>
      <c r="S92" s="53"/>
      <c r="T92" s="54">
        <f t="shared" si="12"/>
        <v>-34.000000000000696</v>
      </c>
      <c r="U92" s="54"/>
      <c r="V92" t="str">
        <f t="shared" si="15"/>
        <v/>
      </c>
      <c r="W92">
        <f t="shared" si="15"/>
        <v>2</v>
      </c>
      <c r="X92" s="41">
        <f t="shared" si="13"/>
        <v>184300.79841300499</v>
      </c>
      <c r="Y92" s="42">
        <f t="shared" si="14"/>
        <v>0.13151765126368342</v>
      </c>
    </row>
    <row r="93" spans="2:25">
      <c r="B93" s="35">
        <v>85</v>
      </c>
      <c r="C93" s="49">
        <f t="shared" si="9"/>
        <v>155114.61967105945</v>
      </c>
      <c r="D93" s="49"/>
      <c r="E93" s="48">
        <v>2018</v>
      </c>
      <c r="F93" s="8">
        <v>43763</v>
      </c>
      <c r="G93" s="48" t="s">
        <v>4</v>
      </c>
      <c r="H93" s="50">
        <v>0.88629999999999998</v>
      </c>
      <c r="I93" s="50"/>
      <c r="J93" s="48">
        <v>32</v>
      </c>
      <c r="K93" s="51">
        <f t="shared" si="10"/>
        <v>4653.4385901317837</v>
      </c>
      <c r="L93" s="52"/>
      <c r="M93" s="6">
        <f>IF(J93="","",(K93/J93)/LOOKUP(RIGHT($D$2,3),定数!$A$6:$A$13,定数!$B$6:$B$13))</f>
        <v>0.96946637294412163</v>
      </c>
      <c r="N93" s="48">
        <v>2018</v>
      </c>
      <c r="O93" s="8">
        <v>43768</v>
      </c>
      <c r="P93" s="50">
        <v>0.89270000000000005</v>
      </c>
      <c r="Q93" s="50"/>
      <c r="R93" s="53">
        <f>IF(P93="","",T93*M93*LOOKUP(RIGHT($D$2,3),定数!$A$6:$A$13,定数!$B$6:$B$13))</f>
        <v>9306.8771802636729</v>
      </c>
      <c r="S93" s="53"/>
      <c r="T93" s="54">
        <f t="shared" si="12"/>
        <v>64.000000000000725</v>
      </c>
      <c r="U93" s="54"/>
      <c r="V93" t="str">
        <f t="shared" si="15"/>
        <v/>
      </c>
      <c r="W93">
        <f t="shared" si="15"/>
        <v>0</v>
      </c>
      <c r="X93" s="41">
        <f t="shared" si="13"/>
        <v>184300.79841300499</v>
      </c>
      <c r="Y93" s="42">
        <f t="shared" si="14"/>
        <v>0.15836165113371559</v>
      </c>
    </row>
    <row r="94" spans="2:25">
      <c r="B94" s="35">
        <v>86</v>
      </c>
      <c r="C94" s="49">
        <f t="shared" si="9"/>
        <v>164421.49685132311</v>
      </c>
      <c r="D94" s="49"/>
      <c r="E94" s="48">
        <v>2018</v>
      </c>
      <c r="F94" s="8">
        <v>43764</v>
      </c>
      <c r="G94" s="48" t="s">
        <v>4</v>
      </c>
      <c r="H94" s="50">
        <v>0.8891</v>
      </c>
      <c r="I94" s="50"/>
      <c r="J94" s="48">
        <v>29</v>
      </c>
      <c r="K94" s="51">
        <f t="shared" si="10"/>
        <v>4932.6449055396934</v>
      </c>
      <c r="L94" s="52"/>
      <c r="M94" s="6">
        <f>IF(J94="","",(K94/J94)/LOOKUP(RIGHT($D$2,3),定数!$A$6:$A$13,定数!$B$6:$B$13))</f>
        <v>1.1339413575953319</v>
      </c>
      <c r="N94" s="48">
        <v>2018</v>
      </c>
      <c r="O94" s="8">
        <v>43769</v>
      </c>
      <c r="P94" s="50">
        <v>0.8861</v>
      </c>
      <c r="Q94" s="50"/>
      <c r="R94" s="53">
        <f>IF(P94="","",T94*M94*LOOKUP(RIGHT($D$2,3),定数!$A$6:$A$13,定数!$B$6:$B$13))</f>
        <v>-5102.736109178998</v>
      </c>
      <c r="S94" s="53"/>
      <c r="T94" s="54">
        <f t="shared" si="12"/>
        <v>-30.000000000000028</v>
      </c>
      <c r="U94" s="54"/>
      <c r="V94" t="str">
        <f t="shared" si="15"/>
        <v/>
      </c>
      <c r="W94">
        <f t="shared" si="15"/>
        <v>1</v>
      </c>
      <c r="X94" s="41">
        <f t="shared" si="13"/>
        <v>184300.79841300499</v>
      </c>
      <c r="Y94" s="42">
        <f t="shared" si="14"/>
        <v>0.10786335020173798</v>
      </c>
    </row>
    <row r="95" spans="2:25">
      <c r="B95" s="35">
        <v>87</v>
      </c>
      <c r="C95" s="49">
        <f t="shared" si="9"/>
        <v>159318.76074214411</v>
      </c>
      <c r="D95" s="49"/>
      <c r="E95" s="48">
        <v>2018</v>
      </c>
      <c r="F95" s="8">
        <v>43785</v>
      </c>
      <c r="G95" s="48" t="s">
        <v>4</v>
      </c>
      <c r="H95" s="50">
        <v>0.89039999999999997</v>
      </c>
      <c r="I95" s="50"/>
      <c r="J95" s="48">
        <v>79</v>
      </c>
      <c r="K95" s="51">
        <f t="shared" si="10"/>
        <v>4779.5628222643227</v>
      </c>
      <c r="L95" s="52"/>
      <c r="M95" s="6">
        <f>IF(J95="","",(K95/J95)/LOOKUP(RIGHT($D$2,3),定数!$A$6:$A$13,定数!$B$6:$B$13))</f>
        <v>0.40333863479023818</v>
      </c>
      <c r="N95" s="48">
        <v>2018</v>
      </c>
      <c r="O95" s="8">
        <v>43797</v>
      </c>
      <c r="P95" s="50">
        <v>0.88239999999999996</v>
      </c>
      <c r="Q95" s="50"/>
      <c r="R95" s="53">
        <f>IF(P95="","",T95*M95*LOOKUP(RIGHT($D$2,3),定数!$A$6:$A$13,定数!$B$6:$B$13))</f>
        <v>-4840.0636174828624</v>
      </c>
      <c r="S95" s="53"/>
      <c r="T95" s="54">
        <f t="shared" si="12"/>
        <v>-80.000000000000071</v>
      </c>
      <c r="U95" s="54"/>
      <c r="V95" t="str">
        <f t="shared" si="15"/>
        <v/>
      </c>
      <c r="W95">
        <f t="shared" si="15"/>
        <v>2</v>
      </c>
      <c r="X95" s="41">
        <f t="shared" si="13"/>
        <v>184300.79841300499</v>
      </c>
      <c r="Y95" s="42">
        <f t="shared" si="14"/>
        <v>0.13555034967823587</v>
      </c>
    </row>
    <row r="96" spans="2:25">
      <c r="B96" s="35">
        <v>88</v>
      </c>
      <c r="C96" s="49">
        <f t="shared" si="9"/>
        <v>154478.69712466124</v>
      </c>
      <c r="D96" s="49"/>
      <c r="E96" s="48">
        <v>2018</v>
      </c>
      <c r="F96" s="8">
        <v>43795</v>
      </c>
      <c r="G96" s="48" t="s">
        <v>3</v>
      </c>
      <c r="H96" s="50">
        <v>0.88390000000000002</v>
      </c>
      <c r="I96" s="50"/>
      <c r="J96" s="48">
        <v>27</v>
      </c>
      <c r="K96" s="51">
        <f t="shared" si="10"/>
        <v>4634.3609137398371</v>
      </c>
      <c r="L96" s="52"/>
      <c r="M96" s="6">
        <f>IF(J96="","",(K96/J96)/LOOKUP(RIGHT($D$2,3),定数!$A$6:$A$13,定数!$B$6:$B$13))</f>
        <v>1.1442866453678608</v>
      </c>
      <c r="N96" s="48">
        <v>2018</v>
      </c>
      <c r="O96" s="8">
        <v>43796</v>
      </c>
      <c r="P96" s="50">
        <v>0.88680000000000003</v>
      </c>
      <c r="Q96" s="50"/>
      <c r="R96" s="53">
        <f>IF(P96="","",T96*M96*LOOKUP(RIGHT($D$2,3),定数!$A$6:$A$13,定数!$B$6:$B$13))</f>
        <v>-4977.6469073502185</v>
      </c>
      <c r="S96" s="53"/>
      <c r="T96" s="54">
        <f t="shared" si="12"/>
        <v>-29.000000000000135</v>
      </c>
      <c r="U96" s="54"/>
      <c r="V96" t="str">
        <f t="shared" si="15"/>
        <v/>
      </c>
      <c r="W96">
        <f t="shared" si="15"/>
        <v>3</v>
      </c>
      <c r="X96" s="41">
        <f t="shared" si="13"/>
        <v>184300.79841300499</v>
      </c>
      <c r="Y96" s="42">
        <f t="shared" si="14"/>
        <v>0.16181211120699834</v>
      </c>
    </row>
    <row r="97" spans="2:25">
      <c r="B97" s="35">
        <v>89</v>
      </c>
      <c r="C97" s="49">
        <f t="shared" si="9"/>
        <v>149501.05021731101</v>
      </c>
      <c r="D97" s="49"/>
      <c r="E97" s="48">
        <v>2018</v>
      </c>
      <c r="F97" s="8">
        <v>43825</v>
      </c>
      <c r="G97" s="48" t="s">
        <v>3</v>
      </c>
      <c r="H97" s="50">
        <v>0.8972</v>
      </c>
      <c r="I97" s="50"/>
      <c r="J97" s="48">
        <v>26</v>
      </c>
      <c r="K97" s="51">
        <f t="shared" si="10"/>
        <v>4485.0315065193299</v>
      </c>
      <c r="L97" s="52"/>
      <c r="M97" s="6">
        <f>IF(J97="","",(K97/J97)/LOOKUP(RIGHT($D$2,3),定数!$A$6:$A$13,定数!$B$6:$B$13))</f>
        <v>1.1500080785947</v>
      </c>
      <c r="N97" s="48">
        <v>2018</v>
      </c>
      <c r="O97" s="8">
        <v>43825</v>
      </c>
      <c r="P97" s="50">
        <v>0.90010000000000001</v>
      </c>
      <c r="Q97" s="50"/>
      <c r="R97" s="53">
        <f>IF(P97="","",T97*M97*LOOKUP(RIGHT($D$2,3),定数!$A$6:$A$13,定数!$B$6:$B$13))</f>
        <v>-5002.5351418869686</v>
      </c>
      <c r="S97" s="53"/>
      <c r="T97" s="54">
        <f t="shared" si="12"/>
        <v>-29.000000000000135</v>
      </c>
      <c r="U97" s="54"/>
      <c r="V97" t="str">
        <f t="shared" si="15"/>
        <v/>
      </c>
      <c r="W97">
        <f t="shared" si="15"/>
        <v>4</v>
      </c>
      <c r="X97" s="41">
        <f t="shared" si="13"/>
        <v>184300.79841300499</v>
      </c>
      <c r="Y97" s="42">
        <f t="shared" si="14"/>
        <v>0.18882038762366193</v>
      </c>
    </row>
    <row r="98" spans="2:25">
      <c r="B98" s="35">
        <v>90</v>
      </c>
      <c r="C98" s="49">
        <f t="shared" si="9"/>
        <v>144498.51507542405</v>
      </c>
      <c r="D98" s="49"/>
      <c r="E98" s="48">
        <v>2019</v>
      </c>
      <c r="F98" s="8">
        <v>43482</v>
      </c>
      <c r="G98" s="48" t="s">
        <v>3</v>
      </c>
      <c r="H98" s="50">
        <v>0.88170000000000004</v>
      </c>
      <c r="I98" s="50"/>
      <c r="J98" s="48">
        <v>51</v>
      </c>
      <c r="K98" s="51">
        <f t="shared" si="10"/>
        <v>4334.9554522627213</v>
      </c>
      <c r="L98" s="52"/>
      <c r="M98" s="6">
        <f>IF(J98="","",(K98/J98)/LOOKUP(RIGHT($D$2,3),定数!$A$6:$A$13,定数!$B$6:$B$13))</f>
        <v>0.56666084343303547</v>
      </c>
      <c r="N98" s="48">
        <v>2018</v>
      </c>
      <c r="O98" s="8">
        <v>43488</v>
      </c>
      <c r="P98" s="50">
        <v>0.87150000000000005</v>
      </c>
      <c r="Q98" s="50"/>
      <c r="R98" s="53">
        <f>IF(P98="","",T98*M98*LOOKUP(RIGHT($D$2,3),定数!$A$6:$A$13,定数!$B$6:$B$13))</f>
        <v>8669.9109045254318</v>
      </c>
      <c r="S98" s="53"/>
      <c r="T98" s="54">
        <f t="shared" si="12"/>
        <v>101.99999999999987</v>
      </c>
      <c r="U98" s="54"/>
      <c r="V98" t="str">
        <f t="shared" si="15"/>
        <v/>
      </c>
      <c r="W98">
        <f t="shared" si="15"/>
        <v>0</v>
      </c>
      <c r="X98" s="41">
        <f t="shared" si="13"/>
        <v>184300.79841300499</v>
      </c>
      <c r="Y98" s="42">
        <f t="shared" si="14"/>
        <v>0.21596370542240872</v>
      </c>
    </row>
    <row r="99" spans="2:25">
      <c r="B99" s="35">
        <v>91</v>
      </c>
      <c r="C99" s="49">
        <f t="shared" si="9"/>
        <v>153168.42597994948</v>
      </c>
      <c r="D99" s="49"/>
      <c r="E99" s="48">
        <v>2019</v>
      </c>
      <c r="F99" s="8">
        <v>43563</v>
      </c>
      <c r="G99" s="48" t="s">
        <v>4</v>
      </c>
      <c r="H99" s="50">
        <v>0.86119999999999997</v>
      </c>
      <c r="I99" s="50"/>
      <c r="J99" s="48">
        <v>21</v>
      </c>
      <c r="K99" s="51">
        <f t="shared" si="10"/>
        <v>4595.0527793984838</v>
      </c>
      <c r="L99" s="52"/>
      <c r="M99" s="6">
        <f>IF(J99="","",(K99/J99)/LOOKUP(RIGHT($D$2,3),定数!$A$6:$A$13,定数!$B$6:$B$13))</f>
        <v>1.4587469140947569</v>
      </c>
      <c r="N99" s="48">
        <v>2019</v>
      </c>
      <c r="O99" s="8">
        <v>43567</v>
      </c>
      <c r="P99" s="50">
        <v>0.86529999999999996</v>
      </c>
      <c r="Q99" s="50"/>
      <c r="R99" s="53">
        <f>IF(P99="","",T99*M99*LOOKUP(RIGHT($D$2,3),定数!$A$6:$A$13,定数!$B$6:$B$13))</f>
        <v>8971.2935216827391</v>
      </c>
      <c r="S99" s="53"/>
      <c r="T99" s="54">
        <f t="shared" si="12"/>
        <v>40.999999999999929</v>
      </c>
      <c r="U99" s="54"/>
      <c r="V99" t="str">
        <f t="shared" si="15"/>
        <v/>
      </c>
      <c r="W99">
        <f t="shared" si="15"/>
        <v>0</v>
      </c>
      <c r="X99" s="41">
        <f t="shared" si="13"/>
        <v>184300.79841300499</v>
      </c>
      <c r="Y99" s="42">
        <f t="shared" si="14"/>
        <v>0.16892152774775326</v>
      </c>
    </row>
    <row r="100" spans="2:25">
      <c r="B100" s="35">
        <v>92</v>
      </c>
      <c r="C100" s="49">
        <f t="shared" si="9"/>
        <v>162139.71950163221</v>
      </c>
      <c r="D100" s="49"/>
      <c r="E100" s="48">
        <v>2019</v>
      </c>
      <c r="F100" s="8">
        <v>43564</v>
      </c>
      <c r="G100" s="48" t="s">
        <v>4</v>
      </c>
      <c r="H100" s="50">
        <v>0.86429999999999996</v>
      </c>
      <c r="I100" s="50"/>
      <c r="J100" s="48">
        <v>49</v>
      </c>
      <c r="K100" s="51">
        <f t="shared" si="10"/>
        <v>4864.1915850489659</v>
      </c>
      <c r="L100" s="52"/>
      <c r="M100" s="6">
        <f>IF(J100="","",(K100/J100)/LOOKUP(RIGHT($D$2,3),定数!$A$6:$A$13,定数!$B$6:$B$13))</f>
        <v>0.66179477347604987</v>
      </c>
      <c r="N100" s="48">
        <v>2019</v>
      </c>
      <c r="O100" s="8">
        <v>43565</v>
      </c>
      <c r="P100" s="50">
        <v>0.85919999999999996</v>
      </c>
      <c r="Q100" s="50"/>
      <c r="R100" s="53">
        <f>IF(P100="","",T100*M100*LOOKUP(RIGHT($D$2,3),定数!$A$6:$A$13,定数!$B$6:$B$13))</f>
        <v>-5062.7300170917761</v>
      </c>
      <c r="S100" s="53"/>
      <c r="T100" s="54">
        <f t="shared" si="12"/>
        <v>-50.999999999999936</v>
      </c>
      <c r="U100" s="54"/>
      <c r="V100" t="str">
        <f t="shared" si="15"/>
        <v/>
      </c>
      <c r="W100">
        <f t="shared" si="15"/>
        <v>1</v>
      </c>
      <c r="X100" s="41">
        <f t="shared" si="13"/>
        <v>184300.79841300499</v>
      </c>
      <c r="Y100" s="42">
        <f t="shared" si="14"/>
        <v>0.12024407437297902</v>
      </c>
    </row>
    <row r="101" spans="2:25">
      <c r="B101" s="35">
        <v>93</v>
      </c>
      <c r="C101" s="49">
        <f t="shared" si="9"/>
        <v>157076.98948454042</v>
      </c>
      <c r="D101" s="49"/>
      <c r="E101" s="48">
        <v>2019</v>
      </c>
      <c r="F101" s="8">
        <v>43596</v>
      </c>
      <c r="G101" s="48" t="s">
        <v>4</v>
      </c>
      <c r="H101" s="50">
        <v>0.86409999999999998</v>
      </c>
      <c r="I101" s="50"/>
      <c r="J101" s="48">
        <v>20</v>
      </c>
      <c r="K101" s="51">
        <f t="shared" si="10"/>
        <v>4712.3096845362124</v>
      </c>
      <c r="L101" s="52"/>
      <c r="M101" s="6">
        <f>IF(J101="","",(K101/J101)/LOOKUP(RIGHT($D$2,3),定数!$A$6:$A$13,定数!$B$6:$B$13))</f>
        <v>1.5707698948454041</v>
      </c>
      <c r="N101" s="48">
        <v>2019</v>
      </c>
      <c r="O101" s="8">
        <v>43599</v>
      </c>
      <c r="P101" s="50">
        <v>0.86809999999999998</v>
      </c>
      <c r="Q101" s="50"/>
      <c r="R101" s="53">
        <f>IF(P101="","",T101*M101*LOOKUP(RIGHT($D$2,3),定数!$A$6:$A$13,定数!$B$6:$B$13))</f>
        <v>9424.619369072434</v>
      </c>
      <c r="S101" s="53"/>
      <c r="T101" s="54">
        <f t="shared" si="12"/>
        <v>40.000000000000036</v>
      </c>
      <c r="U101" s="54"/>
      <c r="V101" t="str">
        <f t="shared" si="15"/>
        <v/>
      </c>
      <c r="W101">
        <f t="shared" si="15"/>
        <v>0</v>
      </c>
      <c r="X101" s="41">
        <f t="shared" si="13"/>
        <v>184300.79841300499</v>
      </c>
      <c r="Y101" s="42">
        <f t="shared" si="14"/>
        <v>0.14771400429561865</v>
      </c>
    </row>
    <row r="102" spans="2:25">
      <c r="B102" s="35">
        <v>94</v>
      </c>
      <c r="C102" s="49">
        <f t="shared" si="9"/>
        <v>166501.60885361285</v>
      </c>
      <c r="D102" s="49"/>
      <c r="E102" s="48">
        <v>2019</v>
      </c>
      <c r="F102" s="8">
        <v>43605</v>
      </c>
      <c r="G102" s="48" t="s">
        <v>4</v>
      </c>
      <c r="H102" s="50">
        <v>0.87770000000000004</v>
      </c>
      <c r="I102" s="50"/>
      <c r="J102" s="48">
        <v>27</v>
      </c>
      <c r="K102" s="51">
        <f t="shared" si="10"/>
        <v>4995.048265608385</v>
      </c>
      <c r="L102" s="52"/>
      <c r="M102" s="6">
        <f>IF(J102="","",(K102/J102)/LOOKUP(RIGHT($D$2,3),定数!$A$6:$A$13,定数!$B$6:$B$13))</f>
        <v>1.2333452507675025</v>
      </c>
      <c r="N102" s="48">
        <v>2019</v>
      </c>
      <c r="O102" s="8">
        <v>43606</v>
      </c>
      <c r="P102" s="50">
        <v>0.87480000000000002</v>
      </c>
      <c r="Q102" s="50"/>
      <c r="R102" s="53">
        <f>IF(P102="","",T102*M102*LOOKUP(RIGHT($D$2,3),定数!$A$6:$A$13,定数!$B$6:$B$13))</f>
        <v>-5365.0518408386606</v>
      </c>
      <c r="S102" s="53"/>
      <c r="T102" s="54">
        <f t="shared" si="12"/>
        <v>-29.000000000000135</v>
      </c>
      <c r="U102" s="54"/>
      <c r="V102" t="str">
        <f t="shared" si="15"/>
        <v/>
      </c>
      <c r="W102">
        <f t="shared" si="15"/>
        <v>1</v>
      </c>
      <c r="X102" s="41">
        <f t="shared" si="13"/>
        <v>184300.79841300499</v>
      </c>
      <c r="Y102" s="42">
        <f t="shared" si="14"/>
        <v>9.6576844553355801E-2</v>
      </c>
    </row>
    <row r="103" spans="2:25">
      <c r="B103" s="35">
        <v>95</v>
      </c>
      <c r="C103" s="49">
        <f t="shared" si="9"/>
        <v>161136.5570127742</v>
      </c>
      <c r="D103" s="49"/>
      <c r="E103" s="48">
        <v>2019</v>
      </c>
      <c r="F103" s="8">
        <v>43619</v>
      </c>
      <c r="G103" s="48" t="s">
        <v>4</v>
      </c>
      <c r="H103" s="50">
        <v>0.88700000000000001</v>
      </c>
      <c r="I103" s="50"/>
      <c r="J103" s="48">
        <v>44</v>
      </c>
      <c r="K103" s="51">
        <f t="shared" si="10"/>
        <v>4834.0967103832254</v>
      </c>
      <c r="L103" s="52"/>
      <c r="M103" s="6">
        <f>IF(J103="","",(K103/J103)/LOOKUP(RIGHT($D$2,3),定数!$A$6:$A$13,定数!$B$6:$B$13))</f>
        <v>0.73243889551260988</v>
      </c>
      <c r="N103" s="48">
        <v>2019</v>
      </c>
      <c r="O103" s="8">
        <v>43634</v>
      </c>
      <c r="P103" s="50">
        <v>0.89590000000000003</v>
      </c>
      <c r="Q103" s="50"/>
      <c r="R103" s="53">
        <f>IF(P103="","",T103*M103*LOOKUP(RIGHT($D$2,3),定数!$A$6:$A$13,定数!$B$6:$B$13))</f>
        <v>9778.0592550933616</v>
      </c>
      <c r="S103" s="53"/>
      <c r="T103" s="54">
        <f t="shared" si="12"/>
        <v>89.000000000000185</v>
      </c>
      <c r="U103" s="54"/>
      <c r="V103" t="str">
        <f t="shared" si="15"/>
        <v/>
      </c>
      <c r="W103">
        <f t="shared" si="15"/>
        <v>0</v>
      </c>
      <c r="X103" s="41">
        <f t="shared" si="13"/>
        <v>184300.79841300499</v>
      </c>
      <c r="Y103" s="42">
        <f t="shared" si="14"/>
        <v>0.12568714622885879</v>
      </c>
    </row>
    <row r="104" spans="2:25">
      <c r="B104" s="35">
        <v>96</v>
      </c>
      <c r="C104" s="49">
        <f t="shared" si="9"/>
        <v>170914.61626786756</v>
      </c>
      <c r="D104" s="49"/>
      <c r="E104" s="35"/>
      <c r="F104" s="8"/>
      <c r="G104" s="35"/>
      <c r="H104" s="50"/>
      <c r="I104" s="50"/>
      <c r="J104" s="35"/>
      <c r="K104" s="51" t="str">
        <f t="shared" ref="K104:K108" si="16">IF(J104="","",C104*0.03)</f>
        <v/>
      </c>
      <c r="L104" s="52"/>
      <c r="M104" s="6" t="str">
        <f>IF(J104="","",(K104/J104)/LOOKUP(RIGHT($D$2,3),定数!$A$6:$A$13,定数!$B$6:$B$13))</f>
        <v/>
      </c>
      <c r="N104" s="35"/>
      <c r="O104" s="8"/>
      <c r="P104" s="50"/>
      <c r="Q104" s="50"/>
      <c r="R104" s="53" t="str">
        <f>IF(P104="","",T104*M104*LOOKUP(RIGHT($D$2,3),定数!$A$6:$A$13,定数!$B$6:$B$13))</f>
        <v/>
      </c>
      <c r="S104" s="53"/>
      <c r="T104" s="54" t="str">
        <f t="shared" si="12"/>
        <v/>
      </c>
      <c r="U104" s="54"/>
      <c r="V104" t="str">
        <f t="shared" si="15"/>
        <v/>
      </c>
      <c r="W104" t="str">
        <f t="shared" si="15"/>
        <v/>
      </c>
      <c r="X104" s="41">
        <f t="shared" si="13"/>
        <v>184300.79841300499</v>
      </c>
      <c r="Y104" s="42">
        <f t="shared" si="14"/>
        <v>7.263225260229178E-2</v>
      </c>
    </row>
    <row r="105" spans="2:25">
      <c r="B105" s="35">
        <v>97</v>
      </c>
      <c r="C105" s="49" t="str">
        <f t="shared" si="9"/>
        <v/>
      </c>
      <c r="D105" s="49"/>
      <c r="E105" s="35"/>
      <c r="F105" s="8"/>
      <c r="G105" s="35"/>
      <c r="H105" s="50"/>
      <c r="I105" s="50"/>
      <c r="J105" s="35"/>
      <c r="K105" s="51" t="str">
        <f t="shared" si="16"/>
        <v/>
      </c>
      <c r="L105" s="52"/>
      <c r="M105" s="6" t="str">
        <f>IF(J105="","",(K105/J105)/LOOKUP(RIGHT($D$2,3),定数!$A$6:$A$13,定数!$B$6:$B$13))</f>
        <v/>
      </c>
      <c r="N105" s="35"/>
      <c r="O105" s="8"/>
      <c r="P105" s="50"/>
      <c r="Q105" s="50"/>
      <c r="R105" s="53" t="str">
        <f>IF(P105="","",T105*M105*LOOKUP(RIGHT($D$2,3),定数!$A$6:$A$13,定数!$B$6:$B$13))</f>
        <v/>
      </c>
      <c r="S105" s="53"/>
      <c r="T105" s="54" t="str">
        <f t="shared" si="12"/>
        <v/>
      </c>
      <c r="U105" s="54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>
      <c r="B106" s="35">
        <v>98</v>
      </c>
      <c r="C106" s="49" t="str">
        <f t="shared" si="9"/>
        <v/>
      </c>
      <c r="D106" s="49"/>
      <c r="E106" s="35"/>
      <c r="F106" s="8"/>
      <c r="G106" s="35"/>
      <c r="H106" s="50"/>
      <c r="I106" s="50"/>
      <c r="J106" s="35"/>
      <c r="K106" s="51" t="str">
        <f t="shared" si="16"/>
        <v/>
      </c>
      <c r="L106" s="52"/>
      <c r="M106" s="6" t="str">
        <f>IF(J106="","",(K106/J106)/LOOKUP(RIGHT($D$2,3),定数!$A$6:$A$13,定数!$B$6:$B$13))</f>
        <v/>
      </c>
      <c r="N106" s="35"/>
      <c r="O106" s="8"/>
      <c r="P106" s="50"/>
      <c r="Q106" s="50"/>
      <c r="R106" s="53" t="str">
        <f>IF(P106="","",T106*M106*LOOKUP(RIGHT($D$2,3),定数!$A$6:$A$13,定数!$B$6:$B$13))</f>
        <v/>
      </c>
      <c r="S106" s="53"/>
      <c r="T106" s="54" t="str">
        <f t="shared" si="12"/>
        <v/>
      </c>
      <c r="U106" s="54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>
      <c r="B107" s="35">
        <v>99</v>
      </c>
      <c r="C107" s="49" t="str">
        <f t="shared" si="9"/>
        <v/>
      </c>
      <c r="D107" s="49"/>
      <c r="E107" s="35"/>
      <c r="F107" s="8"/>
      <c r="G107" s="35"/>
      <c r="H107" s="50"/>
      <c r="I107" s="50"/>
      <c r="J107" s="35"/>
      <c r="K107" s="51" t="str">
        <f t="shared" si="16"/>
        <v/>
      </c>
      <c r="L107" s="52"/>
      <c r="M107" s="6" t="str">
        <f>IF(J107="","",(K107/J107)/LOOKUP(RIGHT($D$2,3),定数!$A$6:$A$13,定数!$B$6:$B$13))</f>
        <v/>
      </c>
      <c r="N107" s="35"/>
      <c r="O107" s="8"/>
      <c r="P107" s="50"/>
      <c r="Q107" s="50"/>
      <c r="R107" s="53" t="str">
        <f>IF(P107="","",T107*M107*LOOKUP(RIGHT($D$2,3),定数!$A$6:$A$13,定数!$B$6:$B$13))</f>
        <v/>
      </c>
      <c r="S107" s="53"/>
      <c r="T107" s="54" t="str">
        <f t="shared" si="12"/>
        <v/>
      </c>
      <c r="U107" s="5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>
      <c r="B108" s="35">
        <v>100</v>
      </c>
      <c r="C108" s="49" t="str">
        <f t="shared" si="9"/>
        <v/>
      </c>
      <c r="D108" s="49"/>
      <c r="E108" s="35"/>
      <c r="F108" s="8"/>
      <c r="G108" s="35"/>
      <c r="H108" s="50"/>
      <c r="I108" s="50"/>
      <c r="J108" s="35"/>
      <c r="K108" s="51" t="str">
        <f t="shared" si="16"/>
        <v/>
      </c>
      <c r="L108" s="52"/>
      <c r="M108" s="6" t="str">
        <f>IF(J108="","",(K108/J108)/LOOKUP(RIGHT($D$2,3),定数!$A$6:$A$13,定数!$B$6:$B$13))</f>
        <v/>
      </c>
      <c r="N108" s="35"/>
      <c r="O108" s="8"/>
      <c r="P108" s="50"/>
      <c r="Q108" s="50"/>
      <c r="R108" s="53" t="str">
        <f>IF(P108="","",T108*M108*LOOKUP(RIGHT($D$2,3),定数!$A$6:$A$13,定数!$B$6:$B$13))</f>
        <v/>
      </c>
      <c r="S108" s="53"/>
      <c r="T108" s="54" t="str">
        <f t="shared" si="12"/>
        <v/>
      </c>
      <c r="U108" s="5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211" priority="201" stopIfTrue="1" operator="equal">
      <formula>"買"</formula>
    </cfRule>
    <cfRule type="cellIs" dxfId="210" priority="202" stopIfTrue="1" operator="equal">
      <formula>"売"</formula>
    </cfRule>
  </conditionalFormatting>
  <conditionalFormatting sqref="G9:G11 G14:G45 G47:G108">
    <cfRule type="cellIs" dxfId="209" priority="203" stopIfTrue="1" operator="equal">
      <formula>"買"</formula>
    </cfRule>
    <cfRule type="cellIs" dxfId="208" priority="204" stopIfTrue="1" operator="equal">
      <formula>"売"</formula>
    </cfRule>
  </conditionalFormatting>
  <conditionalFormatting sqref="G12">
    <cfRule type="cellIs" dxfId="207" priority="199" stopIfTrue="1" operator="equal">
      <formula>"買"</formula>
    </cfRule>
    <cfRule type="cellIs" dxfId="206" priority="200" stopIfTrue="1" operator="equal">
      <formula>"売"</formula>
    </cfRule>
  </conditionalFormatting>
  <conditionalFormatting sqref="G13">
    <cfRule type="cellIs" dxfId="205" priority="197" stopIfTrue="1" operator="equal">
      <formula>"買"</formula>
    </cfRule>
    <cfRule type="cellIs" dxfId="204" priority="198" stopIfTrue="1" operator="equal">
      <formula>"売"</formula>
    </cfRule>
  </conditionalFormatting>
  <conditionalFormatting sqref="G9">
    <cfRule type="cellIs" dxfId="203" priority="195" stopIfTrue="1" operator="equal">
      <formula>"買"</formula>
    </cfRule>
    <cfRule type="cellIs" dxfId="202" priority="196" stopIfTrue="1" operator="equal">
      <formula>"売"</formula>
    </cfRule>
  </conditionalFormatting>
  <conditionalFormatting sqref="G10">
    <cfRule type="cellIs" dxfId="201" priority="193" stopIfTrue="1" operator="equal">
      <formula>"買"</formula>
    </cfRule>
    <cfRule type="cellIs" dxfId="200" priority="194" stopIfTrue="1" operator="equal">
      <formula>"売"</formula>
    </cfRule>
  </conditionalFormatting>
  <conditionalFormatting sqref="G11">
    <cfRule type="cellIs" dxfId="199" priority="191" stopIfTrue="1" operator="equal">
      <formula>"買"</formula>
    </cfRule>
    <cfRule type="cellIs" dxfId="198" priority="192" stopIfTrue="1" operator="equal">
      <formula>"売"</formula>
    </cfRule>
  </conditionalFormatting>
  <conditionalFormatting sqref="G10">
    <cfRule type="cellIs" dxfId="197" priority="189" stopIfTrue="1" operator="equal">
      <formula>"買"</formula>
    </cfRule>
    <cfRule type="cellIs" dxfId="196" priority="190" stopIfTrue="1" operator="equal">
      <formula>"売"</formula>
    </cfRule>
  </conditionalFormatting>
  <conditionalFormatting sqref="G11">
    <cfRule type="cellIs" dxfId="195" priority="187" stopIfTrue="1" operator="equal">
      <formula>"買"</formula>
    </cfRule>
    <cfRule type="cellIs" dxfId="194" priority="188" stopIfTrue="1" operator="equal">
      <formula>"売"</formula>
    </cfRule>
  </conditionalFormatting>
  <conditionalFormatting sqref="G12">
    <cfRule type="cellIs" dxfId="193" priority="185" stopIfTrue="1" operator="equal">
      <formula>"買"</formula>
    </cfRule>
    <cfRule type="cellIs" dxfId="192" priority="186" stopIfTrue="1" operator="equal">
      <formula>"売"</formula>
    </cfRule>
  </conditionalFormatting>
  <conditionalFormatting sqref="G13">
    <cfRule type="cellIs" dxfId="191" priority="183" stopIfTrue="1" operator="equal">
      <formula>"買"</formula>
    </cfRule>
    <cfRule type="cellIs" dxfId="190" priority="184" stopIfTrue="1" operator="equal">
      <formula>"売"</formula>
    </cfRule>
  </conditionalFormatting>
  <conditionalFormatting sqref="G14">
    <cfRule type="cellIs" dxfId="189" priority="181" stopIfTrue="1" operator="equal">
      <formula>"買"</formula>
    </cfRule>
    <cfRule type="cellIs" dxfId="188" priority="182" stopIfTrue="1" operator="equal">
      <formula>"売"</formula>
    </cfRule>
  </conditionalFormatting>
  <conditionalFormatting sqref="G15">
    <cfRule type="cellIs" dxfId="187" priority="179" stopIfTrue="1" operator="equal">
      <formula>"買"</formula>
    </cfRule>
    <cfRule type="cellIs" dxfId="186" priority="180" stopIfTrue="1" operator="equal">
      <formula>"売"</formula>
    </cfRule>
  </conditionalFormatting>
  <conditionalFormatting sqref="G16">
    <cfRule type="cellIs" dxfId="185" priority="177" stopIfTrue="1" operator="equal">
      <formula>"買"</formula>
    </cfRule>
    <cfRule type="cellIs" dxfId="184" priority="178" stopIfTrue="1" operator="equal">
      <formula>"売"</formula>
    </cfRule>
  </conditionalFormatting>
  <conditionalFormatting sqref="G17">
    <cfRule type="cellIs" dxfId="183" priority="175" stopIfTrue="1" operator="equal">
      <formula>"買"</formula>
    </cfRule>
    <cfRule type="cellIs" dxfId="182" priority="176" stopIfTrue="1" operator="equal">
      <formula>"売"</formula>
    </cfRule>
  </conditionalFormatting>
  <conditionalFormatting sqref="G18">
    <cfRule type="cellIs" dxfId="181" priority="173" stopIfTrue="1" operator="equal">
      <formula>"買"</formula>
    </cfRule>
    <cfRule type="cellIs" dxfId="180" priority="174" stopIfTrue="1" operator="equal">
      <formula>"売"</formula>
    </cfRule>
  </conditionalFormatting>
  <conditionalFormatting sqref="G19">
    <cfRule type="cellIs" dxfId="179" priority="171" stopIfTrue="1" operator="equal">
      <formula>"買"</formula>
    </cfRule>
    <cfRule type="cellIs" dxfId="178" priority="172" stopIfTrue="1" operator="equal">
      <formula>"売"</formula>
    </cfRule>
  </conditionalFormatting>
  <conditionalFormatting sqref="G20">
    <cfRule type="cellIs" dxfId="177" priority="169" stopIfTrue="1" operator="equal">
      <formula>"買"</formula>
    </cfRule>
    <cfRule type="cellIs" dxfId="176" priority="170" stopIfTrue="1" operator="equal">
      <formula>"売"</formula>
    </cfRule>
  </conditionalFormatting>
  <conditionalFormatting sqref="G21">
    <cfRule type="cellIs" dxfId="175" priority="167" stopIfTrue="1" operator="equal">
      <formula>"買"</formula>
    </cfRule>
    <cfRule type="cellIs" dxfId="174" priority="168" stopIfTrue="1" operator="equal">
      <formula>"売"</formula>
    </cfRule>
  </conditionalFormatting>
  <conditionalFormatting sqref="G22">
    <cfRule type="cellIs" dxfId="173" priority="165" stopIfTrue="1" operator="equal">
      <formula>"買"</formula>
    </cfRule>
    <cfRule type="cellIs" dxfId="172" priority="166" stopIfTrue="1" operator="equal">
      <formula>"売"</formula>
    </cfRule>
  </conditionalFormatting>
  <conditionalFormatting sqref="G23">
    <cfRule type="cellIs" dxfId="171" priority="163" stopIfTrue="1" operator="equal">
      <formula>"買"</formula>
    </cfRule>
    <cfRule type="cellIs" dxfId="170" priority="164" stopIfTrue="1" operator="equal">
      <formula>"売"</formula>
    </cfRule>
  </conditionalFormatting>
  <conditionalFormatting sqref="G24">
    <cfRule type="cellIs" dxfId="169" priority="161" stopIfTrue="1" operator="equal">
      <formula>"買"</formula>
    </cfRule>
    <cfRule type="cellIs" dxfId="168" priority="162" stopIfTrue="1" operator="equal">
      <formula>"売"</formula>
    </cfRule>
  </conditionalFormatting>
  <conditionalFormatting sqref="G25">
    <cfRule type="cellIs" dxfId="167" priority="159" stopIfTrue="1" operator="equal">
      <formula>"買"</formula>
    </cfRule>
    <cfRule type="cellIs" dxfId="166" priority="160" stopIfTrue="1" operator="equal">
      <formula>"売"</formula>
    </cfRule>
  </conditionalFormatting>
  <conditionalFormatting sqref="G26">
    <cfRule type="cellIs" dxfId="165" priority="157" stopIfTrue="1" operator="equal">
      <formula>"買"</formula>
    </cfRule>
    <cfRule type="cellIs" dxfId="164" priority="158" stopIfTrue="1" operator="equal">
      <formula>"売"</formula>
    </cfRule>
  </conditionalFormatting>
  <conditionalFormatting sqref="G27">
    <cfRule type="cellIs" dxfId="163" priority="155" stopIfTrue="1" operator="equal">
      <formula>"買"</formula>
    </cfRule>
    <cfRule type="cellIs" dxfId="162" priority="156" stopIfTrue="1" operator="equal">
      <formula>"売"</formula>
    </cfRule>
  </conditionalFormatting>
  <conditionalFormatting sqref="G28">
    <cfRule type="cellIs" dxfId="161" priority="153" stopIfTrue="1" operator="equal">
      <formula>"買"</formula>
    </cfRule>
    <cfRule type="cellIs" dxfId="160" priority="154" stopIfTrue="1" operator="equal">
      <formula>"売"</formula>
    </cfRule>
  </conditionalFormatting>
  <conditionalFormatting sqref="G29">
    <cfRule type="cellIs" dxfId="159" priority="151" stopIfTrue="1" operator="equal">
      <formula>"買"</formula>
    </cfRule>
    <cfRule type="cellIs" dxfId="158" priority="152" stopIfTrue="1" operator="equal">
      <formula>"売"</formula>
    </cfRule>
  </conditionalFormatting>
  <conditionalFormatting sqref="G30">
    <cfRule type="cellIs" dxfId="157" priority="149" stopIfTrue="1" operator="equal">
      <formula>"買"</formula>
    </cfRule>
    <cfRule type="cellIs" dxfId="156" priority="150" stopIfTrue="1" operator="equal">
      <formula>"売"</formula>
    </cfRule>
  </conditionalFormatting>
  <conditionalFormatting sqref="G31">
    <cfRule type="cellIs" dxfId="155" priority="147" stopIfTrue="1" operator="equal">
      <formula>"買"</formula>
    </cfRule>
    <cfRule type="cellIs" dxfId="154" priority="148" stopIfTrue="1" operator="equal">
      <formula>"売"</formula>
    </cfRule>
  </conditionalFormatting>
  <conditionalFormatting sqref="G32">
    <cfRule type="cellIs" dxfId="153" priority="145" stopIfTrue="1" operator="equal">
      <formula>"買"</formula>
    </cfRule>
    <cfRule type="cellIs" dxfId="152" priority="146" stopIfTrue="1" operator="equal">
      <formula>"売"</formula>
    </cfRule>
  </conditionalFormatting>
  <conditionalFormatting sqref="G33">
    <cfRule type="cellIs" dxfId="151" priority="143" stopIfTrue="1" operator="equal">
      <formula>"買"</formula>
    </cfRule>
    <cfRule type="cellIs" dxfId="150" priority="144" stopIfTrue="1" operator="equal">
      <formula>"売"</formula>
    </cfRule>
  </conditionalFormatting>
  <conditionalFormatting sqref="G34">
    <cfRule type="cellIs" dxfId="149" priority="141" stopIfTrue="1" operator="equal">
      <formula>"買"</formula>
    </cfRule>
    <cfRule type="cellIs" dxfId="148" priority="142" stopIfTrue="1" operator="equal">
      <formula>"売"</formula>
    </cfRule>
  </conditionalFormatting>
  <conditionalFormatting sqref="G35">
    <cfRule type="cellIs" dxfId="147" priority="139" stopIfTrue="1" operator="equal">
      <formula>"買"</formula>
    </cfRule>
    <cfRule type="cellIs" dxfId="146" priority="140" stopIfTrue="1" operator="equal">
      <formula>"売"</formula>
    </cfRule>
  </conditionalFormatting>
  <conditionalFormatting sqref="G36">
    <cfRule type="cellIs" dxfId="145" priority="137" stopIfTrue="1" operator="equal">
      <formula>"買"</formula>
    </cfRule>
    <cfRule type="cellIs" dxfId="144" priority="138" stopIfTrue="1" operator="equal">
      <formula>"売"</formula>
    </cfRule>
  </conditionalFormatting>
  <conditionalFormatting sqref="G37">
    <cfRule type="cellIs" dxfId="143" priority="135" stopIfTrue="1" operator="equal">
      <formula>"買"</formula>
    </cfRule>
    <cfRule type="cellIs" dxfId="142" priority="136" stopIfTrue="1" operator="equal">
      <formula>"売"</formula>
    </cfRule>
  </conditionalFormatting>
  <conditionalFormatting sqref="G38">
    <cfRule type="cellIs" dxfId="141" priority="133" stopIfTrue="1" operator="equal">
      <formula>"買"</formula>
    </cfRule>
    <cfRule type="cellIs" dxfId="140" priority="134" stopIfTrue="1" operator="equal">
      <formula>"売"</formula>
    </cfRule>
  </conditionalFormatting>
  <conditionalFormatting sqref="G39">
    <cfRule type="cellIs" dxfId="139" priority="131" stopIfTrue="1" operator="equal">
      <formula>"買"</formula>
    </cfRule>
    <cfRule type="cellIs" dxfId="138" priority="132" stopIfTrue="1" operator="equal">
      <formula>"売"</formula>
    </cfRule>
  </conditionalFormatting>
  <conditionalFormatting sqref="G40">
    <cfRule type="cellIs" dxfId="137" priority="129" stopIfTrue="1" operator="equal">
      <formula>"買"</formula>
    </cfRule>
    <cfRule type="cellIs" dxfId="136" priority="130" stopIfTrue="1" operator="equal">
      <formula>"売"</formula>
    </cfRule>
  </conditionalFormatting>
  <conditionalFormatting sqref="G41">
    <cfRule type="cellIs" dxfId="135" priority="127" stopIfTrue="1" operator="equal">
      <formula>"買"</formula>
    </cfRule>
    <cfRule type="cellIs" dxfId="134" priority="128" stopIfTrue="1" operator="equal">
      <formula>"売"</formula>
    </cfRule>
  </conditionalFormatting>
  <conditionalFormatting sqref="G42">
    <cfRule type="cellIs" dxfId="133" priority="125" stopIfTrue="1" operator="equal">
      <formula>"買"</formula>
    </cfRule>
    <cfRule type="cellIs" dxfId="132" priority="126" stopIfTrue="1" operator="equal">
      <formula>"売"</formula>
    </cfRule>
  </conditionalFormatting>
  <conditionalFormatting sqref="G43">
    <cfRule type="cellIs" dxfId="131" priority="123" stopIfTrue="1" operator="equal">
      <formula>"買"</formula>
    </cfRule>
    <cfRule type="cellIs" dxfId="130" priority="124" stopIfTrue="1" operator="equal">
      <formula>"売"</formula>
    </cfRule>
  </conditionalFormatting>
  <conditionalFormatting sqref="G44">
    <cfRule type="cellIs" dxfId="129" priority="121" stopIfTrue="1" operator="equal">
      <formula>"買"</formula>
    </cfRule>
    <cfRule type="cellIs" dxfId="128" priority="122" stopIfTrue="1" operator="equal">
      <formula>"売"</formula>
    </cfRule>
  </conditionalFormatting>
  <conditionalFormatting sqref="G45">
    <cfRule type="cellIs" dxfId="127" priority="119" stopIfTrue="1" operator="equal">
      <formula>"買"</formula>
    </cfRule>
    <cfRule type="cellIs" dxfId="126" priority="120" stopIfTrue="1" operator="equal">
      <formula>"売"</formula>
    </cfRule>
  </conditionalFormatting>
  <conditionalFormatting sqref="G46">
    <cfRule type="cellIs" dxfId="125" priority="117" stopIfTrue="1" operator="equal">
      <formula>"買"</formula>
    </cfRule>
    <cfRule type="cellIs" dxfId="124" priority="118" stopIfTrue="1" operator="equal">
      <formula>"売"</formula>
    </cfRule>
  </conditionalFormatting>
  <conditionalFormatting sqref="G47">
    <cfRule type="cellIs" dxfId="123" priority="115" stopIfTrue="1" operator="equal">
      <formula>"買"</formula>
    </cfRule>
    <cfRule type="cellIs" dxfId="122" priority="116" stopIfTrue="1" operator="equal">
      <formula>"売"</formula>
    </cfRule>
  </conditionalFormatting>
  <conditionalFormatting sqref="G48">
    <cfRule type="cellIs" dxfId="121" priority="113" stopIfTrue="1" operator="equal">
      <formula>"買"</formula>
    </cfRule>
    <cfRule type="cellIs" dxfId="120" priority="114" stopIfTrue="1" operator="equal">
      <formula>"売"</formula>
    </cfRule>
  </conditionalFormatting>
  <conditionalFormatting sqref="G49">
    <cfRule type="cellIs" dxfId="119" priority="111" stopIfTrue="1" operator="equal">
      <formula>"買"</formula>
    </cfRule>
    <cfRule type="cellIs" dxfId="118" priority="112" stopIfTrue="1" operator="equal">
      <formula>"売"</formula>
    </cfRule>
  </conditionalFormatting>
  <conditionalFormatting sqref="G50">
    <cfRule type="cellIs" dxfId="117" priority="109" stopIfTrue="1" operator="equal">
      <formula>"買"</formula>
    </cfRule>
    <cfRule type="cellIs" dxfId="116" priority="110" stopIfTrue="1" operator="equal">
      <formula>"売"</formula>
    </cfRule>
  </conditionalFormatting>
  <conditionalFormatting sqref="G51">
    <cfRule type="cellIs" dxfId="115" priority="107" stopIfTrue="1" operator="equal">
      <formula>"買"</formula>
    </cfRule>
    <cfRule type="cellIs" dxfId="114" priority="108" stopIfTrue="1" operator="equal">
      <formula>"売"</formula>
    </cfRule>
  </conditionalFormatting>
  <conditionalFormatting sqref="G52">
    <cfRule type="cellIs" dxfId="113" priority="105" stopIfTrue="1" operator="equal">
      <formula>"買"</formula>
    </cfRule>
    <cfRule type="cellIs" dxfId="112" priority="106" stopIfTrue="1" operator="equal">
      <formula>"売"</formula>
    </cfRule>
  </conditionalFormatting>
  <conditionalFormatting sqref="G53">
    <cfRule type="cellIs" dxfId="111" priority="103" stopIfTrue="1" operator="equal">
      <formula>"買"</formula>
    </cfRule>
    <cfRule type="cellIs" dxfId="110" priority="104" stopIfTrue="1" operator="equal">
      <formula>"売"</formula>
    </cfRule>
  </conditionalFormatting>
  <conditionalFormatting sqref="G54">
    <cfRule type="cellIs" dxfId="109" priority="101" stopIfTrue="1" operator="equal">
      <formula>"買"</formula>
    </cfRule>
    <cfRule type="cellIs" dxfId="108" priority="102" stopIfTrue="1" operator="equal">
      <formula>"売"</formula>
    </cfRule>
  </conditionalFormatting>
  <conditionalFormatting sqref="G55">
    <cfRule type="cellIs" dxfId="107" priority="99" stopIfTrue="1" operator="equal">
      <formula>"買"</formula>
    </cfRule>
    <cfRule type="cellIs" dxfId="106" priority="100" stopIfTrue="1" operator="equal">
      <formula>"売"</formula>
    </cfRule>
  </conditionalFormatting>
  <conditionalFormatting sqref="G56">
    <cfRule type="cellIs" dxfId="105" priority="97" stopIfTrue="1" operator="equal">
      <formula>"買"</formula>
    </cfRule>
    <cfRule type="cellIs" dxfId="104" priority="98" stopIfTrue="1" operator="equal">
      <formula>"売"</formula>
    </cfRule>
  </conditionalFormatting>
  <conditionalFormatting sqref="G57">
    <cfRule type="cellIs" dxfId="103" priority="95" stopIfTrue="1" operator="equal">
      <formula>"買"</formula>
    </cfRule>
    <cfRule type="cellIs" dxfId="102" priority="96" stopIfTrue="1" operator="equal">
      <formula>"売"</formula>
    </cfRule>
  </conditionalFormatting>
  <conditionalFormatting sqref="G58">
    <cfRule type="cellIs" dxfId="101" priority="93" stopIfTrue="1" operator="equal">
      <formula>"買"</formula>
    </cfRule>
    <cfRule type="cellIs" dxfId="100" priority="94" stopIfTrue="1" operator="equal">
      <formula>"売"</formula>
    </cfRule>
  </conditionalFormatting>
  <conditionalFormatting sqref="G59">
    <cfRule type="cellIs" dxfId="99" priority="91" stopIfTrue="1" operator="equal">
      <formula>"買"</formula>
    </cfRule>
    <cfRule type="cellIs" dxfId="98" priority="92" stopIfTrue="1" operator="equal">
      <formula>"売"</formula>
    </cfRule>
  </conditionalFormatting>
  <conditionalFormatting sqref="G60">
    <cfRule type="cellIs" dxfId="97" priority="89" stopIfTrue="1" operator="equal">
      <formula>"買"</formula>
    </cfRule>
    <cfRule type="cellIs" dxfId="96" priority="90" stopIfTrue="1" operator="equal">
      <formula>"売"</formula>
    </cfRule>
  </conditionalFormatting>
  <conditionalFormatting sqref="G61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62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63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64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65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66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67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68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69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70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71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72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73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74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75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76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77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78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79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80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81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82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83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84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85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86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87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88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89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90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91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92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93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93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94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95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96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97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98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99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100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101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10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0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disablePrompts="1"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94" workbookViewId="0">
      <selection activeCell="A314" sqref="A314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opLeftCell="A12" zoomScale="145" zoomScaleNormal="145" zoomScaleSheetLayoutView="100" workbookViewId="0">
      <selection activeCell="A30" sqref="A30"/>
    </sheetView>
  </sheetViews>
  <sheetFormatPr defaultRowHeight="13.5"/>
  <sheetData>
    <row r="1" spans="1:10">
      <c r="A1" t="s">
        <v>0</v>
      </c>
    </row>
    <row r="2" spans="1:10">
      <c r="A2" s="89" t="s">
        <v>68</v>
      </c>
      <c r="B2" s="90"/>
      <c r="C2" s="90"/>
      <c r="D2" s="90"/>
      <c r="E2" s="90"/>
      <c r="F2" s="90"/>
      <c r="G2" s="90"/>
      <c r="H2" s="90"/>
      <c r="I2" s="90"/>
      <c r="J2" s="90"/>
    </row>
    <row r="3" spans="1:10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>
      <c r="A9" s="90"/>
      <c r="B9" s="90"/>
      <c r="C9" s="90"/>
      <c r="D9" s="90"/>
      <c r="E9" s="90"/>
      <c r="F9" s="90"/>
      <c r="G9" s="90"/>
      <c r="H9" s="90"/>
      <c r="I9" s="90"/>
      <c r="J9" s="90"/>
    </row>
    <row r="11" spans="1:10">
      <c r="A11" t="s">
        <v>1</v>
      </c>
    </row>
    <row r="12" spans="1:10">
      <c r="A12" s="91" t="s">
        <v>69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1" spans="1:10">
      <c r="A21" t="s">
        <v>2</v>
      </c>
    </row>
    <row r="22" spans="1:10">
      <c r="A22" s="91" t="s">
        <v>70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0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>
      <c r="A29" s="91"/>
      <c r="B29" s="91"/>
      <c r="C29" s="91"/>
      <c r="D29" s="91"/>
      <c r="E29" s="91"/>
      <c r="F29" s="91"/>
      <c r="G29" s="91"/>
      <c r="H29" s="91"/>
      <c r="I29" s="91"/>
      <c r="J29" s="91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9"/>
  <sheetViews>
    <sheetView zoomScaleSheetLayoutView="100" workbookViewId="0">
      <selection activeCell="B4" sqref="B4:I19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71</v>
      </c>
      <c r="C4" s="29" t="s">
        <v>40</v>
      </c>
      <c r="D4" s="29" t="s">
        <v>42</v>
      </c>
      <c r="E4" s="30" t="s">
        <v>41</v>
      </c>
      <c r="F4" s="29" t="s">
        <v>43</v>
      </c>
      <c r="G4" s="30" t="s">
        <v>41</v>
      </c>
      <c r="H4" s="29" t="s">
        <v>44</v>
      </c>
      <c r="I4" s="30" t="s">
        <v>41</v>
      </c>
    </row>
    <row r="5" spans="2:9">
      <c r="B5" s="27" t="s">
        <v>72</v>
      </c>
      <c r="C5" s="28" t="s">
        <v>73</v>
      </c>
      <c r="D5" s="28"/>
      <c r="E5" s="32"/>
      <c r="F5" s="28">
        <v>49</v>
      </c>
      <c r="G5" s="32">
        <v>43646</v>
      </c>
      <c r="H5" s="28"/>
      <c r="I5" s="32"/>
    </row>
    <row r="6" spans="2:9">
      <c r="B6" s="27" t="s">
        <v>72</v>
      </c>
      <c r="C6" s="28" t="s">
        <v>74</v>
      </c>
      <c r="D6" s="28">
        <v>51</v>
      </c>
      <c r="E6" s="32">
        <v>43650</v>
      </c>
      <c r="F6" s="28">
        <v>27</v>
      </c>
      <c r="G6" s="32">
        <v>43655</v>
      </c>
      <c r="H6" s="28">
        <v>60</v>
      </c>
      <c r="I6" s="32">
        <v>43652</v>
      </c>
    </row>
    <row r="7" spans="2:9">
      <c r="B7" s="27" t="s">
        <v>72</v>
      </c>
      <c r="C7" s="28" t="s">
        <v>75</v>
      </c>
      <c r="D7" s="28">
        <v>39</v>
      </c>
      <c r="E7" s="32">
        <v>43651</v>
      </c>
      <c r="F7" s="28">
        <v>30</v>
      </c>
      <c r="G7" s="32">
        <v>43660</v>
      </c>
      <c r="H7" s="28">
        <v>95</v>
      </c>
      <c r="I7" s="32">
        <v>43697</v>
      </c>
    </row>
    <row r="8" spans="2:9">
      <c r="B8" s="27" t="s">
        <v>72</v>
      </c>
      <c r="C8" s="28" t="s">
        <v>76</v>
      </c>
      <c r="D8" s="28"/>
      <c r="E8" s="33"/>
      <c r="F8" s="28">
        <v>60</v>
      </c>
      <c r="G8" s="32">
        <v>43657</v>
      </c>
      <c r="H8" s="28"/>
      <c r="I8" s="33"/>
    </row>
    <row r="9" spans="2:9">
      <c r="B9" s="27" t="s">
        <v>72</v>
      </c>
      <c r="C9" s="28" t="s">
        <v>77</v>
      </c>
      <c r="D9" s="28"/>
      <c r="E9" s="33"/>
      <c r="F9" s="28">
        <v>51</v>
      </c>
      <c r="G9" s="32">
        <v>43658</v>
      </c>
      <c r="H9" s="28"/>
      <c r="I9" s="33"/>
    </row>
    <row r="10" spans="2:9">
      <c r="B10" s="27" t="s">
        <v>72</v>
      </c>
      <c r="C10" s="28" t="s">
        <v>78</v>
      </c>
      <c r="D10" s="28"/>
      <c r="E10" s="33"/>
      <c r="F10" s="28">
        <v>31</v>
      </c>
      <c r="G10" s="32">
        <v>43662</v>
      </c>
      <c r="H10" s="28">
        <v>81</v>
      </c>
      <c r="I10" s="32">
        <v>43699</v>
      </c>
    </row>
    <row r="11" spans="2:9">
      <c r="B11" s="27" t="s">
        <v>72</v>
      </c>
      <c r="C11" s="28" t="s">
        <v>79</v>
      </c>
      <c r="D11" s="28"/>
      <c r="E11" s="33"/>
      <c r="F11" s="28">
        <v>29</v>
      </c>
      <c r="G11" s="32">
        <v>43668</v>
      </c>
      <c r="H11" s="28"/>
      <c r="I11" s="33"/>
    </row>
    <row r="12" spans="2:9">
      <c r="B12" s="27" t="s">
        <v>72</v>
      </c>
      <c r="C12" s="28" t="s">
        <v>80</v>
      </c>
      <c r="D12" s="28"/>
      <c r="E12" s="33"/>
      <c r="F12" s="28">
        <v>61</v>
      </c>
      <c r="G12" s="32">
        <v>43669</v>
      </c>
      <c r="H12" s="28"/>
      <c r="I12" s="33"/>
    </row>
    <row r="13" spans="2:9">
      <c r="B13" s="27" t="s">
        <v>72</v>
      </c>
      <c r="C13" s="28" t="s">
        <v>81</v>
      </c>
      <c r="D13" s="28"/>
      <c r="E13" s="33"/>
      <c r="F13" s="28">
        <v>51</v>
      </c>
      <c r="G13" s="32">
        <v>43687</v>
      </c>
      <c r="H13" s="28"/>
      <c r="I13" s="33"/>
    </row>
    <row r="14" spans="2:9">
      <c r="B14" s="27" t="s">
        <v>72</v>
      </c>
      <c r="C14" s="28" t="s">
        <v>82</v>
      </c>
      <c r="D14" s="28"/>
      <c r="E14" s="33"/>
      <c r="F14" s="28">
        <v>62</v>
      </c>
      <c r="G14" s="32">
        <v>43689</v>
      </c>
      <c r="H14" s="28"/>
      <c r="I14" s="33"/>
    </row>
    <row r="15" spans="2:9">
      <c r="B15" s="27" t="s">
        <v>72</v>
      </c>
      <c r="C15" s="28" t="s">
        <v>83</v>
      </c>
      <c r="D15" s="28"/>
      <c r="E15" s="33"/>
      <c r="F15" s="28">
        <v>64</v>
      </c>
      <c r="G15" s="32">
        <v>43690</v>
      </c>
      <c r="H15" s="28"/>
      <c r="I15" s="33"/>
    </row>
    <row r="16" spans="2:9">
      <c r="B16" s="27" t="s">
        <v>72</v>
      </c>
      <c r="C16" s="28" t="s">
        <v>84</v>
      </c>
      <c r="D16" s="28"/>
      <c r="E16" s="33"/>
      <c r="F16" s="28">
        <v>54</v>
      </c>
      <c r="G16" s="32">
        <v>43692</v>
      </c>
      <c r="H16" s="28"/>
      <c r="I16" s="33"/>
    </row>
    <row r="17" spans="2:9">
      <c r="B17" s="27" t="s">
        <v>72</v>
      </c>
      <c r="C17" s="28" t="s">
        <v>85</v>
      </c>
      <c r="D17" s="28"/>
      <c r="E17" s="33"/>
      <c r="F17" s="28">
        <v>38</v>
      </c>
      <c r="G17" s="32">
        <v>43693</v>
      </c>
      <c r="H17" s="28"/>
      <c r="I17" s="33"/>
    </row>
    <row r="18" spans="2:9">
      <c r="B18" s="27" t="s">
        <v>72</v>
      </c>
      <c r="C18" s="28" t="s">
        <v>86</v>
      </c>
      <c r="D18" s="28"/>
      <c r="E18" s="33"/>
      <c r="F18" s="28">
        <v>58</v>
      </c>
      <c r="G18" s="32">
        <v>43695</v>
      </c>
      <c r="H18" s="28"/>
      <c r="I18" s="33"/>
    </row>
    <row r="19" spans="2:9">
      <c r="B19" s="27" t="s">
        <v>72</v>
      </c>
      <c r="C19" s="28" t="s">
        <v>87</v>
      </c>
      <c r="D19" s="28"/>
      <c r="E19" s="33"/>
      <c r="F19" s="28">
        <v>95</v>
      </c>
      <c r="G19" s="32">
        <v>43705</v>
      </c>
      <c r="H19" s="28"/>
      <c r="I19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75" t="s">
        <v>5</v>
      </c>
      <c r="C2" s="75"/>
      <c r="D2" s="78"/>
      <c r="E2" s="78"/>
      <c r="F2" s="75" t="s">
        <v>6</v>
      </c>
      <c r="G2" s="75"/>
      <c r="H2" s="78" t="s">
        <v>36</v>
      </c>
      <c r="I2" s="78"/>
      <c r="J2" s="75" t="s">
        <v>7</v>
      </c>
      <c r="K2" s="75"/>
      <c r="L2" s="80">
        <f>C9</f>
        <v>1000000</v>
      </c>
      <c r="M2" s="78"/>
      <c r="N2" s="75" t="s">
        <v>8</v>
      </c>
      <c r="O2" s="75"/>
      <c r="P2" s="80" t="e">
        <f>C108+R108</f>
        <v>#VALUE!</v>
      </c>
      <c r="Q2" s="78"/>
      <c r="R2" s="1"/>
      <c r="S2" s="1"/>
      <c r="T2" s="1"/>
    </row>
    <row r="3" spans="2:21" ht="57" customHeight="1">
      <c r="B3" s="75" t="s">
        <v>9</v>
      </c>
      <c r="C3" s="75"/>
      <c r="D3" s="87" t="s">
        <v>38</v>
      </c>
      <c r="E3" s="87"/>
      <c r="F3" s="87"/>
      <c r="G3" s="87"/>
      <c r="H3" s="87"/>
      <c r="I3" s="87"/>
      <c r="J3" s="75" t="s">
        <v>10</v>
      </c>
      <c r="K3" s="75"/>
      <c r="L3" s="87" t="s">
        <v>35</v>
      </c>
      <c r="M3" s="88"/>
      <c r="N3" s="88"/>
      <c r="O3" s="88"/>
      <c r="P3" s="88"/>
      <c r="Q3" s="88"/>
      <c r="R3" s="1"/>
      <c r="S3" s="1"/>
    </row>
    <row r="4" spans="2:21">
      <c r="B4" s="75" t="s">
        <v>11</v>
      </c>
      <c r="C4" s="75"/>
      <c r="D4" s="76">
        <f>SUM($R$9:$S$993)</f>
        <v>153684.21052631587</v>
      </c>
      <c r="E4" s="76"/>
      <c r="F4" s="75" t="s">
        <v>12</v>
      </c>
      <c r="G4" s="75"/>
      <c r="H4" s="77">
        <f>SUM($T$9:$U$108)</f>
        <v>292.00000000000017</v>
      </c>
      <c r="I4" s="78"/>
      <c r="J4" s="79" t="s">
        <v>13</v>
      </c>
      <c r="K4" s="79"/>
      <c r="L4" s="80">
        <f>MAX($C$9:$D$990)-C9</f>
        <v>153684.21052631596</v>
      </c>
      <c r="M4" s="80"/>
      <c r="N4" s="79" t="s">
        <v>14</v>
      </c>
      <c r="O4" s="79"/>
      <c r="P4" s="76">
        <f>MIN($C$9:$D$990)-C9</f>
        <v>0</v>
      </c>
      <c r="Q4" s="76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2" t="s">
        <v>19</v>
      </c>
      <c r="K5" s="75"/>
      <c r="L5" s="83"/>
      <c r="M5" s="84"/>
      <c r="N5" s="17" t="s">
        <v>20</v>
      </c>
      <c r="O5" s="9"/>
      <c r="P5" s="83"/>
      <c r="Q5" s="84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 t="s">
        <v>24</v>
      </c>
      <c r="K7" s="65"/>
      <c r="L7" s="66"/>
      <c r="M7" s="67" t="s">
        <v>25</v>
      </c>
      <c r="N7" s="68" t="s">
        <v>26</v>
      </c>
      <c r="O7" s="69"/>
      <c r="P7" s="69"/>
      <c r="Q7" s="70"/>
      <c r="R7" s="71" t="s">
        <v>27</v>
      </c>
      <c r="S7" s="71"/>
      <c r="T7" s="71"/>
      <c r="U7" s="71"/>
    </row>
    <row r="8" spans="2:21">
      <c r="B8" s="56"/>
      <c r="C8" s="59"/>
      <c r="D8" s="60"/>
      <c r="E8" s="18" t="s">
        <v>28</v>
      </c>
      <c r="F8" s="18" t="s">
        <v>29</v>
      </c>
      <c r="G8" s="18" t="s">
        <v>30</v>
      </c>
      <c r="H8" s="72" t="s">
        <v>31</v>
      </c>
      <c r="I8" s="63"/>
      <c r="J8" s="4" t="s">
        <v>32</v>
      </c>
      <c r="K8" s="73" t="s">
        <v>33</v>
      </c>
      <c r="L8" s="66"/>
      <c r="M8" s="67"/>
      <c r="N8" s="5" t="s">
        <v>28</v>
      </c>
      <c r="O8" s="5" t="s">
        <v>29</v>
      </c>
      <c r="P8" s="74" t="s">
        <v>31</v>
      </c>
      <c r="Q8" s="70"/>
      <c r="R8" s="71" t="s">
        <v>34</v>
      </c>
      <c r="S8" s="71"/>
      <c r="T8" s="71" t="s">
        <v>32</v>
      </c>
      <c r="U8" s="71"/>
    </row>
    <row r="9" spans="2:21">
      <c r="B9" s="19">
        <v>1</v>
      </c>
      <c r="C9" s="49">
        <v>1000000</v>
      </c>
      <c r="D9" s="49"/>
      <c r="E9" s="19">
        <v>2001</v>
      </c>
      <c r="F9" s="8">
        <v>42111</v>
      </c>
      <c r="G9" s="19" t="s">
        <v>4</v>
      </c>
      <c r="H9" s="50">
        <v>105.33</v>
      </c>
      <c r="I9" s="50"/>
      <c r="J9" s="19">
        <v>57</v>
      </c>
      <c r="K9" s="49">
        <f t="shared" ref="K9:K72" si="0">IF(F9="","",C9*0.03)</f>
        <v>30000</v>
      </c>
      <c r="L9" s="49"/>
      <c r="M9" s="6">
        <f>IF(J9="","",(K9/J9)/1000)</f>
        <v>0.52631578947368418</v>
      </c>
      <c r="N9" s="19">
        <v>2001</v>
      </c>
      <c r="O9" s="8">
        <v>42111</v>
      </c>
      <c r="P9" s="50">
        <v>108.25</v>
      </c>
      <c r="Q9" s="50"/>
      <c r="R9" s="53">
        <f>IF(O9="","",(IF(G9="売",H9-P9,P9-H9))*M9*100000)</f>
        <v>153684.21052631587</v>
      </c>
      <c r="S9" s="53"/>
      <c r="T9" s="54">
        <f>IF(O9="","",IF(R9&lt;0,J9*(-1),IF(G9="買",(P9-H9)*100,(H9-P9)*100)))</f>
        <v>292.00000000000017</v>
      </c>
      <c r="U9" s="54"/>
    </row>
    <row r="10" spans="2:21">
      <c r="B10" s="19">
        <v>2</v>
      </c>
      <c r="C10" s="49">
        <f t="shared" ref="C10:C73" si="1">IF(R9="","",C9+R9)</f>
        <v>1153684.210526316</v>
      </c>
      <c r="D10" s="49"/>
      <c r="E10" s="19"/>
      <c r="F10" s="8"/>
      <c r="G10" s="19" t="s">
        <v>4</v>
      </c>
      <c r="H10" s="50"/>
      <c r="I10" s="50"/>
      <c r="J10" s="19"/>
      <c r="K10" s="49" t="str">
        <f t="shared" si="0"/>
        <v/>
      </c>
      <c r="L10" s="49"/>
      <c r="M10" s="6" t="str">
        <f t="shared" ref="M10:M73" si="2">IF(J10="","",(K10/J10)/1000)</f>
        <v/>
      </c>
      <c r="N10" s="19"/>
      <c r="O10" s="8"/>
      <c r="P10" s="50"/>
      <c r="Q10" s="50"/>
      <c r="R10" s="53" t="str">
        <f t="shared" ref="R10:R73" si="3">IF(O10="","",(IF(G10="売",H10-P10,P10-H10))*M10*100000)</f>
        <v/>
      </c>
      <c r="S10" s="53"/>
      <c r="T10" s="54" t="str">
        <f t="shared" ref="T10:T73" si="4">IF(O10="","",IF(R10&lt;0,J10*(-1),IF(G10="買",(P10-H10)*100,(H10-P10)*100)))</f>
        <v/>
      </c>
      <c r="U10" s="54"/>
    </row>
    <row r="11" spans="2:21">
      <c r="B11" s="19">
        <v>3</v>
      </c>
      <c r="C11" s="49" t="str">
        <f t="shared" si="1"/>
        <v/>
      </c>
      <c r="D11" s="49"/>
      <c r="E11" s="19"/>
      <c r="F11" s="8"/>
      <c r="G11" s="19" t="s">
        <v>4</v>
      </c>
      <c r="H11" s="50"/>
      <c r="I11" s="50"/>
      <c r="J11" s="19"/>
      <c r="K11" s="49" t="str">
        <f t="shared" si="0"/>
        <v/>
      </c>
      <c r="L11" s="49"/>
      <c r="M11" s="6" t="str">
        <f t="shared" si="2"/>
        <v/>
      </c>
      <c r="N11" s="19"/>
      <c r="O11" s="8"/>
      <c r="P11" s="50"/>
      <c r="Q11" s="50"/>
      <c r="R11" s="53" t="str">
        <f t="shared" si="3"/>
        <v/>
      </c>
      <c r="S11" s="53"/>
      <c r="T11" s="54" t="str">
        <f t="shared" si="4"/>
        <v/>
      </c>
      <c r="U11" s="54"/>
    </row>
    <row r="12" spans="2:21">
      <c r="B12" s="19">
        <v>4</v>
      </c>
      <c r="C12" s="49" t="str">
        <f t="shared" si="1"/>
        <v/>
      </c>
      <c r="D12" s="49"/>
      <c r="E12" s="19"/>
      <c r="F12" s="8"/>
      <c r="G12" s="19" t="s">
        <v>3</v>
      </c>
      <c r="H12" s="50"/>
      <c r="I12" s="50"/>
      <c r="J12" s="19"/>
      <c r="K12" s="49" t="str">
        <f t="shared" si="0"/>
        <v/>
      </c>
      <c r="L12" s="49"/>
      <c r="M12" s="6" t="str">
        <f t="shared" si="2"/>
        <v/>
      </c>
      <c r="N12" s="19"/>
      <c r="O12" s="8"/>
      <c r="P12" s="50"/>
      <c r="Q12" s="50"/>
      <c r="R12" s="53" t="str">
        <f t="shared" si="3"/>
        <v/>
      </c>
      <c r="S12" s="53"/>
      <c r="T12" s="54" t="str">
        <f t="shared" si="4"/>
        <v/>
      </c>
      <c r="U12" s="54"/>
    </row>
    <row r="13" spans="2:21">
      <c r="B13" s="19">
        <v>5</v>
      </c>
      <c r="C13" s="49" t="str">
        <f t="shared" si="1"/>
        <v/>
      </c>
      <c r="D13" s="49"/>
      <c r="E13" s="19"/>
      <c r="F13" s="8"/>
      <c r="G13" s="19" t="s">
        <v>3</v>
      </c>
      <c r="H13" s="50"/>
      <c r="I13" s="50"/>
      <c r="J13" s="19"/>
      <c r="K13" s="49" t="str">
        <f t="shared" si="0"/>
        <v/>
      </c>
      <c r="L13" s="49"/>
      <c r="M13" s="6" t="str">
        <f t="shared" si="2"/>
        <v/>
      </c>
      <c r="N13" s="19"/>
      <c r="O13" s="8"/>
      <c r="P13" s="50"/>
      <c r="Q13" s="50"/>
      <c r="R13" s="53" t="str">
        <f t="shared" si="3"/>
        <v/>
      </c>
      <c r="S13" s="53"/>
      <c r="T13" s="54" t="str">
        <f t="shared" si="4"/>
        <v/>
      </c>
      <c r="U13" s="54"/>
    </row>
    <row r="14" spans="2:21">
      <c r="B14" s="19">
        <v>6</v>
      </c>
      <c r="C14" s="49" t="str">
        <f t="shared" si="1"/>
        <v/>
      </c>
      <c r="D14" s="49"/>
      <c r="E14" s="19"/>
      <c r="F14" s="8"/>
      <c r="G14" s="19" t="s">
        <v>4</v>
      </c>
      <c r="H14" s="50"/>
      <c r="I14" s="50"/>
      <c r="J14" s="19"/>
      <c r="K14" s="49" t="str">
        <f t="shared" si="0"/>
        <v/>
      </c>
      <c r="L14" s="49"/>
      <c r="M14" s="6" t="str">
        <f t="shared" si="2"/>
        <v/>
      </c>
      <c r="N14" s="19"/>
      <c r="O14" s="8"/>
      <c r="P14" s="50"/>
      <c r="Q14" s="50"/>
      <c r="R14" s="53" t="str">
        <f t="shared" si="3"/>
        <v/>
      </c>
      <c r="S14" s="53"/>
      <c r="T14" s="54" t="str">
        <f t="shared" si="4"/>
        <v/>
      </c>
      <c r="U14" s="54"/>
    </row>
    <row r="15" spans="2:21">
      <c r="B15" s="19">
        <v>7</v>
      </c>
      <c r="C15" s="49" t="str">
        <f t="shared" si="1"/>
        <v/>
      </c>
      <c r="D15" s="49"/>
      <c r="E15" s="19"/>
      <c r="F15" s="8"/>
      <c r="G15" s="19" t="s">
        <v>4</v>
      </c>
      <c r="H15" s="50"/>
      <c r="I15" s="50"/>
      <c r="J15" s="19"/>
      <c r="K15" s="49" t="str">
        <f t="shared" si="0"/>
        <v/>
      </c>
      <c r="L15" s="49"/>
      <c r="M15" s="6" t="str">
        <f t="shared" si="2"/>
        <v/>
      </c>
      <c r="N15" s="19"/>
      <c r="O15" s="8"/>
      <c r="P15" s="50"/>
      <c r="Q15" s="50"/>
      <c r="R15" s="53" t="str">
        <f t="shared" si="3"/>
        <v/>
      </c>
      <c r="S15" s="53"/>
      <c r="T15" s="54" t="str">
        <f t="shared" si="4"/>
        <v/>
      </c>
      <c r="U15" s="54"/>
    </row>
    <row r="16" spans="2:21">
      <c r="B16" s="19">
        <v>8</v>
      </c>
      <c r="C16" s="49" t="str">
        <f t="shared" si="1"/>
        <v/>
      </c>
      <c r="D16" s="49"/>
      <c r="E16" s="19"/>
      <c r="F16" s="8"/>
      <c r="G16" s="19" t="s">
        <v>4</v>
      </c>
      <c r="H16" s="50"/>
      <c r="I16" s="50"/>
      <c r="J16" s="19"/>
      <c r="K16" s="49" t="str">
        <f t="shared" si="0"/>
        <v/>
      </c>
      <c r="L16" s="49"/>
      <c r="M16" s="6" t="str">
        <f t="shared" si="2"/>
        <v/>
      </c>
      <c r="N16" s="19"/>
      <c r="O16" s="8"/>
      <c r="P16" s="50"/>
      <c r="Q16" s="50"/>
      <c r="R16" s="53" t="str">
        <f t="shared" si="3"/>
        <v/>
      </c>
      <c r="S16" s="53"/>
      <c r="T16" s="54" t="str">
        <f t="shared" si="4"/>
        <v/>
      </c>
      <c r="U16" s="54"/>
    </row>
    <row r="17" spans="2:21">
      <c r="B17" s="19">
        <v>9</v>
      </c>
      <c r="C17" s="49" t="str">
        <f t="shared" si="1"/>
        <v/>
      </c>
      <c r="D17" s="49"/>
      <c r="E17" s="19"/>
      <c r="F17" s="8"/>
      <c r="G17" s="19" t="s">
        <v>4</v>
      </c>
      <c r="H17" s="50"/>
      <c r="I17" s="50"/>
      <c r="J17" s="19"/>
      <c r="K17" s="49" t="str">
        <f t="shared" si="0"/>
        <v/>
      </c>
      <c r="L17" s="49"/>
      <c r="M17" s="6" t="str">
        <f t="shared" si="2"/>
        <v/>
      </c>
      <c r="N17" s="19"/>
      <c r="O17" s="8"/>
      <c r="P17" s="50"/>
      <c r="Q17" s="50"/>
      <c r="R17" s="53" t="str">
        <f t="shared" si="3"/>
        <v/>
      </c>
      <c r="S17" s="53"/>
      <c r="T17" s="54" t="str">
        <f t="shared" si="4"/>
        <v/>
      </c>
      <c r="U17" s="54"/>
    </row>
    <row r="18" spans="2:21">
      <c r="B18" s="19">
        <v>10</v>
      </c>
      <c r="C18" s="49" t="str">
        <f t="shared" si="1"/>
        <v/>
      </c>
      <c r="D18" s="49"/>
      <c r="E18" s="19"/>
      <c r="F18" s="8"/>
      <c r="G18" s="19" t="s">
        <v>4</v>
      </c>
      <c r="H18" s="50"/>
      <c r="I18" s="50"/>
      <c r="J18" s="19"/>
      <c r="K18" s="49" t="str">
        <f t="shared" si="0"/>
        <v/>
      </c>
      <c r="L18" s="49"/>
      <c r="M18" s="6" t="str">
        <f t="shared" si="2"/>
        <v/>
      </c>
      <c r="N18" s="19"/>
      <c r="O18" s="8"/>
      <c r="P18" s="50"/>
      <c r="Q18" s="50"/>
      <c r="R18" s="53" t="str">
        <f t="shared" si="3"/>
        <v/>
      </c>
      <c r="S18" s="53"/>
      <c r="T18" s="54" t="str">
        <f t="shared" si="4"/>
        <v/>
      </c>
      <c r="U18" s="54"/>
    </row>
    <row r="19" spans="2:21">
      <c r="B19" s="19">
        <v>11</v>
      </c>
      <c r="C19" s="49" t="str">
        <f t="shared" si="1"/>
        <v/>
      </c>
      <c r="D19" s="49"/>
      <c r="E19" s="19"/>
      <c r="F19" s="8"/>
      <c r="G19" s="19" t="s">
        <v>4</v>
      </c>
      <c r="H19" s="50"/>
      <c r="I19" s="50"/>
      <c r="J19" s="19"/>
      <c r="K19" s="49" t="str">
        <f t="shared" si="0"/>
        <v/>
      </c>
      <c r="L19" s="49"/>
      <c r="M19" s="6" t="str">
        <f t="shared" si="2"/>
        <v/>
      </c>
      <c r="N19" s="19"/>
      <c r="O19" s="8"/>
      <c r="P19" s="50"/>
      <c r="Q19" s="50"/>
      <c r="R19" s="53" t="str">
        <f t="shared" si="3"/>
        <v/>
      </c>
      <c r="S19" s="53"/>
      <c r="T19" s="54" t="str">
        <f t="shared" si="4"/>
        <v/>
      </c>
      <c r="U19" s="54"/>
    </row>
    <row r="20" spans="2:21">
      <c r="B20" s="19">
        <v>12</v>
      </c>
      <c r="C20" s="49" t="str">
        <f t="shared" si="1"/>
        <v/>
      </c>
      <c r="D20" s="49"/>
      <c r="E20" s="19"/>
      <c r="F20" s="8"/>
      <c r="G20" s="19" t="s">
        <v>4</v>
      </c>
      <c r="H20" s="50"/>
      <c r="I20" s="50"/>
      <c r="J20" s="19"/>
      <c r="K20" s="49" t="str">
        <f t="shared" si="0"/>
        <v/>
      </c>
      <c r="L20" s="49"/>
      <c r="M20" s="6" t="str">
        <f t="shared" si="2"/>
        <v/>
      </c>
      <c r="N20" s="19"/>
      <c r="O20" s="8"/>
      <c r="P20" s="50"/>
      <c r="Q20" s="50"/>
      <c r="R20" s="53" t="str">
        <f t="shared" si="3"/>
        <v/>
      </c>
      <c r="S20" s="53"/>
      <c r="T20" s="54" t="str">
        <f t="shared" si="4"/>
        <v/>
      </c>
      <c r="U20" s="54"/>
    </row>
    <row r="21" spans="2:21">
      <c r="B21" s="19">
        <v>13</v>
      </c>
      <c r="C21" s="49" t="str">
        <f t="shared" si="1"/>
        <v/>
      </c>
      <c r="D21" s="49"/>
      <c r="E21" s="19"/>
      <c r="F21" s="8"/>
      <c r="G21" s="19" t="s">
        <v>4</v>
      </c>
      <c r="H21" s="50"/>
      <c r="I21" s="50"/>
      <c r="J21" s="19"/>
      <c r="K21" s="49" t="str">
        <f t="shared" si="0"/>
        <v/>
      </c>
      <c r="L21" s="49"/>
      <c r="M21" s="6" t="str">
        <f t="shared" si="2"/>
        <v/>
      </c>
      <c r="N21" s="19"/>
      <c r="O21" s="8"/>
      <c r="P21" s="50"/>
      <c r="Q21" s="50"/>
      <c r="R21" s="53" t="str">
        <f t="shared" si="3"/>
        <v/>
      </c>
      <c r="S21" s="53"/>
      <c r="T21" s="54" t="str">
        <f t="shared" si="4"/>
        <v/>
      </c>
      <c r="U21" s="54"/>
    </row>
    <row r="22" spans="2:21">
      <c r="B22" s="19">
        <v>14</v>
      </c>
      <c r="C22" s="49" t="str">
        <f t="shared" si="1"/>
        <v/>
      </c>
      <c r="D22" s="49"/>
      <c r="E22" s="19"/>
      <c r="F22" s="8"/>
      <c r="G22" s="19" t="s">
        <v>3</v>
      </c>
      <c r="H22" s="50"/>
      <c r="I22" s="50"/>
      <c r="J22" s="19"/>
      <c r="K22" s="49" t="str">
        <f t="shared" si="0"/>
        <v/>
      </c>
      <c r="L22" s="49"/>
      <c r="M22" s="6" t="str">
        <f t="shared" si="2"/>
        <v/>
      </c>
      <c r="N22" s="19"/>
      <c r="O22" s="8"/>
      <c r="P22" s="50"/>
      <c r="Q22" s="50"/>
      <c r="R22" s="53" t="str">
        <f t="shared" si="3"/>
        <v/>
      </c>
      <c r="S22" s="53"/>
      <c r="T22" s="54" t="str">
        <f t="shared" si="4"/>
        <v/>
      </c>
      <c r="U22" s="54"/>
    </row>
    <row r="23" spans="2:21">
      <c r="B23" s="19">
        <v>15</v>
      </c>
      <c r="C23" s="49" t="str">
        <f t="shared" si="1"/>
        <v/>
      </c>
      <c r="D23" s="49"/>
      <c r="E23" s="19"/>
      <c r="F23" s="8"/>
      <c r="G23" s="19" t="s">
        <v>4</v>
      </c>
      <c r="H23" s="50"/>
      <c r="I23" s="50"/>
      <c r="J23" s="19"/>
      <c r="K23" s="49" t="str">
        <f t="shared" si="0"/>
        <v/>
      </c>
      <c r="L23" s="49"/>
      <c r="M23" s="6" t="str">
        <f t="shared" si="2"/>
        <v/>
      </c>
      <c r="N23" s="19"/>
      <c r="O23" s="8"/>
      <c r="P23" s="50"/>
      <c r="Q23" s="50"/>
      <c r="R23" s="53" t="str">
        <f t="shared" si="3"/>
        <v/>
      </c>
      <c r="S23" s="53"/>
      <c r="T23" s="54" t="str">
        <f t="shared" si="4"/>
        <v/>
      </c>
      <c r="U23" s="54"/>
    </row>
    <row r="24" spans="2:21">
      <c r="B24" s="19">
        <v>16</v>
      </c>
      <c r="C24" s="49" t="str">
        <f t="shared" si="1"/>
        <v/>
      </c>
      <c r="D24" s="49"/>
      <c r="E24" s="19"/>
      <c r="F24" s="8"/>
      <c r="G24" s="19" t="s">
        <v>4</v>
      </c>
      <c r="H24" s="50"/>
      <c r="I24" s="50"/>
      <c r="J24" s="19"/>
      <c r="K24" s="49" t="str">
        <f t="shared" si="0"/>
        <v/>
      </c>
      <c r="L24" s="49"/>
      <c r="M24" s="6" t="str">
        <f t="shared" si="2"/>
        <v/>
      </c>
      <c r="N24" s="19"/>
      <c r="O24" s="8"/>
      <c r="P24" s="50"/>
      <c r="Q24" s="50"/>
      <c r="R24" s="53" t="str">
        <f t="shared" si="3"/>
        <v/>
      </c>
      <c r="S24" s="53"/>
      <c r="T24" s="54" t="str">
        <f t="shared" si="4"/>
        <v/>
      </c>
      <c r="U24" s="54"/>
    </row>
    <row r="25" spans="2:21">
      <c r="B25" s="19">
        <v>17</v>
      </c>
      <c r="C25" s="49" t="str">
        <f t="shared" si="1"/>
        <v/>
      </c>
      <c r="D25" s="49"/>
      <c r="E25" s="19"/>
      <c r="F25" s="8"/>
      <c r="G25" s="19" t="s">
        <v>4</v>
      </c>
      <c r="H25" s="50"/>
      <c r="I25" s="50"/>
      <c r="J25" s="19"/>
      <c r="K25" s="49" t="str">
        <f t="shared" si="0"/>
        <v/>
      </c>
      <c r="L25" s="49"/>
      <c r="M25" s="6" t="str">
        <f t="shared" si="2"/>
        <v/>
      </c>
      <c r="N25" s="19"/>
      <c r="O25" s="8"/>
      <c r="P25" s="50"/>
      <c r="Q25" s="50"/>
      <c r="R25" s="53" t="str">
        <f t="shared" si="3"/>
        <v/>
      </c>
      <c r="S25" s="53"/>
      <c r="T25" s="54" t="str">
        <f t="shared" si="4"/>
        <v/>
      </c>
      <c r="U25" s="54"/>
    </row>
    <row r="26" spans="2:21">
      <c r="B26" s="19">
        <v>18</v>
      </c>
      <c r="C26" s="49" t="str">
        <f t="shared" si="1"/>
        <v/>
      </c>
      <c r="D26" s="49"/>
      <c r="E26" s="19"/>
      <c r="F26" s="8"/>
      <c r="G26" s="19" t="s">
        <v>4</v>
      </c>
      <c r="H26" s="50"/>
      <c r="I26" s="50"/>
      <c r="J26" s="19"/>
      <c r="K26" s="49" t="str">
        <f t="shared" si="0"/>
        <v/>
      </c>
      <c r="L26" s="49"/>
      <c r="M26" s="6" t="str">
        <f t="shared" si="2"/>
        <v/>
      </c>
      <c r="N26" s="19"/>
      <c r="O26" s="8"/>
      <c r="P26" s="50"/>
      <c r="Q26" s="50"/>
      <c r="R26" s="53" t="str">
        <f t="shared" si="3"/>
        <v/>
      </c>
      <c r="S26" s="53"/>
      <c r="T26" s="54" t="str">
        <f t="shared" si="4"/>
        <v/>
      </c>
      <c r="U26" s="54"/>
    </row>
    <row r="27" spans="2:21">
      <c r="B27" s="19">
        <v>19</v>
      </c>
      <c r="C27" s="49" t="str">
        <f t="shared" si="1"/>
        <v/>
      </c>
      <c r="D27" s="49"/>
      <c r="E27" s="19"/>
      <c r="F27" s="8"/>
      <c r="G27" s="19" t="s">
        <v>3</v>
      </c>
      <c r="H27" s="50"/>
      <c r="I27" s="50"/>
      <c r="J27" s="19"/>
      <c r="K27" s="49" t="str">
        <f t="shared" si="0"/>
        <v/>
      </c>
      <c r="L27" s="49"/>
      <c r="M27" s="6" t="str">
        <f t="shared" si="2"/>
        <v/>
      </c>
      <c r="N27" s="19"/>
      <c r="O27" s="8"/>
      <c r="P27" s="50"/>
      <c r="Q27" s="50"/>
      <c r="R27" s="53" t="str">
        <f t="shared" si="3"/>
        <v/>
      </c>
      <c r="S27" s="53"/>
      <c r="T27" s="54" t="str">
        <f t="shared" si="4"/>
        <v/>
      </c>
      <c r="U27" s="54"/>
    </row>
    <row r="28" spans="2:21">
      <c r="B28" s="19">
        <v>20</v>
      </c>
      <c r="C28" s="49" t="str">
        <f t="shared" si="1"/>
        <v/>
      </c>
      <c r="D28" s="49"/>
      <c r="E28" s="19"/>
      <c r="F28" s="8"/>
      <c r="G28" s="19" t="s">
        <v>4</v>
      </c>
      <c r="H28" s="50"/>
      <c r="I28" s="50"/>
      <c r="J28" s="19"/>
      <c r="K28" s="49" t="str">
        <f t="shared" si="0"/>
        <v/>
      </c>
      <c r="L28" s="49"/>
      <c r="M28" s="6" t="str">
        <f t="shared" si="2"/>
        <v/>
      </c>
      <c r="N28" s="19"/>
      <c r="O28" s="8"/>
      <c r="P28" s="50"/>
      <c r="Q28" s="50"/>
      <c r="R28" s="53" t="str">
        <f t="shared" si="3"/>
        <v/>
      </c>
      <c r="S28" s="53"/>
      <c r="T28" s="54" t="str">
        <f t="shared" si="4"/>
        <v/>
      </c>
      <c r="U28" s="54"/>
    </row>
    <row r="29" spans="2:21">
      <c r="B29" s="19">
        <v>21</v>
      </c>
      <c r="C29" s="49" t="str">
        <f t="shared" si="1"/>
        <v/>
      </c>
      <c r="D29" s="49"/>
      <c r="E29" s="19"/>
      <c r="F29" s="8"/>
      <c r="G29" s="19" t="s">
        <v>3</v>
      </c>
      <c r="H29" s="50"/>
      <c r="I29" s="50"/>
      <c r="J29" s="19"/>
      <c r="K29" s="49" t="str">
        <f t="shared" si="0"/>
        <v/>
      </c>
      <c r="L29" s="49"/>
      <c r="M29" s="6" t="str">
        <f t="shared" si="2"/>
        <v/>
      </c>
      <c r="N29" s="19"/>
      <c r="O29" s="8"/>
      <c r="P29" s="50"/>
      <c r="Q29" s="50"/>
      <c r="R29" s="53" t="str">
        <f t="shared" si="3"/>
        <v/>
      </c>
      <c r="S29" s="53"/>
      <c r="T29" s="54" t="str">
        <f t="shared" si="4"/>
        <v/>
      </c>
      <c r="U29" s="54"/>
    </row>
    <row r="30" spans="2:21">
      <c r="B30" s="19">
        <v>22</v>
      </c>
      <c r="C30" s="49" t="str">
        <f t="shared" si="1"/>
        <v/>
      </c>
      <c r="D30" s="49"/>
      <c r="E30" s="19"/>
      <c r="F30" s="8"/>
      <c r="G30" s="19" t="s">
        <v>3</v>
      </c>
      <c r="H30" s="50"/>
      <c r="I30" s="50"/>
      <c r="J30" s="19"/>
      <c r="K30" s="49" t="str">
        <f t="shared" si="0"/>
        <v/>
      </c>
      <c r="L30" s="49"/>
      <c r="M30" s="6" t="str">
        <f t="shared" si="2"/>
        <v/>
      </c>
      <c r="N30" s="19"/>
      <c r="O30" s="8"/>
      <c r="P30" s="50"/>
      <c r="Q30" s="50"/>
      <c r="R30" s="53" t="str">
        <f t="shared" si="3"/>
        <v/>
      </c>
      <c r="S30" s="53"/>
      <c r="T30" s="54" t="str">
        <f t="shared" si="4"/>
        <v/>
      </c>
      <c r="U30" s="54"/>
    </row>
    <row r="31" spans="2:21">
      <c r="B31" s="19">
        <v>23</v>
      </c>
      <c r="C31" s="49" t="str">
        <f t="shared" si="1"/>
        <v/>
      </c>
      <c r="D31" s="49"/>
      <c r="E31" s="19"/>
      <c r="F31" s="8"/>
      <c r="G31" s="19" t="s">
        <v>3</v>
      </c>
      <c r="H31" s="50"/>
      <c r="I31" s="50"/>
      <c r="J31" s="19"/>
      <c r="K31" s="49" t="str">
        <f t="shared" si="0"/>
        <v/>
      </c>
      <c r="L31" s="49"/>
      <c r="M31" s="6" t="str">
        <f t="shared" si="2"/>
        <v/>
      </c>
      <c r="N31" s="19"/>
      <c r="O31" s="8"/>
      <c r="P31" s="50"/>
      <c r="Q31" s="50"/>
      <c r="R31" s="53" t="str">
        <f t="shared" si="3"/>
        <v/>
      </c>
      <c r="S31" s="53"/>
      <c r="T31" s="54" t="str">
        <f t="shared" si="4"/>
        <v/>
      </c>
      <c r="U31" s="54"/>
    </row>
    <row r="32" spans="2:21">
      <c r="B32" s="19">
        <v>24</v>
      </c>
      <c r="C32" s="49" t="str">
        <f t="shared" si="1"/>
        <v/>
      </c>
      <c r="D32" s="49"/>
      <c r="E32" s="19"/>
      <c r="F32" s="8"/>
      <c r="G32" s="19" t="s">
        <v>3</v>
      </c>
      <c r="H32" s="50"/>
      <c r="I32" s="50"/>
      <c r="J32" s="19"/>
      <c r="K32" s="49" t="str">
        <f t="shared" si="0"/>
        <v/>
      </c>
      <c r="L32" s="49"/>
      <c r="M32" s="6" t="str">
        <f t="shared" si="2"/>
        <v/>
      </c>
      <c r="N32" s="19"/>
      <c r="O32" s="8"/>
      <c r="P32" s="50"/>
      <c r="Q32" s="50"/>
      <c r="R32" s="53" t="str">
        <f t="shared" si="3"/>
        <v/>
      </c>
      <c r="S32" s="53"/>
      <c r="T32" s="54" t="str">
        <f t="shared" si="4"/>
        <v/>
      </c>
      <c r="U32" s="54"/>
    </row>
    <row r="33" spans="2:21">
      <c r="B33" s="19">
        <v>25</v>
      </c>
      <c r="C33" s="49" t="str">
        <f t="shared" si="1"/>
        <v/>
      </c>
      <c r="D33" s="49"/>
      <c r="E33" s="19"/>
      <c r="F33" s="8"/>
      <c r="G33" s="19" t="s">
        <v>4</v>
      </c>
      <c r="H33" s="50"/>
      <c r="I33" s="50"/>
      <c r="J33" s="19"/>
      <c r="K33" s="49" t="str">
        <f t="shared" si="0"/>
        <v/>
      </c>
      <c r="L33" s="49"/>
      <c r="M33" s="6" t="str">
        <f t="shared" si="2"/>
        <v/>
      </c>
      <c r="N33" s="19"/>
      <c r="O33" s="8"/>
      <c r="P33" s="50"/>
      <c r="Q33" s="50"/>
      <c r="R33" s="53" t="str">
        <f t="shared" si="3"/>
        <v/>
      </c>
      <c r="S33" s="53"/>
      <c r="T33" s="54" t="str">
        <f t="shared" si="4"/>
        <v/>
      </c>
      <c r="U33" s="54"/>
    </row>
    <row r="34" spans="2:21">
      <c r="B34" s="19">
        <v>26</v>
      </c>
      <c r="C34" s="49" t="str">
        <f t="shared" si="1"/>
        <v/>
      </c>
      <c r="D34" s="49"/>
      <c r="E34" s="19"/>
      <c r="F34" s="8"/>
      <c r="G34" s="19" t="s">
        <v>3</v>
      </c>
      <c r="H34" s="50"/>
      <c r="I34" s="50"/>
      <c r="J34" s="19"/>
      <c r="K34" s="49" t="str">
        <f t="shared" si="0"/>
        <v/>
      </c>
      <c r="L34" s="49"/>
      <c r="M34" s="6" t="str">
        <f t="shared" si="2"/>
        <v/>
      </c>
      <c r="N34" s="19"/>
      <c r="O34" s="8"/>
      <c r="P34" s="50"/>
      <c r="Q34" s="50"/>
      <c r="R34" s="53" t="str">
        <f t="shared" si="3"/>
        <v/>
      </c>
      <c r="S34" s="53"/>
      <c r="T34" s="54" t="str">
        <f t="shared" si="4"/>
        <v/>
      </c>
      <c r="U34" s="54"/>
    </row>
    <row r="35" spans="2:21">
      <c r="B35" s="19">
        <v>27</v>
      </c>
      <c r="C35" s="49" t="str">
        <f t="shared" si="1"/>
        <v/>
      </c>
      <c r="D35" s="49"/>
      <c r="E35" s="19"/>
      <c r="F35" s="8"/>
      <c r="G35" s="19" t="s">
        <v>3</v>
      </c>
      <c r="H35" s="50"/>
      <c r="I35" s="50"/>
      <c r="J35" s="19"/>
      <c r="K35" s="49" t="str">
        <f t="shared" si="0"/>
        <v/>
      </c>
      <c r="L35" s="49"/>
      <c r="M35" s="6" t="str">
        <f t="shared" si="2"/>
        <v/>
      </c>
      <c r="N35" s="19"/>
      <c r="O35" s="8"/>
      <c r="P35" s="50"/>
      <c r="Q35" s="50"/>
      <c r="R35" s="53" t="str">
        <f t="shared" si="3"/>
        <v/>
      </c>
      <c r="S35" s="53"/>
      <c r="T35" s="54" t="str">
        <f t="shared" si="4"/>
        <v/>
      </c>
      <c r="U35" s="54"/>
    </row>
    <row r="36" spans="2:21">
      <c r="B36" s="19">
        <v>28</v>
      </c>
      <c r="C36" s="49" t="str">
        <f t="shared" si="1"/>
        <v/>
      </c>
      <c r="D36" s="49"/>
      <c r="E36" s="19"/>
      <c r="F36" s="8"/>
      <c r="G36" s="19" t="s">
        <v>3</v>
      </c>
      <c r="H36" s="50"/>
      <c r="I36" s="50"/>
      <c r="J36" s="19"/>
      <c r="K36" s="49" t="str">
        <f t="shared" si="0"/>
        <v/>
      </c>
      <c r="L36" s="49"/>
      <c r="M36" s="6" t="str">
        <f t="shared" si="2"/>
        <v/>
      </c>
      <c r="N36" s="19"/>
      <c r="O36" s="8"/>
      <c r="P36" s="50"/>
      <c r="Q36" s="50"/>
      <c r="R36" s="53" t="str">
        <f t="shared" si="3"/>
        <v/>
      </c>
      <c r="S36" s="53"/>
      <c r="T36" s="54" t="str">
        <f t="shared" si="4"/>
        <v/>
      </c>
      <c r="U36" s="54"/>
    </row>
    <row r="37" spans="2:21">
      <c r="B37" s="19">
        <v>29</v>
      </c>
      <c r="C37" s="49" t="str">
        <f t="shared" si="1"/>
        <v/>
      </c>
      <c r="D37" s="49"/>
      <c r="E37" s="19"/>
      <c r="F37" s="8"/>
      <c r="G37" s="19" t="s">
        <v>3</v>
      </c>
      <c r="H37" s="50"/>
      <c r="I37" s="50"/>
      <c r="J37" s="19"/>
      <c r="K37" s="49" t="str">
        <f t="shared" si="0"/>
        <v/>
      </c>
      <c r="L37" s="49"/>
      <c r="M37" s="6" t="str">
        <f t="shared" si="2"/>
        <v/>
      </c>
      <c r="N37" s="19"/>
      <c r="O37" s="8"/>
      <c r="P37" s="50"/>
      <c r="Q37" s="50"/>
      <c r="R37" s="53" t="str">
        <f t="shared" si="3"/>
        <v/>
      </c>
      <c r="S37" s="53"/>
      <c r="T37" s="54" t="str">
        <f t="shared" si="4"/>
        <v/>
      </c>
      <c r="U37" s="54"/>
    </row>
    <row r="38" spans="2:21">
      <c r="B38" s="19">
        <v>30</v>
      </c>
      <c r="C38" s="49" t="str">
        <f t="shared" si="1"/>
        <v/>
      </c>
      <c r="D38" s="49"/>
      <c r="E38" s="19"/>
      <c r="F38" s="8"/>
      <c r="G38" s="19" t="s">
        <v>4</v>
      </c>
      <c r="H38" s="50"/>
      <c r="I38" s="50"/>
      <c r="J38" s="19"/>
      <c r="K38" s="49" t="str">
        <f t="shared" si="0"/>
        <v/>
      </c>
      <c r="L38" s="49"/>
      <c r="M38" s="6" t="str">
        <f t="shared" si="2"/>
        <v/>
      </c>
      <c r="N38" s="19"/>
      <c r="O38" s="8"/>
      <c r="P38" s="50"/>
      <c r="Q38" s="50"/>
      <c r="R38" s="53" t="str">
        <f t="shared" si="3"/>
        <v/>
      </c>
      <c r="S38" s="53"/>
      <c r="T38" s="54" t="str">
        <f t="shared" si="4"/>
        <v/>
      </c>
      <c r="U38" s="54"/>
    </row>
    <row r="39" spans="2:21">
      <c r="B39" s="19">
        <v>31</v>
      </c>
      <c r="C39" s="49" t="str">
        <f t="shared" si="1"/>
        <v/>
      </c>
      <c r="D39" s="49"/>
      <c r="E39" s="19"/>
      <c r="F39" s="8"/>
      <c r="G39" s="19" t="s">
        <v>4</v>
      </c>
      <c r="H39" s="50"/>
      <c r="I39" s="50"/>
      <c r="J39" s="19"/>
      <c r="K39" s="49" t="str">
        <f t="shared" si="0"/>
        <v/>
      </c>
      <c r="L39" s="49"/>
      <c r="M39" s="6" t="str">
        <f t="shared" si="2"/>
        <v/>
      </c>
      <c r="N39" s="19"/>
      <c r="O39" s="8"/>
      <c r="P39" s="50"/>
      <c r="Q39" s="50"/>
      <c r="R39" s="53" t="str">
        <f t="shared" si="3"/>
        <v/>
      </c>
      <c r="S39" s="53"/>
      <c r="T39" s="54" t="str">
        <f t="shared" si="4"/>
        <v/>
      </c>
      <c r="U39" s="54"/>
    </row>
    <row r="40" spans="2:21">
      <c r="B40" s="19">
        <v>32</v>
      </c>
      <c r="C40" s="49" t="str">
        <f t="shared" si="1"/>
        <v/>
      </c>
      <c r="D40" s="49"/>
      <c r="E40" s="19"/>
      <c r="F40" s="8"/>
      <c r="G40" s="19" t="s">
        <v>4</v>
      </c>
      <c r="H40" s="50"/>
      <c r="I40" s="50"/>
      <c r="J40" s="19"/>
      <c r="K40" s="49" t="str">
        <f t="shared" si="0"/>
        <v/>
      </c>
      <c r="L40" s="49"/>
      <c r="M40" s="6" t="str">
        <f t="shared" si="2"/>
        <v/>
      </c>
      <c r="N40" s="19"/>
      <c r="O40" s="8"/>
      <c r="P40" s="50"/>
      <c r="Q40" s="50"/>
      <c r="R40" s="53" t="str">
        <f t="shared" si="3"/>
        <v/>
      </c>
      <c r="S40" s="53"/>
      <c r="T40" s="54" t="str">
        <f t="shared" si="4"/>
        <v/>
      </c>
      <c r="U40" s="54"/>
    </row>
    <row r="41" spans="2:21">
      <c r="B41" s="19">
        <v>33</v>
      </c>
      <c r="C41" s="49" t="str">
        <f t="shared" si="1"/>
        <v/>
      </c>
      <c r="D41" s="49"/>
      <c r="E41" s="19"/>
      <c r="F41" s="8"/>
      <c r="G41" s="19" t="s">
        <v>3</v>
      </c>
      <c r="H41" s="50"/>
      <c r="I41" s="50"/>
      <c r="J41" s="19"/>
      <c r="K41" s="49" t="str">
        <f t="shared" si="0"/>
        <v/>
      </c>
      <c r="L41" s="49"/>
      <c r="M41" s="6" t="str">
        <f t="shared" si="2"/>
        <v/>
      </c>
      <c r="N41" s="19"/>
      <c r="O41" s="8"/>
      <c r="P41" s="50"/>
      <c r="Q41" s="50"/>
      <c r="R41" s="53" t="str">
        <f t="shared" si="3"/>
        <v/>
      </c>
      <c r="S41" s="53"/>
      <c r="T41" s="54" t="str">
        <f t="shared" si="4"/>
        <v/>
      </c>
      <c r="U41" s="54"/>
    </row>
    <row r="42" spans="2:21">
      <c r="B42" s="19">
        <v>34</v>
      </c>
      <c r="C42" s="49" t="str">
        <f t="shared" si="1"/>
        <v/>
      </c>
      <c r="D42" s="49"/>
      <c r="E42" s="19"/>
      <c r="F42" s="8"/>
      <c r="G42" s="19" t="s">
        <v>4</v>
      </c>
      <c r="H42" s="50"/>
      <c r="I42" s="50"/>
      <c r="J42" s="19"/>
      <c r="K42" s="49" t="str">
        <f t="shared" si="0"/>
        <v/>
      </c>
      <c r="L42" s="49"/>
      <c r="M42" s="6" t="str">
        <f t="shared" si="2"/>
        <v/>
      </c>
      <c r="N42" s="19"/>
      <c r="O42" s="8"/>
      <c r="P42" s="50"/>
      <c r="Q42" s="50"/>
      <c r="R42" s="53" t="str">
        <f t="shared" si="3"/>
        <v/>
      </c>
      <c r="S42" s="53"/>
      <c r="T42" s="54" t="str">
        <f t="shared" si="4"/>
        <v/>
      </c>
      <c r="U42" s="54"/>
    </row>
    <row r="43" spans="2:21">
      <c r="B43" s="19">
        <v>35</v>
      </c>
      <c r="C43" s="49" t="str">
        <f t="shared" si="1"/>
        <v/>
      </c>
      <c r="D43" s="49"/>
      <c r="E43" s="19"/>
      <c r="F43" s="8"/>
      <c r="G43" s="19" t="s">
        <v>3</v>
      </c>
      <c r="H43" s="50"/>
      <c r="I43" s="50"/>
      <c r="J43" s="19"/>
      <c r="K43" s="49" t="str">
        <f t="shared" si="0"/>
        <v/>
      </c>
      <c r="L43" s="49"/>
      <c r="M43" s="6" t="str">
        <f t="shared" si="2"/>
        <v/>
      </c>
      <c r="N43" s="19"/>
      <c r="O43" s="8"/>
      <c r="P43" s="50"/>
      <c r="Q43" s="50"/>
      <c r="R43" s="53" t="str">
        <f t="shared" si="3"/>
        <v/>
      </c>
      <c r="S43" s="53"/>
      <c r="T43" s="54" t="str">
        <f t="shared" si="4"/>
        <v/>
      </c>
      <c r="U43" s="54"/>
    </row>
    <row r="44" spans="2:21">
      <c r="B44" s="19">
        <v>36</v>
      </c>
      <c r="C44" s="49" t="str">
        <f t="shared" si="1"/>
        <v/>
      </c>
      <c r="D44" s="49"/>
      <c r="E44" s="19"/>
      <c r="F44" s="8"/>
      <c r="G44" s="19" t="s">
        <v>4</v>
      </c>
      <c r="H44" s="50"/>
      <c r="I44" s="50"/>
      <c r="J44" s="19"/>
      <c r="K44" s="49" t="str">
        <f t="shared" si="0"/>
        <v/>
      </c>
      <c r="L44" s="49"/>
      <c r="M44" s="6" t="str">
        <f t="shared" si="2"/>
        <v/>
      </c>
      <c r="N44" s="19"/>
      <c r="O44" s="8"/>
      <c r="P44" s="50"/>
      <c r="Q44" s="50"/>
      <c r="R44" s="53" t="str">
        <f t="shared" si="3"/>
        <v/>
      </c>
      <c r="S44" s="53"/>
      <c r="T44" s="54" t="str">
        <f t="shared" si="4"/>
        <v/>
      </c>
      <c r="U44" s="54"/>
    </row>
    <row r="45" spans="2:21">
      <c r="B45" s="19">
        <v>37</v>
      </c>
      <c r="C45" s="49" t="str">
        <f t="shared" si="1"/>
        <v/>
      </c>
      <c r="D45" s="49"/>
      <c r="E45" s="19"/>
      <c r="F45" s="8"/>
      <c r="G45" s="19" t="s">
        <v>3</v>
      </c>
      <c r="H45" s="50"/>
      <c r="I45" s="50"/>
      <c r="J45" s="19"/>
      <c r="K45" s="49" t="str">
        <f t="shared" si="0"/>
        <v/>
      </c>
      <c r="L45" s="49"/>
      <c r="M45" s="6" t="str">
        <f t="shared" si="2"/>
        <v/>
      </c>
      <c r="N45" s="19"/>
      <c r="O45" s="8"/>
      <c r="P45" s="50"/>
      <c r="Q45" s="50"/>
      <c r="R45" s="53" t="str">
        <f t="shared" si="3"/>
        <v/>
      </c>
      <c r="S45" s="53"/>
      <c r="T45" s="54" t="str">
        <f t="shared" si="4"/>
        <v/>
      </c>
      <c r="U45" s="54"/>
    </row>
    <row r="46" spans="2:21">
      <c r="B46" s="19">
        <v>38</v>
      </c>
      <c r="C46" s="49" t="str">
        <f t="shared" si="1"/>
        <v/>
      </c>
      <c r="D46" s="49"/>
      <c r="E46" s="19"/>
      <c r="F46" s="8"/>
      <c r="G46" s="19" t="s">
        <v>4</v>
      </c>
      <c r="H46" s="50"/>
      <c r="I46" s="50"/>
      <c r="J46" s="19"/>
      <c r="K46" s="49" t="str">
        <f t="shared" si="0"/>
        <v/>
      </c>
      <c r="L46" s="49"/>
      <c r="M46" s="6" t="str">
        <f t="shared" si="2"/>
        <v/>
      </c>
      <c r="N46" s="19"/>
      <c r="O46" s="8"/>
      <c r="P46" s="50"/>
      <c r="Q46" s="50"/>
      <c r="R46" s="53" t="str">
        <f t="shared" si="3"/>
        <v/>
      </c>
      <c r="S46" s="53"/>
      <c r="T46" s="54" t="str">
        <f t="shared" si="4"/>
        <v/>
      </c>
      <c r="U46" s="54"/>
    </row>
    <row r="47" spans="2:21">
      <c r="B47" s="19">
        <v>39</v>
      </c>
      <c r="C47" s="49" t="str">
        <f t="shared" si="1"/>
        <v/>
      </c>
      <c r="D47" s="49"/>
      <c r="E47" s="19"/>
      <c r="F47" s="8"/>
      <c r="G47" s="19" t="s">
        <v>4</v>
      </c>
      <c r="H47" s="50"/>
      <c r="I47" s="50"/>
      <c r="J47" s="19"/>
      <c r="K47" s="49" t="str">
        <f t="shared" si="0"/>
        <v/>
      </c>
      <c r="L47" s="49"/>
      <c r="M47" s="6" t="str">
        <f t="shared" si="2"/>
        <v/>
      </c>
      <c r="N47" s="19"/>
      <c r="O47" s="8"/>
      <c r="P47" s="50"/>
      <c r="Q47" s="50"/>
      <c r="R47" s="53" t="str">
        <f t="shared" si="3"/>
        <v/>
      </c>
      <c r="S47" s="53"/>
      <c r="T47" s="54" t="str">
        <f t="shared" si="4"/>
        <v/>
      </c>
      <c r="U47" s="54"/>
    </row>
    <row r="48" spans="2:21">
      <c r="B48" s="19">
        <v>40</v>
      </c>
      <c r="C48" s="49" t="str">
        <f t="shared" si="1"/>
        <v/>
      </c>
      <c r="D48" s="49"/>
      <c r="E48" s="19"/>
      <c r="F48" s="8"/>
      <c r="G48" s="19" t="s">
        <v>37</v>
      </c>
      <c r="H48" s="50"/>
      <c r="I48" s="50"/>
      <c r="J48" s="19"/>
      <c r="K48" s="49" t="str">
        <f t="shared" si="0"/>
        <v/>
      </c>
      <c r="L48" s="49"/>
      <c r="M48" s="6" t="str">
        <f t="shared" si="2"/>
        <v/>
      </c>
      <c r="N48" s="19"/>
      <c r="O48" s="8"/>
      <c r="P48" s="50"/>
      <c r="Q48" s="50"/>
      <c r="R48" s="53" t="str">
        <f t="shared" si="3"/>
        <v/>
      </c>
      <c r="S48" s="53"/>
      <c r="T48" s="54" t="str">
        <f t="shared" si="4"/>
        <v/>
      </c>
      <c r="U48" s="54"/>
    </row>
    <row r="49" spans="2:21">
      <c r="B49" s="19">
        <v>41</v>
      </c>
      <c r="C49" s="49" t="str">
        <f t="shared" si="1"/>
        <v/>
      </c>
      <c r="D49" s="49"/>
      <c r="E49" s="19"/>
      <c r="F49" s="8"/>
      <c r="G49" s="19" t="s">
        <v>4</v>
      </c>
      <c r="H49" s="50"/>
      <c r="I49" s="50"/>
      <c r="J49" s="19"/>
      <c r="K49" s="49" t="str">
        <f t="shared" si="0"/>
        <v/>
      </c>
      <c r="L49" s="49"/>
      <c r="M49" s="6" t="str">
        <f t="shared" si="2"/>
        <v/>
      </c>
      <c r="N49" s="19"/>
      <c r="O49" s="8"/>
      <c r="P49" s="50"/>
      <c r="Q49" s="50"/>
      <c r="R49" s="53" t="str">
        <f t="shared" si="3"/>
        <v/>
      </c>
      <c r="S49" s="53"/>
      <c r="T49" s="54" t="str">
        <f t="shared" si="4"/>
        <v/>
      </c>
      <c r="U49" s="54"/>
    </row>
    <row r="50" spans="2:21">
      <c r="B50" s="19">
        <v>42</v>
      </c>
      <c r="C50" s="49" t="str">
        <f t="shared" si="1"/>
        <v/>
      </c>
      <c r="D50" s="49"/>
      <c r="E50" s="19"/>
      <c r="F50" s="8"/>
      <c r="G50" s="19" t="s">
        <v>4</v>
      </c>
      <c r="H50" s="50"/>
      <c r="I50" s="50"/>
      <c r="J50" s="19"/>
      <c r="K50" s="49" t="str">
        <f t="shared" si="0"/>
        <v/>
      </c>
      <c r="L50" s="49"/>
      <c r="M50" s="6" t="str">
        <f t="shared" si="2"/>
        <v/>
      </c>
      <c r="N50" s="19"/>
      <c r="O50" s="8"/>
      <c r="P50" s="50"/>
      <c r="Q50" s="50"/>
      <c r="R50" s="53" t="str">
        <f t="shared" si="3"/>
        <v/>
      </c>
      <c r="S50" s="53"/>
      <c r="T50" s="54" t="str">
        <f t="shared" si="4"/>
        <v/>
      </c>
      <c r="U50" s="54"/>
    </row>
    <row r="51" spans="2:21">
      <c r="B51" s="19">
        <v>43</v>
      </c>
      <c r="C51" s="49" t="str">
        <f t="shared" si="1"/>
        <v/>
      </c>
      <c r="D51" s="49"/>
      <c r="E51" s="19"/>
      <c r="F51" s="8"/>
      <c r="G51" s="19" t="s">
        <v>3</v>
      </c>
      <c r="H51" s="50"/>
      <c r="I51" s="50"/>
      <c r="J51" s="19"/>
      <c r="K51" s="49" t="str">
        <f t="shared" si="0"/>
        <v/>
      </c>
      <c r="L51" s="49"/>
      <c r="M51" s="6" t="str">
        <f t="shared" si="2"/>
        <v/>
      </c>
      <c r="N51" s="19"/>
      <c r="O51" s="8"/>
      <c r="P51" s="50"/>
      <c r="Q51" s="50"/>
      <c r="R51" s="53" t="str">
        <f t="shared" si="3"/>
        <v/>
      </c>
      <c r="S51" s="53"/>
      <c r="T51" s="54" t="str">
        <f t="shared" si="4"/>
        <v/>
      </c>
      <c r="U51" s="54"/>
    </row>
    <row r="52" spans="2:21">
      <c r="B52" s="19">
        <v>44</v>
      </c>
      <c r="C52" s="49" t="str">
        <f t="shared" si="1"/>
        <v/>
      </c>
      <c r="D52" s="49"/>
      <c r="E52" s="19"/>
      <c r="F52" s="8"/>
      <c r="G52" s="19" t="s">
        <v>3</v>
      </c>
      <c r="H52" s="50"/>
      <c r="I52" s="50"/>
      <c r="J52" s="19"/>
      <c r="K52" s="49" t="str">
        <f t="shared" si="0"/>
        <v/>
      </c>
      <c r="L52" s="49"/>
      <c r="M52" s="6" t="str">
        <f t="shared" si="2"/>
        <v/>
      </c>
      <c r="N52" s="19"/>
      <c r="O52" s="8"/>
      <c r="P52" s="50"/>
      <c r="Q52" s="50"/>
      <c r="R52" s="53" t="str">
        <f t="shared" si="3"/>
        <v/>
      </c>
      <c r="S52" s="53"/>
      <c r="T52" s="54" t="str">
        <f t="shared" si="4"/>
        <v/>
      </c>
      <c r="U52" s="54"/>
    </row>
    <row r="53" spans="2:21">
      <c r="B53" s="19">
        <v>45</v>
      </c>
      <c r="C53" s="49" t="str">
        <f t="shared" si="1"/>
        <v/>
      </c>
      <c r="D53" s="49"/>
      <c r="E53" s="19"/>
      <c r="F53" s="8"/>
      <c r="G53" s="19" t="s">
        <v>4</v>
      </c>
      <c r="H53" s="50"/>
      <c r="I53" s="50"/>
      <c r="J53" s="19"/>
      <c r="K53" s="49" t="str">
        <f t="shared" si="0"/>
        <v/>
      </c>
      <c r="L53" s="49"/>
      <c r="M53" s="6" t="str">
        <f t="shared" si="2"/>
        <v/>
      </c>
      <c r="N53" s="19"/>
      <c r="O53" s="8"/>
      <c r="P53" s="50"/>
      <c r="Q53" s="50"/>
      <c r="R53" s="53" t="str">
        <f t="shared" si="3"/>
        <v/>
      </c>
      <c r="S53" s="53"/>
      <c r="T53" s="54" t="str">
        <f t="shared" si="4"/>
        <v/>
      </c>
      <c r="U53" s="54"/>
    </row>
    <row r="54" spans="2:21">
      <c r="B54" s="19">
        <v>46</v>
      </c>
      <c r="C54" s="49" t="str">
        <f t="shared" si="1"/>
        <v/>
      </c>
      <c r="D54" s="49"/>
      <c r="E54" s="19"/>
      <c r="F54" s="8"/>
      <c r="G54" s="19" t="s">
        <v>4</v>
      </c>
      <c r="H54" s="50"/>
      <c r="I54" s="50"/>
      <c r="J54" s="19"/>
      <c r="K54" s="49" t="str">
        <f t="shared" si="0"/>
        <v/>
      </c>
      <c r="L54" s="49"/>
      <c r="M54" s="6" t="str">
        <f t="shared" si="2"/>
        <v/>
      </c>
      <c r="N54" s="19"/>
      <c r="O54" s="8"/>
      <c r="P54" s="50"/>
      <c r="Q54" s="50"/>
      <c r="R54" s="53" t="str">
        <f t="shared" si="3"/>
        <v/>
      </c>
      <c r="S54" s="53"/>
      <c r="T54" s="54" t="str">
        <f t="shared" si="4"/>
        <v/>
      </c>
      <c r="U54" s="54"/>
    </row>
    <row r="55" spans="2:21">
      <c r="B55" s="19">
        <v>47</v>
      </c>
      <c r="C55" s="49" t="str">
        <f t="shared" si="1"/>
        <v/>
      </c>
      <c r="D55" s="49"/>
      <c r="E55" s="19"/>
      <c r="F55" s="8"/>
      <c r="G55" s="19" t="s">
        <v>3</v>
      </c>
      <c r="H55" s="50"/>
      <c r="I55" s="50"/>
      <c r="J55" s="19"/>
      <c r="K55" s="49" t="str">
        <f t="shared" si="0"/>
        <v/>
      </c>
      <c r="L55" s="49"/>
      <c r="M55" s="6" t="str">
        <f t="shared" si="2"/>
        <v/>
      </c>
      <c r="N55" s="19"/>
      <c r="O55" s="8"/>
      <c r="P55" s="50"/>
      <c r="Q55" s="50"/>
      <c r="R55" s="53" t="str">
        <f t="shared" si="3"/>
        <v/>
      </c>
      <c r="S55" s="53"/>
      <c r="T55" s="54" t="str">
        <f t="shared" si="4"/>
        <v/>
      </c>
      <c r="U55" s="54"/>
    </row>
    <row r="56" spans="2:21">
      <c r="B56" s="19">
        <v>48</v>
      </c>
      <c r="C56" s="49" t="str">
        <f t="shared" si="1"/>
        <v/>
      </c>
      <c r="D56" s="49"/>
      <c r="E56" s="19"/>
      <c r="F56" s="8"/>
      <c r="G56" s="19" t="s">
        <v>3</v>
      </c>
      <c r="H56" s="50"/>
      <c r="I56" s="50"/>
      <c r="J56" s="19"/>
      <c r="K56" s="49" t="str">
        <f t="shared" si="0"/>
        <v/>
      </c>
      <c r="L56" s="49"/>
      <c r="M56" s="6" t="str">
        <f t="shared" si="2"/>
        <v/>
      </c>
      <c r="N56" s="19"/>
      <c r="O56" s="8"/>
      <c r="P56" s="50"/>
      <c r="Q56" s="50"/>
      <c r="R56" s="53" t="str">
        <f t="shared" si="3"/>
        <v/>
      </c>
      <c r="S56" s="53"/>
      <c r="T56" s="54" t="str">
        <f t="shared" si="4"/>
        <v/>
      </c>
      <c r="U56" s="54"/>
    </row>
    <row r="57" spans="2:21">
      <c r="B57" s="19">
        <v>49</v>
      </c>
      <c r="C57" s="49" t="str">
        <f t="shared" si="1"/>
        <v/>
      </c>
      <c r="D57" s="49"/>
      <c r="E57" s="19"/>
      <c r="F57" s="8"/>
      <c r="G57" s="19" t="s">
        <v>3</v>
      </c>
      <c r="H57" s="50"/>
      <c r="I57" s="50"/>
      <c r="J57" s="19"/>
      <c r="K57" s="49" t="str">
        <f t="shared" si="0"/>
        <v/>
      </c>
      <c r="L57" s="49"/>
      <c r="M57" s="6" t="str">
        <f t="shared" si="2"/>
        <v/>
      </c>
      <c r="N57" s="19"/>
      <c r="O57" s="8"/>
      <c r="P57" s="50"/>
      <c r="Q57" s="50"/>
      <c r="R57" s="53" t="str">
        <f t="shared" si="3"/>
        <v/>
      </c>
      <c r="S57" s="53"/>
      <c r="T57" s="54" t="str">
        <f t="shared" si="4"/>
        <v/>
      </c>
      <c r="U57" s="54"/>
    </row>
    <row r="58" spans="2:21">
      <c r="B58" s="19">
        <v>50</v>
      </c>
      <c r="C58" s="49" t="str">
        <f t="shared" si="1"/>
        <v/>
      </c>
      <c r="D58" s="49"/>
      <c r="E58" s="19"/>
      <c r="F58" s="8"/>
      <c r="G58" s="19" t="s">
        <v>3</v>
      </c>
      <c r="H58" s="50"/>
      <c r="I58" s="50"/>
      <c r="J58" s="19"/>
      <c r="K58" s="49" t="str">
        <f t="shared" si="0"/>
        <v/>
      </c>
      <c r="L58" s="49"/>
      <c r="M58" s="6" t="str">
        <f t="shared" si="2"/>
        <v/>
      </c>
      <c r="N58" s="19"/>
      <c r="O58" s="8"/>
      <c r="P58" s="50"/>
      <c r="Q58" s="50"/>
      <c r="R58" s="53" t="str">
        <f t="shared" si="3"/>
        <v/>
      </c>
      <c r="S58" s="53"/>
      <c r="T58" s="54" t="str">
        <f t="shared" si="4"/>
        <v/>
      </c>
      <c r="U58" s="54"/>
    </row>
    <row r="59" spans="2:21">
      <c r="B59" s="19">
        <v>51</v>
      </c>
      <c r="C59" s="49" t="str">
        <f t="shared" si="1"/>
        <v/>
      </c>
      <c r="D59" s="49"/>
      <c r="E59" s="19"/>
      <c r="F59" s="8"/>
      <c r="G59" s="19" t="s">
        <v>3</v>
      </c>
      <c r="H59" s="50"/>
      <c r="I59" s="50"/>
      <c r="J59" s="19"/>
      <c r="K59" s="49" t="str">
        <f t="shared" si="0"/>
        <v/>
      </c>
      <c r="L59" s="49"/>
      <c r="M59" s="6" t="str">
        <f t="shared" si="2"/>
        <v/>
      </c>
      <c r="N59" s="19"/>
      <c r="O59" s="8"/>
      <c r="P59" s="50"/>
      <c r="Q59" s="50"/>
      <c r="R59" s="53" t="str">
        <f t="shared" si="3"/>
        <v/>
      </c>
      <c r="S59" s="53"/>
      <c r="T59" s="54" t="str">
        <f t="shared" si="4"/>
        <v/>
      </c>
      <c r="U59" s="54"/>
    </row>
    <row r="60" spans="2:21">
      <c r="B60" s="19">
        <v>52</v>
      </c>
      <c r="C60" s="49" t="str">
        <f t="shared" si="1"/>
        <v/>
      </c>
      <c r="D60" s="49"/>
      <c r="E60" s="19"/>
      <c r="F60" s="8"/>
      <c r="G60" s="19" t="s">
        <v>3</v>
      </c>
      <c r="H60" s="50"/>
      <c r="I60" s="50"/>
      <c r="J60" s="19"/>
      <c r="K60" s="49" t="str">
        <f t="shared" si="0"/>
        <v/>
      </c>
      <c r="L60" s="49"/>
      <c r="M60" s="6" t="str">
        <f t="shared" si="2"/>
        <v/>
      </c>
      <c r="N60" s="19"/>
      <c r="O60" s="8"/>
      <c r="P60" s="50"/>
      <c r="Q60" s="50"/>
      <c r="R60" s="53" t="str">
        <f t="shared" si="3"/>
        <v/>
      </c>
      <c r="S60" s="53"/>
      <c r="T60" s="54" t="str">
        <f t="shared" si="4"/>
        <v/>
      </c>
      <c r="U60" s="54"/>
    </row>
    <row r="61" spans="2:21">
      <c r="B61" s="19">
        <v>53</v>
      </c>
      <c r="C61" s="49" t="str">
        <f t="shared" si="1"/>
        <v/>
      </c>
      <c r="D61" s="49"/>
      <c r="E61" s="19"/>
      <c r="F61" s="8"/>
      <c r="G61" s="19" t="s">
        <v>3</v>
      </c>
      <c r="H61" s="50"/>
      <c r="I61" s="50"/>
      <c r="J61" s="19"/>
      <c r="K61" s="49" t="str">
        <f t="shared" si="0"/>
        <v/>
      </c>
      <c r="L61" s="49"/>
      <c r="M61" s="6" t="str">
        <f t="shared" si="2"/>
        <v/>
      </c>
      <c r="N61" s="19"/>
      <c r="O61" s="8"/>
      <c r="P61" s="50"/>
      <c r="Q61" s="50"/>
      <c r="R61" s="53" t="str">
        <f t="shared" si="3"/>
        <v/>
      </c>
      <c r="S61" s="53"/>
      <c r="T61" s="54" t="str">
        <f t="shared" si="4"/>
        <v/>
      </c>
      <c r="U61" s="54"/>
    </row>
    <row r="62" spans="2:21">
      <c r="B62" s="19">
        <v>54</v>
      </c>
      <c r="C62" s="49" t="str">
        <f t="shared" si="1"/>
        <v/>
      </c>
      <c r="D62" s="49"/>
      <c r="E62" s="19"/>
      <c r="F62" s="8"/>
      <c r="G62" s="19" t="s">
        <v>3</v>
      </c>
      <c r="H62" s="50"/>
      <c r="I62" s="50"/>
      <c r="J62" s="19"/>
      <c r="K62" s="49" t="str">
        <f t="shared" si="0"/>
        <v/>
      </c>
      <c r="L62" s="49"/>
      <c r="M62" s="6" t="str">
        <f t="shared" si="2"/>
        <v/>
      </c>
      <c r="N62" s="19"/>
      <c r="O62" s="8"/>
      <c r="P62" s="50"/>
      <c r="Q62" s="50"/>
      <c r="R62" s="53" t="str">
        <f t="shared" si="3"/>
        <v/>
      </c>
      <c r="S62" s="53"/>
      <c r="T62" s="54" t="str">
        <f t="shared" si="4"/>
        <v/>
      </c>
      <c r="U62" s="54"/>
    </row>
    <row r="63" spans="2:21">
      <c r="B63" s="19">
        <v>55</v>
      </c>
      <c r="C63" s="49" t="str">
        <f t="shared" si="1"/>
        <v/>
      </c>
      <c r="D63" s="49"/>
      <c r="E63" s="19"/>
      <c r="F63" s="8"/>
      <c r="G63" s="19" t="s">
        <v>4</v>
      </c>
      <c r="H63" s="50"/>
      <c r="I63" s="50"/>
      <c r="J63" s="19"/>
      <c r="K63" s="49" t="str">
        <f t="shared" si="0"/>
        <v/>
      </c>
      <c r="L63" s="49"/>
      <c r="M63" s="6" t="str">
        <f t="shared" si="2"/>
        <v/>
      </c>
      <c r="N63" s="19"/>
      <c r="O63" s="8"/>
      <c r="P63" s="50"/>
      <c r="Q63" s="50"/>
      <c r="R63" s="53" t="str">
        <f t="shared" si="3"/>
        <v/>
      </c>
      <c r="S63" s="53"/>
      <c r="T63" s="54" t="str">
        <f t="shared" si="4"/>
        <v/>
      </c>
      <c r="U63" s="54"/>
    </row>
    <row r="64" spans="2:21">
      <c r="B64" s="19">
        <v>56</v>
      </c>
      <c r="C64" s="49" t="str">
        <f t="shared" si="1"/>
        <v/>
      </c>
      <c r="D64" s="49"/>
      <c r="E64" s="19"/>
      <c r="F64" s="8"/>
      <c r="G64" s="19" t="s">
        <v>3</v>
      </c>
      <c r="H64" s="50"/>
      <c r="I64" s="50"/>
      <c r="J64" s="19"/>
      <c r="K64" s="49" t="str">
        <f t="shared" si="0"/>
        <v/>
      </c>
      <c r="L64" s="49"/>
      <c r="M64" s="6" t="str">
        <f t="shared" si="2"/>
        <v/>
      </c>
      <c r="N64" s="19"/>
      <c r="O64" s="8"/>
      <c r="P64" s="50"/>
      <c r="Q64" s="50"/>
      <c r="R64" s="53" t="str">
        <f t="shared" si="3"/>
        <v/>
      </c>
      <c r="S64" s="53"/>
      <c r="T64" s="54" t="str">
        <f t="shared" si="4"/>
        <v/>
      </c>
      <c r="U64" s="54"/>
    </row>
    <row r="65" spans="2:21">
      <c r="B65" s="19">
        <v>57</v>
      </c>
      <c r="C65" s="49" t="str">
        <f t="shared" si="1"/>
        <v/>
      </c>
      <c r="D65" s="49"/>
      <c r="E65" s="19"/>
      <c r="F65" s="8"/>
      <c r="G65" s="19" t="s">
        <v>3</v>
      </c>
      <c r="H65" s="50"/>
      <c r="I65" s="50"/>
      <c r="J65" s="19"/>
      <c r="K65" s="49" t="str">
        <f t="shared" si="0"/>
        <v/>
      </c>
      <c r="L65" s="49"/>
      <c r="M65" s="6" t="str">
        <f t="shared" si="2"/>
        <v/>
      </c>
      <c r="N65" s="19"/>
      <c r="O65" s="8"/>
      <c r="P65" s="50"/>
      <c r="Q65" s="50"/>
      <c r="R65" s="53" t="str">
        <f t="shared" si="3"/>
        <v/>
      </c>
      <c r="S65" s="53"/>
      <c r="T65" s="54" t="str">
        <f t="shared" si="4"/>
        <v/>
      </c>
      <c r="U65" s="54"/>
    </row>
    <row r="66" spans="2:21">
      <c r="B66" s="19">
        <v>58</v>
      </c>
      <c r="C66" s="49" t="str">
        <f t="shared" si="1"/>
        <v/>
      </c>
      <c r="D66" s="49"/>
      <c r="E66" s="19"/>
      <c r="F66" s="8"/>
      <c r="G66" s="19" t="s">
        <v>3</v>
      </c>
      <c r="H66" s="50"/>
      <c r="I66" s="50"/>
      <c r="J66" s="19"/>
      <c r="K66" s="49" t="str">
        <f t="shared" si="0"/>
        <v/>
      </c>
      <c r="L66" s="49"/>
      <c r="M66" s="6" t="str">
        <f t="shared" si="2"/>
        <v/>
      </c>
      <c r="N66" s="19"/>
      <c r="O66" s="8"/>
      <c r="P66" s="50"/>
      <c r="Q66" s="50"/>
      <c r="R66" s="53" t="str">
        <f t="shared" si="3"/>
        <v/>
      </c>
      <c r="S66" s="53"/>
      <c r="T66" s="54" t="str">
        <f t="shared" si="4"/>
        <v/>
      </c>
      <c r="U66" s="54"/>
    </row>
    <row r="67" spans="2:21">
      <c r="B67" s="19">
        <v>59</v>
      </c>
      <c r="C67" s="49" t="str">
        <f t="shared" si="1"/>
        <v/>
      </c>
      <c r="D67" s="49"/>
      <c r="E67" s="19"/>
      <c r="F67" s="8"/>
      <c r="G67" s="19" t="s">
        <v>3</v>
      </c>
      <c r="H67" s="50"/>
      <c r="I67" s="50"/>
      <c r="J67" s="19"/>
      <c r="K67" s="49" t="str">
        <f t="shared" si="0"/>
        <v/>
      </c>
      <c r="L67" s="49"/>
      <c r="M67" s="6" t="str">
        <f t="shared" si="2"/>
        <v/>
      </c>
      <c r="N67" s="19"/>
      <c r="O67" s="8"/>
      <c r="P67" s="50"/>
      <c r="Q67" s="50"/>
      <c r="R67" s="53" t="str">
        <f t="shared" si="3"/>
        <v/>
      </c>
      <c r="S67" s="53"/>
      <c r="T67" s="54" t="str">
        <f t="shared" si="4"/>
        <v/>
      </c>
      <c r="U67" s="54"/>
    </row>
    <row r="68" spans="2:21">
      <c r="B68" s="19">
        <v>60</v>
      </c>
      <c r="C68" s="49" t="str">
        <f t="shared" si="1"/>
        <v/>
      </c>
      <c r="D68" s="49"/>
      <c r="E68" s="19"/>
      <c r="F68" s="8"/>
      <c r="G68" s="19" t="s">
        <v>4</v>
      </c>
      <c r="H68" s="50"/>
      <c r="I68" s="50"/>
      <c r="J68" s="19"/>
      <c r="K68" s="49" t="str">
        <f t="shared" si="0"/>
        <v/>
      </c>
      <c r="L68" s="49"/>
      <c r="M68" s="6" t="str">
        <f t="shared" si="2"/>
        <v/>
      </c>
      <c r="N68" s="19"/>
      <c r="O68" s="8"/>
      <c r="P68" s="50"/>
      <c r="Q68" s="50"/>
      <c r="R68" s="53" t="str">
        <f t="shared" si="3"/>
        <v/>
      </c>
      <c r="S68" s="53"/>
      <c r="T68" s="54" t="str">
        <f t="shared" si="4"/>
        <v/>
      </c>
      <c r="U68" s="54"/>
    </row>
    <row r="69" spans="2:21">
      <c r="B69" s="19">
        <v>61</v>
      </c>
      <c r="C69" s="49" t="str">
        <f t="shared" si="1"/>
        <v/>
      </c>
      <c r="D69" s="49"/>
      <c r="E69" s="19"/>
      <c r="F69" s="8"/>
      <c r="G69" s="19" t="s">
        <v>4</v>
      </c>
      <c r="H69" s="50"/>
      <c r="I69" s="50"/>
      <c r="J69" s="19"/>
      <c r="K69" s="49" t="str">
        <f t="shared" si="0"/>
        <v/>
      </c>
      <c r="L69" s="49"/>
      <c r="M69" s="6" t="str">
        <f t="shared" si="2"/>
        <v/>
      </c>
      <c r="N69" s="19"/>
      <c r="O69" s="8"/>
      <c r="P69" s="50"/>
      <c r="Q69" s="50"/>
      <c r="R69" s="53" t="str">
        <f t="shared" si="3"/>
        <v/>
      </c>
      <c r="S69" s="53"/>
      <c r="T69" s="54" t="str">
        <f t="shared" si="4"/>
        <v/>
      </c>
      <c r="U69" s="54"/>
    </row>
    <row r="70" spans="2:21">
      <c r="B70" s="19">
        <v>62</v>
      </c>
      <c r="C70" s="49" t="str">
        <f t="shared" si="1"/>
        <v/>
      </c>
      <c r="D70" s="49"/>
      <c r="E70" s="19"/>
      <c r="F70" s="8"/>
      <c r="G70" s="19" t="s">
        <v>3</v>
      </c>
      <c r="H70" s="50"/>
      <c r="I70" s="50"/>
      <c r="J70" s="19"/>
      <c r="K70" s="49" t="str">
        <f t="shared" si="0"/>
        <v/>
      </c>
      <c r="L70" s="49"/>
      <c r="M70" s="6" t="str">
        <f t="shared" si="2"/>
        <v/>
      </c>
      <c r="N70" s="19"/>
      <c r="O70" s="8"/>
      <c r="P70" s="50"/>
      <c r="Q70" s="50"/>
      <c r="R70" s="53" t="str">
        <f t="shared" si="3"/>
        <v/>
      </c>
      <c r="S70" s="53"/>
      <c r="T70" s="54" t="str">
        <f t="shared" si="4"/>
        <v/>
      </c>
      <c r="U70" s="54"/>
    </row>
    <row r="71" spans="2:21">
      <c r="B71" s="19">
        <v>63</v>
      </c>
      <c r="C71" s="49" t="str">
        <f t="shared" si="1"/>
        <v/>
      </c>
      <c r="D71" s="49"/>
      <c r="E71" s="19"/>
      <c r="F71" s="8"/>
      <c r="G71" s="19" t="s">
        <v>4</v>
      </c>
      <c r="H71" s="50"/>
      <c r="I71" s="50"/>
      <c r="J71" s="19"/>
      <c r="K71" s="49" t="str">
        <f t="shared" si="0"/>
        <v/>
      </c>
      <c r="L71" s="49"/>
      <c r="M71" s="6" t="str">
        <f t="shared" si="2"/>
        <v/>
      </c>
      <c r="N71" s="19"/>
      <c r="O71" s="8"/>
      <c r="P71" s="50"/>
      <c r="Q71" s="50"/>
      <c r="R71" s="53" t="str">
        <f t="shared" si="3"/>
        <v/>
      </c>
      <c r="S71" s="53"/>
      <c r="T71" s="54" t="str">
        <f t="shared" si="4"/>
        <v/>
      </c>
      <c r="U71" s="54"/>
    </row>
    <row r="72" spans="2:21">
      <c r="B72" s="19">
        <v>64</v>
      </c>
      <c r="C72" s="49" t="str">
        <f t="shared" si="1"/>
        <v/>
      </c>
      <c r="D72" s="49"/>
      <c r="E72" s="19"/>
      <c r="F72" s="8"/>
      <c r="G72" s="19" t="s">
        <v>3</v>
      </c>
      <c r="H72" s="50"/>
      <c r="I72" s="50"/>
      <c r="J72" s="19"/>
      <c r="K72" s="49" t="str">
        <f t="shared" si="0"/>
        <v/>
      </c>
      <c r="L72" s="49"/>
      <c r="M72" s="6" t="str">
        <f t="shared" si="2"/>
        <v/>
      </c>
      <c r="N72" s="19"/>
      <c r="O72" s="8"/>
      <c r="P72" s="50"/>
      <c r="Q72" s="50"/>
      <c r="R72" s="53" t="str">
        <f t="shared" si="3"/>
        <v/>
      </c>
      <c r="S72" s="53"/>
      <c r="T72" s="54" t="str">
        <f t="shared" si="4"/>
        <v/>
      </c>
      <c r="U72" s="54"/>
    </row>
    <row r="73" spans="2:21">
      <c r="B73" s="19">
        <v>65</v>
      </c>
      <c r="C73" s="49" t="str">
        <f t="shared" si="1"/>
        <v/>
      </c>
      <c r="D73" s="49"/>
      <c r="E73" s="19"/>
      <c r="F73" s="8"/>
      <c r="G73" s="19" t="s">
        <v>4</v>
      </c>
      <c r="H73" s="50"/>
      <c r="I73" s="50"/>
      <c r="J73" s="19"/>
      <c r="K73" s="49" t="str">
        <f t="shared" ref="K73:K108" si="5">IF(F73="","",C73*0.03)</f>
        <v/>
      </c>
      <c r="L73" s="49"/>
      <c r="M73" s="6" t="str">
        <f t="shared" si="2"/>
        <v/>
      </c>
      <c r="N73" s="19"/>
      <c r="O73" s="8"/>
      <c r="P73" s="50"/>
      <c r="Q73" s="50"/>
      <c r="R73" s="53" t="str">
        <f t="shared" si="3"/>
        <v/>
      </c>
      <c r="S73" s="53"/>
      <c r="T73" s="54" t="str">
        <f t="shared" si="4"/>
        <v/>
      </c>
      <c r="U73" s="54"/>
    </row>
    <row r="74" spans="2:21">
      <c r="B74" s="19">
        <v>66</v>
      </c>
      <c r="C74" s="49" t="str">
        <f t="shared" ref="C74:C108" si="6">IF(R73="","",C73+R73)</f>
        <v/>
      </c>
      <c r="D74" s="49"/>
      <c r="E74" s="19"/>
      <c r="F74" s="8"/>
      <c r="G74" s="19" t="s">
        <v>4</v>
      </c>
      <c r="H74" s="50"/>
      <c r="I74" s="50"/>
      <c r="J74" s="19"/>
      <c r="K74" s="49" t="str">
        <f t="shared" si="5"/>
        <v/>
      </c>
      <c r="L74" s="49"/>
      <c r="M74" s="6" t="str">
        <f t="shared" ref="M74:M108" si="7">IF(J74="","",(K74/J74)/1000)</f>
        <v/>
      </c>
      <c r="N74" s="19"/>
      <c r="O74" s="8"/>
      <c r="P74" s="50"/>
      <c r="Q74" s="50"/>
      <c r="R74" s="53" t="str">
        <f t="shared" ref="R74:R108" si="8">IF(O74="","",(IF(G74="売",H74-P74,P74-H74))*M74*100000)</f>
        <v/>
      </c>
      <c r="S74" s="53"/>
      <c r="T74" s="54" t="str">
        <f t="shared" ref="T74:T108" si="9">IF(O74="","",IF(R74&lt;0,J74*(-1),IF(G74="買",(P74-H74)*100,(H74-P74)*100)))</f>
        <v/>
      </c>
      <c r="U74" s="54"/>
    </row>
    <row r="75" spans="2:21">
      <c r="B75" s="19">
        <v>67</v>
      </c>
      <c r="C75" s="49" t="str">
        <f t="shared" si="6"/>
        <v/>
      </c>
      <c r="D75" s="49"/>
      <c r="E75" s="19"/>
      <c r="F75" s="8"/>
      <c r="G75" s="19" t="s">
        <v>3</v>
      </c>
      <c r="H75" s="50"/>
      <c r="I75" s="50"/>
      <c r="J75" s="19"/>
      <c r="K75" s="49" t="str">
        <f t="shared" si="5"/>
        <v/>
      </c>
      <c r="L75" s="49"/>
      <c r="M75" s="6" t="str">
        <f t="shared" si="7"/>
        <v/>
      </c>
      <c r="N75" s="19"/>
      <c r="O75" s="8"/>
      <c r="P75" s="50"/>
      <c r="Q75" s="50"/>
      <c r="R75" s="53" t="str">
        <f t="shared" si="8"/>
        <v/>
      </c>
      <c r="S75" s="53"/>
      <c r="T75" s="54" t="str">
        <f t="shared" si="9"/>
        <v/>
      </c>
      <c r="U75" s="54"/>
    </row>
    <row r="76" spans="2:21">
      <c r="B76" s="19">
        <v>68</v>
      </c>
      <c r="C76" s="49" t="str">
        <f t="shared" si="6"/>
        <v/>
      </c>
      <c r="D76" s="49"/>
      <c r="E76" s="19"/>
      <c r="F76" s="8"/>
      <c r="G76" s="19" t="s">
        <v>3</v>
      </c>
      <c r="H76" s="50"/>
      <c r="I76" s="50"/>
      <c r="J76" s="19"/>
      <c r="K76" s="49" t="str">
        <f t="shared" si="5"/>
        <v/>
      </c>
      <c r="L76" s="49"/>
      <c r="M76" s="6" t="str">
        <f t="shared" si="7"/>
        <v/>
      </c>
      <c r="N76" s="19"/>
      <c r="O76" s="8"/>
      <c r="P76" s="50"/>
      <c r="Q76" s="50"/>
      <c r="R76" s="53" t="str">
        <f t="shared" si="8"/>
        <v/>
      </c>
      <c r="S76" s="53"/>
      <c r="T76" s="54" t="str">
        <f t="shared" si="9"/>
        <v/>
      </c>
      <c r="U76" s="54"/>
    </row>
    <row r="77" spans="2:21">
      <c r="B77" s="19">
        <v>69</v>
      </c>
      <c r="C77" s="49" t="str">
        <f t="shared" si="6"/>
        <v/>
      </c>
      <c r="D77" s="49"/>
      <c r="E77" s="19"/>
      <c r="F77" s="8"/>
      <c r="G77" s="19" t="s">
        <v>3</v>
      </c>
      <c r="H77" s="50"/>
      <c r="I77" s="50"/>
      <c r="J77" s="19"/>
      <c r="K77" s="49" t="str">
        <f t="shared" si="5"/>
        <v/>
      </c>
      <c r="L77" s="49"/>
      <c r="M77" s="6" t="str">
        <f t="shared" si="7"/>
        <v/>
      </c>
      <c r="N77" s="19"/>
      <c r="O77" s="8"/>
      <c r="P77" s="50"/>
      <c r="Q77" s="50"/>
      <c r="R77" s="53" t="str">
        <f t="shared" si="8"/>
        <v/>
      </c>
      <c r="S77" s="53"/>
      <c r="T77" s="54" t="str">
        <f t="shared" si="9"/>
        <v/>
      </c>
      <c r="U77" s="54"/>
    </row>
    <row r="78" spans="2:21">
      <c r="B78" s="19">
        <v>70</v>
      </c>
      <c r="C78" s="49" t="str">
        <f t="shared" si="6"/>
        <v/>
      </c>
      <c r="D78" s="49"/>
      <c r="E78" s="19"/>
      <c r="F78" s="8"/>
      <c r="G78" s="19" t="s">
        <v>4</v>
      </c>
      <c r="H78" s="50"/>
      <c r="I78" s="50"/>
      <c r="J78" s="19"/>
      <c r="K78" s="49" t="str">
        <f t="shared" si="5"/>
        <v/>
      </c>
      <c r="L78" s="49"/>
      <c r="M78" s="6" t="str">
        <f t="shared" si="7"/>
        <v/>
      </c>
      <c r="N78" s="19"/>
      <c r="O78" s="8"/>
      <c r="P78" s="50"/>
      <c r="Q78" s="50"/>
      <c r="R78" s="53" t="str">
        <f t="shared" si="8"/>
        <v/>
      </c>
      <c r="S78" s="53"/>
      <c r="T78" s="54" t="str">
        <f t="shared" si="9"/>
        <v/>
      </c>
      <c r="U78" s="54"/>
    </row>
    <row r="79" spans="2:21">
      <c r="B79" s="19">
        <v>71</v>
      </c>
      <c r="C79" s="49" t="str">
        <f t="shared" si="6"/>
        <v/>
      </c>
      <c r="D79" s="49"/>
      <c r="E79" s="19"/>
      <c r="F79" s="8"/>
      <c r="G79" s="19" t="s">
        <v>3</v>
      </c>
      <c r="H79" s="50"/>
      <c r="I79" s="50"/>
      <c r="J79" s="19"/>
      <c r="K79" s="49" t="str">
        <f t="shared" si="5"/>
        <v/>
      </c>
      <c r="L79" s="49"/>
      <c r="M79" s="6" t="str">
        <f t="shared" si="7"/>
        <v/>
      </c>
      <c r="N79" s="19"/>
      <c r="O79" s="8"/>
      <c r="P79" s="50"/>
      <c r="Q79" s="50"/>
      <c r="R79" s="53" t="str">
        <f t="shared" si="8"/>
        <v/>
      </c>
      <c r="S79" s="53"/>
      <c r="T79" s="54" t="str">
        <f t="shared" si="9"/>
        <v/>
      </c>
      <c r="U79" s="54"/>
    </row>
    <row r="80" spans="2:21">
      <c r="B80" s="19">
        <v>72</v>
      </c>
      <c r="C80" s="49" t="str">
        <f t="shared" si="6"/>
        <v/>
      </c>
      <c r="D80" s="49"/>
      <c r="E80" s="19"/>
      <c r="F80" s="8"/>
      <c r="G80" s="19" t="s">
        <v>4</v>
      </c>
      <c r="H80" s="50"/>
      <c r="I80" s="50"/>
      <c r="J80" s="19"/>
      <c r="K80" s="49" t="str">
        <f t="shared" si="5"/>
        <v/>
      </c>
      <c r="L80" s="49"/>
      <c r="M80" s="6" t="str">
        <f t="shared" si="7"/>
        <v/>
      </c>
      <c r="N80" s="19"/>
      <c r="O80" s="8"/>
      <c r="P80" s="50"/>
      <c r="Q80" s="50"/>
      <c r="R80" s="53" t="str">
        <f t="shared" si="8"/>
        <v/>
      </c>
      <c r="S80" s="53"/>
      <c r="T80" s="54" t="str">
        <f t="shared" si="9"/>
        <v/>
      </c>
      <c r="U80" s="54"/>
    </row>
    <row r="81" spans="2:21">
      <c r="B81" s="19">
        <v>73</v>
      </c>
      <c r="C81" s="49" t="str">
        <f t="shared" si="6"/>
        <v/>
      </c>
      <c r="D81" s="49"/>
      <c r="E81" s="19"/>
      <c r="F81" s="8"/>
      <c r="G81" s="19" t="s">
        <v>3</v>
      </c>
      <c r="H81" s="50"/>
      <c r="I81" s="50"/>
      <c r="J81" s="19"/>
      <c r="K81" s="49" t="str">
        <f t="shared" si="5"/>
        <v/>
      </c>
      <c r="L81" s="49"/>
      <c r="M81" s="6" t="str">
        <f t="shared" si="7"/>
        <v/>
      </c>
      <c r="N81" s="19"/>
      <c r="O81" s="8"/>
      <c r="P81" s="50"/>
      <c r="Q81" s="50"/>
      <c r="R81" s="53" t="str">
        <f t="shared" si="8"/>
        <v/>
      </c>
      <c r="S81" s="53"/>
      <c r="T81" s="54" t="str">
        <f t="shared" si="9"/>
        <v/>
      </c>
      <c r="U81" s="54"/>
    </row>
    <row r="82" spans="2:21">
      <c r="B82" s="19">
        <v>74</v>
      </c>
      <c r="C82" s="49" t="str">
        <f t="shared" si="6"/>
        <v/>
      </c>
      <c r="D82" s="49"/>
      <c r="E82" s="19"/>
      <c r="F82" s="8"/>
      <c r="G82" s="19" t="s">
        <v>3</v>
      </c>
      <c r="H82" s="50"/>
      <c r="I82" s="50"/>
      <c r="J82" s="19"/>
      <c r="K82" s="49" t="str">
        <f t="shared" si="5"/>
        <v/>
      </c>
      <c r="L82" s="49"/>
      <c r="M82" s="6" t="str">
        <f t="shared" si="7"/>
        <v/>
      </c>
      <c r="N82" s="19"/>
      <c r="O82" s="8"/>
      <c r="P82" s="50"/>
      <c r="Q82" s="50"/>
      <c r="R82" s="53" t="str">
        <f t="shared" si="8"/>
        <v/>
      </c>
      <c r="S82" s="53"/>
      <c r="T82" s="54" t="str">
        <f t="shared" si="9"/>
        <v/>
      </c>
      <c r="U82" s="54"/>
    </row>
    <row r="83" spans="2:21">
      <c r="B83" s="19">
        <v>75</v>
      </c>
      <c r="C83" s="49" t="str">
        <f t="shared" si="6"/>
        <v/>
      </c>
      <c r="D83" s="49"/>
      <c r="E83" s="19"/>
      <c r="F83" s="8"/>
      <c r="G83" s="19" t="s">
        <v>3</v>
      </c>
      <c r="H83" s="50"/>
      <c r="I83" s="50"/>
      <c r="J83" s="19"/>
      <c r="K83" s="49" t="str">
        <f t="shared" si="5"/>
        <v/>
      </c>
      <c r="L83" s="49"/>
      <c r="M83" s="6" t="str">
        <f t="shared" si="7"/>
        <v/>
      </c>
      <c r="N83" s="19"/>
      <c r="O83" s="8"/>
      <c r="P83" s="50"/>
      <c r="Q83" s="50"/>
      <c r="R83" s="53" t="str">
        <f t="shared" si="8"/>
        <v/>
      </c>
      <c r="S83" s="53"/>
      <c r="T83" s="54" t="str">
        <f t="shared" si="9"/>
        <v/>
      </c>
      <c r="U83" s="54"/>
    </row>
    <row r="84" spans="2:21">
      <c r="B84" s="19">
        <v>76</v>
      </c>
      <c r="C84" s="49" t="str">
        <f t="shared" si="6"/>
        <v/>
      </c>
      <c r="D84" s="49"/>
      <c r="E84" s="19"/>
      <c r="F84" s="8"/>
      <c r="G84" s="19" t="s">
        <v>3</v>
      </c>
      <c r="H84" s="50"/>
      <c r="I84" s="50"/>
      <c r="J84" s="19"/>
      <c r="K84" s="49" t="str">
        <f t="shared" si="5"/>
        <v/>
      </c>
      <c r="L84" s="49"/>
      <c r="M84" s="6" t="str">
        <f t="shared" si="7"/>
        <v/>
      </c>
      <c r="N84" s="19"/>
      <c r="O84" s="8"/>
      <c r="P84" s="50"/>
      <c r="Q84" s="50"/>
      <c r="R84" s="53" t="str">
        <f t="shared" si="8"/>
        <v/>
      </c>
      <c r="S84" s="53"/>
      <c r="T84" s="54" t="str">
        <f t="shared" si="9"/>
        <v/>
      </c>
      <c r="U84" s="54"/>
    </row>
    <row r="85" spans="2:21">
      <c r="B85" s="19">
        <v>77</v>
      </c>
      <c r="C85" s="49" t="str">
        <f t="shared" si="6"/>
        <v/>
      </c>
      <c r="D85" s="49"/>
      <c r="E85" s="19"/>
      <c r="F85" s="8"/>
      <c r="G85" s="19" t="s">
        <v>4</v>
      </c>
      <c r="H85" s="50"/>
      <c r="I85" s="50"/>
      <c r="J85" s="19"/>
      <c r="K85" s="49" t="str">
        <f t="shared" si="5"/>
        <v/>
      </c>
      <c r="L85" s="49"/>
      <c r="M85" s="6" t="str">
        <f t="shared" si="7"/>
        <v/>
      </c>
      <c r="N85" s="19"/>
      <c r="O85" s="8"/>
      <c r="P85" s="50"/>
      <c r="Q85" s="50"/>
      <c r="R85" s="53" t="str">
        <f t="shared" si="8"/>
        <v/>
      </c>
      <c r="S85" s="53"/>
      <c r="T85" s="54" t="str">
        <f t="shared" si="9"/>
        <v/>
      </c>
      <c r="U85" s="54"/>
    </row>
    <row r="86" spans="2:21">
      <c r="B86" s="19">
        <v>78</v>
      </c>
      <c r="C86" s="49" t="str">
        <f t="shared" si="6"/>
        <v/>
      </c>
      <c r="D86" s="49"/>
      <c r="E86" s="19"/>
      <c r="F86" s="8"/>
      <c r="G86" s="19" t="s">
        <v>3</v>
      </c>
      <c r="H86" s="50"/>
      <c r="I86" s="50"/>
      <c r="J86" s="19"/>
      <c r="K86" s="49" t="str">
        <f t="shared" si="5"/>
        <v/>
      </c>
      <c r="L86" s="49"/>
      <c r="M86" s="6" t="str">
        <f t="shared" si="7"/>
        <v/>
      </c>
      <c r="N86" s="19"/>
      <c r="O86" s="8"/>
      <c r="P86" s="50"/>
      <c r="Q86" s="50"/>
      <c r="R86" s="53" t="str">
        <f t="shared" si="8"/>
        <v/>
      </c>
      <c r="S86" s="53"/>
      <c r="T86" s="54" t="str">
        <f t="shared" si="9"/>
        <v/>
      </c>
      <c r="U86" s="54"/>
    </row>
    <row r="87" spans="2:21">
      <c r="B87" s="19">
        <v>79</v>
      </c>
      <c r="C87" s="49" t="str">
        <f t="shared" si="6"/>
        <v/>
      </c>
      <c r="D87" s="49"/>
      <c r="E87" s="19"/>
      <c r="F87" s="8"/>
      <c r="G87" s="19" t="s">
        <v>4</v>
      </c>
      <c r="H87" s="50"/>
      <c r="I87" s="50"/>
      <c r="J87" s="19"/>
      <c r="K87" s="49" t="str">
        <f t="shared" si="5"/>
        <v/>
      </c>
      <c r="L87" s="49"/>
      <c r="M87" s="6" t="str">
        <f t="shared" si="7"/>
        <v/>
      </c>
      <c r="N87" s="19"/>
      <c r="O87" s="8"/>
      <c r="P87" s="50"/>
      <c r="Q87" s="50"/>
      <c r="R87" s="53" t="str">
        <f t="shared" si="8"/>
        <v/>
      </c>
      <c r="S87" s="53"/>
      <c r="T87" s="54" t="str">
        <f t="shared" si="9"/>
        <v/>
      </c>
      <c r="U87" s="54"/>
    </row>
    <row r="88" spans="2:21">
      <c r="B88" s="19">
        <v>80</v>
      </c>
      <c r="C88" s="49" t="str">
        <f t="shared" si="6"/>
        <v/>
      </c>
      <c r="D88" s="49"/>
      <c r="E88" s="19"/>
      <c r="F88" s="8"/>
      <c r="G88" s="19" t="s">
        <v>4</v>
      </c>
      <c r="H88" s="50"/>
      <c r="I88" s="50"/>
      <c r="J88" s="19"/>
      <c r="K88" s="49" t="str">
        <f t="shared" si="5"/>
        <v/>
      </c>
      <c r="L88" s="49"/>
      <c r="M88" s="6" t="str">
        <f t="shared" si="7"/>
        <v/>
      </c>
      <c r="N88" s="19"/>
      <c r="O88" s="8"/>
      <c r="P88" s="50"/>
      <c r="Q88" s="50"/>
      <c r="R88" s="53" t="str">
        <f t="shared" si="8"/>
        <v/>
      </c>
      <c r="S88" s="53"/>
      <c r="T88" s="54" t="str">
        <f t="shared" si="9"/>
        <v/>
      </c>
      <c r="U88" s="54"/>
    </row>
    <row r="89" spans="2:21">
      <c r="B89" s="19">
        <v>81</v>
      </c>
      <c r="C89" s="49" t="str">
        <f t="shared" si="6"/>
        <v/>
      </c>
      <c r="D89" s="49"/>
      <c r="E89" s="19"/>
      <c r="F89" s="8"/>
      <c r="G89" s="19" t="s">
        <v>4</v>
      </c>
      <c r="H89" s="50"/>
      <c r="I89" s="50"/>
      <c r="J89" s="19"/>
      <c r="K89" s="49" t="str">
        <f t="shared" si="5"/>
        <v/>
      </c>
      <c r="L89" s="49"/>
      <c r="M89" s="6" t="str">
        <f t="shared" si="7"/>
        <v/>
      </c>
      <c r="N89" s="19"/>
      <c r="O89" s="8"/>
      <c r="P89" s="50"/>
      <c r="Q89" s="50"/>
      <c r="R89" s="53" t="str">
        <f t="shared" si="8"/>
        <v/>
      </c>
      <c r="S89" s="53"/>
      <c r="T89" s="54" t="str">
        <f t="shared" si="9"/>
        <v/>
      </c>
      <c r="U89" s="54"/>
    </row>
    <row r="90" spans="2:21">
      <c r="B90" s="19">
        <v>82</v>
      </c>
      <c r="C90" s="49" t="str">
        <f t="shared" si="6"/>
        <v/>
      </c>
      <c r="D90" s="49"/>
      <c r="E90" s="19"/>
      <c r="F90" s="8"/>
      <c r="G90" s="19" t="s">
        <v>4</v>
      </c>
      <c r="H90" s="50"/>
      <c r="I90" s="50"/>
      <c r="J90" s="19"/>
      <c r="K90" s="49" t="str">
        <f t="shared" si="5"/>
        <v/>
      </c>
      <c r="L90" s="49"/>
      <c r="M90" s="6" t="str">
        <f t="shared" si="7"/>
        <v/>
      </c>
      <c r="N90" s="19"/>
      <c r="O90" s="8"/>
      <c r="P90" s="50"/>
      <c r="Q90" s="50"/>
      <c r="R90" s="53" t="str">
        <f t="shared" si="8"/>
        <v/>
      </c>
      <c r="S90" s="53"/>
      <c r="T90" s="54" t="str">
        <f t="shared" si="9"/>
        <v/>
      </c>
      <c r="U90" s="54"/>
    </row>
    <row r="91" spans="2:21">
      <c r="B91" s="19">
        <v>83</v>
      </c>
      <c r="C91" s="49" t="str">
        <f t="shared" si="6"/>
        <v/>
      </c>
      <c r="D91" s="49"/>
      <c r="E91" s="19"/>
      <c r="F91" s="8"/>
      <c r="G91" s="19" t="s">
        <v>4</v>
      </c>
      <c r="H91" s="50"/>
      <c r="I91" s="50"/>
      <c r="J91" s="19"/>
      <c r="K91" s="49" t="str">
        <f t="shared" si="5"/>
        <v/>
      </c>
      <c r="L91" s="49"/>
      <c r="M91" s="6" t="str">
        <f t="shared" si="7"/>
        <v/>
      </c>
      <c r="N91" s="19"/>
      <c r="O91" s="8"/>
      <c r="P91" s="50"/>
      <c r="Q91" s="50"/>
      <c r="R91" s="53" t="str">
        <f t="shared" si="8"/>
        <v/>
      </c>
      <c r="S91" s="53"/>
      <c r="T91" s="54" t="str">
        <f t="shared" si="9"/>
        <v/>
      </c>
      <c r="U91" s="54"/>
    </row>
    <row r="92" spans="2:21">
      <c r="B92" s="19">
        <v>84</v>
      </c>
      <c r="C92" s="49" t="str">
        <f t="shared" si="6"/>
        <v/>
      </c>
      <c r="D92" s="49"/>
      <c r="E92" s="19"/>
      <c r="F92" s="8"/>
      <c r="G92" s="19" t="s">
        <v>3</v>
      </c>
      <c r="H92" s="50"/>
      <c r="I92" s="50"/>
      <c r="J92" s="19"/>
      <c r="K92" s="49" t="str">
        <f t="shared" si="5"/>
        <v/>
      </c>
      <c r="L92" s="49"/>
      <c r="M92" s="6" t="str">
        <f t="shared" si="7"/>
        <v/>
      </c>
      <c r="N92" s="19"/>
      <c r="O92" s="8"/>
      <c r="P92" s="50"/>
      <c r="Q92" s="50"/>
      <c r="R92" s="53" t="str">
        <f t="shared" si="8"/>
        <v/>
      </c>
      <c r="S92" s="53"/>
      <c r="T92" s="54" t="str">
        <f t="shared" si="9"/>
        <v/>
      </c>
      <c r="U92" s="54"/>
    </row>
    <row r="93" spans="2:21">
      <c r="B93" s="19">
        <v>85</v>
      </c>
      <c r="C93" s="49" t="str">
        <f t="shared" si="6"/>
        <v/>
      </c>
      <c r="D93" s="49"/>
      <c r="E93" s="19"/>
      <c r="F93" s="8"/>
      <c r="G93" s="19" t="s">
        <v>4</v>
      </c>
      <c r="H93" s="50"/>
      <c r="I93" s="50"/>
      <c r="J93" s="19"/>
      <c r="K93" s="49" t="str">
        <f t="shared" si="5"/>
        <v/>
      </c>
      <c r="L93" s="49"/>
      <c r="M93" s="6" t="str">
        <f t="shared" si="7"/>
        <v/>
      </c>
      <c r="N93" s="19"/>
      <c r="O93" s="8"/>
      <c r="P93" s="50"/>
      <c r="Q93" s="50"/>
      <c r="R93" s="53" t="str">
        <f t="shared" si="8"/>
        <v/>
      </c>
      <c r="S93" s="53"/>
      <c r="T93" s="54" t="str">
        <f t="shared" si="9"/>
        <v/>
      </c>
      <c r="U93" s="54"/>
    </row>
    <row r="94" spans="2:21">
      <c r="B94" s="19">
        <v>86</v>
      </c>
      <c r="C94" s="49" t="str">
        <f t="shared" si="6"/>
        <v/>
      </c>
      <c r="D94" s="49"/>
      <c r="E94" s="19"/>
      <c r="F94" s="8"/>
      <c r="G94" s="19" t="s">
        <v>3</v>
      </c>
      <c r="H94" s="50"/>
      <c r="I94" s="50"/>
      <c r="J94" s="19"/>
      <c r="K94" s="49" t="str">
        <f t="shared" si="5"/>
        <v/>
      </c>
      <c r="L94" s="49"/>
      <c r="M94" s="6" t="str">
        <f t="shared" si="7"/>
        <v/>
      </c>
      <c r="N94" s="19"/>
      <c r="O94" s="8"/>
      <c r="P94" s="50"/>
      <c r="Q94" s="50"/>
      <c r="R94" s="53" t="str">
        <f t="shared" si="8"/>
        <v/>
      </c>
      <c r="S94" s="53"/>
      <c r="T94" s="54" t="str">
        <f t="shared" si="9"/>
        <v/>
      </c>
      <c r="U94" s="54"/>
    </row>
    <row r="95" spans="2:21">
      <c r="B95" s="19">
        <v>87</v>
      </c>
      <c r="C95" s="49" t="str">
        <f t="shared" si="6"/>
        <v/>
      </c>
      <c r="D95" s="49"/>
      <c r="E95" s="19"/>
      <c r="F95" s="8"/>
      <c r="G95" s="19" t="s">
        <v>4</v>
      </c>
      <c r="H95" s="50"/>
      <c r="I95" s="50"/>
      <c r="J95" s="19"/>
      <c r="K95" s="49" t="str">
        <f t="shared" si="5"/>
        <v/>
      </c>
      <c r="L95" s="49"/>
      <c r="M95" s="6" t="str">
        <f t="shared" si="7"/>
        <v/>
      </c>
      <c r="N95" s="19"/>
      <c r="O95" s="8"/>
      <c r="P95" s="50"/>
      <c r="Q95" s="50"/>
      <c r="R95" s="53" t="str">
        <f t="shared" si="8"/>
        <v/>
      </c>
      <c r="S95" s="53"/>
      <c r="T95" s="54" t="str">
        <f t="shared" si="9"/>
        <v/>
      </c>
      <c r="U95" s="54"/>
    </row>
    <row r="96" spans="2:21">
      <c r="B96" s="19">
        <v>88</v>
      </c>
      <c r="C96" s="49" t="str">
        <f t="shared" si="6"/>
        <v/>
      </c>
      <c r="D96" s="49"/>
      <c r="E96" s="19"/>
      <c r="F96" s="8"/>
      <c r="G96" s="19" t="s">
        <v>3</v>
      </c>
      <c r="H96" s="50"/>
      <c r="I96" s="50"/>
      <c r="J96" s="19"/>
      <c r="K96" s="49" t="str">
        <f t="shared" si="5"/>
        <v/>
      </c>
      <c r="L96" s="49"/>
      <c r="M96" s="6" t="str">
        <f t="shared" si="7"/>
        <v/>
      </c>
      <c r="N96" s="19"/>
      <c r="O96" s="8"/>
      <c r="P96" s="50"/>
      <c r="Q96" s="50"/>
      <c r="R96" s="53" t="str">
        <f t="shared" si="8"/>
        <v/>
      </c>
      <c r="S96" s="53"/>
      <c r="T96" s="54" t="str">
        <f t="shared" si="9"/>
        <v/>
      </c>
      <c r="U96" s="54"/>
    </row>
    <row r="97" spans="2:21">
      <c r="B97" s="19">
        <v>89</v>
      </c>
      <c r="C97" s="49" t="str">
        <f t="shared" si="6"/>
        <v/>
      </c>
      <c r="D97" s="49"/>
      <c r="E97" s="19"/>
      <c r="F97" s="8"/>
      <c r="G97" s="19" t="s">
        <v>4</v>
      </c>
      <c r="H97" s="50"/>
      <c r="I97" s="50"/>
      <c r="J97" s="19"/>
      <c r="K97" s="49" t="str">
        <f t="shared" si="5"/>
        <v/>
      </c>
      <c r="L97" s="49"/>
      <c r="M97" s="6" t="str">
        <f t="shared" si="7"/>
        <v/>
      </c>
      <c r="N97" s="19"/>
      <c r="O97" s="8"/>
      <c r="P97" s="50"/>
      <c r="Q97" s="50"/>
      <c r="R97" s="53" t="str">
        <f t="shared" si="8"/>
        <v/>
      </c>
      <c r="S97" s="53"/>
      <c r="T97" s="54" t="str">
        <f t="shared" si="9"/>
        <v/>
      </c>
      <c r="U97" s="54"/>
    </row>
    <row r="98" spans="2:21">
      <c r="B98" s="19">
        <v>90</v>
      </c>
      <c r="C98" s="49" t="str">
        <f t="shared" si="6"/>
        <v/>
      </c>
      <c r="D98" s="49"/>
      <c r="E98" s="19"/>
      <c r="F98" s="8"/>
      <c r="G98" s="19" t="s">
        <v>3</v>
      </c>
      <c r="H98" s="50"/>
      <c r="I98" s="50"/>
      <c r="J98" s="19"/>
      <c r="K98" s="49" t="str">
        <f t="shared" si="5"/>
        <v/>
      </c>
      <c r="L98" s="49"/>
      <c r="M98" s="6" t="str">
        <f t="shared" si="7"/>
        <v/>
      </c>
      <c r="N98" s="19"/>
      <c r="O98" s="8"/>
      <c r="P98" s="50"/>
      <c r="Q98" s="50"/>
      <c r="R98" s="53" t="str">
        <f t="shared" si="8"/>
        <v/>
      </c>
      <c r="S98" s="53"/>
      <c r="T98" s="54" t="str">
        <f t="shared" si="9"/>
        <v/>
      </c>
      <c r="U98" s="54"/>
    </row>
    <row r="99" spans="2:21">
      <c r="B99" s="19">
        <v>91</v>
      </c>
      <c r="C99" s="49" t="str">
        <f t="shared" si="6"/>
        <v/>
      </c>
      <c r="D99" s="49"/>
      <c r="E99" s="19"/>
      <c r="F99" s="8"/>
      <c r="G99" s="19" t="s">
        <v>4</v>
      </c>
      <c r="H99" s="50"/>
      <c r="I99" s="50"/>
      <c r="J99" s="19"/>
      <c r="K99" s="49" t="str">
        <f t="shared" si="5"/>
        <v/>
      </c>
      <c r="L99" s="49"/>
      <c r="M99" s="6" t="str">
        <f t="shared" si="7"/>
        <v/>
      </c>
      <c r="N99" s="19"/>
      <c r="O99" s="8"/>
      <c r="P99" s="50"/>
      <c r="Q99" s="50"/>
      <c r="R99" s="53" t="str">
        <f t="shared" si="8"/>
        <v/>
      </c>
      <c r="S99" s="53"/>
      <c r="T99" s="54" t="str">
        <f t="shared" si="9"/>
        <v/>
      </c>
      <c r="U99" s="54"/>
    </row>
    <row r="100" spans="2:21">
      <c r="B100" s="19">
        <v>92</v>
      </c>
      <c r="C100" s="49" t="str">
        <f t="shared" si="6"/>
        <v/>
      </c>
      <c r="D100" s="49"/>
      <c r="E100" s="19"/>
      <c r="F100" s="8"/>
      <c r="G100" s="19" t="s">
        <v>4</v>
      </c>
      <c r="H100" s="50"/>
      <c r="I100" s="50"/>
      <c r="J100" s="19"/>
      <c r="K100" s="49" t="str">
        <f t="shared" si="5"/>
        <v/>
      </c>
      <c r="L100" s="49"/>
      <c r="M100" s="6" t="str">
        <f t="shared" si="7"/>
        <v/>
      </c>
      <c r="N100" s="19"/>
      <c r="O100" s="8"/>
      <c r="P100" s="50"/>
      <c r="Q100" s="50"/>
      <c r="R100" s="53" t="str">
        <f t="shared" si="8"/>
        <v/>
      </c>
      <c r="S100" s="53"/>
      <c r="T100" s="54" t="str">
        <f t="shared" si="9"/>
        <v/>
      </c>
      <c r="U100" s="54"/>
    </row>
    <row r="101" spans="2:21">
      <c r="B101" s="19">
        <v>93</v>
      </c>
      <c r="C101" s="49" t="str">
        <f t="shared" si="6"/>
        <v/>
      </c>
      <c r="D101" s="49"/>
      <c r="E101" s="19"/>
      <c r="F101" s="8"/>
      <c r="G101" s="19" t="s">
        <v>3</v>
      </c>
      <c r="H101" s="50"/>
      <c r="I101" s="50"/>
      <c r="J101" s="19"/>
      <c r="K101" s="49" t="str">
        <f t="shared" si="5"/>
        <v/>
      </c>
      <c r="L101" s="49"/>
      <c r="M101" s="6" t="str">
        <f t="shared" si="7"/>
        <v/>
      </c>
      <c r="N101" s="19"/>
      <c r="O101" s="8"/>
      <c r="P101" s="50"/>
      <c r="Q101" s="50"/>
      <c r="R101" s="53" t="str">
        <f t="shared" si="8"/>
        <v/>
      </c>
      <c r="S101" s="53"/>
      <c r="T101" s="54" t="str">
        <f t="shared" si="9"/>
        <v/>
      </c>
      <c r="U101" s="54"/>
    </row>
    <row r="102" spans="2:21">
      <c r="B102" s="19">
        <v>94</v>
      </c>
      <c r="C102" s="49" t="str">
        <f t="shared" si="6"/>
        <v/>
      </c>
      <c r="D102" s="49"/>
      <c r="E102" s="19"/>
      <c r="F102" s="8"/>
      <c r="G102" s="19" t="s">
        <v>3</v>
      </c>
      <c r="H102" s="50"/>
      <c r="I102" s="50"/>
      <c r="J102" s="19"/>
      <c r="K102" s="49" t="str">
        <f t="shared" si="5"/>
        <v/>
      </c>
      <c r="L102" s="49"/>
      <c r="M102" s="6" t="str">
        <f t="shared" si="7"/>
        <v/>
      </c>
      <c r="N102" s="19"/>
      <c r="O102" s="8"/>
      <c r="P102" s="50"/>
      <c r="Q102" s="50"/>
      <c r="R102" s="53" t="str">
        <f t="shared" si="8"/>
        <v/>
      </c>
      <c r="S102" s="53"/>
      <c r="T102" s="54" t="str">
        <f t="shared" si="9"/>
        <v/>
      </c>
      <c r="U102" s="54"/>
    </row>
    <row r="103" spans="2:21">
      <c r="B103" s="19">
        <v>95</v>
      </c>
      <c r="C103" s="49" t="str">
        <f t="shared" si="6"/>
        <v/>
      </c>
      <c r="D103" s="49"/>
      <c r="E103" s="19"/>
      <c r="F103" s="8"/>
      <c r="G103" s="19" t="s">
        <v>3</v>
      </c>
      <c r="H103" s="50"/>
      <c r="I103" s="50"/>
      <c r="J103" s="19"/>
      <c r="K103" s="49" t="str">
        <f t="shared" si="5"/>
        <v/>
      </c>
      <c r="L103" s="49"/>
      <c r="M103" s="6" t="str">
        <f t="shared" si="7"/>
        <v/>
      </c>
      <c r="N103" s="19"/>
      <c r="O103" s="8"/>
      <c r="P103" s="50"/>
      <c r="Q103" s="50"/>
      <c r="R103" s="53" t="str">
        <f t="shared" si="8"/>
        <v/>
      </c>
      <c r="S103" s="53"/>
      <c r="T103" s="54" t="str">
        <f t="shared" si="9"/>
        <v/>
      </c>
      <c r="U103" s="54"/>
    </row>
    <row r="104" spans="2:21">
      <c r="B104" s="19">
        <v>96</v>
      </c>
      <c r="C104" s="49" t="str">
        <f t="shared" si="6"/>
        <v/>
      </c>
      <c r="D104" s="49"/>
      <c r="E104" s="19"/>
      <c r="F104" s="8"/>
      <c r="G104" s="19" t="s">
        <v>4</v>
      </c>
      <c r="H104" s="50"/>
      <c r="I104" s="50"/>
      <c r="J104" s="19"/>
      <c r="K104" s="49" t="str">
        <f t="shared" si="5"/>
        <v/>
      </c>
      <c r="L104" s="49"/>
      <c r="M104" s="6" t="str">
        <f t="shared" si="7"/>
        <v/>
      </c>
      <c r="N104" s="19"/>
      <c r="O104" s="8"/>
      <c r="P104" s="50"/>
      <c r="Q104" s="50"/>
      <c r="R104" s="53" t="str">
        <f t="shared" si="8"/>
        <v/>
      </c>
      <c r="S104" s="53"/>
      <c r="T104" s="54" t="str">
        <f t="shared" si="9"/>
        <v/>
      </c>
      <c r="U104" s="54"/>
    </row>
    <row r="105" spans="2:21">
      <c r="B105" s="19">
        <v>97</v>
      </c>
      <c r="C105" s="49" t="str">
        <f t="shared" si="6"/>
        <v/>
      </c>
      <c r="D105" s="49"/>
      <c r="E105" s="19"/>
      <c r="F105" s="8"/>
      <c r="G105" s="19" t="s">
        <v>3</v>
      </c>
      <c r="H105" s="50"/>
      <c r="I105" s="50"/>
      <c r="J105" s="19"/>
      <c r="K105" s="49" t="str">
        <f t="shared" si="5"/>
        <v/>
      </c>
      <c r="L105" s="49"/>
      <c r="M105" s="6" t="str">
        <f t="shared" si="7"/>
        <v/>
      </c>
      <c r="N105" s="19"/>
      <c r="O105" s="8"/>
      <c r="P105" s="50"/>
      <c r="Q105" s="50"/>
      <c r="R105" s="53" t="str">
        <f t="shared" si="8"/>
        <v/>
      </c>
      <c r="S105" s="53"/>
      <c r="T105" s="54" t="str">
        <f t="shared" si="9"/>
        <v/>
      </c>
      <c r="U105" s="54"/>
    </row>
    <row r="106" spans="2:21">
      <c r="B106" s="19">
        <v>98</v>
      </c>
      <c r="C106" s="49" t="str">
        <f t="shared" si="6"/>
        <v/>
      </c>
      <c r="D106" s="49"/>
      <c r="E106" s="19"/>
      <c r="F106" s="8"/>
      <c r="G106" s="19" t="s">
        <v>4</v>
      </c>
      <c r="H106" s="50"/>
      <c r="I106" s="50"/>
      <c r="J106" s="19"/>
      <c r="K106" s="49" t="str">
        <f t="shared" si="5"/>
        <v/>
      </c>
      <c r="L106" s="49"/>
      <c r="M106" s="6" t="str">
        <f t="shared" si="7"/>
        <v/>
      </c>
      <c r="N106" s="19"/>
      <c r="O106" s="8"/>
      <c r="P106" s="50"/>
      <c r="Q106" s="50"/>
      <c r="R106" s="53" t="str">
        <f t="shared" si="8"/>
        <v/>
      </c>
      <c r="S106" s="53"/>
      <c r="T106" s="54" t="str">
        <f t="shared" si="9"/>
        <v/>
      </c>
      <c r="U106" s="54"/>
    </row>
    <row r="107" spans="2:21">
      <c r="B107" s="19">
        <v>99</v>
      </c>
      <c r="C107" s="49" t="str">
        <f t="shared" si="6"/>
        <v/>
      </c>
      <c r="D107" s="49"/>
      <c r="E107" s="19"/>
      <c r="F107" s="8"/>
      <c r="G107" s="19" t="s">
        <v>4</v>
      </c>
      <c r="H107" s="50"/>
      <c r="I107" s="50"/>
      <c r="J107" s="19"/>
      <c r="K107" s="49" t="str">
        <f t="shared" si="5"/>
        <v/>
      </c>
      <c r="L107" s="49"/>
      <c r="M107" s="6" t="str">
        <f t="shared" si="7"/>
        <v/>
      </c>
      <c r="N107" s="19"/>
      <c r="O107" s="8"/>
      <c r="P107" s="50"/>
      <c r="Q107" s="50"/>
      <c r="R107" s="53" t="str">
        <f t="shared" si="8"/>
        <v/>
      </c>
      <c r="S107" s="53"/>
      <c r="T107" s="54" t="str">
        <f t="shared" si="9"/>
        <v/>
      </c>
      <c r="U107" s="54"/>
    </row>
    <row r="108" spans="2:21">
      <c r="B108" s="19">
        <v>100</v>
      </c>
      <c r="C108" s="49" t="str">
        <f t="shared" si="6"/>
        <v/>
      </c>
      <c r="D108" s="49"/>
      <c r="E108" s="19"/>
      <c r="F108" s="8"/>
      <c r="G108" s="19" t="s">
        <v>3</v>
      </c>
      <c r="H108" s="50"/>
      <c r="I108" s="50"/>
      <c r="J108" s="19"/>
      <c r="K108" s="49" t="str">
        <f t="shared" si="5"/>
        <v/>
      </c>
      <c r="L108" s="49"/>
      <c r="M108" s="6" t="str">
        <f t="shared" si="7"/>
        <v/>
      </c>
      <c r="N108" s="19"/>
      <c r="O108" s="8"/>
      <c r="P108" s="50"/>
      <c r="Q108" s="50"/>
      <c r="R108" s="53" t="str">
        <f t="shared" si="8"/>
        <v/>
      </c>
      <c r="S108" s="53"/>
      <c r="T108" s="54" t="str">
        <f t="shared" si="9"/>
        <v/>
      </c>
      <c r="U108" s="54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2019-08-29T09:04:58Z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